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160" yWindow="2160" windowWidth="15375" windowHeight="7875" activeTab="6"/>
  </bookViews>
  <sheets>
    <sheet name="Mua vao" sheetId="7" r:id="rId1"/>
    <sheet name="ban ra" sheetId="1" r:id="rId2"/>
    <sheet name="HĐ mua vao" sheetId="12" r:id="rId3"/>
    <sheet name="HĐ ban ra" sheetId="11" r:id="rId4"/>
    <sheet name="bang luong" sheetId="2" r:id="rId5"/>
    <sheet name="an ca" sheetId="10" r:id="rId6"/>
    <sheet name="Bảng lương chi tiết" sheetId="8" r:id="rId7"/>
    <sheet name="bcc" sheetId="9" r:id="rId8"/>
    <sheet name="phan bo" sheetId="3" r:id="rId9"/>
    <sheet name="bao hiem" sheetId="5" r:id="rId10"/>
    <sheet name="gia von" sheetId="4" r:id="rId11"/>
    <sheet name="Thue GTGT" sheetId="6" r:id="rId12"/>
  </sheets>
  <calcPr calcId="162913"/>
</workbook>
</file>

<file path=xl/calcChain.xml><?xml version="1.0" encoding="utf-8"?>
<calcChain xmlns="http://schemas.openxmlformats.org/spreadsheetml/2006/main">
  <c r="E77" i="8" l="1"/>
  <c r="L76" i="12" l="1"/>
  <c r="G56" i="12" l="1"/>
  <c r="G25" i="12"/>
  <c r="L46" i="11"/>
  <c r="H50" i="11"/>
  <c r="L45" i="11"/>
  <c r="H61" i="11"/>
  <c r="L61" i="11"/>
  <c r="G34" i="11"/>
  <c r="E34" i="11"/>
  <c r="H8" i="11"/>
  <c r="H9" i="11"/>
  <c r="H10" i="11"/>
  <c r="H11" i="11"/>
  <c r="H12" i="11"/>
  <c r="H13" i="11"/>
  <c r="H14" i="11"/>
  <c r="H15" i="11"/>
  <c r="H16" i="11"/>
  <c r="H7" i="11"/>
  <c r="G17" i="11"/>
  <c r="E17" i="11"/>
  <c r="I35" i="2"/>
  <c r="M16" i="2"/>
  <c r="K16" i="2"/>
  <c r="Y16" i="2"/>
  <c r="Q506" i="8"/>
  <c r="Q512" i="8"/>
  <c r="K507" i="8"/>
  <c r="Q507" i="8" s="1"/>
  <c r="K508" i="8"/>
  <c r="Q508" i="8" s="1"/>
  <c r="K509" i="8"/>
  <c r="Q509" i="8" s="1"/>
  <c r="K510" i="8"/>
  <c r="Q510" i="8" s="1"/>
  <c r="K511" i="8"/>
  <c r="Q511" i="8" s="1"/>
  <c r="K513" i="8"/>
  <c r="Q513" i="8" s="1"/>
  <c r="K514" i="8"/>
  <c r="Q514" i="8" s="1"/>
  <c r="Q461" i="8"/>
  <c r="Q466" i="8"/>
  <c r="Q467" i="8"/>
  <c r="K462" i="8"/>
  <c r="Q462" i="8" s="1"/>
  <c r="K463" i="8"/>
  <c r="Q463" i="8" s="1"/>
  <c r="K464" i="8"/>
  <c r="Q464" i="8" s="1"/>
  <c r="K465" i="8"/>
  <c r="Q465" i="8" s="1"/>
  <c r="K466" i="8"/>
  <c r="K468" i="8"/>
  <c r="Q468" i="8" s="1"/>
  <c r="K469" i="8"/>
  <c r="Q469" i="8" s="1"/>
  <c r="Q416" i="8"/>
  <c r="Q422" i="8"/>
  <c r="K417" i="8"/>
  <c r="Q417" i="8" s="1"/>
  <c r="K418" i="8"/>
  <c r="Q418" i="8" s="1"/>
  <c r="K419" i="8"/>
  <c r="Q419" i="8" s="1"/>
  <c r="K420" i="8"/>
  <c r="Q420" i="8" s="1"/>
  <c r="K421" i="8"/>
  <c r="Q421" i="8" s="1"/>
  <c r="K423" i="8"/>
  <c r="Q423" i="8" s="1"/>
  <c r="K424" i="8"/>
  <c r="Q424" i="8" s="1"/>
  <c r="K372" i="8"/>
  <c r="Q372" i="8" s="1"/>
  <c r="K373" i="8"/>
  <c r="Q373" i="8" s="1"/>
  <c r="K374" i="8"/>
  <c r="Q374" i="8" s="1"/>
  <c r="K375" i="8"/>
  <c r="Q375" i="8" s="1"/>
  <c r="K376" i="8"/>
  <c r="Q376" i="8" s="1"/>
  <c r="K378" i="8"/>
  <c r="Q378" i="8" s="1"/>
  <c r="K379" i="8"/>
  <c r="Q379" i="8" s="1"/>
  <c r="Q326" i="8"/>
  <c r="Q332" i="8"/>
  <c r="K327" i="8"/>
  <c r="Q327" i="8" s="1"/>
  <c r="K328" i="8"/>
  <c r="Q328" i="8" s="1"/>
  <c r="K329" i="8"/>
  <c r="Q329" i="8" s="1"/>
  <c r="K330" i="8"/>
  <c r="Q330" i="8" s="1"/>
  <c r="K331" i="8"/>
  <c r="Q331" i="8" s="1"/>
  <c r="K333" i="8"/>
  <c r="Q333" i="8" s="1"/>
  <c r="K334" i="8"/>
  <c r="Q334" i="8" s="1"/>
  <c r="Q281" i="8"/>
  <c r="Q287" i="8"/>
  <c r="K282" i="8"/>
  <c r="Q282" i="8" s="1"/>
  <c r="K283" i="8"/>
  <c r="Q283" i="8" s="1"/>
  <c r="K284" i="8"/>
  <c r="Q284" i="8" s="1"/>
  <c r="K285" i="8"/>
  <c r="Q285" i="8" s="1"/>
  <c r="K286" i="8"/>
  <c r="Q286" i="8" s="1"/>
  <c r="K288" i="8"/>
  <c r="Q288" i="8" s="1"/>
  <c r="K289" i="8"/>
  <c r="Q289" i="8" s="1"/>
  <c r="Q236" i="8"/>
  <c r="Q242" i="8"/>
  <c r="K237" i="8"/>
  <c r="Q237" i="8" s="1"/>
  <c r="K238" i="8"/>
  <c r="Q238" i="8" s="1"/>
  <c r="K239" i="8"/>
  <c r="Q239" i="8" s="1"/>
  <c r="K240" i="8"/>
  <c r="Q240" i="8" s="1"/>
  <c r="K241" i="8"/>
  <c r="Q241" i="8" s="1"/>
  <c r="K243" i="8"/>
  <c r="Q243" i="8" s="1"/>
  <c r="K244" i="8"/>
  <c r="Q244" i="8" s="1"/>
  <c r="Q191" i="8"/>
  <c r="Q197" i="8"/>
  <c r="K192" i="8"/>
  <c r="Q192" i="8" s="1"/>
  <c r="K193" i="8"/>
  <c r="Q193" i="8" s="1"/>
  <c r="K194" i="8"/>
  <c r="Q194" i="8" s="1"/>
  <c r="K195" i="8"/>
  <c r="Q195" i="8" s="1"/>
  <c r="K196" i="8"/>
  <c r="Q196" i="8" s="1"/>
  <c r="K198" i="8"/>
  <c r="Q198" i="8" s="1"/>
  <c r="K199" i="8"/>
  <c r="Q199" i="8" s="1"/>
  <c r="Q146" i="8"/>
  <c r="Q152" i="8"/>
  <c r="K147" i="8"/>
  <c r="Q147" i="8" s="1"/>
  <c r="K148" i="8"/>
  <c r="Q148" i="8" s="1"/>
  <c r="K149" i="8"/>
  <c r="Q149" i="8" s="1"/>
  <c r="K150" i="8"/>
  <c r="Q150" i="8" s="1"/>
  <c r="K151" i="8"/>
  <c r="Q151" i="8" s="1"/>
  <c r="K153" i="8"/>
  <c r="Q153" i="8" s="1"/>
  <c r="K154" i="8"/>
  <c r="Q154" i="8" s="1"/>
  <c r="Q101" i="8"/>
  <c r="Q106" i="8"/>
  <c r="K102" i="8"/>
  <c r="Q102" i="8" s="1"/>
  <c r="K103" i="8"/>
  <c r="Q103" i="8" s="1"/>
  <c r="K104" i="8"/>
  <c r="Q104" i="8" s="1"/>
  <c r="K105" i="8"/>
  <c r="Q105" i="8" s="1"/>
  <c r="K107" i="8"/>
  <c r="Q107" i="8" s="1"/>
  <c r="K108" i="8"/>
  <c r="Q108" i="8" s="1"/>
  <c r="Q58" i="8"/>
  <c r="Q63" i="8"/>
  <c r="K59" i="8"/>
  <c r="Q59" i="8" s="1"/>
  <c r="K60" i="8"/>
  <c r="Q60" i="8" s="1"/>
  <c r="K61" i="8"/>
  <c r="Q61" i="8" s="1"/>
  <c r="K62" i="8"/>
  <c r="Q62" i="8" s="1"/>
  <c r="K64" i="8"/>
  <c r="Q64" i="8" s="1"/>
  <c r="K65" i="8"/>
  <c r="Q65" i="8" s="1"/>
  <c r="Q15" i="8"/>
  <c r="Q20" i="8"/>
  <c r="K16" i="8"/>
  <c r="Q16" i="8" s="1"/>
  <c r="K17" i="8"/>
  <c r="Q17" i="8" s="1"/>
  <c r="K18" i="8"/>
  <c r="Q18" i="8" s="1"/>
  <c r="K19" i="8"/>
  <c r="Q19" i="8" s="1"/>
  <c r="K21" i="8"/>
  <c r="Q21" i="8" s="1"/>
  <c r="K22" i="8"/>
  <c r="Q22" i="8" s="1"/>
  <c r="E570" i="10"/>
  <c r="D570" i="10"/>
  <c r="E556" i="10"/>
  <c r="D556" i="10"/>
  <c r="E550" i="10"/>
  <c r="D550" i="10"/>
  <c r="E525" i="10"/>
  <c r="D525" i="10"/>
  <c r="E511" i="10"/>
  <c r="D511" i="10"/>
  <c r="E505" i="10"/>
  <c r="D505" i="10"/>
  <c r="E480" i="10"/>
  <c r="D480" i="10"/>
  <c r="E466" i="10"/>
  <c r="D466" i="10"/>
  <c r="E460" i="10"/>
  <c r="E481" i="10" s="1"/>
  <c r="D460" i="10"/>
  <c r="E435" i="10"/>
  <c r="D435" i="10"/>
  <c r="E421" i="10"/>
  <c r="D421" i="10"/>
  <c r="E415" i="10"/>
  <c r="D415" i="10"/>
  <c r="E390" i="10"/>
  <c r="D390" i="10"/>
  <c r="E376" i="10"/>
  <c r="D376" i="10"/>
  <c r="E370" i="10"/>
  <c r="D370" i="10"/>
  <c r="E345" i="10"/>
  <c r="D345" i="10"/>
  <c r="E331" i="10"/>
  <c r="D331" i="10"/>
  <c r="E325" i="10"/>
  <c r="D325" i="10"/>
  <c r="E300" i="10"/>
  <c r="D300" i="10"/>
  <c r="E286" i="10"/>
  <c r="D286" i="10"/>
  <c r="E280" i="10"/>
  <c r="E301" i="10" s="1"/>
  <c r="D280" i="10"/>
  <c r="E255" i="10"/>
  <c r="D255" i="10"/>
  <c r="E241" i="10"/>
  <c r="D241" i="10"/>
  <c r="E235" i="10"/>
  <c r="D235" i="10"/>
  <c r="E210" i="10"/>
  <c r="D210" i="10"/>
  <c r="E196" i="10"/>
  <c r="D196" i="10"/>
  <c r="E190" i="10"/>
  <c r="D190" i="10"/>
  <c r="E165" i="10"/>
  <c r="D165" i="10"/>
  <c r="E151" i="10"/>
  <c r="D151" i="10"/>
  <c r="E145" i="10"/>
  <c r="D145" i="10"/>
  <c r="E120" i="10"/>
  <c r="D120" i="10"/>
  <c r="E106" i="10"/>
  <c r="D106" i="10"/>
  <c r="E101" i="10"/>
  <c r="D101" i="10"/>
  <c r="E77" i="10"/>
  <c r="D77" i="10"/>
  <c r="E63" i="10"/>
  <c r="D63" i="10"/>
  <c r="E58" i="10"/>
  <c r="D58" i="10"/>
  <c r="E34" i="10"/>
  <c r="D34" i="10"/>
  <c r="E20" i="10"/>
  <c r="D20" i="10"/>
  <c r="E15" i="10"/>
  <c r="D15" i="10"/>
  <c r="E256" i="10" l="1"/>
  <c r="E436" i="10"/>
  <c r="D436" i="10"/>
  <c r="E571" i="10"/>
  <c r="D571" i="10"/>
  <c r="E526" i="10"/>
  <c r="D526" i="10"/>
  <c r="D481" i="10"/>
  <c r="E391" i="10"/>
  <c r="D391" i="10"/>
  <c r="E346" i="10"/>
  <c r="D346" i="10"/>
  <c r="D301" i="10"/>
  <c r="D256" i="10"/>
  <c r="E211" i="10"/>
  <c r="D211" i="10"/>
  <c r="E166" i="10"/>
  <c r="D166" i="10"/>
  <c r="E121" i="10"/>
  <c r="D121" i="10"/>
  <c r="E78" i="10"/>
  <c r="D78" i="10"/>
  <c r="E35" i="10"/>
  <c r="D35" i="10"/>
  <c r="P527" i="8" l="1"/>
  <c r="O527" i="8"/>
  <c r="N527" i="8"/>
  <c r="M527" i="8"/>
  <c r="E526" i="8"/>
  <c r="F525" i="8"/>
  <c r="K525" i="8" s="1"/>
  <c r="Q525" i="8" s="1"/>
  <c r="F524" i="8"/>
  <c r="K524" i="8" s="1"/>
  <c r="Q524" i="8" s="1"/>
  <c r="F523" i="8"/>
  <c r="K523" i="8" s="1"/>
  <c r="Q523" i="8" s="1"/>
  <c r="F522" i="8"/>
  <c r="K522" i="8" s="1"/>
  <c r="Q522" i="8" s="1"/>
  <c r="F521" i="8"/>
  <c r="K521" i="8" s="1"/>
  <c r="Q521" i="8" s="1"/>
  <c r="F520" i="8"/>
  <c r="K520" i="8" s="1"/>
  <c r="Q520" i="8" s="1"/>
  <c r="F519" i="8"/>
  <c r="K519" i="8" s="1"/>
  <c r="Q519" i="8" s="1"/>
  <c r="F518" i="8"/>
  <c r="K518" i="8" s="1"/>
  <c r="Q518" i="8" s="1"/>
  <c r="F517" i="8"/>
  <c r="K517" i="8" s="1"/>
  <c r="Q517" i="8" s="1"/>
  <c r="F516" i="8"/>
  <c r="K516" i="8" s="1"/>
  <c r="Q516" i="8" s="1"/>
  <c r="F515" i="8"/>
  <c r="K515" i="8" s="1"/>
  <c r="Q515" i="8" s="1"/>
  <c r="F512" i="8"/>
  <c r="E512" i="8"/>
  <c r="E506" i="8"/>
  <c r="F505" i="8"/>
  <c r="K505" i="8" s="1"/>
  <c r="Q505" i="8" s="1"/>
  <c r="F504" i="8"/>
  <c r="K504" i="8" s="1"/>
  <c r="Q504" i="8" s="1"/>
  <c r="F503" i="8"/>
  <c r="F502" i="8"/>
  <c r="K502" i="8" s="1"/>
  <c r="Q502" i="8" s="1"/>
  <c r="F501" i="8"/>
  <c r="K501" i="8" s="1"/>
  <c r="P482" i="8"/>
  <c r="O482" i="8"/>
  <c r="N482" i="8"/>
  <c r="M482" i="8"/>
  <c r="E481" i="8"/>
  <c r="F480" i="8"/>
  <c r="K480" i="8" s="1"/>
  <c r="Q480" i="8" s="1"/>
  <c r="F479" i="8"/>
  <c r="K479" i="8" s="1"/>
  <c r="Q479" i="8" s="1"/>
  <c r="F478" i="8"/>
  <c r="K478" i="8" s="1"/>
  <c r="Q478" i="8" s="1"/>
  <c r="F477" i="8"/>
  <c r="K477" i="8" s="1"/>
  <c r="Q477" i="8" s="1"/>
  <c r="F476" i="8"/>
  <c r="K476" i="8" s="1"/>
  <c r="Q476" i="8" s="1"/>
  <c r="F475" i="8"/>
  <c r="K475" i="8" s="1"/>
  <c r="Q475" i="8" s="1"/>
  <c r="F474" i="8"/>
  <c r="K474" i="8" s="1"/>
  <c r="Q474" i="8" s="1"/>
  <c r="F473" i="8"/>
  <c r="K473" i="8" s="1"/>
  <c r="Q473" i="8" s="1"/>
  <c r="F472" i="8"/>
  <c r="K472" i="8" s="1"/>
  <c r="Q472" i="8" s="1"/>
  <c r="F471" i="8"/>
  <c r="K471" i="8" s="1"/>
  <c r="Q471" i="8" s="1"/>
  <c r="F470" i="8"/>
  <c r="K470" i="8" s="1"/>
  <c r="Q470" i="8" s="1"/>
  <c r="F467" i="8"/>
  <c r="E467" i="8"/>
  <c r="E461" i="8"/>
  <c r="F460" i="8"/>
  <c r="K460" i="8" s="1"/>
  <c r="Q460" i="8" s="1"/>
  <c r="F459" i="8"/>
  <c r="K459" i="8" s="1"/>
  <c r="Q459" i="8" s="1"/>
  <c r="F458" i="8"/>
  <c r="F457" i="8"/>
  <c r="K457" i="8" s="1"/>
  <c r="Q457" i="8" s="1"/>
  <c r="F456" i="8"/>
  <c r="K456" i="8" s="1"/>
  <c r="P437" i="8"/>
  <c r="O437" i="8"/>
  <c r="N437" i="8"/>
  <c r="M437" i="8"/>
  <c r="E436" i="8"/>
  <c r="F435" i="8"/>
  <c r="K435" i="8" s="1"/>
  <c r="Q435" i="8" s="1"/>
  <c r="F434" i="8"/>
  <c r="K434" i="8" s="1"/>
  <c r="Q434" i="8" s="1"/>
  <c r="F433" i="8"/>
  <c r="K433" i="8" s="1"/>
  <c r="Q433" i="8" s="1"/>
  <c r="F432" i="8"/>
  <c r="K432" i="8" s="1"/>
  <c r="Q432" i="8" s="1"/>
  <c r="F431" i="8"/>
  <c r="K431" i="8" s="1"/>
  <c r="Q431" i="8" s="1"/>
  <c r="F430" i="8"/>
  <c r="K430" i="8" s="1"/>
  <c r="Q430" i="8" s="1"/>
  <c r="F429" i="8"/>
  <c r="K429" i="8" s="1"/>
  <c r="Q429" i="8" s="1"/>
  <c r="F428" i="8"/>
  <c r="K428" i="8" s="1"/>
  <c r="Q428" i="8" s="1"/>
  <c r="F427" i="8"/>
  <c r="K427" i="8" s="1"/>
  <c r="Q427" i="8" s="1"/>
  <c r="F426" i="8"/>
  <c r="K426" i="8" s="1"/>
  <c r="Q426" i="8" s="1"/>
  <c r="F425" i="8"/>
  <c r="K425" i="8" s="1"/>
  <c r="Q425" i="8" s="1"/>
  <c r="F422" i="8"/>
  <c r="E422" i="8"/>
  <c r="E416" i="8"/>
  <c r="F415" i="8"/>
  <c r="K415" i="8" s="1"/>
  <c r="Q415" i="8" s="1"/>
  <c r="F414" i="8"/>
  <c r="K414" i="8" s="1"/>
  <c r="Q414" i="8" s="1"/>
  <c r="F413" i="8"/>
  <c r="K413" i="8" s="1"/>
  <c r="Q413" i="8" s="1"/>
  <c r="F412" i="8"/>
  <c r="K412" i="8" s="1"/>
  <c r="Q412" i="8" s="1"/>
  <c r="F411" i="8"/>
  <c r="P392" i="8"/>
  <c r="O392" i="8"/>
  <c r="N392" i="8"/>
  <c r="M392" i="8"/>
  <c r="E391" i="8"/>
  <c r="F390" i="8"/>
  <c r="K390" i="8" s="1"/>
  <c r="Q390" i="8" s="1"/>
  <c r="F389" i="8"/>
  <c r="K389" i="8" s="1"/>
  <c r="Q389" i="8" s="1"/>
  <c r="F388" i="8"/>
  <c r="K388" i="8" s="1"/>
  <c r="Q388" i="8" s="1"/>
  <c r="F387" i="8"/>
  <c r="K387" i="8" s="1"/>
  <c r="Q387" i="8" s="1"/>
  <c r="F386" i="8"/>
  <c r="K386" i="8" s="1"/>
  <c r="Q386" i="8" s="1"/>
  <c r="F385" i="8"/>
  <c r="K385" i="8" s="1"/>
  <c r="Q385" i="8" s="1"/>
  <c r="F384" i="8"/>
  <c r="K384" i="8" s="1"/>
  <c r="Q384" i="8" s="1"/>
  <c r="F383" i="8"/>
  <c r="K383" i="8" s="1"/>
  <c r="Q383" i="8" s="1"/>
  <c r="F382" i="8"/>
  <c r="K382" i="8" s="1"/>
  <c r="Q382" i="8" s="1"/>
  <c r="F381" i="8"/>
  <c r="K381" i="8" s="1"/>
  <c r="Q381" i="8" s="1"/>
  <c r="F380" i="8"/>
  <c r="K380" i="8" s="1"/>
  <c r="Q380" i="8" s="1"/>
  <c r="F377" i="8"/>
  <c r="K377" i="8" s="1"/>
  <c r="Q377" i="8" s="1"/>
  <c r="E377" i="8"/>
  <c r="E371" i="8"/>
  <c r="F370" i="8"/>
  <c r="K370" i="8" s="1"/>
  <c r="Q370" i="8" s="1"/>
  <c r="F369" i="8"/>
  <c r="K369" i="8" s="1"/>
  <c r="Q369" i="8" s="1"/>
  <c r="F368" i="8"/>
  <c r="F367" i="8"/>
  <c r="K367" i="8" s="1"/>
  <c r="Q367" i="8" s="1"/>
  <c r="F366" i="8"/>
  <c r="K366" i="8" s="1"/>
  <c r="P347" i="8"/>
  <c r="O347" i="8"/>
  <c r="N347" i="8"/>
  <c r="M347" i="8"/>
  <c r="E346" i="8"/>
  <c r="F345" i="8"/>
  <c r="K345" i="8" s="1"/>
  <c r="Q345" i="8" s="1"/>
  <c r="F344" i="8"/>
  <c r="K344" i="8" s="1"/>
  <c r="Q344" i="8" s="1"/>
  <c r="F343" i="8"/>
  <c r="K343" i="8" s="1"/>
  <c r="Q343" i="8" s="1"/>
  <c r="F342" i="8"/>
  <c r="K342" i="8" s="1"/>
  <c r="Q342" i="8" s="1"/>
  <c r="F341" i="8"/>
  <c r="K341" i="8" s="1"/>
  <c r="Q341" i="8" s="1"/>
  <c r="F340" i="8"/>
  <c r="K340" i="8" s="1"/>
  <c r="Q340" i="8" s="1"/>
  <c r="F339" i="8"/>
  <c r="K339" i="8" s="1"/>
  <c r="Q339" i="8" s="1"/>
  <c r="F338" i="8"/>
  <c r="K338" i="8" s="1"/>
  <c r="Q338" i="8" s="1"/>
  <c r="F337" i="8"/>
  <c r="K337" i="8" s="1"/>
  <c r="Q337" i="8" s="1"/>
  <c r="F336" i="8"/>
  <c r="K336" i="8" s="1"/>
  <c r="Q336" i="8" s="1"/>
  <c r="F335" i="8"/>
  <c r="K335" i="8" s="1"/>
  <c r="Q335" i="8" s="1"/>
  <c r="F332" i="8"/>
  <c r="E332" i="8"/>
  <c r="E326" i="8"/>
  <c r="F325" i="8"/>
  <c r="K325" i="8" s="1"/>
  <c r="Q325" i="8" s="1"/>
  <c r="F324" i="8"/>
  <c r="K324" i="8" s="1"/>
  <c r="Q324" i="8" s="1"/>
  <c r="F323" i="8"/>
  <c r="F322" i="8"/>
  <c r="K322" i="8" s="1"/>
  <c r="Q322" i="8" s="1"/>
  <c r="F321" i="8"/>
  <c r="K321" i="8" s="1"/>
  <c r="P302" i="8"/>
  <c r="O302" i="8"/>
  <c r="N302" i="8"/>
  <c r="M302" i="8"/>
  <c r="E301" i="8"/>
  <c r="F300" i="8"/>
  <c r="K300" i="8" s="1"/>
  <c r="Q300" i="8" s="1"/>
  <c r="F299" i="8"/>
  <c r="K299" i="8" s="1"/>
  <c r="Q299" i="8" s="1"/>
  <c r="F298" i="8"/>
  <c r="K298" i="8" s="1"/>
  <c r="Q298" i="8" s="1"/>
  <c r="F297" i="8"/>
  <c r="K297" i="8" s="1"/>
  <c r="Q297" i="8" s="1"/>
  <c r="F296" i="8"/>
  <c r="K296" i="8" s="1"/>
  <c r="Q296" i="8" s="1"/>
  <c r="F295" i="8"/>
  <c r="K295" i="8" s="1"/>
  <c r="Q295" i="8" s="1"/>
  <c r="F294" i="8"/>
  <c r="K294" i="8" s="1"/>
  <c r="Q294" i="8" s="1"/>
  <c r="F293" i="8"/>
  <c r="K293" i="8" s="1"/>
  <c r="Q293" i="8" s="1"/>
  <c r="F292" i="8"/>
  <c r="K292" i="8" s="1"/>
  <c r="Q292" i="8" s="1"/>
  <c r="F291" i="8"/>
  <c r="K291" i="8" s="1"/>
  <c r="Q291" i="8" s="1"/>
  <c r="F290" i="8"/>
  <c r="K290" i="8" s="1"/>
  <c r="Q290" i="8" s="1"/>
  <c r="F287" i="8"/>
  <c r="E287" i="8"/>
  <c r="E281" i="8"/>
  <c r="F280" i="8"/>
  <c r="K280" i="8" s="1"/>
  <c r="Q280" i="8" s="1"/>
  <c r="F279" i="8"/>
  <c r="K279" i="8" s="1"/>
  <c r="Q279" i="8" s="1"/>
  <c r="F278" i="8"/>
  <c r="K278" i="8" s="1"/>
  <c r="Q278" i="8" s="1"/>
  <c r="F277" i="8"/>
  <c r="K277" i="8" s="1"/>
  <c r="Q277" i="8" s="1"/>
  <c r="F276" i="8"/>
  <c r="P257" i="8"/>
  <c r="O257" i="8"/>
  <c r="N257" i="8"/>
  <c r="M257" i="8"/>
  <c r="E256" i="8"/>
  <c r="F255" i="8"/>
  <c r="K255" i="8" s="1"/>
  <c r="Q255" i="8" s="1"/>
  <c r="F254" i="8"/>
  <c r="K254" i="8" s="1"/>
  <c r="Q254" i="8" s="1"/>
  <c r="F253" i="8"/>
  <c r="K253" i="8" s="1"/>
  <c r="Q253" i="8" s="1"/>
  <c r="F252" i="8"/>
  <c r="K252" i="8" s="1"/>
  <c r="Q252" i="8" s="1"/>
  <c r="F251" i="8"/>
  <c r="K251" i="8" s="1"/>
  <c r="Q251" i="8" s="1"/>
  <c r="F250" i="8"/>
  <c r="K250" i="8" s="1"/>
  <c r="Q250" i="8" s="1"/>
  <c r="F249" i="8"/>
  <c r="K249" i="8" s="1"/>
  <c r="Q249" i="8" s="1"/>
  <c r="F248" i="8"/>
  <c r="K248" i="8" s="1"/>
  <c r="Q248" i="8" s="1"/>
  <c r="F247" i="8"/>
  <c r="K247" i="8" s="1"/>
  <c r="Q247" i="8" s="1"/>
  <c r="F246" i="8"/>
  <c r="K246" i="8" s="1"/>
  <c r="Q246" i="8" s="1"/>
  <c r="F245" i="8"/>
  <c r="K245" i="8" s="1"/>
  <c r="Q245" i="8" s="1"/>
  <c r="F242" i="8"/>
  <c r="E242" i="8"/>
  <c r="E236" i="8"/>
  <c r="F235" i="8"/>
  <c r="K235" i="8" s="1"/>
  <c r="Q235" i="8" s="1"/>
  <c r="F234" i="8"/>
  <c r="K234" i="8" s="1"/>
  <c r="Q234" i="8" s="1"/>
  <c r="F233" i="8"/>
  <c r="F232" i="8"/>
  <c r="K232" i="8" s="1"/>
  <c r="Q232" i="8" s="1"/>
  <c r="F231" i="8"/>
  <c r="K231" i="8" s="1"/>
  <c r="P212" i="8"/>
  <c r="O212" i="8"/>
  <c r="N212" i="8"/>
  <c r="M212" i="8"/>
  <c r="E211" i="8"/>
  <c r="F210" i="8"/>
  <c r="K210" i="8" s="1"/>
  <c r="Q210" i="8" s="1"/>
  <c r="F209" i="8"/>
  <c r="K209" i="8" s="1"/>
  <c r="Q209" i="8" s="1"/>
  <c r="F208" i="8"/>
  <c r="K208" i="8" s="1"/>
  <c r="Q208" i="8" s="1"/>
  <c r="F207" i="8"/>
  <c r="K207" i="8" s="1"/>
  <c r="Q207" i="8" s="1"/>
  <c r="F206" i="8"/>
  <c r="K206" i="8" s="1"/>
  <c r="Q206" i="8" s="1"/>
  <c r="F205" i="8"/>
  <c r="K205" i="8" s="1"/>
  <c r="Q205" i="8" s="1"/>
  <c r="F204" i="8"/>
  <c r="K204" i="8" s="1"/>
  <c r="Q204" i="8" s="1"/>
  <c r="F203" i="8"/>
  <c r="K203" i="8" s="1"/>
  <c r="Q203" i="8" s="1"/>
  <c r="F202" i="8"/>
  <c r="K202" i="8" s="1"/>
  <c r="Q202" i="8" s="1"/>
  <c r="F201" i="8"/>
  <c r="K201" i="8" s="1"/>
  <c r="Q201" i="8" s="1"/>
  <c r="F200" i="8"/>
  <c r="K200" i="8" s="1"/>
  <c r="Q200" i="8" s="1"/>
  <c r="F197" i="8"/>
  <c r="E197" i="8"/>
  <c r="E191" i="8"/>
  <c r="F190" i="8"/>
  <c r="K190" i="8" s="1"/>
  <c r="Q190" i="8" s="1"/>
  <c r="F189" i="8"/>
  <c r="K189" i="8" s="1"/>
  <c r="Q189" i="8" s="1"/>
  <c r="F188" i="8"/>
  <c r="F187" i="8"/>
  <c r="K187" i="8" s="1"/>
  <c r="Q187" i="8" s="1"/>
  <c r="F186" i="8"/>
  <c r="K186" i="8" s="1"/>
  <c r="H8" i="2"/>
  <c r="F141" i="8"/>
  <c r="K141" i="8" s="1"/>
  <c r="F142" i="8"/>
  <c r="K142" i="8" s="1"/>
  <c r="Q142" i="8" s="1"/>
  <c r="P167" i="8"/>
  <c r="O167" i="8"/>
  <c r="N167" i="8"/>
  <c r="M167" i="8"/>
  <c r="E166" i="8"/>
  <c r="F165" i="8"/>
  <c r="K165" i="8" s="1"/>
  <c r="Q165" i="8" s="1"/>
  <c r="F164" i="8"/>
  <c r="K164" i="8" s="1"/>
  <c r="Q164" i="8" s="1"/>
  <c r="F163" i="8"/>
  <c r="K163" i="8" s="1"/>
  <c r="Q163" i="8" s="1"/>
  <c r="F162" i="8"/>
  <c r="K162" i="8" s="1"/>
  <c r="Q162" i="8" s="1"/>
  <c r="F161" i="8"/>
  <c r="K161" i="8" s="1"/>
  <c r="Q161" i="8" s="1"/>
  <c r="F160" i="8"/>
  <c r="K160" i="8" s="1"/>
  <c r="Q160" i="8" s="1"/>
  <c r="F159" i="8"/>
  <c r="K159" i="8" s="1"/>
  <c r="Q159" i="8" s="1"/>
  <c r="F158" i="8"/>
  <c r="K158" i="8" s="1"/>
  <c r="Q158" i="8" s="1"/>
  <c r="F157" i="8"/>
  <c r="K157" i="8" s="1"/>
  <c r="Q157" i="8" s="1"/>
  <c r="F156" i="8"/>
  <c r="K156" i="8" s="1"/>
  <c r="Q156" i="8" s="1"/>
  <c r="F155" i="8"/>
  <c r="K155" i="8" s="1"/>
  <c r="Q155" i="8" s="1"/>
  <c r="F152" i="8"/>
  <c r="E152" i="8"/>
  <c r="E146" i="8"/>
  <c r="F145" i="8"/>
  <c r="K145" i="8" s="1"/>
  <c r="Q145" i="8" s="1"/>
  <c r="F144" i="8"/>
  <c r="K144" i="8" s="1"/>
  <c r="Q144" i="8" s="1"/>
  <c r="F143" i="8"/>
  <c r="K143" i="8" s="1"/>
  <c r="Q143" i="8" s="1"/>
  <c r="E101" i="8"/>
  <c r="P121" i="8"/>
  <c r="O121" i="8"/>
  <c r="N121" i="8"/>
  <c r="M121" i="8"/>
  <c r="E120" i="8"/>
  <c r="F119" i="8"/>
  <c r="K119" i="8" s="1"/>
  <c r="Q119" i="8" s="1"/>
  <c r="F118" i="8"/>
  <c r="K118" i="8" s="1"/>
  <c r="Q118" i="8" s="1"/>
  <c r="F117" i="8"/>
  <c r="K117" i="8" s="1"/>
  <c r="Q117" i="8" s="1"/>
  <c r="F116" i="8"/>
  <c r="K116" i="8" s="1"/>
  <c r="Q116" i="8" s="1"/>
  <c r="F115" i="8"/>
  <c r="K115" i="8" s="1"/>
  <c r="Q115" i="8" s="1"/>
  <c r="F114" i="8"/>
  <c r="K114" i="8" s="1"/>
  <c r="Q114" i="8" s="1"/>
  <c r="F113" i="8"/>
  <c r="K113" i="8" s="1"/>
  <c r="Q113" i="8" s="1"/>
  <c r="F112" i="8"/>
  <c r="K112" i="8" s="1"/>
  <c r="Q112" i="8" s="1"/>
  <c r="F111" i="8"/>
  <c r="K111" i="8" s="1"/>
  <c r="Q111" i="8" s="1"/>
  <c r="F110" i="8"/>
  <c r="K110" i="8" s="1"/>
  <c r="Q110" i="8" s="1"/>
  <c r="F109" i="8"/>
  <c r="K109" i="8" s="1"/>
  <c r="Q109" i="8" s="1"/>
  <c r="F106" i="8"/>
  <c r="E106" i="8"/>
  <c r="F100" i="8"/>
  <c r="K100" i="8" s="1"/>
  <c r="Q100" i="8" s="1"/>
  <c r="F99" i="8"/>
  <c r="K99" i="8" s="1"/>
  <c r="Q99" i="8" s="1"/>
  <c r="F98" i="8"/>
  <c r="K98" i="8" s="1"/>
  <c r="Q98" i="8" s="1"/>
  <c r="F97" i="8"/>
  <c r="K97" i="8" s="1"/>
  <c r="E34" i="8"/>
  <c r="P78" i="8"/>
  <c r="O78" i="8"/>
  <c r="N78" i="8"/>
  <c r="M78" i="8"/>
  <c r="F76" i="8"/>
  <c r="K76" i="8" s="1"/>
  <c r="Q76" i="8" s="1"/>
  <c r="F75" i="8"/>
  <c r="K75" i="8" s="1"/>
  <c r="Q75" i="8" s="1"/>
  <c r="F74" i="8"/>
  <c r="K74" i="8" s="1"/>
  <c r="Q74" i="8" s="1"/>
  <c r="F73" i="8"/>
  <c r="K73" i="8" s="1"/>
  <c r="Q73" i="8" s="1"/>
  <c r="F72" i="8"/>
  <c r="K72" i="8" s="1"/>
  <c r="Q72" i="8" s="1"/>
  <c r="F71" i="8"/>
  <c r="K71" i="8" s="1"/>
  <c r="Q71" i="8" s="1"/>
  <c r="F70" i="8"/>
  <c r="K70" i="8" s="1"/>
  <c r="Q70" i="8" s="1"/>
  <c r="F69" i="8"/>
  <c r="K69" i="8" s="1"/>
  <c r="Q69" i="8" s="1"/>
  <c r="F68" i="8"/>
  <c r="K68" i="8" s="1"/>
  <c r="Q68" i="8" s="1"/>
  <c r="F67" i="8"/>
  <c r="K67" i="8" s="1"/>
  <c r="Q67" i="8" s="1"/>
  <c r="F66" i="8"/>
  <c r="K66" i="8" s="1"/>
  <c r="Q66" i="8" s="1"/>
  <c r="F63" i="8"/>
  <c r="E63" i="8"/>
  <c r="E58" i="8"/>
  <c r="F57" i="8"/>
  <c r="K57" i="8" s="1"/>
  <c r="Q57" i="8" s="1"/>
  <c r="F56" i="8"/>
  <c r="K56" i="8" s="1"/>
  <c r="Q56" i="8" s="1"/>
  <c r="F55" i="8"/>
  <c r="K55" i="8" s="1"/>
  <c r="Q55" i="8" s="1"/>
  <c r="F54" i="8"/>
  <c r="K54" i="8" s="1"/>
  <c r="F23" i="8"/>
  <c r="K23" i="8" s="1"/>
  <c r="Q23" i="8" s="1"/>
  <c r="F14" i="8"/>
  <c r="K14" i="8" s="1"/>
  <c r="Q14" i="8" s="1"/>
  <c r="P35" i="8"/>
  <c r="O35" i="8"/>
  <c r="N35" i="8"/>
  <c r="M35" i="8"/>
  <c r="F33" i="8"/>
  <c r="K33" i="8" s="1"/>
  <c r="Q33" i="8" s="1"/>
  <c r="F32" i="8"/>
  <c r="K32" i="8" s="1"/>
  <c r="Q32" i="8" s="1"/>
  <c r="F31" i="8"/>
  <c r="K31" i="8" s="1"/>
  <c r="Q31" i="8" s="1"/>
  <c r="F30" i="8"/>
  <c r="K30" i="8" s="1"/>
  <c r="Q30" i="8" s="1"/>
  <c r="F29" i="8"/>
  <c r="K29" i="8" s="1"/>
  <c r="Q29" i="8" s="1"/>
  <c r="F28" i="8"/>
  <c r="K28" i="8" s="1"/>
  <c r="Q28" i="8" s="1"/>
  <c r="F27" i="8"/>
  <c r="K27" i="8" s="1"/>
  <c r="Q27" i="8" s="1"/>
  <c r="F26" i="8"/>
  <c r="K26" i="8" s="1"/>
  <c r="Q26" i="8" s="1"/>
  <c r="F25" i="8"/>
  <c r="K25" i="8" s="1"/>
  <c r="Q25" i="8" s="1"/>
  <c r="F24" i="8"/>
  <c r="K24" i="8" s="1"/>
  <c r="Q24" i="8" s="1"/>
  <c r="E20" i="8"/>
  <c r="E15" i="8"/>
  <c r="F13" i="8"/>
  <c r="K13" i="8" s="1"/>
  <c r="Q13" i="8" s="1"/>
  <c r="F12" i="8"/>
  <c r="K12" i="8" s="1"/>
  <c r="Q12" i="8" s="1"/>
  <c r="F11" i="8"/>
  <c r="K11" i="8" s="1"/>
  <c r="E78" i="8" l="1"/>
  <c r="E35" i="8"/>
  <c r="E167" i="8"/>
  <c r="F326" i="8"/>
  <c r="K323" i="8"/>
  <c r="Q323" i="8" s="1"/>
  <c r="F371" i="8"/>
  <c r="K371" i="8" s="1"/>
  <c r="Q371" i="8" s="1"/>
  <c r="K368" i="8"/>
  <c r="Q368" i="8" s="1"/>
  <c r="F461" i="8"/>
  <c r="K458" i="8"/>
  <c r="Q458" i="8" s="1"/>
  <c r="F506" i="8"/>
  <c r="K503" i="8"/>
  <c r="Q503" i="8" s="1"/>
  <c r="Q231" i="8"/>
  <c r="F281" i="8"/>
  <c r="K276" i="8"/>
  <c r="Q321" i="8"/>
  <c r="K392" i="8"/>
  <c r="Q366" i="8"/>
  <c r="F416" i="8"/>
  <c r="K411" i="8"/>
  <c r="Q456" i="8"/>
  <c r="Q501" i="8"/>
  <c r="K167" i="8"/>
  <c r="Q141" i="8"/>
  <c r="Q167" i="8" s="1"/>
  <c r="F191" i="8"/>
  <c r="K188" i="8"/>
  <c r="Q188" i="8" s="1"/>
  <c r="Q11" i="8"/>
  <c r="Q35" i="8" s="1"/>
  <c r="K35" i="8"/>
  <c r="E212" i="8"/>
  <c r="F236" i="8"/>
  <c r="K233" i="8"/>
  <c r="Q233" i="8" s="1"/>
  <c r="Q54" i="8"/>
  <c r="Q78" i="8" s="1"/>
  <c r="K78" i="8"/>
  <c r="Q97" i="8"/>
  <c r="Q121" i="8" s="1"/>
  <c r="K121" i="8"/>
  <c r="Q186" i="8"/>
  <c r="Q212" i="8" s="1"/>
  <c r="K212" i="8"/>
  <c r="E527" i="8"/>
  <c r="E121" i="8"/>
  <c r="F526" i="8"/>
  <c r="F527" i="8" s="1"/>
  <c r="F481" i="8"/>
  <c r="E482" i="8"/>
  <c r="F436" i="8"/>
  <c r="F437" i="8" s="1"/>
  <c r="E437" i="8"/>
  <c r="F391" i="8"/>
  <c r="F392" i="8" s="1"/>
  <c r="E392" i="8"/>
  <c r="F346" i="8"/>
  <c r="E347" i="8"/>
  <c r="F301" i="8"/>
  <c r="E302" i="8"/>
  <c r="E257" i="8"/>
  <c r="F256" i="8"/>
  <c r="F257" i="8" s="1"/>
  <c r="F211" i="8"/>
  <c r="F34" i="8"/>
  <c r="F146" i="8"/>
  <c r="F167" i="8" s="1"/>
  <c r="F58" i="8"/>
  <c r="F78" i="8" s="1"/>
  <c r="F166" i="8"/>
  <c r="F120" i="8"/>
  <c r="F101" i="8"/>
  <c r="F121" i="8" s="1"/>
  <c r="F77" i="8"/>
  <c r="F20" i="8"/>
  <c r="F15" i="8"/>
  <c r="K527" i="8" l="1"/>
  <c r="Q527" i="8"/>
  <c r="Q392" i="8"/>
  <c r="F347" i="8"/>
  <c r="K482" i="8"/>
  <c r="F482" i="8"/>
  <c r="F35" i="8"/>
  <c r="K347" i="8"/>
  <c r="F302" i="8"/>
  <c r="Q347" i="8"/>
  <c r="Q482" i="8"/>
  <c r="Q276" i="8"/>
  <c r="Q302" i="8" s="1"/>
  <c r="K302" i="8"/>
  <c r="Q411" i="8"/>
  <c r="Q437" i="8" s="1"/>
  <c r="K437" i="8"/>
  <c r="Q257" i="8"/>
  <c r="F212" i="8"/>
  <c r="K257" i="8"/>
  <c r="K237" i="4"/>
  <c r="K239" i="4" s="1"/>
  <c r="G53" i="7" l="1"/>
  <c r="G142" i="7" s="1"/>
  <c r="G144" i="7" s="1"/>
  <c r="G25" i="7"/>
  <c r="C16" i="6"/>
  <c r="C13" i="6"/>
  <c r="C10" i="6"/>
  <c r="T8" i="2" l="1"/>
  <c r="V8" i="2"/>
  <c r="W8" i="2"/>
  <c r="Y8" i="2"/>
  <c r="Z8" i="2"/>
  <c r="AB8" i="2"/>
  <c r="AC8" i="2"/>
  <c r="AE8" i="2"/>
  <c r="AF8" i="2"/>
  <c r="AH8" i="2"/>
  <c r="AI8" i="2"/>
  <c r="J13" i="2"/>
  <c r="K13" i="2"/>
  <c r="L13" i="2"/>
  <c r="N13" i="2"/>
  <c r="O13" i="2"/>
  <c r="Q13" i="2"/>
  <c r="R13" i="2"/>
  <c r="T13" i="2"/>
  <c r="U13" i="2"/>
  <c r="V13" i="2"/>
  <c r="W13" i="2"/>
  <c r="X13" i="2"/>
  <c r="Z13" i="2"/>
  <c r="AA13" i="2"/>
  <c r="AC13" i="2"/>
  <c r="AD13" i="2"/>
  <c r="AF13" i="2"/>
  <c r="AG13" i="2"/>
  <c r="AH13" i="2"/>
  <c r="AI13" i="2"/>
  <c r="AJ13" i="2"/>
  <c r="AL13" i="2"/>
  <c r="AM13" i="2"/>
  <c r="AO13" i="2"/>
  <c r="AP13" i="2"/>
  <c r="AS13" i="2"/>
  <c r="I13" i="2"/>
  <c r="H13" i="2"/>
  <c r="AR11" i="2"/>
  <c r="AR12" i="2"/>
  <c r="AQ12" i="2"/>
  <c r="AQ10" i="2"/>
  <c r="AQ13" i="2" s="1"/>
  <c r="AN12" i="2"/>
  <c r="AN10" i="2"/>
  <c r="AN13" i="2" s="1"/>
  <c r="AK12" i="2"/>
  <c r="AK13" i="2" s="1"/>
  <c r="AK10" i="2"/>
  <c r="AH12" i="2"/>
  <c r="AH10" i="2"/>
  <c r="AE12" i="2"/>
  <c r="AE10" i="2"/>
  <c r="AE13" i="2" s="1"/>
  <c r="AB12" i="2"/>
  <c r="AB10" i="2"/>
  <c r="AB13" i="2" s="1"/>
  <c r="Y12" i="2"/>
  <c r="Y13" i="2" s="1"/>
  <c r="Y10" i="2"/>
  <c r="V12" i="2"/>
  <c r="V10" i="2"/>
  <c r="S12" i="2"/>
  <c r="S10" i="2"/>
  <c r="S13" i="2" s="1"/>
  <c r="P10" i="2"/>
  <c r="P13" i="2" s="1"/>
  <c r="M13" i="2"/>
  <c r="M10" i="2"/>
  <c r="J10" i="2"/>
  <c r="S8" i="2" l="1"/>
  <c r="AK8" i="2"/>
  <c r="AL8" i="2"/>
  <c r="AN8" i="2"/>
  <c r="AO8" i="2"/>
  <c r="AQ8" i="2"/>
  <c r="AS8" i="2"/>
  <c r="Q8" i="2"/>
  <c r="AT3" i="2"/>
  <c r="R3" i="2"/>
  <c r="U3" i="2" s="1"/>
  <c r="L3" i="2"/>
  <c r="O3" i="2" s="1"/>
  <c r="D161" i="5"/>
  <c r="D147" i="5"/>
  <c r="D133" i="5"/>
  <c r="D119" i="5"/>
  <c r="D104" i="5"/>
  <c r="D90" i="5"/>
  <c r="D76" i="5"/>
  <c r="D62" i="5"/>
  <c r="D48" i="5"/>
  <c r="L159" i="5"/>
  <c r="K159" i="5"/>
  <c r="J159" i="5"/>
  <c r="H159" i="5"/>
  <c r="G159" i="5"/>
  <c r="F159" i="5"/>
  <c r="L145" i="5"/>
  <c r="K145" i="5"/>
  <c r="J145" i="5"/>
  <c r="H145" i="5"/>
  <c r="I145" i="5" s="1"/>
  <c r="G145" i="5"/>
  <c r="F145" i="5"/>
  <c r="L131" i="5"/>
  <c r="K131" i="5"/>
  <c r="J131" i="5"/>
  <c r="H131" i="5"/>
  <c r="G131" i="5"/>
  <c r="F131" i="5"/>
  <c r="L117" i="5"/>
  <c r="K117" i="5"/>
  <c r="J117" i="5"/>
  <c r="H117" i="5"/>
  <c r="I117" i="5" s="1"/>
  <c r="G117" i="5"/>
  <c r="F117" i="5"/>
  <c r="L102" i="5"/>
  <c r="K102" i="5"/>
  <c r="J102" i="5"/>
  <c r="H102" i="5"/>
  <c r="G102" i="5"/>
  <c r="F102" i="5"/>
  <c r="L88" i="5"/>
  <c r="K88" i="5"/>
  <c r="J88" i="5"/>
  <c r="H88" i="5"/>
  <c r="I88" i="5" s="1"/>
  <c r="G88" i="5"/>
  <c r="F88" i="5"/>
  <c r="L74" i="5"/>
  <c r="K74" i="5"/>
  <c r="J74" i="5"/>
  <c r="H74" i="5"/>
  <c r="G74" i="5"/>
  <c r="F74" i="5"/>
  <c r="I74" i="5" s="1"/>
  <c r="L60" i="5"/>
  <c r="K60" i="5"/>
  <c r="J60" i="5"/>
  <c r="M60" i="5" s="1"/>
  <c r="H60" i="5"/>
  <c r="G60" i="5"/>
  <c r="F60" i="5"/>
  <c r="F46" i="5"/>
  <c r="I46" i="5" s="1"/>
  <c r="G46" i="5"/>
  <c r="H46" i="5"/>
  <c r="J46" i="5"/>
  <c r="M46" i="5" s="1"/>
  <c r="K46" i="5"/>
  <c r="L46" i="5"/>
  <c r="L219" i="4"/>
  <c r="M215" i="4"/>
  <c r="L215" i="4" s="1"/>
  <c r="M191" i="4"/>
  <c r="O185" i="4"/>
  <c r="L183" i="4"/>
  <c r="M89" i="4"/>
  <c r="M146" i="4"/>
  <c r="M176" i="4"/>
  <c r="N175" i="4"/>
  <c r="M233" i="4"/>
  <c r="M232" i="4"/>
  <c r="M227" i="4"/>
  <c r="M228" i="4"/>
  <c r="N228" i="4" s="1"/>
  <c r="M226" i="4"/>
  <c r="M220" i="4"/>
  <c r="M221" i="4"/>
  <c r="M219" i="4"/>
  <c r="M212" i="4"/>
  <c r="M208" i="4"/>
  <c r="M207" i="4"/>
  <c r="M202" i="4"/>
  <c r="M203" i="4"/>
  <c r="M201" i="4"/>
  <c r="M200" i="4"/>
  <c r="M197" i="4"/>
  <c r="L197" i="4" s="1"/>
  <c r="M190" i="4"/>
  <c r="M192" i="4"/>
  <c r="M193" i="4"/>
  <c r="M189" i="4"/>
  <c r="M182" i="4"/>
  <c r="M183" i="4"/>
  <c r="M184" i="4"/>
  <c r="M185" i="4"/>
  <c r="L185" i="4" s="1"/>
  <c r="M181" i="4"/>
  <c r="M177" i="4"/>
  <c r="M175" i="4"/>
  <c r="M170" i="4"/>
  <c r="M171" i="4"/>
  <c r="M169" i="4"/>
  <c r="M102" i="5" l="1"/>
  <c r="M131" i="5"/>
  <c r="M159" i="5"/>
  <c r="I60" i="5"/>
  <c r="N60" i="5" s="1"/>
  <c r="I102" i="5"/>
  <c r="I131" i="5"/>
  <c r="N131" i="5" s="1"/>
  <c r="I159" i="5"/>
  <c r="N159" i="5" s="1"/>
  <c r="M74" i="5"/>
  <c r="N74" i="5" s="1"/>
  <c r="M88" i="5"/>
  <c r="M117" i="5"/>
  <c r="N117" i="5" s="1"/>
  <c r="M145" i="5"/>
  <c r="X3" i="2"/>
  <c r="N145" i="5"/>
  <c r="N102" i="5"/>
  <c r="N88" i="5"/>
  <c r="N46" i="5"/>
  <c r="M134" i="4"/>
  <c r="L134" i="4" s="1"/>
  <c r="M133" i="4"/>
  <c r="L133" i="4" s="1"/>
  <c r="M130" i="4"/>
  <c r="AA3" i="2" l="1"/>
  <c r="AD3" i="2" l="1"/>
  <c r="M93" i="4"/>
  <c r="M92" i="4"/>
  <c r="M86" i="4"/>
  <c r="M83" i="4"/>
  <c r="M79" i="4"/>
  <c r="M78" i="4"/>
  <c r="M77" i="4"/>
  <c r="M74" i="4"/>
  <c r="M71" i="4"/>
  <c r="M68" i="4"/>
  <c r="M65" i="4"/>
  <c r="M62" i="4"/>
  <c r="M58" i="4"/>
  <c r="M57" i="4"/>
  <c r="M44" i="4"/>
  <c r="M36" i="4"/>
  <c r="M34" i="4"/>
  <c r="M254" i="4"/>
  <c r="L253" i="4"/>
  <c r="M20" i="4"/>
  <c r="L20" i="4" s="1"/>
  <c r="M21" i="4"/>
  <c r="L21" i="4" s="1"/>
  <c r="M6" i="4"/>
  <c r="M5" i="4"/>
  <c r="M14" i="4"/>
  <c r="M15" i="4"/>
  <c r="M16" i="4"/>
  <c r="M13" i="4"/>
  <c r="AG3" i="2" l="1"/>
  <c r="F16" i="5"/>
  <c r="AJ3" i="2" l="1"/>
  <c r="AQ22" i="2"/>
  <c r="AQ23" i="2"/>
  <c r="AQ24" i="2"/>
  <c r="AQ25" i="2"/>
  <c r="AQ26" i="2"/>
  <c r="AQ27" i="2"/>
  <c r="AQ28" i="2"/>
  <c r="AQ29" i="2"/>
  <c r="AQ30" i="2"/>
  <c r="AQ31" i="2"/>
  <c r="AK22" i="2"/>
  <c r="AK23" i="2"/>
  <c r="AK24" i="2"/>
  <c r="AK25" i="2"/>
  <c r="AK26" i="2"/>
  <c r="AK27" i="2"/>
  <c r="AK28" i="2"/>
  <c r="AK29" i="2"/>
  <c r="AK30" i="2"/>
  <c r="AK31" i="2"/>
  <c r="AR32" i="2"/>
  <c r="AR34" i="2"/>
  <c r="AF33" i="2"/>
  <c r="AF35" i="2" s="1"/>
  <c r="Z35" i="2"/>
  <c r="AS35" i="2"/>
  <c r="K33" i="2"/>
  <c r="N33" i="2"/>
  <c r="Q33" i="2"/>
  <c r="T33" i="2"/>
  <c r="W33" i="2"/>
  <c r="Z33" i="2"/>
  <c r="AC33" i="2"/>
  <c r="AC35" i="2" s="1"/>
  <c r="AI33" i="2"/>
  <c r="AI35" i="2" s="1"/>
  <c r="AL33" i="2"/>
  <c r="AO33" i="2"/>
  <c r="AS33" i="2"/>
  <c r="H33" i="2"/>
  <c r="AO35" i="2" l="1"/>
  <c r="AM3" i="2"/>
  <c r="AL35" i="2"/>
  <c r="T35" i="2"/>
  <c r="Q35" i="2"/>
  <c r="J8" i="2"/>
  <c r="K8" i="2"/>
  <c r="K35" i="2" s="1"/>
  <c r="M8" i="2"/>
  <c r="N8" i="2"/>
  <c r="N35" i="2" s="1"/>
  <c r="P8" i="2"/>
  <c r="W35" i="2"/>
  <c r="L7" i="2"/>
  <c r="O7" i="2" s="1"/>
  <c r="R7" i="2" s="1"/>
  <c r="U7" i="2" s="1"/>
  <c r="X7" i="2" s="1"/>
  <c r="AA7" i="2" s="1"/>
  <c r="AD7" i="2" s="1"/>
  <c r="AG7" i="2" s="1"/>
  <c r="AJ7" i="2" s="1"/>
  <c r="AM7" i="2" s="1"/>
  <c r="AP7" i="2" s="1"/>
  <c r="S31" i="2"/>
  <c r="U31" i="2"/>
  <c r="V31" i="2"/>
  <c r="X31" i="2"/>
  <c r="Y31" i="2"/>
  <c r="AA31" i="2"/>
  <c r="AB31" i="2"/>
  <c r="AD31" i="2"/>
  <c r="AE31" i="2"/>
  <c r="AG31" i="2"/>
  <c r="AH31" i="2"/>
  <c r="AJ31" i="2"/>
  <c r="AM31" i="2"/>
  <c r="AN31" i="2"/>
  <c r="AP31" i="2"/>
  <c r="L31" i="2"/>
  <c r="M31" i="2"/>
  <c r="O31" i="2"/>
  <c r="P31" i="2"/>
  <c r="R31" i="2"/>
  <c r="J31" i="2"/>
  <c r="AQ21" i="2"/>
  <c r="AQ33" i="2" s="1"/>
  <c r="AN22" i="2"/>
  <c r="AN23" i="2"/>
  <c r="AN24" i="2"/>
  <c r="AN25" i="2"/>
  <c r="AN26" i="2"/>
  <c r="AN27" i="2"/>
  <c r="AN28" i="2"/>
  <c r="AN29" i="2"/>
  <c r="AN30" i="2"/>
  <c r="AN21" i="2"/>
  <c r="AK21" i="2"/>
  <c r="AK33" i="2" s="1"/>
  <c r="AH22" i="2"/>
  <c r="AH23" i="2"/>
  <c r="AH24" i="2"/>
  <c r="AH25" i="2"/>
  <c r="AH26" i="2"/>
  <c r="AH27" i="2"/>
  <c r="AH28" i="2"/>
  <c r="AH29" i="2"/>
  <c r="AH30" i="2"/>
  <c r="AH21" i="2"/>
  <c r="AE22" i="2"/>
  <c r="AE23" i="2"/>
  <c r="AE24" i="2"/>
  <c r="AE25" i="2"/>
  <c r="AE26" i="2"/>
  <c r="AE27" i="2"/>
  <c r="AE28" i="2"/>
  <c r="AE29" i="2"/>
  <c r="AE30" i="2"/>
  <c r="AE21" i="2"/>
  <c r="AB22" i="2"/>
  <c r="AB23" i="2"/>
  <c r="AB24" i="2"/>
  <c r="AB25" i="2"/>
  <c r="AB26" i="2"/>
  <c r="AB27" i="2"/>
  <c r="AB28" i="2"/>
  <c r="AB29" i="2"/>
  <c r="AB30" i="2"/>
  <c r="AB21" i="2"/>
  <c r="Y22" i="2"/>
  <c r="Y23" i="2"/>
  <c r="Y24" i="2"/>
  <c r="Y25" i="2"/>
  <c r="Y26" i="2"/>
  <c r="Y27" i="2"/>
  <c r="Y28" i="2"/>
  <c r="Y29" i="2"/>
  <c r="Y30" i="2"/>
  <c r="Y21" i="2"/>
  <c r="X22" i="2"/>
  <c r="X23" i="2"/>
  <c r="X24" i="2"/>
  <c r="X25" i="2"/>
  <c r="X26" i="2"/>
  <c r="X27" i="2"/>
  <c r="X28" i="2"/>
  <c r="X29" i="2"/>
  <c r="X30" i="2"/>
  <c r="X21" i="2"/>
  <c r="V22" i="2"/>
  <c r="V23" i="2"/>
  <c r="V24" i="2"/>
  <c r="V25" i="2"/>
  <c r="V26" i="2"/>
  <c r="V27" i="2"/>
  <c r="V28" i="2"/>
  <c r="V29" i="2"/>
  <c r="V30" i="2"/>
  <c r="V21" i="2"/>
  <c r="U22" i="2"/>
  <c r="U23" i="2"/>
  <c r="U24" i="2"/>
  <c r="U25" i="2"/>
  <c r="U26" i="2"/>
  <c r="U27" i="2"/>
  <c r="U28" i="2"/>
  <c r="U29" i="2"/>
  <c r="U30" i="2"/>
  <c r="U21" i="2"/>
  <c r="S22" i="2"/>
  <c r="S23" i="2"/>
  <c r="S24" i="2"/>
  <c r="S25" i="2"/>
  <c r="S26" i="2"/>
  <c r="S27" i="2"/>
  <c r="S28" i="2"/>
  <c r="S29" i="2"/>
  <c r="S30" i="2"/>
  <c r="S21" i="2"/>
  <c r="R22" i="2"/>
  <c r="R23" i="2"/>
  <c r="R24" i="2"/>
  <c r="R25" i="2"/>
  <c r="R26" i="2"/>
  <c r="R27" i="2"/>
  <c r="R28" i="2"/>
  <c r="R29" i="2"/>
  <c r="R30" i="2"/>
  <c r="R21" i="2"/>
  <c r="P22" i="2"/>
  <c r="P23" i="2"/>
  <c r="P24" i="2"/>
  <c r="P25" i="2"/>
  <c r="P26" i="2"/>
  <c r="P27" i="2"/>
  <c r="P28" i="2"/>
  <c r="P29" i="2"/>
  <c r="P30" i="2"/>
  <c r="P21" i="2"/>
  <c r="O22" i="2"/>
  <c r="O23" i="2"/>
  <c r="O24" i="2"/>
  <c r="O25" i="2"/>
  <c r="O26" i="2"/>
  <c r="O27" i="2"/>
  <c r="O28" i="2"/>
  <c r="O29" i="2"/>
  <c r="O30" i="2"/>
  <c r="M22" i="2"/>
  <c r="M23" i="2"/>
  <c r="M24" i="2"/>
  <c r="M25" i="2"/>
  <c r="M26" i="2"/>
  <c r="M27" i="2"/>
  <c r="M28" i="2"/>
  <c r="M29" i="2"/>
  <c r="M30" i="2"/>
  <c r="M21" i="2"/>
  <c r="L22" i="2"/>
  <c r="L23" i="2"/>
  <c r="L24" i="2"/>
  <c r="L25" i="2"/>
  <c r="L26" i="2"/>
  <c r="L27" i="2"/>
  <c r="L28" i="2"/>
  <c r="L29" i="2"/>
  <c r="L30" i="2"/>
  <c r="J22" i="2"/>
  <c r="J23" i="2"/>
  <c r="J24" i="2"/>
  <c r="J25" i="2"/>
  <c r="J26" i="2"/>
  <c r="J27" i="2"/>
  <c r="J28" i="2"/>
  <c r="J29" i="2"/>
  <c r="J30" i="2"/>
  <c r="J21" i="2"/>
  <c r="K162" i="4"/>
  <c r="AP3" i="2" l="1"/>
  <c r="AR3" i="2" s="1"/>
  <c r="AK35" i="2"/>
  <c r="M33" i="2"/>
  <c r="M35" i="2" s="1"/>
  <c r="J35" i="2"/>
  <c r="R33" i="2"/>
  <c r="U33" i="2"/>
  <c r="X33" i="2"/>
  <c r="AB33" i="2"/>
  <c r="AB35" i="2" s="1"/>
  <c r="AH33" i="2"/>
  <c r="AH35" i="2" s="1"/>
  <c r="AN33" i="2"/>
  <c r="AN35" i="2" s="1"/>
  <c r="P33" i="2"/>
  <c r="P35" i="2" s="1"/>
  <c r="S33" i="2"/>
  <c r="S35" i="2" s="1"/>
  <c r="V33" i="2"/>
  <c r="Y33" i="2"/>
  <c r="Y35" i="2" s="1"/>
  <c r="AE33" i="2"/>
  <c r="AE35" i="2" s="1"/>
  <c r="J33" i="2"/>
  <c r="L53" i="4"/>
  <c r="K53" i="4"/>
  <c r="K164" i="4"/>
  <c r="K96" i="4"/>
  <c r="K163" i="4"/>
  <c r="K244" i="4" l="1"/>
  <c r="V35" i="2"/>
  <c r="M6" i="1"/>
  <c r="M7" i="1"/>
  <c r="M8" i="1"/>
  <c r="M9" i="1"/>
  <c r="M10" i="1"/>
  <c r="M11" i="1"/>
  <c r="M12" i="1"/>
  <c r="M13" i="1"/>
  <c r="M14" i="1"/>
  <c r="M15" i="1"/>
  <c r="M21" i="1"/>
  <c r="M22" i="1"/>
  <c r="M23" i="1"/>
  <c r="M24" i="1"/>
  <c r="M25" i="1"/>
  <c r="M26" i="1"/>
  <c r="M27" i="1"/>
  <c r="M28" i="1"/>
  <c r="M29" i="1"/>
  <c r="M30" i="1"/>
  <c r="M31" i="1"/>
  <c r="M38" i="1"/>
  <c r="M39" i="1"/>
  <c r="M40" i="1"/>
  <c r="M41" i="1"/>
  <c r="M42" i="1"/>
  <c r="M43" i="1"/>
  <c r="M44" i="1"/>
  <c r="M45" i="1"/>
  <c r="M46" i="1"/>
  <c r="M47" i="1"/>
  <c r="M48" i="1"/>
  <c r="M49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L233" i="4" l="1"/>
  <c r="L232" i="4"/>
  <c r="L227" i="4"/>
  <c r="L228" i="4"/>
  <c r="L226" i="4"/>
  <c r="L220" i="4"/>
  <c r="L221" i="4"/>
  <c r="L212" i="4"/>
  <c r="L208" i="4"/>
  <c r="L207" i="4"/>
  <c r="L201" i="4"/>
  <c r="L202" i="4"/>
  <c r="L203" i="4"/>
  <c r="L200" i="4"/>
  <c r="L190" i="4"/>
  <c r="L192" i="4"/>
  <c r="L193" i="4"/>
  <c r="L189" i="4"/>
  <c r="L182" i="4"/>
  <c r="L184" i="4"/>
  <c r="L181" i="4"/>
  <c r="L177" i="4"/>
  <c r="L170" i="4"/>
  <c r="L171" i="4"/>
  <c r="L169" i="4"/>
  <c r="M157" i="4"/>
  <c r="L157" i="4" s="1"/>
  <c r="M158" i="4"/>
  <c r="L158" i="4" s="1"/>
  <c r="M159" i="4"/>
  <c r="L159" i="4" s="1"/>
  <c r="M156" i="4"/>
  <c r="L156" i="4" s="1"/>
  <c r="L151" i="4"/>
  <c r="L152" i="4"/>
  <c r="L150" i="4"/>
  <c r="M151" i="4"/>
  <c r="M152" i="4"/>
  <c r="M150" i="4"/>
  <c r="L144" i="4"/>
  <c r="L143" i="4"/>
  <c r="M144" i="4"/>
  <c r="M145" i="4"/>
  <c r="L145" i="4" s="1"/>
  <c r="M143" i="4"/>
  <c r="M139" i="4"/>
  <c r="L139" i="4" s="1"/>
  <c r="M138" i="4"/>
  <c r="L138" i="4" s="1"/>
  <c r="L130" i="4"/>
  <c r="L126" i="4"/>
  <c r="M124" i="4"/>
  <c r="L124" i="4" s="1"/>
  <c r="M125" i="4"/>
  <c r="L125" i="4" s="1"/>
  <c r="M126" i="4"/>
  <c r="M127" i="4"/>
  <c r="L127" i="4" s="1"/>
  <c r="M123" i="4"/>
  <c r="L123" i="4" s="1"/>
  <c r="M117" i="4"/>
  <c r="L117" i="4" s="1"/>
  <c r="M118" i="4"/>
  <c r="L118" i="4" s="1"/>
  <c r="M119" i="4"/>
  <c r="L119" i="4" s="1"/>
  <c r="M116" i="4"/>
  <c r="L116" i="4" s="1"/>
  <c r="L112" i="4"/>
  <c r="M112" i="4"/>
  <c r="M111" i="4"/>
  <c r="L111" i="4" s="1"/>
  <c r="M108" i="4"/>
  <c r="L108" i="4" s="1"/>
  <c r="M104" i="4"/>
  <c r="L104" i="4" s="1"/>
  <c r="M103" i="4"/>
  <c r="L103" i="4" s="1"/>
  <c r="L93" i="4"/>
  <c r="L92" i="4"/>
  <c r="L86" i="4"/>
  <c r="L78" i="4"/>
  <c r="L79" i="4"/>
  <c r="L77" i="4"/>
  <c r="L74" i="4"/>
  <c r="L71" i="4"/>
  <c r="L68" i="4"/>
  <c r="L65" i="4"/>
  <c r="L62" i="4"/>
  <c r="L58" i="4"/>
  <c r="L57" i="4"/>
  <c r="M47" i="4"/>
  <c r="L47" i="4" s="1"/>
  <c r="L41" i="4"/>
  <c r="M41" i="4"/>
  <c r="M33" i="4"/>
  <c r="L33" i="4" s="1"/>
  <c r="M35" i="4"/>
  <c r="L35" i="4" s="1"/>
  <c r="M37" i="4"/>
  <c r="L37" i="4" s="1"/>
  <c r="M32" i="4"/>
  <c r="L28" i="4"/>
  <c r="M29" i="4"/>
  <c r="L29" i="4" s="1"/>
  <c r="M28" i="4"/>
  <c r="M25" i="4"/>
  <c r="L25" i="4" s="1"/>
  <c r="L14" i="4"/>
  <c r="L15" i="4"/>
  <c r="L16" i="4"/>
  <c r="L13" i="4"/>
  <c r="L9" i="4"/>
  <c r="M9" i="4"/>
  <c r="L6" i="4"/>
  <c r="L5" i="4"/>
  <c r="F43" i="3"/>
  <c r="L158" i="5"/>
  <c r="K158" i="5"/>
  <c r="J158" i="5"/>
  <c r="M158" i="5" s="1"/>
  <c r="H158" i="5"/>
  <c r="G158" i="5"/>
  <c r="F158" i="5"/>
  <c r="L157" i="5"/>
  <c r="K157" i="5"/>
  <c r="J157" i="5"/>
  <c r="H157" i="5"/>
  <c r="G157" i="5"/>
  <c r="F157" i="5"/>
  <c r="L156" i="5"/>
  <c r="K156" i="5"/>
  <c r="J156" i="5"/>
  <c r="M156" i="5" s="1"/>
  <c r="H156" i="5"/>
  <c r="G156" i="5"/>
  <c r="F156" i="5"/>
  <c r="I156" i="5" s="1"/>
  <c r="L155" i="5"/>
  <c r="L160" i="5" s="1"/>
  <c r="K155" i="5"/>
  <c r="J155" i="5"/>
  <c r="H155" i="5"/>
  <c r="H160" i="5" s="1"/>
  <c r="G155" i="5"/>
  <c r="G160" i="5" s="1"/>
  <c r="F155" i="5"/>
  <c r="L144" i="5"/>
  <c r="K144" i="5"/>
  <c r="J144" i="5"/>
  <c r="H144" i="5"/>
  <c r="G144" i="5"/>
  <c r="F144" i="5"/>
  <c r="L143" i="5"/>
  <c r="K143" i="5"/>
  <c r="J143" i="5"/>
  <c r="H143" i="5"/>
  <c r="G143" i="5"/>
  <c r="F143" i="5"/>
  <c r="L142" i="5"/>
  <c r="K142" i="5"/>
  <c r="J142" i="5"/>
  <c r="M142" i="5" s="1"/>
  <c r="H142" i="5"/>
  <c r="G142" i="5"/>
  <c r="F142" i="5"/>
  <c r="L141" i="5"/>
  <c r="L146" i="5" s="1"/>
  <c r="K141" i="5"/>
  <c r="J141" i="5"/>
  <c r="H141" i="5"/>
  <c r="H146" i="5" s="1"/>
  <c r="G141" i="5"/>
  <c r="G146" i="5" s="1"/>
  <c r="F141" i="5"/>
  <c r="L130" i="5"/>
  <c r="K130" i="5"/>
  <c r="J130" i="5"/>
  <c r="H130" i="5"/>
  <c r="G130" i="5"/>
  <c r="F130" i="5"/>
  <c r="L129" i="5"/>
  <c r="K129" i="5"/>
  <c r="J129" i="5"/>
  <c r="H129" i="5"/>
  <c r="G129" i="5"/>
  <c r="F129" i="5"/>
  <c r="L128" i="5"/>
  <c r="K128" i="5"/>
  <c r="J128" i="5"/>
  <c r="H128" i="5"/>
  <c r="G128" i="5"/>
  <c r="F128" i="5"/>
  <c r="L127" i="5"/>
  <c r="L132" i="5" s="1"/>
  <c r="K127" i="5"/>
  <c r="J127" i="5"/>
  <c r="H127" i="5"/>
  <c r="H132" i="5" s="1"/>
  <c r="G127" i="5"/>
  <c r="G132" i="5" s="1"/>
  <c r="F127" i="5"/>
  <c r="L116" i="5"/>
  <c r="K116" i="5"/>
  <c r="J116" i="5"/>
  <c r="M116" i="5" s="1"/>
  <c r="H116" i="5"/>
  <c r="G116" i="5"/>
  <c r="F116" i="5"/>
  <c r="I116" i="5" s="1"/>
  <c r="L115" i="5"/>
  <c r="K115" i="5"/>
  <c r="J115" i="5"/>
  <c r="H115" i="5"/>
  <c r="G115" i="5"/>
  <c r="F115" i="5"/>
  <c r="L114" i="5"/>
  <c r="K114" i="5"/>
  <c r="J114" i="5"/>
  <c r="H114" i="5"/>
  <c r="G114" i="5"/>
  <c r="F114" i="5"/>
  <c r="M113" i="5"/>
  <c r="L113" i="5"/>
  <c r="K113" i="5"/>
  <c r="J113" i="5"/>
  <c r="I113" i="5"/>
  <c r="H113" i="5"/>
  <c r="G113" i="5"/>
  <c r="F113" i="5"/>
  <c r="F118" i="5" s="1"/>
  <c r="L101" i="5"/>
  <c r="K101" i="5"/>
  <c r="J101" i="5"/>
  <c r="H101" i="5"/>
  <c r="G101" i="5"/>
  <c r="F101" i="5"/>
  <c r="L100" i="5"/>
  <c r="K100" i="5"/>
  <c r="J100" i="5"/>
  <c r="H100" i="5"/>
  <c r="G100" i="5"/>
  <c r="F100" i="5"/>
  <c r="L99" i="5"/>
  <c r="K99" i="5"/>
  <c r="J99" i="5"/>
  <c r="H99" i="5"/>
  <c r="G99" i="5"/>
  <c r="F99" i="5"/>
  <c r="L98" i="5"/>
  <c r="K98" i="5"/>
  <c r="K103" i="5" s="1"/>
  <c r="J98" i="5"/>
  <c r="J103" i="5" s="1"/>
  <c r="H98" i="5"/>
  <c r="G98" i="5"/>
  <c r="F98" i="5"/>
  <c r="F103" i="5" s="1"/>
  <c r="M87" i="5"/>
  <c r="L87" i="5"/>
  <c r="K87" i="5"/>
  <c r="J87" i="5"/>
  <c r="I87" i="5"/>
  <c r="N87" i="5" s="1"/>
  <c r="H87" i="5"/>
  <c r="G87" i="5"/>
  <c r="F87" i="5"/>
  <c r="L86" i="5"/>
  <c r="K86" i="5"/>
  <c r="J86" i="5"/>
  <c r="H86" i="5"/>
  <c r="G86" i="5"/>
  <c r="F86" i="5"/>
  <c r="L85" i="5"/>
  <c r="K85" i="5"/>
  <c r="J85" i="5"/>
  <c r="M85" i="5" s="1"/>
  <c r="H85" i="5"/>
  <c r="G85" i="5"/>
  <c r="F85" i="5"/>
  <c r="I85" i="5" s="1"/>
  <c r="L84" i="5"/>
  <c r="L89" i="5" s="1"/>
  <c r="K84" i="5"/>
  <c r="J84" i="5"/>
  <c r="H84" i="5"/>
  <c r="H89" i="5" s="1"/>
  <c r="G84" i="5"/>
  <c r="G89" i="5" s="1"/>
  <c r="F84" i="5"/>
  <c r="L73" i="5"/>
  <c r="K73" i="5"/>
  <c r="J73" i="5"/>
  <c r="H73" i="5"/>
  <c r="G73" i="5"/>
  <c r="F73" i="5"/>
  <c r="I73" i="5" s="1"/>
  <c r="L72" i="5"/>
  <c r="K72" i="5"/>
  <c r="J72" i="5"/>
  <c r="H72" i="5"/>
  <c r="G72" i="5"/>
  <c r="F72" i="5"/>
  <c r="L71" i="5"/>
  <c r="K71" i="5"/>
  <c r="J71" i="5"/>
  <c r="H71" i="5"/>
  <c r="G71" i="5"/>
  <c r="F71" i="5"/>
  <c r="L70" i="5"/>
  <c r="L75" i="5" s="1"/>
  <c r="K70" i="5"/>
  <c r="J70" i="5"/>
  <c r="H70" i="5"/>
  <c r="H75" i="5" s="1"/>
  <c r="G70" i="5"/>
  <c r="G75" i="5" s="1"/>
  <c r="F70" i="5"/>
  <c r="L59" i="5"/>
  <c r="K59" i="5"/>
  <c r="J59" i="5"/>
  <c r="H59" i="5"/>
  <c r="G59" i="5"/>
  <c r="F59" i="5"/>
  <c r="L58" i="5"/>
  <c r="K58" i="5"/>
  <c r="J58" i="5"/>
  <c r="H58" i="5"/>
  <c r="G58" i="5"/>
  <c r="F58" i="5"/>
  <c r="L57" i="5"/>
  <c r="K57" i="5"/>
  <c r="M57" i="5" s="1"/>
  <c r="J57" i="5"/>
  <c r="H57" i="5"/>
  <c r="G57" i="5"/>
  <c r="I57" i="5" s="1"/>
  <c r="N57" i="5" s="1"/>
  <c r="F57" i="5"/>
  <c r="L56" i="5"/>
  <c r="K56" i="5"/>
  <c r="J56" i="5"/>
  <c r="J61" i="5" s="1"/>
  <c r="H56" i="5"/>
  <c r="G56" i="5"/>
  <c r="F56" i="5"/>
  <c r="F61" i="5" s="1"/>
  <c r="L45" i="5"/>
  <c r="K45" i="5"/>
  <c r="J45" i="5"/>
  <c r="H45" i="5"/>
  <c r="G45" i="5"/>
  <c r="F45" i="5"/>
  <c r="L44" i="5"/>
  <c r="K44" i="5"/>
  <c r="M44" i="5" s="1"/>
  <c r="J44" i="5"/>
  <c r="H44" i="5"/>
  <c r="G44" i="5"/>
  <c r="I44" i="5" s="1"/>
  <c r="F44" i="5"/>
  <c r="L43" i="5"/>
  <c r="K43" i="5"/>
  <c r="J43" i="5"/>
  <c r="H43" i="5"/>
  <c r="G43" i="5"/>
  <c r="F43" i="5"/>
  <c r="L42" i="5"/>
  <c r="L47" i="5" s="1"/>
  <c r="K42" i="5"/>
  <c r="J42" i="5"/>
  <c r="H42" i="5"/>
  <c r="H47" i="5" s="1"/>
  <c r="G42" i="5"/>
  <c r="G47" i="5" s="1"/>
  <c r="F42" i="5"/>
  <c r="L32" i="5"/>
  <c r="K32" i="5"/>
  <c r="J32" i="5"/>
  <c r="H32" i="5"/>
  <c r="G32" i="5"/>
  <c r="F32" i="5"/>
  <c r="L31" i="5"/>
  <c r="K31" i="5"/>
  <c r="J31" i="5"/>
  <c r="H31" i="5"/>
  <c r="G31" i="5"/>
  <c r="F31" i="5"/>
  <c r="L30" i="5"/>
  <c r="K30" i="5"/>
  <c r="J30" i="5"/>
  <c r="M30" i="5" s="1"/>
  <c r="H30" i="5"/>
  <c r="G30" i="5"/>
  <c r="F30" i="5"/>
  <c r="I30" i="5" s="1"/>
  <c r="L29" i="5"/>
  <c r="K29" i="5"/>
  <c r="J29" i="5"/>
  <c r="H29" i="5"/>
  <c r="H33" i="5" s="1"/>
  <c r="G29" i="5"/>
  <c r="F29" i="5"/>
  <c r="L19" i="5"/>
  <c r="K19" i="5"/>
  <c r="J19" i="5"/>
  <c r="H19" i="5"/>
  <c r="G19" i="5"/>
  <c r="F19" i="5"/>
  <c r="L18" i="5"/>
  <c r="K18" i="5"/>
  <c r="J18" i="5"/>
  <c r="H18" i="5"/>
  <c r="G18" i="5"/>
  <c r="G20" i="5" s="1"/>
  <c r="F18" i="5"/>
  <c r="L17" i="5"/>
  <c r="K17" i="5"/>
  <c r="J17" i="5"/>
  <c r="M17" i="5" s="1"/>
  <c r="H17" i="5"/>
  <c r="G17" i="5"/>
  <c r="F17" i="5"/>
  <c r="M16" i="5"/>
  <c r="L16" i="5"/>
  <c r="K16" i="5"/>
  <c r="J16" i="5"/>
  <c r="I16" i="5"/>
  <c r="N16" i="5" s="1"/>
  <c r="H16" i="5"/>
  <c r="G16" i="5"/>
  <c r="O6" i="5"/>
  <c r="L6" i="5"/>
  <c r="K6" i="5"/>
  <c r="J6" i="5"/>
  <c r="H6" i="5"/>
  <c r="G6" i="5"/>
  <c r="F6" i="5"/>
  <c r="O5" i="5"/>
  <c r="L5" i="5"/>
  <c r="K5" i="5"/>
  <c r="J5" i="5"/>
  <c r="H5" i="5"/>
  <c r="G5" i="5"/>
  <c r="F5" i="5"/>
  <c r="O4" i="5"/>
  <c r="L4" i="5"/>
  <c r="K4" i="5"/>
  <c r="J4" i="5"/>
  <c r="H4" i="5"/>
  <c r="G4" i="5"/>
  <c r="F4" i="5"/>
  <c r="O3" i="5"/>
  <c r="L3" i="5"/>
  <c r="K3" i="5"/>
  <c r="J3" i="5"/>
  <c r="H3" i="5"/>
  <c r="G3" i="5"/>
  <c r="F3" i="5"/>
  <c r="N44" i="5" l="1"/>
  <c r="J118" i="5"/>
  <c r="N113" i="5"/>
  <c r="I118" i="5"/>
  <c r="M59" i="5"/>
  <c r="M144" i="5"/>
  <c r="M29" i="5"/>
  <c r="L61" i="5"/>
  <c r="I59" i="5"/>
  <c r="M70" i="5"/>
  <c r="J75" i="5"/>
  <c r="J89" i="5"/>
  <c r="D91" i="5" s="1"/>
  <c r="G103" i="5"/>
  <c r="L103" i="5"/>
  <c r="M100" i="5"/>
  <c r="G118" i="5"/>
  <c r="K118" i="5"/>
  <c r="J132" i="5"/>
  <c r="M130" i="5"/>
  <c r="J146" i="5"/>
  <c r="M143" i="5"/>
  <c r="M155" i="5"/>
  <c r="J160" i="5"/>
  <c r="K61" i="5"/>
  <c r="N116" i="5"/>
  <c r="K7" i="5"/>
  <c r="M18" i="5"/>
  <c r="N18" i="5" s="1"/>
  <c r="J47" i="5"/>
  <c r="M45" i="5"/>
  <c r="G61" i="5"/>
  <c r="M58" i="5"/>
  <c r="I18" i="5"/>
  <c r="K20" i="5"/>
  <c r="I31" i="5"/>
  <c r="F47" i="5"/>
  <c r="D49" i="5" s="1"/>
  <c r="K47" i="5"/>
  <c r="H61" i="5"/>
  <c r="F75" i="5"/>
  <c r="K75" i="5"/>
  <c r="F89" i="5"/>
  <c r="K89" i="5"/>
  <c r="H103" i="5"/>
  <c r="I99" i="5"/>
  <c r="I100" i="5"/>
  <c r="H118" i="5"/>
  <c r="L118" i="5"/>
  <c r="F132" i="5"/>
  <c r="D134" i="5" s="1"/>
  <c r="K132" i="5"/>
  <c r="I129" i="5"/>
  <c r="I130" i="5"/>
  <c r="N130" i="5" s="1"/>
  <c r="F146" i="5"/>
  <c r="K146" i="5"/>
  <c r="I143" i="5"/>
  <c r="N143" i="5" s="1"/>
  <c r="F160" i="5"/>
  <c r="D162" i="5" s="1"/>
  <c r="K160" i="5"/>
  <c r="D163" i="5" s="1"/>
  <c r="M31" i="4"/>
  <c r="N31" i="4" s="1"/>
  <c r="L32" i="4"/>
  <c r="N59" i="5"/>
  <c r="D136" i="5"/>
  <c r="N156" i="5"/>
  <c r="N30" i="5"/>
  <c r="N100" i="5"/>
  <c r="F33" i="5"/>
  <c r="G7" i="5"/>
  <c r="I4" i="5"/>
  <c r="D65" i="5"/>
  <c r="H7" i="5"/>
  <c r="M19" i="5"/>
  <c r="M32" i="5"/>
  <c r="I72" i="5"/>
  <c r="M86" i="5"/>
  <c r="M115" i="5"/>
  <c r="I142" i="5"/>
  <c r="N142" i="5" s="1"/>
  <c r="I155" i="5"/>
  <c r="I160" i="5" s="1"/>
  <c r="I157" i="5"/>
  <c r="I158" i="5"/>
  <c r="N31" i="5"/>
  <c r="L7" i="5"/>
  <c r="D93" i="5"/>
  <c r="D120" i="5"/>
  <c r="D149" i="5"/>
  <c r="I144" i="5"/>
  <c r="N144" i="5" s="1"/>
  <c r="M157" i="5"/>
  <c r="M3" i="5"/>
  <c r="H20" i="5"/>
  <c r="L20" i="5"/>
  <c r="I19" i="5"/>
  <c r="L33" i="5"/>
  <c r="D37" i="5" s="1"/>
  <c r="M31" i="5"/>
  <c r="I32" i="5"/>
  <c r="I70" i="5"/>
  <c r="M71" i="5"/>
  <c r="M73" i="5"/>
  <c r="N73" i="5" s="1"/>
  <c r="D92" i="5"/>
  <c r="I86" i="5"/>
  <c r="M99" i="5"/>
  <c r="I115" i="5"/>
  <c r="M129" i="5"/>
  <c r="N129" i="5" s="1"/>
  <c r="D50" i="5"/>
  <c r="D150" i="5"/>
  <c r="I3" i="5"/>
  <c r="M4" i="5"/>
  <c r="M7" i="5" s="1"/>
  <c r="M5" i="5"/>
  <c r="M6" i="5"/>
  <c r="F20" i="5"/>
  <c r="J20" i="5"/>
  <c r="I17" i="5"/>
  <c r="N17" i="5" s="1"/>
  <c r="I29" i="5"/>
  <c r="K33" i="5"/>
  <c r="J33" i="5"/>
  <c r="D35" i="5" s="1"/>
  <c r="I42" i="5"/>
  <c r="M42" i="5"/>
  <c r="M43" i="5"/>
  <c r="I45" i="5"/>
  <c r="N45" i="5" s="1"/>
  <c r="M56" i="5"/>
  <c r="I58" i="5"/>
  <c r="D77" i="5"/>
  <c r="I71" i="5"/>
  <c r="N71" i="5" s="1"/>
  <c r="N85" i="5"/>
  <c r="D105" i="5"/>
  <c r="M101" i="5"/>
  <c r="M114" i="5"/>
  <c r="M118" i="5" s="1"/>
  <c r="AG36" i="2" s="1"/>
  <c r="D135" i="5"/>
  <c r="M128" i="5"/>
  <c r="D164" i="5"/>
  <c r="N158" i="5"/>
  <c r="D23" i="5"/>
  <c r="J7" i="5"/>
  <c r="D106" i="5"/>
  <c r="I5" i="5"/>
  <c r="N5" i="5" s="1"/>
  <c r="I6" i="5"/>
  <c r="N6" i="5" s="1"/>
  <c r="F7" i="5"/>
  <c r="G33" i="5"/>
  <c r="D36" i="5" s="1"/>
  <c r="I43" i="5"/>
  <c r="I56" i="5"/>
  <c r="I61" i="5" s="1"/>
  <c r="D64" i="5"/>
  <c r="D63" i="5"/>
  <c r="M72" i="5"/>
  <c r="D107" i="5"/>
  <c r="I101" i="5"/>
  <c r="I114" i="5"/>
  <c r="I128" i="5"/>
  <c r="N128" i="5" s="1"/>
  <c r="I84" i="5"/>
  <c r="I89" i="5" s="1"/>
  <c r="M84" i="5"/>
  <c r="M89" i="5" s="1"/>
  <c r="I127" i="5"/>
  <c r="M127" i="5"/>
  <c r="M132" i="5" s="1"/>
  <c r="AJ36" i="2" s="1"/>
  <c r="I98" i="5"/>
  <c r="I103" i="5" s="1"/>
  <c r="M98" i="5"/>
  <c r="I141" i="5"/>
  <c r="M141" i="5"/>
  <c r="M146" i="5" s="1"/>
  <c r="AM36" i="2" s="1"/>
  <c r="N155" i="5" l="1"/>
  <c r="F167" i="5"/>
  <c r="N70" i="5"/>
  <c r="I75" i="5"/>
  <c r="K167" i="5"/>
  <c r="I132" i="5"/>
  <c r="N58" i="5"/>
  <c r="M47" i="5"/>
  <c r="R36" i="2" s="1"/>
  <c r="N32" i="5"/>
  <c r="L167" i="5"/>
  <c r="N115" i="5"/>
  <c r="M20" i="5"/>
  <c r="M167" i="5" s="1"/>
  <c r="D10" i="5"/>
  <c r="G167" i="5"/>
  <c r="G170" i="5" s="1"/>
  <c r="M160" i="5"/>
  <c r="AP36" i="2" s="1"/>
  <c r="M75" i="5"/>
  <c r="J167" i="5"/>
  <c r="I146" i="5"/>
  <c r="M103" i="5"/>
  <c r="AD36" i="2" s="1"/>
  <c r="AA36" i="2"/>
  <c r="X36" i="2"/>
  <c r="M61" i="5"/>
  <c r="U36" i="2" s="1"/>
  <c r="I47" i="5"/>
  <c r="N99" i="5"/>
  <c r="M33" i="5"/>
  <c r="N157" i="5"/>
  <c r="D11" i="5"/>
  <c r="H167" i="5"/>
  <c r="D94" i="5"/>
  <c r="D172" i="5"/>
  <c r="N86" i="5"/>
  <c r="D38" i="5"/>
  <c r="D24" i="5"/>
  <c r="D79" i="5"/>
  <c r="D148" i="5"/>
  <c r="D151" i="5" s="1"/>
  <c r="D66" i="5"/>
  <c r="N72" i="5"/>
  <c r="D122" i="5"/>
  <c r="N19" i="5"/>
  <c r="N20" i="5" s="1"/>
  <c r="D121" i="5"/>
  <c r="N42" i="5"/>
  <c r="N98" i="5"/>
  <c r="D51" i="5"/>
  <c r="N4" i="5"/>
  <c r="N114" i="5"/>
  <c r="N118" i="5" s="1"/>
  <c r="N56" i="5"/>
  <c r="N61" i="5" s="1"/>
  <c r="D9" i="5"/>
  <c r="D108" i="5"/>
  <c r="D22" i="5"/>
  <c r="D25" i="5" s="1"/>
  <c r="I7" i="5"/>
  <c r="N3" i="5"/>
  <c r="D137" i="5"/>
  <c r="N141" i="5"/>
  <c r="N146" i="5" s="1"/>
  <c r="N127" i="5"/>
  <c r="N132" i="5" s="1"/>
  <c r="N101" i="5"/>
  <c r="D78" i="5"/>
  <c r="N43" i="5"/>
  <c r="I20" i="5"/>
  <c r="D165" i="5"/>
  <c r="I33" i="5"/>
  <c r="N29" i="5"/>
  <c r="N33" i="5" s="1"/>
  <c r="D52" i="5"/>
  <c r="N84" i="5"/>
  <c r="N89" i="5" s="1"/>
  <c r="N47" i="5" l="1"/>
  <c r="N75" i="5"/>
  <c r="F170" i="5"/>
  <c r="D12" i="5"/>
  <c r="D173" i="5"/>
  <c r="H170" i="5"/>
  <c r="AR36" i="2"/>
  <c r="N160" i="5"/>
  <c r="I167" i="5"/>
  <c r="N103" i="5"/>
  <c r="D80" i="5"/>
  <c r="D123" i="5"/>
  <c r="N7" i="5"/>
  <c r="F172" i="5" l="1"/>
  <c r="D170" i="5"/>
  <c r="N167" i="5"/>
  <c r="D174" i="5"/>
  <c r="D167" i="5"/>
  <c r="G96" i="4"/>
  <c r="E96" i="4"/>
  <c r="G49" i="4"/>
  <c r="E49" i="4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I15" i="3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I20" i="3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H3" i="3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H4" i="3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H5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H6" i="3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H7" i="3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H9" i="3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H10" i="3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H11" i="3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H12" i="3"/>
  <c r="H13" i="3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H14" i="3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H15" i="3"/>
  <c r="H16" i="3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H17" i="3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H18" i="3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H19" i="3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H20" i="3"/>
  <c r="H21" i="3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H22" i="3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H23" i="3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H24" i="3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H25" i="3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H26" i="3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H27" i="3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H28" i="3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H29" i="3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H30" i="3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H31" i="3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H32" i="3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H33" i="3"/>
  <c r="I33" i="3" s="1"/>
  <c r="H34" i="3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H35" i="3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H36" i="3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H2" i="3"/>
  <c r="H43" i="3" s="1"/>
  <c r="AS52" i="2"/>
  <c r="AS51" i="2"/>
  <c r="AS45" i="2"/>
  <c r="AS46" i="2"/>
  <c r="AS48" i="2"/>
  <c r="AS49" i="2"/>
  <c r="AS50" i="2"/>
  <c r="O21" i="2"/>
  <c r="O33" i="2" s="1"/>
  <c r="L21" i="2"/>
  <c r="L33" i="2" s="1"/>
  <c r="P76" i="1"/>
  <c r="P49" i="1" s="1"/>
  <c r="P16" i="1" l="1"/>
  <c r="P67" i="1"/>
  <c r="P32" i="1"/>
  <c r="I2" i="3"/>
  <c r="I43" i="3" s="1"/>
  <c r="AD66" i="2"/>
  <c r="V67" i="2"/>
  <c r="I67" i="2"/>
  <c r="I21" i="2"/>
  <c r="I22" i="1"/>
  <c r="I23" i="1"/>
  <c r="I24" i="1"/>
  <c r="I25" i="1"/>
  <c r="I26" i="1"/>
  <c r="I27" i="1"/>
  <c r="I28" i="1"/>
  <c r="I29" i="1"/>
  <c r="I30" i="1"/>
  <c r="I31" i="1"/>
  <c r="I21" i="1"/>
  <c r="I7" i="1"/>
  <c r="I8" i="1"/>
  <c r="I9" i="1"/>
  <c r="I10" i="1"/>
  <c r="I11" i="1"/>
  <c r="I12" i="1"/>
  <c r="I13" i="1"/>
  <c r="I14" i="1"/>
  <c r="I15" i="1"/>
  <c r="I6" i="1"/>
  <c r="I56" i="1"/>
  <c r="I57" i="1"/>
  <c r="I58" i="1"/>
  <c r="I59" i="1"/>
  <c r="I60" i="1"/>
  <c r="I61" i="1"/>
  <c r="I62" i="1"/>
  <c r="I63" i="1"/>
  <c r="I64" i="1"/>
  <c r="I65" i="1"/>
  <c r="I66" i="1"/>
  <c r="I67" i="1"/>
  <c r="I55" i="1"/>
  <c r="AL67" i="2"/>
  <c r="AU65" i="2"/>
  <c r="AT64" i="2"/>
  <c r="AS61" i="2"/>
  <c r="AS67" i="2" s="1"/>
  <c r="AO61" i="2"/>
  <c r="AN61" i="2"/>
  <c r="AL61" i="2"/>
  <c r="AK61" i="2"/>
  <c r="AI61" i="2"/>
  <c r="AH61" i="2"/>
  <c r="AF61" i="2"/>
  <c r="AE61" i="2"/>
  <c r="AC61" i="2"/>
  <c r="Z61" i="2"/>
  <c r="W61" i="2"/>
  <c r="T61" i="2"/>
  <c r="Q61" i="2"/>
  <c r="N61" i="2"/>
  <c r="K61" i="2"/>
  <c r="AR60" i="2"/>
  <c r="R59" i="2"/>
  <c r="R58" i="2"/>
  <c r="R57" i="2"/>
  <c r="AR57" i="2" s="1"/>
  <c r="R56" i="2"/>
  <c r="R55" i="2"/>
  <c r="U54" i="2"/>
  <c r="R54" i="2"/>
  <c r="R53" i="2"/>
  <c r="AR53" i="2" s="1"/>
  <c r="AQ52" i="2"/>
  <c r="AP52" i="2"/>
  <c r="AM52" i="2"/>
  <c r="AJ52" i="2"/>
  <c r="R52" i="2"/>
  <c r="AQ51" i="2"/>
  <c r="AP51" i="2"/>
  <c r="AM51" i="2"/>
  <c r="AJ51" i="2"/>
  <c r="AQ50" i="2"/>
  <c r="AP50" i="2"/>
  <c r="AM50" i="2"/>
  <c r="AJ50" i="2"/>
  <c r="AG50" i="2"/>
  <c r="AD50" i="2"/>
  <c r="AB50" i="2"/>
  <c r="AA50" i="2"/>
  <c r="AQ49" i="2"/>
  <c r="AP49" i="2"/>
  <c r="AM49" i="2"/>
  <c r="AJ49" i="2"/>
  <c r="AG49" i="2"/>
  <c r="AD49" i="2"/>
  <c r="AB49" i="2"/>
  <c r="AA49" i="2"/>
  <c r="AQ48" i="2"/>
  <c r="AP48" i="2"/>
  <c r="AM48" i="2"/>
  <c r="AJ48" i="2"/>
  <c r="AG48" i="2"/>
  <c r="AD48" i="2"/>
  <c r="AB48" i="2"/>
  <c r="AA48" i="2"/>
  <c r="AQ46" i="2"/>
  <c r="AP46" i="2"/>
  <c r="AM46" i="2"/>
  <c r="AJ46" i="2"/>
  <c r="AG46" i="2"/>
  <c r="AD46" i="2"/>
  <c r="AB46" i="2"/>
  <c r="AA46" i="2"/>
  <c r="I46" i="2"/>
  <c r="AQ45" i="2"/>
  <c r="AP45" i="2"/>
  <c r="AM45" i="2"/>
  <c r="AJ45" i="2"/>
  <c r="AG45" i="2"/>
  <c r="AD45" i="2"/>
  <c r="AB45" i="2"/>
  <c r="AA45" i="2"/>
  <c r="I45" i="2"/>
  <c r="AQ35" i="2"/>
  <c r="I31" i="2"/>
  <c r="AP30" i="2"/>
  <c r="AM30" i="2"/>
  <c r="AJ30" i="2"/>
  <c r="AG30" i="2"/>
  <c r="AD30" i="2"/>
  <c r="AA30" i="2"/>
  <c r="I30" i="2"/>
  <c r="AP29" i="2"/>
  <c r="AM29" i="2"/>
  <c r="AJ29" i="2"/>
  <c r="AG29" i="2"/>
  <c r="AD29" i="2"/>
  <c r="AA29" i="2"/>
  <c r="I29" i="2"/>
  <c r="AP28" i="2"/>
  <c r="AM28" i="2"/>
  <c r="AJ28" i="2"/>
  <c r="AG28" i="2"/>
  <c r="AD28" i="2"/>
  <c r="AA28" i="2"/>
  <c r="I28" i="2"/>
  <c r="AP27" i="2"/>
  <c r="AM27" i="2"/>
  <c r="AJ27" i="2"/>
  <c r="AG27" i="2"/>
  <c r="AD27" i="2"/>
  <c r="AA27" i="2"/>
  <c r="I27" i="2"/>
  <c r="AP26" i="2"/>
  <c r="AM26" i="2"/>
  <c r="AJ26" i="2"/>
  <c r="AG26" i="2"/>
  <c r="AD26" i="2"/>
  <c r="AA26" i="2"/>
  <c r="I26" i="2"/>
  <c r="AP25" i="2"/>
  <c r="AM25" i="2"/>
  <c r="AJ25" i="2"/>
  <c r="AG25" i="2"/>
  <c r="AD25" i="2"/>
  <c r="AA25" i="2"/>
  <c r="I25" i="2"/>
  <c r="AP24" i="2"/>
  <c r="AM24" i="2"/>
  <c r="AJ24" i="2"/>
  <c r="AG24" i="2"/>
  <c r="AD24" i="2"/>
  <c r="AA24" i="2"/>
  <c r="I24" i="2"/>
  <c r="AP23" i="2"/>
  <c r="AM23" i="2"/>
  <c r="AJ23" i="2"/>
  <c r="AG23" i="2"/>
  <c r="AD23" i="2"/>
  <c r="AA23" i="2"/>
  <c r="I23" i="2"/>
  <c r="AP22" i="2"/>
  <c r="AM22" i="2"/>
  <c r="AJ22" i="2"/>
  <c r="AG22" i="2"/>
  <c r="AD22" i="2"/>
  <c r="AA22" i="2"/>
  <c r="I22" i="2"/>
  <c r="AP21" i="2"/>
  <c r="AM21" i="2"/>
  <c r="AJ21" i="2"/>
  <c r="AG21" i="2"/>
  <c r="AD21" i="2"/>
  <c r="AD33" i="2" s="1"/>
  <c r="AA21" i="2"/>
  <c r="H35" i="2"/>
  <c r="H61" i="2" s="1"/>
  <c r="L6" i="2"/>
  <c r="O6" i="2" s="1"/>
  <c r="R6" i="2" s="1"/>
  <c r="R8" i="2" s="1"/>
  <c r="I6" i="2"/>
  <c r="AM5" i="2"/>
  <c r="AJ5" i="2"/>
  <c r="AG5" i="2"/>
  <c r="AP5" i="2" s="1"/>
  <c r="AD5" i="2"/>
  <c r="AA5" i="2"/>
  <c r="X5" i="2"/>
  <c r="U5" i="2"/>
  <c r="L5" i="2"/>
  <c r="O5" i="2" s="1"/>
  <c r="I5" i="2"/>
  <c r="AM4" i="2"/>
  <c r="AJ4" i="2"/>
  <c r="AD4" i="2"/>
  <c r="AA4" i="2"/>
  <c r="X4" i="2"/>
  <c r="U4" i="2"/>
  <c r="L4" i="2"/>
  <c r="L8" i="2" s="1"/>
  <c r="I4" i="2"/>
  <c r="L35" i="2" l="1"/>
  <c r="L37" i="2" s="1"/>
  <c r="L61" i="2" s="1"/>
  <c r="L63" i="2" s="1"/>
  <c r="R35" i="2"/>
  <c r="R37" i="2" s="1"/>
  <c r="I8" i="2"/>
  <c r="AG33" i="2"/>
  <c r="I33" i="2"/>
  <c r="AJ33" i="2"/>
  <c r="AA33" i="2"/>
  <c r="AM33" i="2"/>
  <c r="AP33" i="2"/>
  <c r="AR21" i="2"/>
  <c r="H63" i="2"/>
  <c r="T63" i="2"/>
  <c r="AE63" i="2"/>
  <c r="K63" i="2"/>
  <c r="AF63" i="2"/>
  <c r="AN63" i="2"/>
  <c r="AR50" i="2"/>
  <c r="AR24" i="2"/>
  <c r="AR28" i="2"/>
  <c r="J61" i="2"/>
  <c r="M61" i="2"/>
  <c r="M63" i="2" s="1"/>
  <c r="AB61" i="2"/>
  <c r="AB67" i="2" s="1"/>
  <c r="N49" i="1" s="1"/>
  <c r="AR54" i="2"/>
  <c r="P75" i="1"/>
  <c r="J2" i="3"/>
  <c r="AR23" i="2"/>
  <c r="AR25" i="2"/>
  <c r="AR27" i="2"/>
  <c r="AR45" i="2"/>
  <c r="AR29" i="2"/>
  <c r="AR26" i="2"/>
  <c r="AR22" i="2"/>
  <c r="W63" i="2"/>
  <c r="AL63" i="2"/>
  <c r="O4" i="2"/>
  <c r="O8" i="2" s="1"/>
  <c r="O35" i="2" s="1"/>
  <c r="O37" i="2" s="1"/>
  <c r="AR30" i="2"/>
  <c r="AR48" i="2"/>
  <c r="AR49" i="2"/>
  <c r="AR51" i="2"/>
  <c r="AR55" i="2"/>
  <c r="AR59" i="2"/>
  <c r="N63" i="2"/>
  <c r="Z63" i="2"/>
  <c r="AH63" i="2"/>
  <c r="AR5" i="2"/>
  <c r="AQ61" i="2"/>
  <c r="AR46" i="2"/>
  <c r="AR58" i="2"/>
  <c r="AR31" i="2"/>
  <c r="AR52" i="2"/>
  <c r="AR56" i="2"/>
  <c r="Q63" i="2"/>
  <c r="AC63" i="2"/>
  <c r="AI63" i="2"/>
  <c r="AO63" i="2"/>
  <c r="Y61" i="2"/>
  <c r="Y63" i="2" s="1"/>
  <c r="S61" i="2"/>
  <c r="S63" i="2" s="1"/>
  <c r="V61" i="2"/>
  <c r="V63" i="2" s="1"/>
  <c r="P61" i="2"/>
  <c r="P63" i="2" s="1"/>
  <c r="AR7" i="2"/>
  <c r="U6" i="2"/>
  <c r="X6" i="2" s="1"/>
  <c r="AA6" i="2" s="1"/>
  <c r="AK63" i="2"/>
  <c r="AS63" i="2"/>
  <c r="AG4" i="2"/>
  <c r="U8" i="2" l="1"/>
  <c r="U35" i="2" s="1"/>
  <c r="U37" i="2" s="1"/>
  <c r="R61" i="2"/>
  <c r="R63" i="2" s="1"/>
  <c r="K2" i="3"/>
  <c r="J43" i="3"/>
  <c r="H45" i="3" s="1"/>
  <c r="O16" i="1" s="1"/>
  <c r="X8" i="2"/>
  <c r="AA8" i="2"/>
  <c r="AA35" i="2" s="1"/>
  <c r="O61" i="2"/>
  <c r="O63" i="2" s="1"/>
  <c r="AR33" i="2"/>
  <c r="X35" i="2"/>
  <c r="U61" i="2"/>
  <c r="I66" i="2"/>
  <c r="N16" i="1" s="1"/>
  <c r="AB63" i="2"/>
  <c r="J63" i="2"/>
  <c r="S66" i="2"/>
  <c r="N32" i="1" s="1"/>
  <c r="AQ63" i="2"/>
  <c r="AM67" i="2"/>
  <c r="N67" i="1" s="1"/>
  <c r="AD6" i="2"/>
  <c r="AD8" i="2" s="1"/>
  <c r="AD35" i="2" s="1"/>
  <c r="AP4" i="2"/>
  <c r="AA37" i="2" l="1"/>
  <c r="AA61" i="2"/>
  <c r="AA62" i="2" s="1"/>
  <c r="L2" i="3"/>
  <c r="K43" i="3"/>
  <c r="AD37" i="2"/>
  <c r="AD61" i="2" s="1"/>
  <c r="X37" i="2"/>
  <c r="X61" i="2" s="1"/>
  <c r="I37" i="2"/>
  <c r="I61" i="2" s="1"/>
  <c r="I63" i="2" s="1"/>
  <c r="U63" i="2"/>
  <c r="AR10" i="2"/>
  <c r="AR13" i="2" s="1"/>
  <c r="AR4" i="2"/>
  <c r="AG6" i="2"/>
  <c r="M2" i="3" l="1"/>
  <c r="L43" i="3"/>
  <c r="AG8" i="2"/>
  <c r="AG35" i="2" s="1"/>
  <c r="AG37" i="2" s="1"/>
  <c r="AG61" i="2" s="1"/>
  <c r="AG62" i="2" s="1"/>
  <c r="AA63" i="2"/>
  <c r="X63" i="2"/>
  <c r="R66" i="2"/>
  <c r="AD62" i="2"/>
  <c r="Q37" i="3"/>
  <c r="AD63" i="2"/>
  <c r="AJ6" i="2"/>
  <c r="AJ8" i="2" l="1"/>
  <c r="AJ35" i="2" s="1"/>
  <c r="AJ37" i="2" s="1"/>
  <c r="AJ61" i="2" s="1"/>
  <c r="N2" i="3"/>
  <c r="M43" i="3"/>
  <c r="K45" i="3" s="1"/>
  <c r="O32" i="1" s="1"/>
  <c r="AA67" i="2"/>
  <c r="R37" i="3"/>
  <c r="AM6" i="2"/>
  <c r="AM8" i="2" s="1"/>
  <c r="AM35" i="2" s="1"/>
  <c r="AG63" i="2"/>
  <c r="O2" i="3" l="1"/>
  <c r="N43" i="3"/>
  <c r="AJ62" i="2"/>
  <c r="AM37" i="2"/>
  <c r="AM61" i="2" s="1"/>
  <c r="AM62" i="2" s="1"/>
  <c r="S37" i="3"/>
  <c r="AJ63" i="2"/>
  <c r="AP6" i="2"/>
  <c r="AP8" i="2" s="1"/>
  <c r="AP35" i="2" s="1"/>
  <c r="P2" i="3" l="1"/>
  <c r="O43" i="3"/>
  <c r="AP37" i="2"/>
  <c r="AP61" i="2" s="1"/>
  <c r="AP62" i="2" s="1"/>
  <c r="AR62" i="2" s="1"/>
  <c r="AR35" i="2"/>
  <c r="AR6" i="2"/>
  <c r="AR8" i="2" s="1"/>
  <c r="AM63" i="2"/>
  <c r="Q2" i="3" l="1"/>
  <c r="P43" i="3"/>
  <c r="N45" i="3" s="1"/>
  <c r="O49" i="1" s="1"/>
  <c r="AR37" i="2"/>
  <c r="AR61" i="2" s="1"/>
  <c r="AR63" i="2" s="1"/>
  <c r="AM66" i="2"/>
  <c r="AP63" i="2"/>
  <c r="R2" i="3" l="1"/>
  <c r="Q43" i="3"/>
  <c r="AT61" i="2"/>
  <c r="AU61" i="2"/>
  <c r="AU63" i="2" s="1"/>
  <c r="I39" i="1"/>
  <c r="I40" i="1"/>
  <c r="I41" i="1"/>
  <c r="I42" i="1"/>
  <c r="I43" i="1"/>
  <c r="I44" i="1"/>
  <c r="I45" i="1"/>
  <c r="I46" i="1"/>
  <c r="I47" i="1"/>
  <c r="I48" i="1"/>
  <c r="I49" i="1"/>
  <c r="I38" i="1"/>
  <c r="G32" i="1"/>
  <c r="E32" i="1"/>
  <c r="M32" i="1" s="1"/>
  <c r="G16" i="1"/>
  <c r="E16" i="1"/>
  <c r="M16" i="1" s="1"/>
  <c r="M74" i="1" l="1"/>
  <c r="S2" i="3"/>
  <c r="S43" i="3" s="1"/>
  <c r="R43" i="3"/>
  <c r="Q45" i="3" s="1"/>
  <c r="O67" i="1" s="1"/>
  <c r="I69" i="1" s="1"/>
  <c r="Q69" i="1" s="1"/>
  <c r="I16" i="1"/>
  <c r="I18" i="1" s="1"/>
  <c r="Q18" i="1" s="1"/>
  <c r="I32" i="1"/>
  <c r="I34" i="1" s="1"/>
  <c r="Q34" i="1" s="1"/>
  <c r="I51" i="1"/>
  <c r="Q51" i="1" s="1"/>
  <c r="I74" i="1" l="1"/>
</calcChain>
</file>

<file path=xl/sharedStrings.xml><?xml version="1.0" encoding="utf-8"?>
<sst xmlns="http://schemas.openxmlformats.org/spreadsheetml/2006/main" count="9060" uniqueCount="724">
  <si>
    <t>C«ng Ty TNHH §Çu T­ X©y Dùng Vµ Th­¬ng M¹i MK</t>
  </si>
  <si>
    <t>B¶ng kª thuÕ GTGT hµng ho¸, dÞch vô b¸n ra</t>
  </si>
  <si>
    <t>Quý 1  n¨m2020</t>
  </si>
  <si>
    <t>Sè H§</t>
  </si>
  <si>
    <t>Ngµy H§</t>
  </si>
  <si>
    <t>Tªn ®¬n vÞ mua hµng</t>
  </si>
  <si>
    <t>M· sè thuÕ</t>
  </si>
  <si>
    <t>TiÒn hµng</t>
  </si>
  <si>
    <t>ThuÕ suÊt</t>
  </si>
  <si>
    <t>TiÒn thuÕ</t>
  </si>
  <si>
    <t>Ghi chó</t>
  </si>
  <si>
    <t>82</t>
  </si>
  <si>
    <t>C«ng Ty CP XDSX vµ TM Tr­êng Giang</t>
  </si>
  <si>
    <t>5700954593</t>
  </si>
  <si>
    <t/>
  </si>
  <si>
    <t>83</t>
  </si>
  <si>
    <t>Cty Cæ PhÇn §Çu T­ XD Du LÞch Vµ TM ThÈm Gia</t>
  </si>
  <si>
    <t>5700816346</t>
  </si>
  <si>
    <t>84</t>
  </si>
  <si>
    <t>Cty CP C¬ giíi vµ x©y dùng sè 1 Qu¶ng Ninh</t>
  </si>
  <si>
    <t>5701463809</t>
  </si>
  <si>
    <t>85</t>
  </si>
  <si>
    <t>C«ng ty TNHH H­ng Th¸i Ninh</t>
  </si>
  <si>
    <t>5701772490</t>
  </si>
  <si>
    <t>86</t>
  </si>
  <si>
    <t>Cty CP T­ VÊn C«ng NghiÖp XD Tr­êng ThÞnh</t>
  </si>
  <si>
    <t>5700546072</t>
  </si>
  <si>
    <t>87</t>
  </si>
  <si>
    <t>C«ng Ty Cæ PhÇn X©y Dùng Vµ Ph¸t TriÓn §« ThÞ Qu¶ng Ninh</t>
  </si>
  <si>
    <t>5700514722</t>
  </si>
  <si>
    <t>88</t>
  </si>
  <si>
    <t>Cty CP §Çu t­ vµ x©y dùng ®« thÞ Qu¶ng Ninh</t>
  </si>
  <si>
    <t>5701481886</t>
  </si>
  <si>
    <t>89</t>
  </si>
  <si>
    <t>C¤NG TY Cæ PHÇN X¢Y DùNG Vµ PH¸T TRIÓN H¹ TÇNG QU¶NG NINH</t>
  </si>
  <si>
    <t>5700574457</t>
  </si>
  <si>
    <t>90</t>
  </si>
  <si>
    <t>C«ng Ty TNHH Th­¬ng M¹i Hßa ChiÕn</t>
  </si>
  <si>
    <t>5701820835</t>
  </si>
  <si>
    <t>91</t>
  </si>
  <si>
    <t>Cty TNHH MTV T­ vÊn, x©y dùng vµ ®Çu t­ Ph¹m Gia</t>
  </si>
  <si>
    <t>5701932786</t>
  </si>
  <si>
    <t>Céng</t>
  </si>
  <si>
    <t>Quý 2  n¨m2020</t>
  </si>
  <si>
    <t>100</t>
  </si>
  <si>
    <t>101</t>
  </si>
  <si>
    <t>C«ng ty CPTB C«ng NghiÖp VIFACO</t>
  </si>
  <si>
    <t>5701698688</t>
  </si>
  <si>
    <t>102</t>
  </si>
  <si>
    <t>C«ng Ty Cæ PhÇn §Çu T­ X©y Dùng Vµ Th­¬ng M¹i Huy Long</t>
  </si>
  <si>
    <t>5700549965</t>
  </si>
  <si>
    <t>92</t>
  </si>
  <si>
    <t>C«ng Ty TNHH X©y Dùng Vµ Th­¬ng M¹i Phóc Nguyªn Anh</t>
  </si>
  <si>
    <t>5701956064</t>
  </si>
  <si>
    <t>93</t>
  </si>
  <si>
    <t>C«ng ty TNHH Th­¬ng M¹i Vµ XD B¾c Qu¶ng</t>
  </si>
  <si>
    <t>5701681596</t>
  </si>
  <si>
    <t>94</t>
  </si>
  <si>
    <t>95</t>
  </si>
  <si>
    <t>Cty CP§T vµ XD M«i Tr­êng §« ThÞ H¹ Long</t>
  </si>
  <si>
    <t>5701755590</t>
  </si>
  <si>
    <t>96</t>
  </si>
  <si>
    <t>Cty C«ng nghiÖp Hãa chÊt Má Qu¶ng Ninh</t>
  </si>
  <si>
    <t>0100101072-001</t>
  </si>
  <si>
    <t>97</t>
  </si>
  <si>
    <t>98</t>
  </si>
  <si>
    <t>99</t>
  </si>
  <si>
    <t>Quý 3  n¨m2020</t>
  </si>
  <si>
    <t>103</t>
  </si>
  <si>
    <t>C«ng Ty TNHH H¶i D­¬ng Xanh</t>
  </si>
  <si>
    <t>5701292712</t>
  </si>
  <si>
    <t>104</t>
  </si>
  <si>
    <t>Cty CP T­ VÊn C«ng NghÖ XD Tr­êng ThÞnh</t>
  </si>
  <si>
    <t>105</t>
  </si>
  <si>
    <t>C«ng ty TN Th­¬ng M¹i T&amp;H</t>
  </si>
  <si>
    <t>5700931116</t>
  </si>
  <si>
    <t>106</t>
  </si>
  <si>
    <t>CN Cty CP X©y dùng vµ Ph¸t triÓn §« thÞ Qu¶ng Ninh-XNXD Sè 6</t>
  </si>
  <si>
    <t>570051472-2005</t>
  </si>
  <si>
    <t>107</t>
  </si>
  <si>
    <t>Tæng c«ng Ty §«ng B¾c</t>
  </si>
  <si>
    <t>5700101468</t>
  </si>
  <si>
    <t>108</t>
  </si>
  <si>
    <t>C«ng ty CPXD &amp; DV Th­¬ng M¹i T-GROUP</t>
  </si>
  <si>
    <t>020175192</t>
  </si>
  <si>
    <t>109</t>
  </si>
  <si>
    <t>Cty TNHH 1TV TK Qu¶ng Ninh</t>
  </si>
  <si>
    <t>5701738436</t>
  </si>
  <si>
    <t>110</t>
  </si>
  <si>
    <t>111</t>
  </si>
  <si>
    <t>112</t>
  </si>
  <si>
    <t>Cty CP t­ vÊn vµ ®Çu t­ X©y Dùng TKN68</t>
  </si>
  <si>
    <t>5702038370</t>
  </si>
  <si>
    <t>115</t>
  </si>
  <si>
    <t>Cty CP XD &amp; Ph¸t TriÓn Dù ¸n Qu¶ngNinh</t>
  </si>
  <si>
    <t>5700657858</t>
  </si>
  <si>
    <t>116</t>
  </si>
  <si>
    <t>Cty CP §« ThÞ B×nh Minh ViÖt</t>
  </si>
  <si>
    <t>5701795226</t>
  </si>
  <si>
    <t>117</t>
  </si>
  <si>
    <t>Cty TNHH X©y dùng 18 H¹ Long</t>
  </si>
  <si>
    <t>5700283440</t>
  </si>
  <si>
    <t>118</t>
  </si>
  <si>
    <t>Cty CP ThÈm §Þnh Gi¸ qu¶ng Ninh</t>
  </si>
  <si>
    <t>5701747462</t>
  </si>
  <si>
    <t>120</t>
  </si>
  <si>
    <t>C¶ng DÇu B12</t>
  </si>
  <si>
    <t>5700101690-013</t>
  </si>
  <si>
    <t>121</t>
  </si>
  <si>
    <t>C«ng ty CP X©y dùng vµ ph¸t triÓn h¹ tÇng qu¶ng ninh</t>
  </si>
  <si>
    <t>122</t>
  </si>
  <si>
    <t>123</t>
  </si>
  <si>
    <t>124</t>
  </si>
  <si>
    <t>C«ng ty TNHH 1 Thµnh Viªn MT - TKV</t>
  </si>
  <si>
    <t>5700100425</t>
  </si>
  <si>
    <t>125</t>
  </si>
  <si>
    <t>126</t>
  </si>
  <si>
    <t>DNTN Th­¬ng M¹i DÞch Vô  T&amp;H</t>
  </si>
  <si>
    <t>127</t>
  </si>
  <si>
    <t>128</t>
  </si>
  <si>
    <t>Giá vốn</t>
  </si>
  <si>
    <t>Nhân công</t>
  </si>
  <si>
    <t>Ăn ca</t>
  </si>
  <si>
    <t>Phân bổ</t>
  </si>
  <si>
    <t>BHLD</t>
  </si>
  <si>
    <t>Tỉ lệ</t>
  </si>
  <si>
    <t>STT</t>
  </si>
  <si>
    <t>Tên</t>
  </si>
  <si>
    <t>Mã số thuế</t>
  </si>
  <si>
    <t>CMND</t>
  </si>
  <si>
    <t>Chức vụ</t>
  </si>
  <si>
    <t xml:space="preserve">LƯƠNG </t>
  </si>
  <si>
    <t>Hệ số lương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</si>
  <si>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</si>
  <si>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</si>
  <si>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</si>
  <si>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</si>
  <si>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</si>
  <si>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</si>
  <si>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</si>
  <si>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</si>
  <si>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</si>
  <si>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</si>
  <si>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</si>
  <si>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</si>
  <si>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 Lương</t>
  </si>
  <si>
    <t>BHXH</t>
  </si>
  <si>
    <t>ngày công</t>
  </si>
  <si>
    <t>Lương</t>
  </si>
  <si>
    <t>Trang phục</t>
  </si>
  <si>
    <t>Phạm Duy Tân</t>
  </si>
  <si>
    <t>8045387376</t>
  </si>
  <si>
    <t>100673132</t>
  </si>
  <si>
    <t>Quản lý</t>
  </si>
  <si>
    <t>Lê Thu Hường</t>
  </si>
  <si>
    <t>8002289494</t>
  </si>
  <si>
    <t>100750186</t>
  </si>
  <si>
    <t>Giám đốc</t>
  </si>
  <si>
    <t>Lưu Tuấn Hiệp</t>
  </si>
  <si>
    <t>8368554560</t>
  </si>
  <si>
    <t>101070206</t>
  </si>
  <si>
    <t>Kế toán</t>
  </si>
  <si>
    <t>Tổng lương VP</t>
  </si>
  <si>
    <t>Đào Duy Tùng</t>
  </si>
  <si>
    <t>Nhân viên</t>
  </si>
  <si>
    <t>Trịnh Thị Nhị</t>
  </si>
  <si>
    <t>8231658143</t>
  </si>
  <si>
    <t>173395483</t>
  </si>
  <si>
    <t>Lê Văn Dũng</t>
  </si>
  <si>
    <t>8045387400</t>
  </si>
  <si>
    <t xml:space="preserve"> 100800219</t>
  </si>
  <si>
    <t>101076498</t>
  </si>
  <si>
    <t>100230662</t>
  </si>
  <si>
    <t>100023233</t>
  </si>
  <si>
    <t>Phạm Văn Nhâm</t>
  </si>
  <si>
    <t>5700349229</t>
  </si>
  <si>
    <t>100450106</t>
  </si>
  <si>
    <t>Phạm Thị Mát</t>
  </si>
  <si>
    <t>8188615990</t>
  </si>
  <si>
    <t>100390104</t>
  </si>
  <si>
    <t>Nguyễn Thị Lan</t>
  </si>
  <si>
    <t>8190556904</t>
  </si>
  <si>
    <t>100420081</t>
  </si>
  <si>
    <t>Trần Thị Vân</t>
  </si>
  <si>
    <t xml:space="preserve"> 8091378471</t>
  </si>
  <si>
    <t xml:space="preserve"> 100630890</t>
  </si>
  <si>
    <t>Nguyễn Thị Loan</t>
  </si>
  <si>
    <t xml:space="preserve"> 8027433823</t>
  </si>
  <si>
    <t>100396955</t>
  </si>
  <si>
    <t xml:space="preserve"> 100023364</t>
  </si>
  <si>
    <t xml:space="preserve"> 100466612</t>
  </si>
  <si>
    <t>Đinh Ngọc Duy</t>
  </si>
  <si>
    <t>4000588808</t>
  </si>
  <si>
    <t>121632897</t>
  </si>
  <si>
    <t xml:space="preserve">Nguyễn Thúy Hà </t>
  </si>
  <si>
    <t>8087764153</t>
  </si>
  <si>
    <t>101146632</t>
  </si>
  <si>
    <t>Động Xuân Huy</t>
  </si>
  <si>
    <t>8001824406</t>
  </si>
  <si>
    <t>022079002788</t>
  </si>
  <si>
    <t>Phạm Văn Nhoảng</t>
  </si>
  <si>
    <t>142355582</t>
  </si>
  <si>
    <t>Phạm Xuân Thủy</t>
  </si>
  <si>
    <t>100507031</t>
  </si>
  <si>
    <t>Lê Doãn Hải</t>
  </si>
  <si>
    <t>Phí Văn Hùng</t>
  </si>
  <si>
    <t>145320229</t>
  </si>
  <si>
    <t>Phạm Huy Chiến</t>
  </si>
  <si>
    <t>142515475</t>
  </si>
  <si>
    <t>162064308</t>
  </si>
  <si>
    <t>Phạm Văn Linh</t>
  </si>
  <si>
    <t>142634330</t>
  </si>
  <si>
    <t>Nguyễn Xuân Dương</t>
  </si>
  <si>
    <t>013157883</t>
  </si>
  <si>
    <t>Đỗ Thế Anh</t>
  </si>
  <si>
    <t>100769141</t>
  </si>
  <si>
    <t>Bùi Minh Đức</t>
  </si>
  <si>
    <t>Vi Quí Sơn</t>
  </si>
  <si>
    <t>Tổng lương Giám sát</t>
  </si>
  <si>
    <t>Tổng lương VP và CN :</t>
  </si>
  <si>
    <t>M• vt</t>
  </si>
  <si>
    <t>Tªn hµng</t>
  </si>
  <si>
    <t>§¬n vÞ</t>
  </si>
  <si>
    <t>Ngµy th¸ng mua v?</t>
  </si>
  <si>
    <t>S,l­îng §K</t>
  </si>
  <si>
    <t>01</t>
  </si>
  <si>
    <t>TV Led Smart 4K Sony</t>
  </si>
  <si>
    <t>c</t>
  </si>
  <si>
    <t>01.01</t>
  </si>
  <si>
    <t>M¸y mµi makita GA 7060</t>
  </si>
  <si>
    <t>01.02</t>
  </si>
  <si>
    <t>M¸y chµ nh¸m rung B03710</t>
  </si>
  <si>
    <t>01.03</t>
  </si>
  <si>
    <t>M¸y mµi 9553 NB</t>
  </si>
  <si>
    <t>01.04</t>
  </si>
  <si>
    <t>M¸y khoan MT 606</t>
  </si>
  <si>
    <t>01.05</t>
  </si>
  <si>
    <t>M¸y khoan 6412</t>
  </si>
  <si>
    <t>01.06</t>
  </si>
  <si>
    <t>M¸y mµi MT 961</t>
  </si>
  <si>
    <t>01.07</t>
  </si>
  <si>
    <t>M¸y mµi MT 954</t>
  </si>
  <si>
    <t>01.08</t>
  </si>
  <si>
    <t>M¸y c¾t m¹ Kita LS 1030N</t>
  </si>
  <si>
    <t>01.09</t>
  </si>
  <si>
    <t>M¸y b¾t vÝt TD 0101</t>
  </si>
  <si>
    <t>01.10</t>
  </si>
  <si>
    <t>M¸y c­a MT 583</t>
  </si>
  <si>
    <t>01.11</t>
  </si>
  <si>
    <t>M¸y bµo MT 191</t>
  </si>
  <si>
    <t>01.12</t>
  </si>
  <si>
    <t>01.13</t>
  </si>
  <si>
    <t>M¸y c¾t kim lo¹i 2 ®Çu</t>
  </si>
  <si>
    <t>01.14</t>
  </si>
  <si>
    <t>M¸y hµn 2 ®Çu</t>
  </si>
  <si>
    <t>01.15</t>
  </si>
  <si>
    <t>M¸y c¾t 2 ®Çu SX cöa nhùa</t>
  </si>
  <si>
    <t>01.16</t>
  </si>
  <si>
    <t>M¸y c¾t kim lo¹i</t>
  </si>
  <si>
    <t>01.17</t>
  </si>
  <si>
    <t>M¸y Ðp gãc nh«m nhùa</t>
  </si>
  <si>
    <t>01.18</t>
  </si>
  <si>
    <t>M¸y c¾t nh«m LS 1030N</t>
  </si>
  <si>
    <t>chiÕc</t>
  </si>
  <si>
    <t>01.19</t>
  </si>
  <si>
    <t>M¸y Soi MT 362</t>
  </si>
  <si>
    <t>01.20</t>
  </si>
  <si>
    <t>M¸y chµ nh¸m rung 2019</t>
  </si>
  <si>
    <t>01.21</t>
  </si>
  <si>
    <t>M¸y khoan 6412 (2019)</t>
  </si>
  <si>
    <t>01.22</t>
  </si>
  <si>
    <t>M¸y mµi MT 954 (2019)</t>
  </si>
  <si>
    <t>01.23</t>
  </si>
  <si>
    <t>M¸y bµo Maktec MT 102</t>
  </si>
  <si>
    <t>ChiÕc</t>
  </si>
  <si>
    <t>01.24</t>
  </si>
  <si>
    <t>M¸y c¾t nh«m LS 1030N (2)</t>
  </si>
  <si>
    <t>01.25</t>
  </si>
  <si>
    <t>M¸y c­a long 4327</t>
  </si>
  <si>
    <t>01.26</t>
  </si>
  <si>
    <t>M¸y Soi Maktec MT 954</t>
  </si>
  <si>
    <t>01.27</t>
  </si>
  <si>
    <t>M¸y mµi MT 954 (2)</t>
  </si>
  <si>
    <t>01.28</t>
  </si>
  <si>
    <t>M¸y c­a MT 583 (2019)</t>
  </si>
  <si>
    <t>01.29</t>
  </si>
  <si>
    <t>M¸y ®¸nh r¸p rung D5B185</t>
  </si>
  <si>
    <t>02</t>
  </si>
  <si>
    <t>PhÇn mÒm kÕ to¸n</t>
  </si>
  <si>
    <t>bé</t>
  </si>
  <si>
    <t>02,04</t>
  </si>
  <si>
    <t>M¸y Ðp tr¸i c©y</t>
  </si>
  <si>
    <t>03</t>
  </si>
  <si>
    <t>Ch÷ ký sè VNPT-CA</t>
  </si>
  <si>
    <t>04</t>
  </si>
  <si>
    <t>PhÇn mÒm BHXH-VNPT</t>
  </si>
  <si>
    <t>dv</t>
  </si>
  <si>
    <t>05</t>
  </si>
  <si>
    <t>TV LED Smart 32'' Sony</t>
  </si>
  <si>
    <t>Số dư đầu kì</t>
  </si>
  <si>
    <t>36 tháng</t>
  </si>
  <si>
    <t>24 tháng</t>
  </si>
  <si>
    <t>Thời gian phân bổ còn lại</t>
  </si>
  <si>
    <t>12 tháng</t>
  </si>
  <si>
    <t>Quý 1</t>
  </si>
  <si>
    <t>Quý 2</t>
  </si>
  <si>
    <t>Quý 3</t>
  </si>
  <si>
    <t>Quý 4</t>
  </si>
  <si>
    <t>số lượng</t>
  </si>
  <si>
    <t>giá vốn</t>
  </si>
  <si>
    <t>Cửa đi 1 cánh mở quay sử dụng thanh nhôm hệ Việt Pháp, phụ kiệm đồng bộ kính 5mm</t>
  </si>
  <si>
    <t>Cửa sổ mở quay sử dụng thanh nhôm hệ Việt Pháp, phụ kiệm đồng bộ kính 5mm</t>
  </si>
  <si>
    <t>Cửa nhựa lõi thép</t>
  </si>
  <si>
    <t>đơn giá</t>
  </si>
  <si>
    <t>cửa đi nhựa lõi thép 2 cánh</t>
  </si>
  <si>
    <t>cửa sổ nhựa lõi thép 2 cánh</t>
  </si>
  <si>
    <t>cửa sổ nhôm</t>
  </si>
  <si>
    <t>vách kính cố định nhôm Việt Pháp</t>
  </si>
  <si>
    <t>khóa cửa</t>
  </si>
  <si>
    <t>cửa nhựa lõi thép kính dày 5ly</t>
  </si>
  <si>
    <t>vách liền cửa nhựa lõi thép kính 5ly</t>
  </si>
  <si>
    <t>bản lề cửa</t>
  </si>
  <si>
    <t>chốt âm cửa đi 2 cánh</t>
  </si>
  <si>
    <t>khóa đơn điểm</t>
  </si>
  <si>
    <t>tay co thủy lực</t>
  </si>
  <si>
    <t>cửa kính cường lực 12mm</t>
  </si>
  <si>
    <t>khóa cửa nhựa lõi thép</t>
  </si>
  <si>
    <t>Vách WC tấm Compact</t>
  </si>
  <si>
    <t>cửa nhôm Xingfa</t>
  </si>
  <si>
    <t>cửa đi nhựa lõi thép</t>
  </si>
  <si>
    <t>cửa sổ nhựa lõi thép</t>
  </si>
  <si>
    <t>cửa đi nhựa lõi thép kính an toàn 6,38mm</t>
  </si>
  <si>
    <t>cửa sổ 2 cánh nhựa lõi thép kính an toàn 6,38mm</t>
  </si>
  <si>
    <t>vách ngăn compact màu ghi sẫm</t>
  </si>
  <si>
    <t>thanh toán khối lượng công trình : Sửa chữa nhà điều hành SX tầng 3, hạng mục sửa chữa cửa sổ phòng làm việc KHTT theo HĐ số 107/2020/HĐ XD ngày 10/4/2020</t>
  </si>
  <si>
    <t>cửa đi bằng nhựa lõi thép kính an toàn 6,38mm</t>
  </si>
  <si>
    <t>cửa sổ bằng nhựa lõi thép kính an toàn 6,38mm</t>
  </si>
  <si>
    <t>cửa nhựa lõi thép kính dày 5mm</t>
  </si>
  <si>
    <t>vách ngăn cố định kính dày 5mm</t>
  </si>
  <si>
    <t>Tấm Compact MAICA dày 12mm bao gồm phụ kiện lắp đặt</t>
  </si>
  <si>
    <t>cửa nhựa lõi thép</t>
  </si>
  <si>
    <t>cửa kính thủy lực</t>
  </si>
  <si>
    <t>vách ngăn Compact</t>
  </si>
  <si>
    <t>vách ngăn khung nhựa lõi thép</t>
  </si>
  <si>
    <t>cửa đi khuôn nhựa lõi thép</t>
  </si>
  <si>
    <t>cửa sổ, vách ngăn khuôn nhựa lõi thép</t>
  </si>
  <si>
    <t>vách ngăn bằng tấm Alcorest</t>
  </si>
  <si>
    <t>cửa sổ khung nhôm kính an toàn</t>
  </si>
  <si>
    <t>Bộ điều khiển cửa kính tự động - ITALIA model : Valor N</t>
  </si>
  <si>
    <t>Kính cường lực 12mm (3985cm*4335cm)</t>
  </si>
  <si>
    <t>Inox 304 dày 1 ly xước mở ốp 2 mặt</t>
  </si>
  <si>
    <t>Nẹp inox 13mm*26mm ; hộp inox 40mm*200mm ; hộp inox 40mm*80mm</t>
  </si>
  <si>
    <t>nhân công lắp đặt hoàn thiện</t>
  </si>
  <si>
    <t>cửa nhôm kính (nhôm Xinfa dày 2mm + kính dày 6,38mm)</t>
  </si>
  <si>
    <t>vách ngăn nhựa lõi thép</t>
  </si>
  <si>
    <t>vách kính cố định (nhôm Xinfa, kính an toàn 6,38mm)</t>
  </si>
  <si>
    <t>cửa nhôm bao gồm phụ kiện (nhôm Xinfa, kính an toàn 6,38mm)</t>
  </si>
  <si>
    <t>cửa sổ nhôm (độ dày thanh nhôm 1,5mm, kính mờ 5ly và phụ kiện)</t>
  </si>
  <si>
    <t>cửa đi nhôm (độ dày thanh nhôm 1,5mm, kính mờ 5ly và phụ kiện)</t>
  </si>
  <si>
    <t>vách nhôm cố định (độ dày thanh nhôm 1,5mm, kính mờ 5ly và phụ kiện)</t>
  </si>
  <si>
    <t>cửa đi sử dụng thanh nhôm hệ Xinfa dày, phụ kiện đồng bộ, kính an toàn 2 lớp dày 6,38ly</t>
  </si>
  <si>
    <t>cửa sổ sử dụng thanh nhôm hệ Xinfa dày, phụ kiện đồng bộ, kính an toàn 2 lớp dày 6,38ly</t>
  </si>
  <si>
    <t>vách kính cố định sử dụng thanh nhôm hệ Xinfa dày, phụ kiện đồng bộ, kính an toàn 2 lớp dày 6,38ly</t>
  </si>
  <si>
    <t>vách kính mặt dựng nhôm Xinfa, kính an toàn 8,38mm, phụ kiện đồng bộ</t>
  </si>
  <si>
    <t>cửa đi bằng nhựa lõi thép</t>
  </si>
  <si>
    <t>cửa sổ bằng nhựa lõi thép</t>
  </si>
  <si>
    <t>vách kính bằng nhựa lõi thép</t>
  </si>
  <si>
    <t>bản lề</t>
  </si>
  <si>
    <t>cửa liền vách Compact</t>
  </si>
  <si>
    <t>vách tôn</t>
  </si>
  <si>
    <t>mảng inox</t>
  </si>
  <si>
    <t>vách nhôm liền cửa, kính dày 6,38mm</t>
  </si>
  <si>
    <t>giá để tài liệu (thép hộp + tôn tấm)</t>
  </si>
  <si>
    <t>cửa sổ nhựa lõi thép 1 cánh WC</t>
  </si>
  <si>
    <t>tay cài đơn điểm</t>
  </si>
  <si>
    <t>clemol</t>
  </si>
  <si>
    <t>vách composte khu wc, phụ kiện đồng bộ</t>
  </si>
  <si>
    <t>cửa đi cánh mở quay thanh nhôm Việt Pháp dày 1,1-1,5mm, phụ kiện kim khí đồng bộ, kính 2 lớp 6,38mm</t>
  </si>
  <si>
    <t>cửa sổ cánh mở quay thanh nhôm Việt Pháp dày 1,1-1,5mm, phụ kiện kim khí đồng bộ, kính 2 lớp 6,38mm</t>
  </si>
  <si>
    <t>vách cố định thanh nhôm Việt Pháp dày 1,1-1,5mm, kính 2 lớp 6,38mm</t>
  </si>
  <si>
    <t>cửa đi khuôn nhựa lõi thép, kính an toàn 6,38mm</t>
  </si>
  <si>
    <t>cửa sổ khuôn nhựa lõi thép kính an toàn 6,38mm</t>
  </si>
  <si>
    <t>cửa di khung nhựa lõi thép</t>
  </si>
  <si>
    <t>vách nhựa lõi thép</t>
  </si>
  <si>
    <t>khuôn cửa nhựa lõi thép</t>
  </si>
  <si>
    <t>cửa thủy lực và phụ kiện (kính cường lực+ bản lề thủy lực+ khóa cửa+ tay cẩm+ kẹp trên+ kẹp L+ nẹp nhôm)</t>
  </si>
  <si>
    <t>sơn lại cửa đi và cửa sổ</t>
  </si>
  <si>
    <t>thay phụ kiện cửa đi chọn bộ (bản lề, chốt, khóa)</t>
  </si>
  <si>
    <t>cửa đi bằng nhôm Xinfa việt nam dày 2mm, phụ kiện đồng bộ kính dày 6,38mm</t>
  </si>
  <si>
    <t>cửa sổ bằng nhôm Xinfa việt nam dày 1,7mm, phụ kiện đồng bộ kính dày 6,38mm</t>
  </si>
  <si>
    <t>Tháng 01</t>
  </si>
  <si>
    <t>Họ tên</t>
  </si>
  <si>
    <t xml:space="preserve">Chức vụ </t>
  </si>
  <si>
    <t>Mức đóng bảo hiểm</t>
  </si>
  <si>
    <t>Cơ quan trích</t>
  </si>
  <si>
    <t>Trích lương CN</t>
  </si>
  <si>
    <t>BHXH 17.5%</t>
  </si>
  <si>
    <t>BHYT 3%</t>
  </si>
  <si>
    <t>BHTN 1%</t>
  </si>
  <si>
    <t>Tổng 21.5%</t>
  </si>
  <si>
    <t xml:space="preserve">BHXH 8% </t>
  </si>
  <si>
    <t>BHYT 1.5%</t>
  </si>
  <si>
    <t>Tổng 10.5%</t>
  </si>
  <si>
    <t>Tổng 32%</t>
  </si>
  <si>
    <t>PHẠM DUY TÂN</t>
  </si>
  <si>
    <t>P.Giám đốc</t>
  </si>
  <si>
    <t>LÊ VĂN DŨNG</t>
  </si>
  <si>
    <t>TRỊNH THỊ NHỊ</t>
  </si>
  <si>
    <t>Số người tham gia</t>
  </si>
  <si>
    <t>Tổng BHXH:</t>
  </si>
  <si>
    <t>Tổng BHYT</t>
  </si>
  <si>
    <t>Tổng BHTN: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</si>
  <si>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</si>
  <si>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</si>
  <si>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</si>
  <si>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</si>
  <si>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</si>
  <si>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</si>
  <si>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</si>
  <si>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</si>
  <si>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Số tiền đóng tháng 1/2020</t>
  </si>
  <si>
    <t xml:space="preserve">Số tiền đóng tháng 2/2020: </t>
  </si>
  <si>
    <t xml:space="preserve">Số tiền đóng tháng 3/2020: </t>
  </si>
  <si>
    <t xml:space="preserve">Số tiền đóng tháng 4/2020: </t>
  </si>
  <si>
    <t xml:space="preserve">Số tiền đóng tháng 5/2020: </t>
  </si>
  <si>
    <t xml:space="preserve">Số tiền đóng tháng 6/2020: </t>
  </si>
  <si>
    <t xml:space="preserve">Số tiền đóng tháng 7/2020: </t>
  </si>
  <si>
    <t xml:space="preserve">Số tiền đóng tháng 8/2020: </t>
  </si>
  <si>
    <t>Số tiền đóng tháng 9/2020</t>
  </si>
  <si>
    <t xml:space="preserve">Số tiền đóng tháng 10/2020: </t>
  </si>
  <si>
    <t xml:space="preserve">Số tiền đóng tháng 11/2020: </t>
  </si>
  <si>
    <t xml:space="preserve">Số tiền đóng tháng 12/2020: </t>
  </si>
  <si>
    <t>01-TSCD</t>
  </si>
  <si>
    <t>Xe ô tô tải 1,99 tấn hiệu KIA</t>
  </si>
  <si>
    <t>xe</t>
  </si>
  <si>
    <t>6,1-TSCD</t>
  </si>
  <si>
    <t>thuê hạ tầng CCN Hà Khánh</t>
  </si>
  <si>
    <t>50 tháng</t>
  </si>
  <si>
    <t>120 tháng</t>
  </si>
  <si>
    <r>
      <rPr>
        <sz val="12"/>
        <rFont val="DejaVu Sans"/>
      </rPr>
      <t>Bùi Công Lạng</t>
    </r>
  </si>
  <si>
    <r>
      <rPr>
        <sz val="12"/>
        <rFont val="DejaVu Sans"/>
      </rPr>
      <t>Nguyễn Thị Hiền</t>
    </r>
  </si>
  <si>
    <r>
      <rPr>
        <sz val="12"/>
        <rFont val="DejaVu Sans"/>
      </rPr>
      <t>Đặng Thị Nghĩa</t>
    </r>
  </si>
  <si>
    <r>
      <rPr>
        <sz val="12"/>
        <rFont val="DejaVu Sans"/>
      </rPr>
      <t>Phạm Văn Mích</t>
    </r>
  </si>
  <si>
    <r>
      <rPr>
        <sz val="12"/>
        <rFont val="DejaVu Sans"/>
      </rPr>
      <t>Trần Thị Phận</t>
    </r>
  </si>
  <si>
    <t>Tổng chi</t>
  </si>
  <si>
    <t>Trích BH</t>
  </si>
  <si>
    <t>Còn Chi</t>
  </si>
  <si>
    <t>Xkho</t>
  </si>
  <si>
    <t xml:space="preserve"> </t>
  </si>
  <si>
    <t>Phạm Hữu San</t>
  </si>
  <si>
    <t>Quản lý NS</t>
  </si>
  <si>
    <t>Năm 2020</t>
  </si>
  <si>
    <t>TK</t>
  </si>
  <si>
    <t>Dthu</t>
  </si>
  <si>
    <t>Thue</t>
  </si>
  <si>
    <t>Mua vao</t>
  </si>
  <si>
    <t>Dán ra</t>
  </si>
  <si>
    <t>C«ng ty CP Th­¬ng m¹i AICA HPL</t>
  </si>
  <si>
    <t>0108993025</t>
  </si>
  <si>
    <t>B¶ng kª thuÕ GTGT hµng ho¸, dÞch vô mua vµo</t>
  </si>
  <si>
    <t>Tªn ®¬n vÞ b¸n hµng</t>
  </si>
  <si>
    <t>11584</t>
  </si>
  <si>
    <t>C«ng ty CP C¬ khÝ giao th«ng Qu¶ng Ninh</t>
  </si>
  <si>
    <t>5700450966</t>
  </si>
  <si>
    <t>36</t>
  </si>
  <si>
    <t>Cty TNHH Nh«m ViÖt Ph¸p H¹ Long</t>
  </si>
  <si>
    <t>5701961064</t>
  </si>
  <si>
    <t>4661</t>
  </si>
  <si>
    <t>C«ng Ty TNHH TM Minh Huy</t>
  </si>
  <si>
    <t>2300530146</t>
  </si>
  <si>
    <t>4950</t>
  </si>
  <si>
    <t>C«ng ty CP TM AICA HPL</t>
  </si>
  <si>
    <t>5277</t>
  </si>
  <si>
    <t>Cty TP TM AICA HPL</t>
  </si>
  <si>
    <t>743468</t>
  </si>
  <si>
    <t>Cty x¨ng B12</t>
  </si>
  <si>
    <t>5700101690-012</t>
  </si>
  <si>
    <t>758288</t>
  </si>
  <si>
    <t>Cty X¨ng dÇu B12</t>
  </si>
  <si>
    <t>769307</t>
  </si>
  <si>
    <t>Cty x¨ng dÇu B12</t>
  </si>
  <si>
    <t>781389</t>
  </si>
  <si>
    <t>795311</t>
  </si>
  <si>
    <t>807323</t>
  </si>
  <si>
    <t>81</t>
  </si>
  <si>
    <t>C«ng ty TNHH Hïng Lan</t>
  </si>
  <si>
    <t>0600343961</t>
  </si>
  <si>
    <t>818977</t>
  </si>
  <si>
    <t>C«ng ty X¨ng dÇu B12</t>
  </si>
  <si>
    <t>832257</t>
  </si>
  <si>
    <t>138</t>
  </si>
  <si>
    <t>Cty TNHH Hïng Lan</t>
  </si>
  <si>
    <t>C«ng Ty TNHH Austong ViÖt Nam</t>
  </si>
  <si>
    <t>2300577137</t>
  </si>
  <si>
    <t>13813</t>
  </si>
  <si>
    <t>Cty CP C¬ khÝ giao th«ng Qu¶ng Ninh</t>
  </si>
  <si>
    <t>139</t>
  </si>
  <si>
    <t>141</t>
  </si>
  <si>
    <t>14101</t>
  </si>
  <si>
    <t>193</t>
  </si>
  <si>
    <t>32071</t>
  </si>
  <si>
    <t>V¨n phßng ®¨ng ký ®Êt ®ai</t>
  </si>
  <si>
    <t>5700563631</t>
  </si>
  <si>
    <t>32098</t>
  </si>
  <si>
    <t>V¨n Phßng ®¨ng ký ®Êt ®ai</t>
  </si>
  <si>
    <t>44</t>
  </si>
  <si>
    <t>C«ng Ty Cæ PhÇn TËp §oµn Kinh TÕ H¹ Long</t>
  </si>
  <si>
    <t>5700760291</t>
  </si>
  <si>
    <t>841660</t>
  </si>
  <si>
    <t>C«ng ty x¨ng dÇu B12</t>
  </si>
  <si>
    <t>8498</t>
  </si>
  <si>
    <t>853335</t>
  </si>
  <si>
    <t>864292</t>
  </si>
  <si>
    <t>871891</t>
  </si>
  <si>
    <t>C«ng Ty x¨ng dÇu B12</t>
  </si>
  <si>
    <t>890270</t>
  </si>
  <si>
    <t>911938</t>
  </si>
  <si>
    <t>C«ng Ty X¨ng dÇu B12</t>
  </si>
  <si>
    <t>9627</t>
  </si>
  <si>
    <t>Kê Khai</t>
  </si>
  <si>
    <t>BCDKT</t>
  </si>
  <si>
    <t>Bang Kê</t>
  </si>
  <si>
    <t>1000904</t>
  </si>
  <si>
    <t>XÝ NghiÖp X¨ng Dçu qu¶ng Ninh</t>
  </si>
  <si>
    <t>XÝ nghiÖp X¨ng Dçu Qu¶ng ninh</t>
  </si>
  <si>
    <t>1003223</t>
  </si>
  <si>
    <t>1010537</t>
  </si>
  <si>
    <t>1014331</t>
  </si>
  <si>
    <t>1019405</t>
  </si>
  <si>
    <t>1021161</t>
  </si>
  <si>
    <t>Xí nghi?p xang d?u Qu?ng Ninh</t>
  </si>
  <si>
    <t>1029722</t>
  </si>
  <si>
    <t>1155</t>
  </si>
  <si>
    <t>CN Cty CP TM DÞch Vô Cæng Vµng</t>
  </si>
  <si>
    <t>0102721191-027</t>
  </si>
  <si>
    <t>15691</t>
  </si>
  <si>
    <t>Cty CPCKGT Qu¶ng Ninh</t>
  </si>
  <si>
    <t>217</t>
  </si>
  <si>
    <t>Cty TNHH 1TV S¶n XuÊt vµ Th­¬ng M¹i TTN</t>
  </si>
  <si>
    <t>5701917065</t>
  </si>
  <si>
    <t>245</t>
  </si>
  <si>
    <t>Cty TNHH 1TV KÝnh Huy §¹t</t>
  </si>
  <si>
    <t>247</t>
  </si>
  <si>
    <t>5701345040</t>
  </si>
  <si>
    <t>4959</t>
  </si>
  <si>
    <t>CNHLong - Cty CP ¤ T« Tr­êng H¶i</t>
  </si>
  <si>
    <t>3600252847-038</t>
  </si>
  <si>
    <t>563</t>
  </si>
  <si>
    <t>C«ng ty TNHH Hµ T©n</t>
  </si>
  <si>
    <t>5700613610</t>
  </si>
  <si>
    <t>883</t>
  </si>
  <si>
    <t>933844</t>
  </si>
  <si>
    <t>XÝ nghiÖp X¨ng Dçu Qu¶ng Ninh</t>
  </si>
  <si>
    <t>942995</t>
  </si>
  <si>
    <t>947</t>
  </si>
  <si>
    <t>Cty CP PT TM Vµ DV §Çu T­ B¾c H¶i</t>
  </si>
  <si>
    <t>0101655891</t>
  </si>
  <si>
    <t>959520</t>
  </si>
  <si>
    <t>XÝ NghiÖp XD Qu¶ng Ninh</t>
  </si>
  <si>
    <t>5700101690 012</t>
  </si>
  <si>
    <t>964926</t>
  </si>
  <si>
    <t>XÝ nghiÖp x¨ng ®Çu Qu¶ng ninh</t>
  </si>
  <si>
    <t>972612</t>
  </si>
  <si>
    <t>5700101690</t>
  </si>
  <si>
    <t>984409</t>
  </si>
  <si>
    <t>996425</t>
  </si>
  <si>
    <t>Quý 4  n¨m2020</t>
  </si>
  <si>
    <t>1036594</t>
  </si>
  <si>
    <t>1044525</t>
  </si>
  <si>
    <t>1060951</t>
  </si>
  <si>
    <t>1070961</t>
  </si>
  <si>
    <t>1072811</t>
  </si>
  <si>
    <t>1093712</t>
  </si>
  <si>
    <t>1096287</t>
  </si>
  <si>
    <t>1100110</t>
  </si>
  <si>
    <t>1110216</t>
  </si>
  <si>
    <t>1112699</t>
  </si>
  <si>
    <t>1126729</t>
  </si>
  <si>
    <t>1136842</t>
  </si>
  <si>
    <t>1149595</t>
  </si>
  <si>
    <t>140</t>
  </si>
  <si>
    <t>Cty TNHH Liªn Doanh HHT ViÖt NhËt</t>
  </si>
  <si>
    <t>0108011670</t>
  </si>
  <si>
    <t>26423</t>
  </si>
  <si>
    <t>27500</t>
  </si>
  <si>
    <t>27738</t>
  </si>
  <si>
    <t>28115</t>
  </si>
  <si>
    <t>283</t>
  </si>
  <si>
    <t>296</t>
  </si>
  <si>
    <t>5701676162</t>
  </si>
  <si>
    <t>30332</t>
  </si>
  <si>
    <t>30427</t>
  </si>
  <si>
    <t>31561</t>
  </si>
  <si>
    <t>31738</t>
  </si>
  <si>
    <t>33276</t>
  </si>
  <si>
    <t>336</t>
  </si>
  <si>
    <t>Cty CP Th­¬ng M¹i Huúnh §øc</t>
  </si>
  <si>
    <t>5701326150</t>
  </si>
  <si>
    <t>342</t>
  </si>
  <si>
    <t>Cty TNHH DÇu Nhên Hoa Nam</t>
  </si>
  <si>
    <t>5700602577</t>
  </si>
  <si>
    <t>346</t>
  </si>
  <si>
    <t>39</t>
  </si>
  <si>
    <t>5424</t>
  </si>
  <si>
    <t>CNHLong- Cty CP ¤ T« T­êng H¶i</t>
  </si>
  <si>
    <t>79</t>
  </si>
  <si>
    <t>870</t>
  </si>
  <si>
    <t>Cty CP SX Vµ Th­¬ng M¹i ViÖt NhËt</t>
  </si>
  <si>
    <t>5701774032</t>
  </si>
  <si>
    <t>Chưa khai</t>
  </si>
  <si>
    <t>CN</t>
  </si>
  <si>
    <t>Công nhân</t>
  </si>
  <si>
    <t>Đơn vị: Công ty TNHH ĐTXD và TM MK</t>
  </si>
  <si>
    <t>MST: 5701917065</t>
  </si>
  <si>
    <t xml:space="preserve">      ngày 22/12/2014 của Bộ trưởng BTC </t>
  </si>
  <si>
    <t>BẢNG THANH TOÁN TIỀN LƯƠNG</t>
  </si>
  <si>
    <t>Họ và tên</t>
  </si>
  <si>
    <t>Lương
 thời gian</t>
  </si>
  <si>
    <t>Nghỉ việc,
 ngừng việc
 hưởng   %
 lương</t>
  </si>
  <si>
    <t>Phụ
 cấp
 thuộc
 quỹ
 lương</t>
  </si>
  <si>
    <t xml:space="preserve">Phụ
 cấp
 khác
 </t>
  </si>
  <si>
    <t>Tổng
 số</t>
  </si>
  <si>
    <t>Tạm
 ứng
 kỳ I</t>
  </si>
  <si>
    <t>Các khoản phải
 khấu trừ vào lương</t>
  </si>
  <si>
    <t>Kỳ II
 được lĩnh</t>
  </si>
  <si>
    <t>Số
công</t>
  </si>
  <si>
    <t>Số
 tiền</t>
  </si>
  <si>
    <t>Số
 công</t>
  </si>
  <si>
    <t>BH
XH</t>
  </si>
  <si>
    <t>BHYT</t>
  </si>
  <si>
    <t>BHTN</t>
  </si>
  <si>
    <t>Cộng</t>
  </si>
  <si>
    <t>Ký
 nhận</t>
  </si>
  <si>
    <t>Khối văn phòng</t>
  </si>
  <si>
    <t>Khối bán hàng</t>
  </si>
  <si>
    <t>Khối công nhân</t>
  </si>
  <si>
    <t>Ngày ….. Tháng ….. Năm 2016</t>
  </si>
  <si>
    <t>Người lập biểu</t>
  </si>
  <si>
    <t>(Ký, họ tên)</t>
  </si>
  <si>
    <t>(Ký, họ tên, đóng dấu)</t>
  </si>
  <si>
    <t>Tháng 01 năm 2020</t>
  </si>
  <si>
    <t>Tổng</t>
  </si>
  <si>
    <t>Tổng tiền bằng chữ: Một trăm năm mươi tám triệu đồng.</t>
  </si>
  <si>
    <t>Tháng 02 năm 2020</t>
  </si>
  <si>
    <t>Tổng tiền bằng chữ: Một trăm bốn mươi bốn triệu tám trăm nghìn đồng.</t>
  </si>
  <si>
    <t>Tháng 03 năm 2020</t>
  </si>
  <si>
    <t>Tháng 04 năm 2020</t>
  </si>
  <si>
    <t>Tổng tiền bằng chữ: Một trăm năm mươi tám triệu tám trăm nghìn đồng.</t>
  </si>
  <si>
    <t>Tháng 05 năm 2020</t>
  </si>
  <si>
    <t>Tổng tiền bằng chữ: Một trăm sáu mươi chín triệu sáu trăm nghìn đồng.</t>
  </si>
  <si>
    <t>Tổng tiền bằng chữ: Một trăm hai mươi sáu triệu hai trăm nghìn đồng.</t>
  </si>
  <si>
    <t>Tổng tiền bằng chữ: Một trăm ba mươi lăm triệu đồng.</t>
  </si>
  <si>
    <t>Tháng 06 năm 2020</t>
  </si>
  <si>
    <t>Tháng 07 năm 2020</t>
  </si>
  <si>
    <t>Tổng tiền bằng chữ: Một trăm ba mươi chín triệu đồng.</t>
  </si>
  <si>
    <t>Tháng 08 năm 2020</t>
  </si>
  <si>
    <t>Tháng 09 năm 2020</t>
  </si>
  <si>
    <t>Tháng 10 năm 2020</t>
  </si>
  <si>
    <t>Tổng tiền bằng chữ: Một trăm ba mươi bảy triệu tám trăm nghìn đồng.</t>
  </si>
  <si>
    <t>Tháng 11 năm 2020</t>
  </si>
  <si>
    <t>Tháng 12 năm 2020</t>
  </si>
  <si>
    <t>Bảng Chấm Công</t>
  </si>
  <si>
    <t>Tên CBCNVC</t>
  </si>
  <si>
    <t>Ngạch Bậc Lương</t>
  </si>
  <si>
    <t>Ngày trong tháng</t>
  </si>
  <si>
    <t>Quy ra công</t>
  </si>
  <si>
    <t>Công SP</t>
  </si>
  <si>
    <t>Công Thời gian</t>
  </si>
  <si>
    <t>Công Nghỉ  việc</t>
  </si>
  <si>
    <t>Công đóng BHXH</t>
  </si>
  <si>
    <t>x</t>
  </si>
  <si>
    <t>Người Chấm Công</t>
  </si>
  <si>
    <t>Thủ Trưởng Đơn Vị</t>
  </si>
  <si>
    <t>Tháng 1 năm 2020</t>
  </si>
  <si>
    <t>Phạm Văn Nhoảng</t>
  </si>
  <si>
    <t xml:space="preserve"> Ngày.... tháng ... năm 2020</t>
  </si>
  <si>
    <t>Tháng 2 năm 2020</t>
  </si>
  <si>
    <t>Tháng 3 năm 2020</t>
  </si>
  <si>
    <t>Tháng 4 năm 2020</t>
  </si>
  <si>
    <t>Tháng 5 năm 2020</t>
  </si>
  <si>
    <t>Tháng 6 năm 2020</t>
  </si>
  <si>
    <t>Tháng 7 năm 2020</t>
  </si>
  <si>
    <t>Tháng 8 năm 2020</t>
  </si>
  <si>
    <t>Tháng 9 năm 2020</t>
  </si>
  <si>
    <t>BẢNG THANH TOÁN TIỀN ĂN CA</t>
  </si>
  <si>
    <t>Ngày công</t>
  </si>
  <si>
    <t>Số tiền</t>
  </si>
  <si>
    <t>Ký nhận</t>
  </si>
  <si>
    <t>Tổng tiền bằng chữ: Mười hai triệu không trăm bốn mươi nghìn đồng./.</t>
  </si>
  <si>
    <t>Tổng tiền bằng chữ: Mười một triệu không trăm năm mươi nghìn đồng./.</t>
  </si>
  <si>
    <t>Tổng tiền bằng chữ: Mười hai triệu một trăm nghìn đồng./.</t>
  </si>
  <si>
    <t>Tổng tiền bằng chữ: Mười hai triệu tám trăm chín mươi nghìn đồng./.</t>
  </si>
  <si>
    <t>Tổng tiền bằng chữ: Mười hai triệu bốn trăm bảy mươi nghìn đồng./.</t>
  </si>
  <si>
    <t>Tổng tiền bằng chữ: Mười ba triệu một trăm ba mươi nghìn đồng./.</t>
  </si>
  <si>
    <t>Tổng tiền bằng chữ: Mười ba triệu bốn trăm ba mươi nghìn đồng./.</t>
  </si>
  <si>
    <t>Tổng tiền bằng chữ: Mười ba triệu ba trăm bốn mươi nghìn đồng./.</t>
  </si>
  <si>
    <t>zzzzzzzz</t>
  </si>
  <si>
    <t>01/2020/HĐ-KT</t>
  </si>
  <si>
    <t xml:space="preserve">Hóa đơn </t>
  </si>
  <si>
    <t>Ngày tháng</t>
  </si>
  <si>
    <t>Số hợp đồng</t>
  </si>
  <si>
    <t>Hợp đồng</t>
  </si>
  <si>
    <t>Nghiệm thu, thanh lý</t>
  </si>
  <si>
    <t>thiếu</t>
  </si>
  <si>
    <t>2/2020/TNK68-MK</t>
  </si>
  <si>
    <t>2062020/HĐ-TM/</t>
  </si>
  <si>
    <t>01/2020/HĐKT</t>
  </si>
  <si>
    <t>01/07/2020/TG-MK</t>
  </si>
  <si>
    <t>Quý 1 năm 2020</t>
  </si>
  <si>
    <t>Quý 2 năm 2020</t>
  </si>
  <si>
    <t>Quý 3 n¨m 2020</t>
  </si>
  <si>
    <t>Quý 4 năm 2020</t>
  </si>
  <si>
    <t>Quý 2 n¨m 2020</t>
  </si>
  <si>
    <t>Quý 4 n¨m 2020</t>
  </si>
  <si>
    <t>20200714/HĐKT:BH-MK</t>
  </si>
  <si>
    <t>02/2020/HĐNT-VLXD</t>
  </si>
  <si>
    <t>042020/HĐKT/MK-MTĐT</t>
  </si>
  <si>
    <t>1205/2020/HĐKT/AUSTRONG-MK</t>
  </si>
  <si>
    <t>107/2020/HĐ-XD</t>
  </si>
  <si>
    <t>08/2020/HĐNT</t>
  </si>
  <si>
    <t>264/08/2020-HĐMB/TMHL</t>
  </si>
  <si>
    <t>18-2020/HĐNT/MH-MK</t>
  </si>
  <si>
    <t>1508HĐNT/MK-HĐ/2020</t>
  </si>
  <si>
    <t>/2020/HĐNT/NV-HD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</si>
</sst>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$_-;\-* #,##0.00_$_-;_-* &quot;-&quot;??_$_-;_-@_-"/>
    <numFmt numFmtId="165" formatCode="_-* #,##0_$_-;\-* #,##0_$_-;_-* &quot;-&quot;??_$_-;_-@_-"/>
    <numFmt numFmtId="166" formatCode="_(* #,##0_);_(* \(#,##0\);_(* &quot;-&quot;??_);_(@_)"/>
    <numFmt numFmtId="167" formatCode="####;\(####\)"/>
  </numFmts>
  <fonts count="7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0"/>
      <color indexed="8"/>
      <name val=".VnArialH"/>
      <family val="2"/>
    </font>
    <font>
      <b/>
      <sz val="10"/>
      <color indexed="8"/>
      <name val=".VnArialH"/>
      <family val="2"/>
    </font>
    <font>
      <b/>
      <sz val="10"/>
      <color indexed="8"/>
      <name val=".VnArial"/>
      <family val="2"/>
    </font>
    <font>
      <sz val="10"/>
      <color indexed="8"/>
      <name val=".VnArial Narrow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3"/>
      <name val="Arial"/>
      <family val="2"/>
    </font>
    <font>
      <sz val="12"/>
      <color indexed="48"/>
      <name val="Times New Roman"/>
      <family val="1"/>
    </font>
    <font>
      <sz val="10"/>
      <color indexed="8"/>
      <name val=".VnArial"/>
      <family val="2"/>
    </font>
    <font>
      <sz val="10"/>
      <color indexed="10"/>
      <name val=".VnArial"/>
      <family val="2"/>
    </font>
    <font>
      <sz val="10"/>
      <color indexed="10"/>
      <name val="Arial"/>
      <family val="2"/>
    </font>
    <font>
      <b/>
      <sz val="13"/>
      <name val="Arial"/>
      <family val="2"/>
    </font>
    <font>
      <sz val="12"/>
      <color rgb="FFFF0000"/>
      <name val="Times New Roman"/>
      <family val="2"/>
    </font>
    <font>
      <b/>
      <sz val="12"/>
      <color indexed="48"/>
      <name val="Times New Roman"/>
      <family val="1"/>
    </font>
    <font>
      <b/>
      <sz val="12"/>
      <color indexed="40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name val="DejaVu Sans"/>
    </font>
    <font>
      <sz val="12"/>
      <color rgb="FF323232"/>
      <name val="Arial"/>
      <family val="2"/>
    </font>
    <font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sz val="12"/>
      <name val="Arial"/>
      <family val="2"/>
    </font>
    <font>
      <sz val="10"/>
      <color rgb="FFFF0000"/>
      <name val=".VnArial Narrow"/>
      <family val="2"/>
    </font>
    <font>
      <b/>
      <sz val="13"/>
      <color rgb="FFFF0000"/>
      <name val="Arial"/>
      <family val="2"/>
    </font>
    <font>
      <b/>
      <sz val="12"/>
      <color rgb="FFFF0000"/>
      <name val="Times New Roman"/>
      <family val="2"/>
    </font>
    <font>
      <sz val="12"/>
      <color rgb="FFFF0000"/>
      <name val="Times New Roman"/>
      <family val="1"/>
    </font>
    <font>
      <sz val="13"/>
      <color rgb="FFFF0000"/>
      <name val="Arial"/>
      <family val="2"/>
    </font>
    <font>
      <sz val="8"/>
      <name val="Times New Roman"/>
      <family val="2"/>
    </font>
    <font>
      <b/>
      <sz val="11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i/>
      <sz val="12"/>
      <name val="Times New Roman"/>
      <family val="1"/>
    </font>
    <font>
      <b/>
      <sz val="11"/>
      <color theme="1"/>
      <name val="Calibri Light"/>
      <family val="1"/>
      <scheme val="major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b/>
      <sz val="12"/>
      <color indexed="8"/>
      <name val="Calibri Light"/>
      <family val="1"/>
      <scheme val="major"/>
    </font>
    <font>
      <b/>
      <sz val="9"/>
      <name val="Times New Roman"/>
      <family val="1"/>
    </font>
    <font>
      <sz val="11"/>
      <color rgb="FFFF0000"/>
      <name val="Times New Roman"/>
      <family val="1"/>
    </font>
    <font>
      <b/>
      <sz val="1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i/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sz val="11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3"/>
      <name val="Calibri Light"/>
      <family val="1"/>
      <scheme val="major"/>
    </font>
    <font>
      <b/>
      <sz val="13"/>
      <name val="Calibri Light"/>
      <family val="1"/>
      <scheme val="major"/>
    </font>
    <font>
      <sz val="10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sz val="10"/>
      <color rgb="FFFF0000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i/>
      <sz val="12"/>
      <name val="Calibri Light"/>
      <family val="1"/>
      <scheme val="major"/>
    </font>
    <font>
      <sz val="10"/>
      <color theme="0"/>
      <name val=".VnArial Narrow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7" fillId="0" borderId="0"/>
    <xf numFmtId="164" fontId="39" fillId="0" borderId="0" applyFont="0" applyFill="0" applyBorder="0" applyAlignment="0" applyProtection="0"/>
    <xf numFmtId="0" fontId="15" fillId="0" borderId="0"/>
  </cellStyleXfs>
  <cellXfs count="460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wrapText="1"/>
    </xf>
    <xf numFmtId="14" fontId="5" fillId="0" borderId="2" xfId="0" applyNumberFormat="1" applyFont="1" applyFill="1" applyBorder="1" applyAlignment="1">
      <alignment horizontal="right" wrapText="1"/>
    </xf>
    <xf numFmtId="3" fontId="5" fillId="0" borderId="2" xfId="0" applyNumberFormat="1" applyFont="1" applyFill="1" applyBorder="1" applyAlignment="1">
      <alignment horizontal="right" wrapText="1"/>
    </xf>
    <xf numFmtId="3" fontId="6" fillId="0" borderId="0" xfId="0" applyNumberFormat="1" applyFont="1"/>
    <xf numFmtId="0" fontId="4" fillId="0" borderId="0" xfId="2" applyFont="1"/>
    <xf numFmtId="0" fontId="7" fillId="0" borderId="0" xfId="2"/>
    <xf numFmtId="0" fontId="5" fillId="2" borderId="1" xfId="2" applyFont="1" applyFill="1" applyBorder="1" applyAlignment="1">
      <alignment horizontal="center"/>
    </xf>
    <xf numFmtId="3" fontId="5" fillId="2" borderId="1" xfId="2" applyNumberFormat="1" applyFont="1" applyFill="1" applyBorder="1" applyAlignment="1">
      <alignment horizontal="center"/>
    </xf>
    <xf numFmtId="0" fontId="5" fillId="0" borderId="2" xfId="2" applyFont="1" applyFill="1" applyBorder="1" applyAlignment="1">
      <alignment wrapText="1"/>
    </xf>
    <xf numFmtId="14" fontId="5" fillId="0" borderId="2" xfId="2" applyNumberFormat="1" applyFont="1" applyFill="1" applyBorder="1" applyAlignment="1">
      <alignment horizontal="right" wrapText="1"/>
    </xf>
    <xf numFmtId="3" fontId="5" fillId="0" borderId="2" xfId="2" applyNumberFormat="1" applyFont="1" applyFill="1" applyBorder="1" applyAlignment="1">
      <alignment horizontal="right" wrapText="1"/>
    </xf>
    <xf numFmtId="3" fontId="6" fillId="0" borderId="0" xfId="2" applyNumberFormat="1" applyFont="1"/>
    <xf numFmtId="0" fontId="5" fillId="0" borderId="0" xfId="2" applyFont="1" applyFill="1" applyBorder="1" applyAlignment="1">
      <alignment wrapText="1"/>
    </xf>
    <xf numFmtId="0" fontId="9" fillId="0" borderId="0" xfId="0" applyFont="1"/>
    <xf numFmtId="0" fontId="5" fillId="2" borderId="6" xfId="2" applyFont="1" applyFill="1" applyBorder="1" applyAlignment="1">
      <alignment horizontal="center"/>
    </xf>
    <xf numFmtId="164" fontId="9" fillId="0" borderId="0" xfId="1" applyFont="1"/>
    <xf numFmtId="164" fontId="7" fillId="3" borderId="5" xfId="1" applyFont="1" applyFill="1" applyBorder="1" applyAlignment="1">
      <alignment horizontal="center"/>
    </xf>
    <xf numFmtId="164" fontId="10" fillId="0" borderId="0" xfId="1" applyFont="1"/>
    <xf numFmtId="164" fontId="11" fillId="3" borderId="5" xfId="1" applyFont="1" applyFill="1" applyBorder="1" applyAlignment="1">
      <alignment horizontal="center"/>
    </xf>
    <xf numFmtId="164" fontId="10" fillId="0" borderId="5" xfId="1" applyFont="1" applyBorder="1"/>
    <xf numFmtId="164" fontId="12" fillId="0" borderId="0" xfId="1" applyFont="1"/>
    <xf numFmtId="0" fontId="9" fillId="0" borderId="5" xfId="0" applyFont="1" applyBorder="1"/>
    <xf numFmtId="165" fontId="13" fillId="0" borderId="5" xfId="1" applyNumberFormat="1" applyFont="1" applyBorder="1"/>
    <xf numFmtId="165" fontId="0" fillId="0" borderId="0" xfId="1" applyNumberFormat="1" applyFont="1"/>
    <xf numFmtId="165" fontId="13" fillId="0" borderId="5" xfId="1" applyNumberFormat="1" applyFont="1" applyBorder="1" applyAlignment="1">
      <alignment horizontal="center" vertical="center" wrapText="1"/>
    </xf>
    <xf numFmtId="166" fontId="14" fillId="0" borderId="0" xfId="3" applyNumberFormat="1" applyFont="1"/>
    <xf numFmtId="165" fontId="0" fillId="0" borderId="0" xfId="0" applyNumberFormat="1"/>
    <xf numFmtId="165" fontId="13" fillId="6" borderId="5" xfId="1" applyNumberFormat="1" applyFont="1" applyFill="1" applyBorder="1" applyAlignment="1">
      <alignment horizontal="left"/>
    </xf>
    <xf numFmtId="166" fontId="16" fillId="0" borderId="5" xfId="1" applyNumberFormat="1" applyFont="1" applyFill="1" applyBorder="1" applyAlignment="1"/>
    <xf numFmtId="165" fontId="13" fillId="8" borderId="5" xfId="1" applyNumberFormat="1" applyFont="1" applyFill="1" applyBorder="1"/>
    <xf numFmtId="165" fontId="13" fillId="6" borderId="5" xfId="1" applyNumberFormat="1" applyFont="1" applyFill="1" applyBorder="1"/>
    <xf numFmtId="165" fontId="14" fillId="0" borderId="5" xfId="1" applyNumberFormat="1" applyFont="1" applyFill="1" applyBorder="1"/>
    <xf numFmtId="165" fontId="14" fillId="0" borderId="5" xfId="1" applyNumberFormat="1" applyFont="1" applyFill="1" applyBorder="1" applyAlignment="1">
      <alignment horizontal="center" vertical="center" wrapText="1"/>
    </xf>
    <xf numFmtId="165" fontId="14" fillId="0" borderId="0" xfId="1" applyNumberFormat="1" applyFont="1" applyFill="1"/>
    <xf numFmtId="166" fontId="14" fillId="0" borderId="0" xfId="1" applyNumberFormat="1" applyFont="1" applyFill="1"/>
    <xf numFmtId="165" fontId="14" fillId="0" borderId="0" xfId="1" applyNumberFormat="1" applyFont="1"/>
    <xf numFmtId="165" fontId="13" fillId="3" borderId="5" xfId="1" applyNumberFormat="1" applyFont="1" applyFill="1" applyBorder="1" applyAlignment="1">
      <alignment horizontal="left" vertical="center" wrapText="1"/>
    </xf>
    <xf numFmtId="166" fontId="14" fillId="0" borderId="0" xfId="1" applyNumberFormat="1" applyFont="1"/>
    <xf numFmtId="165" fontId="15" fillId="0" borderId="0" xfId="1" applyNumberFormat="1" applyFont="1"/>
    <xf numFmtId="165" fontId="14" fillId="0" borderId="0" xfId="1" applyNumberFormat="1" applyFont="1" applyFill="1" applyBorder="1"/>
    <xf numFmtId="164" fontId="14" fillId="0" borderId="0" xfId="1" applyNumberFormat="1" applyFont="1"/>
    <xf numFmtId="165" fontId="14" fillId="5" borderId="0" xfId="1" applyNumberFormat="1" applyFont="1" applyFill="1"/>
    <xf numFmtId="2" fontId="14" fillId="0" borderId="0" xfId="1" applyNumberFormat="1" applyFont="1"/>
    <xf numFmtId="2" fontId="14" fillId="0" borderId="0" xfId="1" applyNumberFormat="1" applyFont="1" applyFill="1" applyBorder="1"/>
    <xf numFmtId="164" fontId="9" fillId="0" borderId="5" xfId="1" applyFont="1" applyBorder="1"/>
    <xf numFmtId="164" fontId="9" fillId="0" borderId="0" xfId="0" applyNumberFormat="1" applyFont="1"/>
    <xf numFmtId="0" fontId="0" fillId="0" borderId="0" xfId="0" applyAlignment="1">
      <alignment wrapText="1"/>
    </xf>
    <xf numFmtId="3" fontId="7" fillId="3" borderId="5" xfId="0" applyNumberFormat="1" applyFont="1" applyFill="1" applyBorder="1" applyAlignment="1">
      <alignment horizontal="center" wrapText="1"/>
    </xf>
    <xf numFmtId="3" fontId="7" fillId="3" borderId="5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right" wrapText="1"/>
    </xf>
    <xf numFmtId="3" fontId="5" fillId="0" borderId="0" xfId="0" applyNumberFormat="1" applyFont="1" applyFill="1" applyBorder="1" applyAlignment="1">
      <alignment horizontal="right" wrapText="1"/>
    </xf>
    <xf numFmtId="14" fontId="5" fillId="0" borderId="0" xfId="2" applyNumberFormat="1" applyFont="1" applyFill="1" applyBorder="1" applyAlignment="1">
      <alignment horizontal="right" wrapText="1"/>
    </xf>
    <xf numFmtId="3" fontId="5" fillId="0" borderId="0" xfId="2" applyNumberFormat="1" applyFont="1" applyFill="1" applyBorder="1" applyAlignment="1">
      <alignment horizontal="right" wrapText="1"/>
    </xf>
    <xf numFmtId="165" fontId="15" fillId="0" borderId="5" xfId="1" applyNumberFormat="1" applyFont="1" applyBorder="1"/>
    <xf numFmtId="165" fontId="15" fillId="7" borderId="5" xfId="1" applyNumberFormat="1" applyFont="1" applyFill="1" applyBorder="1"/>
    <xf numFmtId="165" fontId="15" fillId="0" borderId="11" xfId="1" applyNumberFormat="1" applyFont="1" applyBorder="1"/>
    <xf numFmtId="165" fontId="20" fillId="0" borderId="5" xfId="1" applyNumberFormat="1" applyFont="1" applyBorder="1"/>
    <xf numFmtId="165" fontId="15" fillId="0" borderId="0" xfId="1" applyNumberFormat="1" applyFont="1" applyBorder="1" applyAlignment="1"/>
    <xf numFmtId="165" fontId="20" fillId="0" borderId="0" xfId="1" applyNumberFormat="1" applyFont="1"/>
    <xf numFmtId="164" fontId="0" fillId="0" borderId="0" xfId="1" applyFont="1"/>
    <xf numFmtId="0" fontId="21" fillId="0" borderId="0" xfId="0" applyFont="1"/>
    <xf numFmtId="165" fontId="13" fillId="0" borderId="5" xfId="1" applyNumberFormat="1" applyFont="1" applyBorder="1" applyAlignment="1">
      <alignment horizontal="center"/>
    </xf>
    <xf numFmtId="165" fontId="13" fillId="0" borderId="5" xfId="1" applyNumberFormat="1" applyFont="1" applyFill="1" applyBorder="1" applyAlignment="1">
      <alignment horizontal="center" vertical="center" wrapText="1"/>
    </xf>
    <xf numFmtId="166" fontId="22" fillId="0" borderId="5" xfId="1" applyNumberFormat="1" applyFont="1" applyFill="1" applyBorder="1" applyAlignment="1"/>
    <xf numFmtId="165" fontId="8" fillId="0" borderId="0" xfId="1" applyNumberFormat="1" applyFont="1"/>
    <xf numFmtId="165" fontId="8" fillId="0" borderId="0" xfId="0" applyNumberFormat="1" applyFont="1"/>
    <xf numFmtId="0" fontId="8" fillId="0" borderId="0" xfId="0" applyFont="1"/>
    <xf numFmtId="0" fontId="1" fillId="0" borderId="0" xfId="0" applyFont="1"/>
    <xf numFmtId="165" fontId="1" fillId="0" borderId="0" xfId="1" applyNumberFormat="1" applyFont="1"/>
    <xf numFmtId="165" fontId="14" fillId="4" borderId="5" xfId="1" applyNumberFormat="1" applyFont="1" applyFill="1" applyBorder="1" applyAlignment="1">
      <alignment horizontal="center"/>
    </xf>
    <xf numFmtId="0" fontId="23" fillId="0" borderId="5" xfId="0" applyFont="1" applyFill="1" applyBorder="1"/>
    <xf numFmtId="0" fontId="13" fillId="0" borderId="5" xfId="0" quotePrefix="1" applyFont="1" applyFill="1" applyBorder="1"/>
    <xf numFmtId="165" fontId="14" fillId="4" borderId="5" xfId="1" applyNumberFormat="1" applyFont="1" applyFill="1" applyBorder="1" applyAlignment="1">
      <alignment horizontal="left"/>
    </xf>
    <xf numFmtId="165" fontId="14" fillId="4" borderId="5" xfId="1" applyNumberFormat="1" applyFont="1" applyFill="1" applyBorder="1"/>
    <xf numFmtId="165" fontId="13" fillId="5" borderId="5" xfId="1" applyNumberFormat="1" applyFont="1" applyFill="1" applyBorder="1"/>
    <xf numFmtId="165" fontId="13" fillId="0" borderId="7" xfId="1" applyNumberFormat="1" applyFont="1" applyFill="1" applyBorder="1"/>
    <xf numFmtId="165" fontId="1" fillId="0" borderId="0" xfId="0" applyNumberFormat="1" applyFont="1"/>
    <xf numFmtId="0" fontId="13" fillId="0" borderId="5" xfId="0" applyFont="1" applyFill="1" applyBorder="1"/>
    <xf numFmtId="165" fontId="13" fillId="4" borderId="5" xfId="1" applyNumberFormat="1" applyFont="1" applyFill="1" applyBorder="1"/>
    <xf numFmtId="165" fontId="24" fillId="7" borderId="5" xfId="1" applyNumberFormat="1" applyFont="1" applyFill="1" applyBorder="1" applyAlignment="1">
      <alignment horizontal="center"/>
    </xf>
    <xf numFmtId="0" fontId="14" fillId="0" borderId="5" xfId="0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center" vertical="center" wrapText="1"/>
    </xf>
    <xf numFmtId="165" fontId="14" fillId="7" borderId="5" xfId="1" applyNumberFormat="1" applyFont="1" applyFill="1" applyBorder="1" applyAlignment="1">
      <alignment horizontal="left"/>
    </xf>
    <xf numFmtId="165" fontId="14" fillId="0" borderId="5" xfId="4" applyNumberFormat="1" applyFont="1" applyFill="1" applyBorder="1"/>
    <xf numFmtId="165" fontId="14" fillId="0" borderId="5" xfId="4" applyNumberFormat="1" applyFont="1" applyFill="1" applyBorder="1" applyAlignment="1">
      <alignment horizontal="left"/>
    </xf>
    <xf numFmtId="165" fontId="14" fillId="7" borderId="5" xfId="4" applyNumberFormat="1" applyFont="1" applyFill="1" applyBorder="1" applyAlignment="1">
      <alignment horizontal="left"/>
    </xf>
    <xf numFmtId="165" fontId="22" fillId="5" borderId="5" xfId="1" applyNumberFormat="1" applyFont="1" applyFill="1" applyBorder="1"/>
    <xf numFmtId="166" fontId="13" fillId="0" borderId="5" xfId="5" quotePrefix="1" applyNumberFormat="1" applyFont="1" applyFill="1" applyBorder="1" applyAlignment="1">
      <alignment vertical="center" wrapText="1"/>
    </xf>
    <xf numFmtId="165" fontId="25" fillId="7" borderId="5" xfId="1" applyNumberFormat="1" applyFont="1" applyFill="1" applyBorder="1" applyAlignment="1">
      <alignment horizontal="center"/>
    </xf>
    <xf numFmtId="0" fontId="13" fillId="0" borderId="5" xfId="0" applyFont="1" applyBorder="1" applyAlignment="1">
      <alignment horizontal="left" vertical="center"/>
    </xf>
    <xf numFmtId="165" fontId="13" fillId="7" borderId="5" xfId="1" applyNumberFormat="1" applyFont="1" applyFill="1" applyBorder="1" applyAlignment="1">
      <alignment horizontal="left"/>
    </xf>
    <xf numFmtId="165" fontId="13" fillId="0" borderId="5" xfId="4" applyNumberFormat="1" applyFont="1" applyFill="1" applyBorder="1"/>
    <xf numFmtId="0" fontId="13" fillId="0" borderId="5" xfId="0" quotePrefix="1" applyFont="1" applyFill="1" applyBorder="1" applyAlignment="1">
      <alignment wrapText="1"/>
    </xf>
    <xf numFmtId="165" fontId="24" fillId="0" borderId="5" xfId="4" applyNumberFormat="1" applyFont="1" applyFill="1" applyBorder="1" applyAlignment="1">
      <alignment horizontal="left"/>
    </xf>
    <xf numFmtId="165" fontId="25" fillId="5" borderId="5" xfId="1" applyNumberFormat="1" applyFont="1" applyFill="1" applyBorder="1"/>
    <xf numFmtId="0" fontId="13" fillId="0" borderId="9" xfId="0" quotePrefix="1" applyFont="1" applyFill="1" applyBorder="1"/>
    <xf numFmtId="165" fontId="14" fillId="7" borderId="9" xfId="1" applyNumberFormat="1" applyFont="1" applyFill="1" applyBorder="1" applyAlignment="1">
      <alignment horizontal="left"/>
    </xf>
    <xf numFmtId="0" fontId="14" fillId="0" borderId="9" xfId="6" applyFont="1" applyBorder="1" applyAlignment="1">
      <alignment horizontal="left" vertical="center"/>
    </xf>
    <xf numFmtId="167" fontId="14" fillId="0" borderId="9" xfId="6" quotePrefix="1" applyNumberFormat="1" applyFont="1" applyFill="1" applyBorder="1" applyAlignment="1" applyProtection="1">
      <alignment horizontal="left" vertical="center" wrapText="1"/>
      <protection locked="0"/>
    </xf>
    <xf numFmtId="0" fontId="27" fillId="0" borderId="0" xfId="0" quotePrefix="1" applyFont="1"/>
    <xf numFmtId="0" fontId="14" fillId="0" borderId="9" xfId="0" applyFont="1" applyBorder="1" applyAlignment="1">
      <alignment horizontal="left" vertical="center"/>
    </xf>
    <xf numFmtId="0" fontId="13" fillId="0" borderId="0" xfId="0" quotePrefix="1" applyFont="1" applyFill="1" applyBorder="1"/>
    <xf numFmtId="0" fontId="28" fillId="0" borderId="9" xfId="6" quotePrefix="1" applyNumberFormat="1" applyFont="1" applyFill="1" applyBorder="1" applyAlignment="1" applyProtection="1">
      <alignment horizontal="left" vertical="center" wrapText="1"/>
      <protection locked="0"/>
    </xf>
    <xf numFmtId="165" fontId="14" fillId="0" borderId="9" xfId="1" applyNumberFormat="1" applyFont="1" applyBorder="1" applyAlignment="1">
      <alignment horizontal="center" vertical="center" wrapText="1"/>
    </xf>
    <xf numFmtId="165" fontId="13" fillId="8" borderId="10" xfId="1" applyNumberFormat="1" applyFont="1" applyFill="1" applyBorder="1" applyAlignment="1">
      <alignment horizontal="center"/>
    </xf>
    <xf numFmtId="165" fontId="13" fillId="8" borderId="9" xfId="1" applyNumberFormat="1" applyFont="1" applyFill="1" applyBorder="1" applyAlignment="1">
      <alignment horizontal="center"/>
    </xf>
    <xf numFmtId="165" fontId="13" fillId="8" borderId="11" xfId="1" applyNumberFormat="1" applyFont="1" applyFill="1" applyBorder="1" applyAlignment="1">
      <alignment horizontal="center"/>
    </xf>
    <xf numFmtId="165" fontId="14" fillId="9" borderId="5" xfId="1" applyNumberFormat="1" applyFont="1" applyFill="1" applyBorder="1" applyAlignment="1">
      <alignment horizontal="right" vertical="center" wrapText="1"/>
    </xf>
    <xf numFmtId="165" fontId="14" fillId="3" borderId="5" xfId="7" applyNumberFormat="1" applyFont="1" applyFill="1" applyBorder="1" applyAlignment="1">
      <alignment horizontal="center" vertical="center" wrapText="1"/>
    </xf>
    <xf numFmtId="165" fontId="29" fillId="3" borderId="5" xfId="7" applyNumberFormat="1" applyFont="1" applyFill="1" applyBorder="1" applyAlignment="1">
      <alignment horizontal="left" vertical="center" wrapText="1"/>
    </xf>
    <xf numFmtId="165" fontId="14" fillId="3" borderId="5" xfId="5" applyNumberFormat="1" applyFont="1" applyFill="1" applyBorder="1" applyAlignment="1">
      <alignment horizontal="center" vertical="center" wrapText="1"/>
    </xf>
    <xf numFmtId="165" fontId="30" fillId="0" borderId="0" xfId="1" applyNumberFormat="1" applyFont="1"/>
    <xf numFmtId="165" fontId="24" fillId="9" borderId="5" xfId="1" applyNumberFormat="1" applyFont="1" applyFill="1" applyBorder="1" applyAlignment="1">
      <alignment horizontal="right" vertical="center" wrapText="1"/>
    </xf>
    <xf numFmtId="165" fontId="13" fillId="3" borderId="5" xfId="7" applyNumberFormat="1" applyFont="1" applyFill="1" applyBorder="1" applyAlignment="1">
      <alignment horizontal="left" vertical="center" wrapText="1"/>
    </xf>
    <xf numFmtId="165" fontId="14" fillId="3" borderId="5" xfId="1" applyNumberFormat="1" applyFont="1" applyFill="1" applyBorder="1" applyAlignment="1">
      <alignment horizontal="center" vertical="center" wrapText="1"/>
    </xf>
    <xf numFmtId="165" fontId="25" fillId="3" borderId="5" xfId="1" applyNumberFormat="1" applyFont="1" applyFill="1" applyBorder="1" applyAlignment="1">
      <alignment horizontal="left" vertical="center" wrapText="1"/>
    </xf>
    <xf numFmtId="165" fontId="29" fillId="3" borderId="5" xfId="1" applyNumberFormat="1" applyFont="1" applyFill="1" applyBorder="1" applyAlignment="1">
      <alignment horizontal="left" vertical="center" wrapText="1"/>
    </xf>
    <xf numFmtId="3" fontId="14" fillId="3" borderId="5" xfId="7" applyNumberFormat="1" applyFont="1" applyFill="1" applyBorder="1" applyAlignment="1">
      <alignment horizontal="center" vertical="center" wrapText="1"/>
    </xf>
    <xf numFmtId="165" fontId="24" fillId="7" borderId="0" xfId="1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165" fontId="14" fillId="0" borderId="0" xfId="1" applyNumberFormat="1" applyFont="1" applyBorder="1" applyAlignment="1">
      <alignment horizontal="center" vertical="center" wrapText="1"/>
    </xf>
    <xf numFmtId="165" fontId="14" fillId="7" borderId="0" xfId="1" applyNumberFormat="1" applyFont="1" applyFill="1" applyBorder="1" applyAlignment="1">
      <alignment horizontal="left"/>
    </xf>
    <xf numFmtId="166" fontId="16" fillId="0" borderId="0" xfId="1" applyNumberFormat="1" applyFont="1" applyFill="1" applyBorder="1" applyAlignment="1"/>
    <xf numFmtId="165" fontId="14" fillId="0" borderId="0" xfId="4" applyNumberFormat="1" applyFont="1" applyFill="1" applyBorder="1"/>
    <xf numFmtId="165" fontId="14" fillId="0" borderId="0" xfId="4" applyNumberFormat="1" applyFont="1" applyFill="1" applyBorder="1" applyAlignment="1">
      <alignment horizontal="left"/>
    </xf>
    <xf numFmtId="165" fontId="14" fillId="7" borderId="0" xfId="4" applyNumberFormat="1" applyFont="1" applyFill="1" applyBorder="1" applyAlignment="1">
      <alignment horizontal="left"/>
    </xf>
    <xf numFmtId="165" fontId="22" fillId="5" borderId="0" xfId="1" applyNumberFormat="1" applyFont="1" applyFill="1" applyBorder="1"/>
    <xf numFmtId="165" fontId="13" fillId="0" borderId="0" xfId="1" applyNumberFormat="1" applyFont="1" applyFill="1" applyBorder="1"/>
    <xf numFmtId="0" fontId="13" fillId="0" borderId="5" xfId="0" applyFont="1" applyFill="1" applyBorder="1" applyAlignment="1">
      <alignment horizontal="center"/>
    </xf>
    <xf numFmtId="165" fontId="13" fillId="0" borderId="5" xfId="1" applyNumberFormat="1" applyFont="1" applyFill="1" applyBorder="1" applyAlignment="1">
      <alignment horizontal="left"/>
    </xf>
    <xf numFmtId="165" fontId="13" fillId="0" borderId="7" xfId="1" applyNumberFormat="1" applyFont="1" applyFill="1" applyBorder="1" applyAlignment="1">
      <alignment horizontal="left"/>
    </xf>
    <xf numFmtId="165" fontId="1" fillId="0" borderId="0" xfId="1" applyNumberFormat="1" applyFont="1" applyFill="1"/>
    <xf numFmtId="0" fontId="1" fillId="0" borderId="0" xfId="0" applyFont="1" applyFill="1"/>
    <xf numFmtId="165" fontId="17" fillId="2" borderId="1" xfId="1" applyNumberFormat="1" applyFont="1" applyFill="1" applyBorder="1" applyAlignment="1">
      <alignment horizontal="center"/>
    </xf>
    <xf numFmtId="165" fontId="17" fillId="2" borderId="1" xfId="1" applyNumberFormat="1" applyFont="1" applyFill="1" applyBorder="1" applyAlignment="1">
      <alignment horizontal="center" vertical="center" wrapText="1"/>
    </xf>
    <xf numFmtId="165" fontId="7" fillId="2" borderId="4" xfId="1" applyNumberFormat="1" applyFont="1" applyFill="1" applyBorder="1" applyAlignment="1">
      <alignment horizontal="center"/>
    </xf>
    <xf numFmtId="165" fontId="7" fillId="2" borderId="1" xfId="1" applyNumberFormat="1" applyFont="1" applyFill="1" applyBorder="1" applyAlignment="1">
      <alignment horizontal="center" vertical="center" wrapText="1"/>
    </xf>
    <xf numFmtId="165" fontId="17" fillId="0" borderId="2" xfId="1" applyNumberFormat="1" applyFont="1" applyFill="1" applyBorder="1" applyAlignment="1">
      <alignment wrapText="1"/>
    </xf>
    <xf numFmtId="165" fontId="17" fillId="0" borderId="2" xfId="1" applyNumberFormat="1" applyFont="1" applyFill="1" applyBorder="1" applyAlignment="1">
      <alignment horizontal="right" wrapText="1"/>
    </xf>
    <xf numFmtId="165" fontId="17" fillId="0" borderId="0" xfId="1" applyNumberFormat="1" applyFont="1" applyFill="1" applyBorder="1" applyAlignment="1">
      <alignment horizontal="right" wrapText="1"/>
    </xf>
    <xf numFmtId="165" fontId="7" fillId="0" borderId="0" xfId="1" applyNumberFormat="1" applyFont="1"/>
    <xf numFmtId="165" fontId="18" fillId="0" borderId="2" xfId="1" applyNumberFormat="1" applyFont="1" applyFill="1" applyBorder="1" applyAlignment="1">
      <alignment wrapText="1"/>
    </xf>
    <xf numFmtId="165" fontId="18" fillId="0" borderId="2" xfId="1" applyNumberFormat="1" applyFont="1" applyFill="1" applyBorder="1" applyAlignment="1">
      <alignment horizontal="right" wrapText="1"/>
    </xf>
    <xf numFmtId="165" fontId="19" fillId="0" borderId="0" xfId="1" applyNumberFormat="1" applyFont="1"/>
    <xf numFmtId="165" fontId="17" fillId="0" borderId="0" xfId="1" applyNumberFormat="1" applyFont="1" applyFill="1" applyBorder="1" applyAlignment="1">
      <alignment wrapText="1"/>
    </xf>
    <xf numFmtId="165" fontId="7" fillId="0" borderId="0" xfId="1" applyNumberFormat="1" applyFont="1" applyFill="1" applyBorder="1" applyAlignment="1">
      <alignment wrapText="1"/>
    </xf>
    <xf numFmtId="165" fontId="0" fillId="3" borderId="5" xfId="1" applyNumberFormat="1" applyFont="1" applyFill="1" applyBorder="1"/>
    <xf numFmtId="165" fontId="15" fillId="0" borderId="0" xfId="1" applyNumberFormat="1" applyFont="1" applyBorder="1" applyAlignment="1">
      <alignment horizontal="center" vertical="center" textRotation="90" wrapText="1"/>
    </xf>
    <xf numFmtId="0" fontId="31" fillId="0" borderId="2" xfId="2" applyFont="1" applyFill="1" applyBorder="1" applyAlignment="1">
      <alignment wrapText="1"/>
    </xf>
    <xf numFmtId="14" fontId="31" fillId="0" borderId="2" xfId="2" applyNumberFormat="1" applyFont="1" applyFill="1" applyBorder="1" applyAlignment="1">
      <alignment horizontal="right" wrapText="1"/>
    </xf>
    <xf numFmtId="3" fontId="31" fillId="0" borderId="2" xfId="2" applyNumberFormat="1" applyFont="1" applyFill="1" applyBorder="1" applyAlignment="1">
      <alignment horizontal="right" wrapText="1"/>
    </xf>
    <xf numFmtId="0" fontId="21" fillId="0" borderId="0" xfId="0" applyFont="1" applyAlignment="1">
      <alignment wrapText="1"/>
    </xf>
    <xf numFmtId="165" fontId="21" fillId="0" borderId="0" xfId="1" applyNumberFormat="1" applyFont="1"/>
    <xf numFmtId="164" fontId="21" fillId="0" borderId="0" xfId="1" applyFont="1"/>
    <xf numFmtId="165" fontId="13" fillId="0" borderId="7" xfId="4" applyNumberFormat="1" applyFont="1" applyFill="1" applyBorder="1"/>
    <xf numFmtId="165" fontId="15" fillId="0" borderId="0" xfId="1" applyNumberFormat="1" applyFont="1" applyBorder="1"/>
    <xf numFmtId="165" fontId="20" fillId="0" borderId="0" xfId="1" applyNumberFormat="1" applyFont="1" applyBorder="1"/>
    <xf numFmtId="165" fontId="32" fillId="0" borderId="0" xfId="1" applyNumberFormat="1" applyFont="1" applyBorder="1" applyAlignment="1"/>
    <xf numFmtId="165" fontId="32" fillId="0" borderId="0" xfId="1" applyNumberFormat="1" applyFont="1"/>
    <xf numFmtId="0" fontId="33" fillId="0" borderId="0" xfId="0" applyFont="1"/>
    <xf numFmtId="166" fontId="14" fillId="0" borderId="0" xfId="1" applyNumberFormat="1" applyFont="1" applyBorder="1" applyAlignment="1">
      <alignment horizontal="center" vertical="center" wrapText="1"/>
    </xf>
    <xf numFmtId="165" fontId="14" fillId="0" borderId="5" xfId="1" applyNumberFormat="1" applyFont="1" applyBorder="1" applyAlignment="1">
      <alignment horizontal="center" vertical="center"/>
    </xf>
    <xf numFmtId="165" fontId="14" fillId="0" borderId="8" xfId="1" applyNumberFormat="1" applyFont="1" applyBorder="1" applyAlignment="1">
      <alignment horizontal="center" vertical="center"/>
    </xf>
    <xf numFmtId="165" fontId="14" fillId="0" borderId="5" xfId="1" applyNumberFormat="1" applyFont="1" applyBorder="1" applyAlignment="1">
      <alignment horizontal="center"/>
    </xf>
    <xf numFmtId="165" fontId="14" fillId="0" borderId="7" xfId="1" applyNumberFormat="1" applyFont="1" applyBorder="1" applyAlignment="1">
      <alignment horizontal="center"/>
    </xf>
    <xf numFmtId="0" fontId="0" fillId="0" borderId="0" xfId="0" applyFont="1"/>
    <xf numFmtId="165" fontId="34" fillId="0" borderId="5" xfId="4" applyNumberFormat="1" applyFont="1" applyFill="1" applyBorder="1" applyAlignment="1">
      <alignment horizontal="left"/>
    </xf>
    <xf numFmtId="165" fontId="35" fillId="0" borderId="0" xfId="1" applyNumberFormat="1" applyFont="1"/>
    <xf numFmtId="165" fontId="0" fillId="10" borderId="0" xfId="1" applyNumberFormat="1" applyFont="1" applyFill="1"/>
    <xf numFmtId="165" fontId="2" fillId="0" borderId="0" xfId="1" applyNumberFormat="1" applyFont="1"/>
    <xf numFmtId="165" fontId="3" fillId="0" borderId="0" xfId="1" applyNumberFormat="1" applyFont="1"/>
    <xf numFmtId="165" fontId="4" fillId="0" borderId="0" xfId="1" applyNumberFormat="1" applyFont="1"/>
    <xf numFmtId="165" fontId="5" fillId="2" borderId="1" xfId="1" applyNumberFormat="1" applyFont="1" applyFill="1" applyBorder="1" applyAlignment="1">
      <alignment horizontal="center"/>
    </xf>
    <xf numFmtId="165" fontId="5" fillId="0" borderId="2" xfId="1" applyNumberFormat="1" applyFont="1" applyFill="1" applyBorder="1" applyAlignment="1">
      <alignment wrapText="1"/>
    </xf>
    <xf numFmtId="165" fontId="5" fillId="0" borderId="2" xfId="1" applyNumberFormat="1" applyFont="1" applyFill="1" applyBorder="1" applyAlignment="1">
      <alignment horizontal="right" wrapText="1"/>
    </xf>
    <xf numFmtId="165" fontId="6" fillId="0" borderId="0" xfId="1" applyNumberFormat="1" applyFont="1"/>
    <xf numFmtId="165" fontId="31" fillId="0" borderId="2" xfId="1" applyNumberFormat="1" applyFont="1" applyFill="1" applyBorder="1" applyAlignment="1">
      <alignment horizontal="right" wrapText="1"/>
    </xf>
    <xf numFmtId="0" fontId="7" fillId="0" borderId="0" xfId="2"/>
    <xf numFmtId="0" fontId="5" fillId="2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wrapText="1"/>
    </xf>
    <xf numFmtId="14" fontId="5" fillId="0" borderId="2" xfId="2" applyNumberFormat="1" applyFont="1" applyFill="1" applyBorder="1" applyAlignment="1">
      <alignment horizontal="right" wrapText="1"/>
    </xf>
    <xf numFmtId="0" fontId="4" fillId="0" borderId="0" xfId="2" applyFont="1"/>
    <xf numFmtId="3" fontId="5" fillId="2" borderId="1" xfId="2" applyNumberFormat="1" applyFont="1" applyFill="1" applyBorder="1" applyAlignment="1">
      <alignment horizontal="center"/>
    </xf>
    <xf numFmtId="3" fontId="5" fillId="0" borderId="2" xfId="2" applyNumberFormat="1" applyFont="1" applyFill="1" applyBorder="1" applyAlignment="1">
      <alignment horizontal="right" wrapText="1"/>
    </xf>
    <xf numFmtId="3" fontId="6" fillId="0" borderId="0" xfId="2" applyNumberFormat="1" applyFont="1"/>
    <xf numFmtId="0" fontId="2" fillId="0" borderId="0" xfId="2" applyFont="1"/>
    <xf numFmtId="0" fontId="3" fillId="0" borderId="0" xfId="2" applyFont="1"/>
    <xf numFmtId="165" fontId="31" fillId="0" borderId="2" xfId="1" applyNumberFormat="1" applyFont="1" applyFill="1" applyBorder="1" applyAlignment="1">
      <alignment wrapText="1"/>
    </xf>
    <xf numFmtId="0" fontId="37" fillId="0" borderId="0" xfId="0" applyFont="1" applyAlignment="1">
      <alignment horizontal="left"/>
    </xf>
    <xf numFmtId="165" fontId="14" fillId="3" borderId="5" xfId="1" applyNumberFormat="1" applyFont="1" applyFill="1" applyBorder="1" applyAlignment="1">
      <alignment horizontal="left"/>
    </xf>
    <xf numFmtId="165" fontId="14" fillId="3" borderId="5" xfId="4" applyNumberFormat="1" applyFont="1" applyFill="1" applyBorder="1"/>
    <xf numFmtId="165" fontId="40" fillId="12" borderId="5" xfId="9" applyNumberFormat="1" applyFont="1" applyFill="1" applyBorder="1" applyAlignment="1">
      <alignment horizontal="center"/>
    </xf>
    <xf numFmtId="165" fontId="8" fillId="3" borderId="28" xfId="4" applyNumberFormat="1" applyFont="1" applyFill="1" applyBorder="1" applyAlignment="1">
      <alignment horizontal="left"/>
    </xf>
    <xf numFmtId="165" fontId="44" fillId="7" borderId="5" xfId="9" applyNumberFormat="1" applyFont="1" applyFill="1" applyBorder="1" applyAlignment="1">
      <alignment horizontal="center"/>
    </xf>
    <xf numFmtId="165" fontId="13" fillId="0" borderId="35" xfId="1" applyNumberFormat="1" applyFont="1" applyFill="1" applyBorder="1" applyAlignment="1">
      <alignment horizontal="center" vertical="center" wrapText="1"/>
    </xf>
    <xf numFmtId="165" fontId="13" fillId="0" borderId="0" xfId="1" applyNumberFormat="1" applyFont="1" applyAlignment="1">
      <alignment horizontal="center"/>
    </xf>
    <xf numFmtId="165" fontId="38" fillId="0" borderId="0" xfId="1" applyNumberFormat="1" applyFont="1" applyAlignment="1">
      <alignment horizontal="center"/>
    </xf>
    <xf numFmtId="0" fontId="46" fillId="0" borderId="5" xfId="0" applyFont="1" applyFill="1" applyBorder="1" applyAlignment="1">
      <alignment horizontal="left"/>
    </xf>
    <xf numFmtId="0" fontId="46" fillId="0" borderId="5" xfId="0" applyFont="1" applyBorder="1" applyAlignment="1">
      <alignment horizontal="left"/>
    </xf>
    <xf numFmtId="0" fontId="37" fillId="0" borderId="9" xfId="6" applyFont="1" applyBorder="1" applyAlignment="1">
      <alignment horizontal="left" vertical="center"/>
    </xf>
    <xf numFmtId="0" fontId="47" fillId="0" borderId="5" xfId="2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0" fontId="40" fillId="0" borderId="5" xfId="10" applyFont="1" applyBorder="1" applyAlignment="1">
      <alignment horizontal="center" vertical="center" wrapText="1"/>
    </xf>
    <xf numFmtId="0" fontId="42" fillId="0" borderId="5" xfId="10" applyFont="1" applyBorder="1" applyAlignment="1">
      <alignment horizontal="center" vertical="center" wrapText="1"/>
    </xf>
    <xf numFmtId="0" fontId="42" fillId="0" borderId="22" xfId="10" applyFont="1" applyBorder="1" applyAlignment="1">
      <alignment horizontal="center" vertical="center" wrapText="1"/>
    </xf>
    <xf numFmtId="0" fontId="50" fillId="0" borderId="5" xfId="10" applyFont="1" applyBorder="1" applyAlignment="1">
      <alignment horizontal="center" vertical="center" wrapText="1"/>
    </xf>
    <xf numFmtId="165" fontId="50" fillId="0" borderId="5" xfId="1" applyNumberFormat="1" applyFont="1" applyBorder="1" applyAlignment="1">
      <alignment horizontal="center" vertical="center" wrapText="1"/>
    </xf>
    <xf numFmtId="165" fontId="40" fillId="4" borderId="5" xfId="9" applyNumberFormat="1" applyFont="1" applyFill="1" applyBorder="1"/>
    <xf numFmtId="0" fontId="51" fillId="0" borderId="5" xfId="2" applyFont="1" applyBorder="1" applyAlignment="1">
      <alignment horizontal="left" vertical="center"/>
    </xf>
    <xf numFmtId="165" fontId="40" fillId="3" borderId="5" xfId="9" applyNumberFormat="1" applyFont="1" applyFill="1" applyBorder="1" applyAlignment="1">
      <alignment horizontal="center"/>
    </xf>
    <xf numFmtId="0" fontId="51" fillId="0" borderId="5" xfId="2" applyFont="1" applyBorder="1" applyAlignment="1">
      <alignment horizontal="center" vertical="center"/>
    </xf>
    <xf numFmtId="165" fontId="40" fillId="3" borderId="5" xfId="9" applyNumberFormat="1" applyFont="1" applyFill="1" applyBorder="1"/>
    <xf numFmtId="165" fontId="40" fillId="19" borderId="5" xfId="9" applyNumberFormat="1" applyFont="1" applyFill="1" applyBorder="1" applyAlignment="1">
      <alignment horizontal="center"/>
    </xf>
    <xf numFmtId="165" fontId="40" fillId="14" borderId="5" xfId="9" applyNumberFormat="1" applyFont="1" applyFill="1" applyBorder="1"/>
    <xf numFmtId="165" fontId="51" fillId="16" borderId="5" xfId="4" applyNumberFormat="1" applyFont="1" applyFill="1" applyBorder="1"/>
    <xf numFmtId="165" fontId="50" fillId="0" borderId="7" xfId="1" applyNumberFormat="1" applyFont="1" applyBorder="1" applyAlignment="1">
      <alignment horizontal="center" vertical="center" wrapText="1"/>
    </xf>
    <xf numFmtId="0" fontId="42" fillId="0" borderId="7" xfId="10" applyFont="1" applyBorder="1" applyAlignment="1">
      <alignment horizontal="center" vertical="center" wrapText="1"/>
    </xf>
    <xf numFmtId="0" fontId="42" fillId="0" borderId="23" xfId="10" applyFont="1" applyBorder="1" applyAlignment="1">
      <alignment horizontal="center" vertical="center" wrapText="1"/>
    </xf>
    <xf numFmtId="0" fontId="53" fillId="0" borderId="5" xfId="10" applyFont="1" applyBorder="1"/>
    <xf numFmtId="0" fontId="40" fillId="0" borderId="10" xfId="10" applyFont="1" applyBorder="1" applyAlignment="1">
      <alignment horizontal="center" vertical="center" wrapText="1"/>
    </xf>
    <xf numFmtId="0" fontId="40" fillId="0" borderId="11" xfId="10" applyFont="1" applyBorder="1" applyAlignment="1">
      <alignment horizontal="center" vertical="center" wrapText="1"/>
    </xf>
    <xf numFmtId="0" fontId="43" fillId="0" borderId="5" xfId="10" applyFont="1" applyBorder="1"/>
    <xf numFmtId="0" fontId="43" fillId="0" borderId="22" xfId="10" applyFont="1" applyBorder="1"/>
    <xf numFmtId="0" fontId="53" fillId="0" borderId="34" xfId="10" applyFont="1" applyBorder="1"/>
    <xf numFmtId="0" fontId="40" fillId="0" borderId="34" xfId="10" applyFont="1" applyBorder="1" applyAlignment="1">
      <alignment horizontal="center" vertical="center" wrapText="1"/>
    </xf>
    <xf numFmtId="0" fontId="40" fillId="0" borderId="14" xfId="10" applyFont="1" applyBorder="1" applyAlignment="1">
      <alignment horizontal="center" vertical="center" wrapText="1"/>
    </xf>
    <xf numFmtId="0" fontId="40" fillId="0" borderId="33" xfId="10" applyFont="1" applyBorder="1" applyAlignment="1">
      <alignment horizontal="center" vertical="center" wrapText="1"/>
    </xf>
    <xf numFmtId="0" fontId="40" fillId="0" borderId="41" xfId="10" applyFont="1" applyBorder="1" applyAlignment="1">
      <alignment horizontal="center"/>
    </xf>
    <xf numFmtId="0" fontId="40" fillId="0" borderId="39" xfId="10" applyFont="1" applyBorder="1" applyAlignment="1">
      <alignment horizontal="center"/>
    </xf>
    <xf numFmtId="0" fontId="40" fillId="0" borderId="34" xfId="10" applyFont="1" applyBorder="1" applyAlignment="1">
      <alignment horizontal="center"/>
    </xf>
    <xf numFmtId="0" fontId="43" fillId="0" borderId="33" xfId="10" applyFont="1" applyBorder="1"/>
    <xf numFmtId="165" fontId="51" fillId="16" borderId="34" xfId="4" applyNumberFormat="1" applyFont="1" applyFill="1" applyBorder="1"/>
    <xf numFmtId="0" fontId="43" fillId="0" borderId="41" xfId="10" applyFont="1" applyBorder="1"/>
    <xf numFmtId="0" fontId="43" fillId="0" borderId="35" xfId="10" applyFont="1" applyBorder="1"/>
    <xf numFmtId="165" fontId="44" fillId="3" borderId="0" xfId="9" applyNumberFormat="1" applyFont="1" applyFill="1" applyBorder="1" applyAlignment="1">
      <alignment horizontal="center"/>
    </xf>
    <xf numFmtId="0" fontId="43" fillId="0" borderId="0" xfId="2" applyFont="1" applyAlignment="1">
      <alignment horizontal="left" vertical="center"/>
    </xf>
    <xf numFmtId="0" fontId="53" fillId="0" borderId="0" xfId="10" applyFont="1"/>
    <xf numFmtId="0" fontId="37" fillId="0" borderId="0" xfId="10" applyFont="1"/>
    <xf numFmtId="0" fontId="43" fillId="0" borderId="0" xfId="10" applyFont="1"/>
    <xf numFmtId="165" fontId="51" fillId="0" borderId="0" xfId="4" applyNumberFormat="1" applyFont="1" applyFill="1" applyBorder="1"/>
    <xf numFmtId="0" fontId="40" fillId="0" borderId="0" xfId="10" applyFont="1"/>
    <xf numFmtId="0" fontId="50" fillId="0" borderId="0" xfId="10" applyFont="1"/>
    <xf numFmtId="0" fontId="42" fillId="0" borderId="0" xfId="0" applyFont="1"/>
    <xf numFmtId="0" fontId="47" fillId="0" borderId="5" xfId="2" applyFont="1" applyBorder="1"/>
    <xf numFmtId="165" fontId="44" fillId="7" borderId="33" xfId="9" applyNumberFormat="1" applyFont="1" applyFill="1" applyBorder="1" applyAlignment="1">
      <alignment horizontal="center"/>
    </xf>
    <xf numFmtId="0" fontId="37" fillId="0" borderId="33" xfId="6" applyFont="1" applyBorder="1" applyAlignment="1">
      <alignment horizontal="left" vertical="center"/>
    </xf>
    <xf numFmtId="165" fontId="44" fillId="7" borderId="11" xfId="9" applyNumberFormat="1" applyFont="1" applyFill="1" applyBorder="1" applyAlignment="1">
      <alignment horizontal="center"/>
    </xf>
    <xf numFmtId="0" fontId="37" fillId="0" borderId="46" xfId="6" applyFont="1" applyBorder="1" applyAlignment="1">
      <alignment horizontal="left" vertical="center"/>
    </xf>
    <xf numFmtId="0" fontId="40" fillId="0" borderId="8" xfId="10" applyFont="1" applyBorder="1" applyAlignment="1">
      <alignment horizontal="center" vertical="center" wrapText="1"/>
    </xf>
    <xf numFmtId="0" fontId="37" fillId="0" borderId="11" xfId="6" applyFont="1" applyBorder="1" applyAlignment="1">
      <alignment horizontal="left" vertical="center"/>
    </xf>
    <xf numFmtId="0" fontId="37" fillId="0" borderId="0" xfId="10" applyFont="1" applyBorder="1"/>
    <xf numFmtId="165" fontId="13" fillId="3" borderId="43" xfId="1" applyNumberFormat="1" applyFont="1" applyFill="1" applyBorder="1" applyAlignment="1">
      <alignment vertical="center" wrapText="1"/>
    </xf>
    <xf numFmtId="165" fontId="13" fillId="0" borderId="18" xfId="1" applyNumberFormat="1" applyFont="1" applyBorder="1" applyAlignment="1">
      <alignment vertical="center"/>
    </xf>
    <xf numFmtId="165" fontId="13" fillId="0" borderId="17" xfId="1" applyNumberFormat="1" applyFont="1" applyBorder="1" applyAlignment="1">
      <alignment vertical="center" wrapText="1"/>
    </xf>
    <xf numFmtId="165" fontId="13" fillId="0" borderId="19" xfId="1" applyNumberFormat="1" applyFont="1" applyBorder="1" applyAlignment="1">
      <alignment vertical="center" wrapText="1"/>
    </xf>
    <xf numFmtId="165" fontId="13" fillId="0" borderId="20" xfId="1" applyNumberFormat="1" applyFont="1" applyBorder="1" applyAlignment="1">
      <alignment vertical="center" wrapText="1"/>
    </xf>
    <xf numFmtId="165" fontId="13" fillId="0" borderId="5" xfId="1" applyNumberFormat="1" applyFont="1" applyBorder="1" applyAlignment="1">
      <alignment vertical="center" wrapText="1"/>
    </xf>
    <xf numFmtId="165" fontId="13" fillId="0" borderId="23" xfId="1" applyNumberFormat="1" applyFont="1" applyBorder="1" applyAlignment="1">
      <alignment vertical="center" wrapText="1"/>
    </xf>
    <xf numFmtId="165" fontId="40" fillId="12" borderId="37" xfId="9" applyNumberFormat="1" applyFont="1" applyFill="1" applyBorder="1" applyAlignment="1">
      <alignment horizontal="center"/>
    </xf>
    <xf numFmtId="165" fontId="34" fillId="21" borderId="5" xfId="4" applyNumberFormat="1" applyFont="1" applyFill="1" applyBorder="1" applyAlignment="1">
      <alignment horizontal="left"/>
    </xf>
    <xf numFmtId="165" fontId="14" fillId="0" borderId="22" xfId="1" applyNumberFormat="1" applyFont="1" applyFill="1" applyBorder="1" applyAlignment="1">
      <alignment horizontal="center" vertical="center" wrapText="1"/>
    </xf>
    <xf numFmtId="165" fontId="13" fillId="3" borderId="5" xfId="9" applyNumberFormat="1" applyFont="1" applyFill="1" applyBorder="1"/>
    <xf numFmtId="165" fontId="37" fillId="3" borderId="40" xfId="9" applyNumberFormat="1" applyFont="1" applyFill="1" applyBorder="1" applyAlignment="1">
      <alignment horizontal="center"/>
    </xf>
    <xf numFmtId="165" fontId="40" fillId="19" borderId="37" xfId="9" applyNumberFormat="1" applyFont="1" applyFill="1" applyBorder="1" applyAlignment="1">
      <alignment horizontal="center"/>
    </xf>
    <xf numFmtId="165" fontId="34" fillId="19" borderId="5" xfId="1" applyNumberFormat="1" applyFont="1" applyFill="1" applyBorder="1" applyAlignment="1">
      <alignment horizontal="center" vertical="center" wrapText="1"/>
    </xf>
    <xf numFmtId="165" fontId="54" fillId="7" borderId="37" xfId="9" applyNumberFormat="1" applyFont="1" applyFill="1" applyBorder="1" applyAlignment="1">
      <alignment horizontal="center"/>
    </xf>
    <xf numFmtId="165" fontId="41" fillId="3" borderId="5" xfId="4" applyNumberFormat="1" applyFont="1" applyFill="1" applyBorder="1"/>
    <xf numFmtId="165" fontId="34" fillId="7" borderId="8" xfId="4" applyNumberFormat="1" applyFont="1" applyFill="1" applyBorder="1" applyAlignment="1">
      <alignment horizontal="left"/>
    </xf>
    <xf numFmtId="165" fontId="8" fillId="3" borderId="7" xfId="4" applyNumberFormat="1" applyFont="1" applyFill="1" applyBorder="1"/>
    <xf numFmtId="165" fontId="14" fillId="0" borderId="23" xfId="1" applyNumberFormat="1" applyFont="1" applyFill="1" applyBorder="1" applyAlignment="1">
      <alignment horizontal="center" vertical="center" wrapText="1"/>
    </xf>
    <xf numFmtId="165" fontId="13" fillId="0" borderId="34" xfId="1" applyNumberFormat="1" applyFont="1" applyBorder="1" applyAlignment="1">
      <alignment horizontal="left" wrapText="1"/>
    </xf>
    <xf numFmtId="165" fontId="13" fillId="0" borderId="0" xfId="1" applyNumberFormat="1" applyFont="1" applyBorder="1" applyAlignment="1">
      <alignment horizontal="center" vertical="center" wrapText="1"/>
    </xf>
    <xf numFmtId="165" fontId="13" fillId="0" borderId="0" xfId="1" applyNumberFormat="1" applyFont="1" applyBorder="1" applyAlignment="1">
      <alignment horizontal="left" wrapText="1"/>
    </xf>
    <xf numFmtId="165" fontId="13" fillId="0" borderId="0" xfId="1" applyNumberFormat="1" applyFont="1" applyFill="1" applyBorder="1" applyAlignment="1">
      <alignment horizontal="center" vertical="center" wrapText="1"/>
    </xf>
    <xf numFmtId="165" fontId="45" fillId="0" borderId="0" xfId="1" applyNumberFormat="1" applyFont="1" applyBorder="1" applyAlignment="1">
      <alignment horizontal="left"/>
    </xf>
    <xf numFmtId="0" fontId="56" fillId="0" borderId="0" xfId="0" applyFont="1"/>
    <xf numFmtId="0" fontId="55" fillId="0" borderId="0" xfId="0" applyFont="1" applyAlignment="1">
      <alignment horizontal="left"/>
    </xf>
    <xf numFmtId="165" fontId="57" fillId="0" borderId="0" xfId="1" applyNumberFormat="1" applyFont="1"/>
    <xf numFmtId="165" fontId="59" fillId="0" borderId="5" xfId="1" applyNumberFormat="1" applyFont="1" applyBorder="1" applyAlignment="1">
      <alignment horizontal="center" vertical="center" wrapText="1"/>
    </xf>
    <xf numFmtId="165" fontId="59" fillId="0" borderId="5" xfId="1" applyNumberFormat="1" applyFont="1" applyBorder="1" applyAlignment="1">
      <alignment horizontal="center" vertical="center"/>
    </xf>
    <xf numFmtId="165" fontId="59" fillId="0" borderId="22" xfId="1" applyNumberFormat="1" applyFont="1" applyFill="1" applyBorder="1" applyAlignment="1">
      <alignment horizontal="center" vertical="center" wrapText="1"/>
    </xf>
    <xf numFmtId="166" fontId="57" fillId="0" borderId="5" xfId="9" applyNumberFormat="1" applyFont="1" applyBorder="1" applyAlignment="1">
      <alignment horizontal="center" vertical="center" wrapText="1"/>
    </xf>
    <xf numFmtId="165" fontId="59" fillId="0" borderId="7" xfId="1" applyNumberFormat="1" applyFont="1" applyBorder="1" applyAlignment="1">
      <alignment horizontal="center" vertical="center" wrapText="1"/>
    </xf>
    <xf numFmtId="165" fontId="59" fillId="0" borderId="7" xfId="1" applyNumberFormat="1" applyFont="1" applyBorder="1" applyAlignment="1">
      <alignment horizontal="center" vertical="center"/>
    </xf>
    <xf numFmtId="165" fontId="59" fillId="0" borderId="23" xfId="1" applyNumberFormat="1" applyFont="1" applyFill="1" applyBorder="1" applyAlignment="1">
      <alignment horizontal="center" vertical="center" wrapText="1"/>
    </xf>
    <xf numFmtId="165" fontId="60" fillId="12" borderId="5" xfId="9" applyNumberFormat="1" applyFont="1" applyFill="1" applyBorder="1" applyAlignment="1">
      <alignment horizontal="left" vertical="center"/>
    </xf>
    <xf numFmtId="165" fontId="60" fillId="12" borderId="5" xfId="1" applyNumberFormat="1" applyFont="1" applyFill="1" applyBorder="1" applyAlignment="1">
      <alignment horizontal="center"/>
    </xf>
    <xf numFmtId="166" fontId="56" fillId="3" borderId="5" xfId="3" applyNumberFormat="1" applyFont="1" applyFill="1" applyBorder="1"/>
    <xf numFmtId="165" fontId="57" fillId="3" borderId="5" xfId="1" applyNumberFormat="1" applyFont="1" applyFill="1" applyBorder="1" applyAlignment="1">
      <alignment horizontal="left"/>
    </xf>
    <xf numFmtId="165" fontId="61" fillId="12" borderId="5" xfId="1" applyNumberFormat="1" applyFont="1" applyFill="1" applyBorder="1" applyAlignment="1">
      <alignment horizontal="left"/>
    </xf>
    <xf numFmtId="165" fontId="57" fillId="0" borderId="24" xfId="1" applyNumberFormat="1" applyFont="1" applyBorder="1" applyAlignment="1">
      <alignment horizontal="center" vertical="center" wrapText="1"/>
    </xf>
    <xf numFmtId="165" fontId="62" fillId="0" borderId="5" xfId="1" applyNumberFormat="1" applyFont="1" applyBorder="1"/>
    <xf numFmtId="165" fontId="63" fillId="0" borderId="5" xfId="1" applyNumberFormat="1" applyFont="1" applyBorder="1"/>
    <xf numFmtId="165" fontId="57" fillId="0" borderId="25" xfId="1" applyNumberFormat="1" applyFont="1" applyFill="1" applyBorder="1" applyAlignment="1">
      <alignment horizontal="center" vertical="center" wrapText="1"/>
    </xf>
    <xf numFmtId="166" fontId="56" fillId="3" borderId="0" xfId="3" applyNumberFormat="1" applyFont="1" applyFill="1"/>
    <xf numFmtId="165" fontId="57" fillId="0" borderId="24" xfId="1" applyNumberFormat="1" applyFont="1" applyBorder="1" applyAlignment="1">
      <alignment horizontal="center" vertical="center"/>
    </xf>
    <xf numFmtId="165" fontId="64" fillId="12" borderId="5" xfId="1" applyNumberFormat="1" applyFont="1" applyFill="1" applyBorder="1" applyAlignment="1">
      <alignment horizontal="center" vertical="center" wrapText="1"/>
    </xf>
    <xf numFmtId="166" fontId="56" fillId="3" borderId="5" xfId="1" applyNumberFormat="1" applyFont="1" applyFill="1" applyBorder="1" applyAlignment="1"/>
    <xf numFmtId="165" fontId="57" fillId="3" borderId="5" xfId="4" applyNumberFormat="1" applyFont="1" applyFill="1" applyBorder="1"/>
    <xf numFmtId="165" fontId="61" fillId="12" borderId="5" xfId="4" applyNumberFormat="1" applyFont="1" applyFill="1" applyBorder="1" applyAlignment="1">
      <alignment horizontal="left"/>
    </xf>
    <xf numFmtId="165" fontId="60" fillId="12" borderId="5" xfId="9" applyNumberFormat="1" applyFont="1" applyFill="1" applyBorder="1" applyAlignment="1">
      <alignment horizontal="center"/>
    </xf>
    <xf numFmtId="165" fontId="64" fillId="3" borderId="26" xfId="1" applyNumberFormat="1" applyFont="1" applyFill="1" applyBorder="1" applyAlignment="1">
      <alignment horizontal="center" vertical="center" wrapText="1"/>
    </xf>
    <xf numFmtId="166" fontId="56" fillId="3" borderId="8" xfId="1" applyNumberFormat="1" applyFont="1" applyFill="1" applyBorder="1" applyAlignment="1"/>
    <xf numFmtId="165" fontId="59" fillId="3" borderId="27" xfId="4" applyNumberFormat="1" applyFont="1" applyFill="1" applyBorder="1"/>
    <xf numFmtId="165" fontId="65" fillId="3" borderId="28" xfId="4" applyNumberFormat="1" applyFont="1" applyFill="1" applyBorder="1" applyAlignment="1">
      <alignment horizontal="left"/>
    </xf>
    <xf numFmtId="165" fontId="60" fillId="3" borderId="11" xfId="9" applyNumberFormat="1" applyFont="1" applyFill="1" applyBorder="1" applyAlignment="1">
      <alignment horizontal="center"/>
    </xf>
    <xf numFmtId="0" fontId="66" fillId="0" borderId="5" xfId="2" applyFont="1" applyBorder="1" applyAlignment="1">
      <alignment horizontal="left" vertical="center"/>
    </xf>
    <xf numFmtId="166" fontId="57" fillId="0" borderId="8" xfId="3" applyNumberFormat="1" applyFont="1" applyBorder="1"/>
    <xf numFmtId="165" fontId="57" fillId="0" borderId="29" xfId="1" applyNumberFormat="1" applyFont="1" applyBorder="1" applyAlignment="1">
      <alignment horizontal="center" vertical="center" wrapText="1"/>
    </xf>
    <xf numFmtId="165" fontId="60" fillId="14" borderId="11" xfId="9" applyNumberFormat="1" applyFont="1" applyFill="1" applyBorder="1" applyAlignment="1">
      <alignment horizontal="center"/>
    </xf>
    <xf numFmtId="0" fontId="55" fillId="0" borderId="9" xfId="6" applyFont="1" applyBorder="1" applyAlignment="1">
      <alignment horizontal="left" vertical="center"/>
    </xf>
    <xf numFmtId="165" fontId="64" fillId="14" borderId="5" xfId="1" applyNumberFormat="1" applyFont="1" applyFill="1" applyBorder="1" applyAlignment="1">
      <alignment horizontal="center" vertical="center" wrapText="1"/>
    </xf>
    <xf numFmtId="166" fontId="56" fillId="0" borderId="5" xfId="1" applyNumberFormat="1" applyFont="1" applyFill="1" applyBorder="1" applyAlignment="1"/>
    <xf numFmtId="165" fontId="57" fillId="0" borderId="5" xfId="4" applyNumberFormat="1" applyFont="1" applyFill="1" applyBorder="1"/>
    <xf numFmtId="165" fontId="61" fillId="14" borderId="24" xfId="1" applyNumberFormat="1" applyFont="1" applyFill="1" applyBorder="1" applyAlignment="1">
      <alignment horizontal="center" vertical="center" wrapText="1"/>
    </xf>
    <xf numFmtId="166" fontId="56" fillId="0" borderId="8" xfId="1" applyNumberFormat="1" applyFont="1" applyFill="1" applyBorder="1" applyAlignment="1"/>
    <xf numFmtId="165" fontId="65" fillId="0" borderId="27" xfId="4" applyNumberFormat="1" applyFont="1" applyFill="1" applyBorder="1"/>
    <xf numFmtId="165" fontId="65" fillId="3" borderId="24" xfId="1" applyNumberFormat="1" applyFont="1" applyFill="1" applyBorder="1" applyAlignment="1">
      <alignment horizontal="center" vertical="center" wrapText="1"/>
    </xf>
    <xf numFmtId="0" fontId="67" fillId="0" borderId="5" xfId="2" applyFont="1" applyBorder="1" applyAlignment="1">
      <alignment horizontal="left" vertical="center"/>
    </xf>
    <xf numFmtId="165" fontId="57" fillId="0" borderId="26" xfId="1" applyNumberFormat="1" applyFont="1" applyBorder="1" applyAlignment="1">
      <alignment horizontal="center" vertical="center" wrapText="1"/>
    </xf>
    <xf numFmtId="165" fontId="57" fillId="0" borderId="30" xfId="1" applyNumberFormat="1" applyFont="1" applyBorder="1" applyAlignment="1">
      <alignment horizontal="center" vertical="center" wrapText="1"/>
    </xf>
    <xf numFmtId="165" fontId="68" fillId="7" borderId="5" xfId="9" applyNumberFormat="1" applyFont="1" applyFill="1" applyBorder="1" applyAlignment="1">
      <alignment horizontal="center"/>
    </xf>
    <xf numFmtId="165" fontId="64" fillId="16" borderId="5" xfId="1" applyNumberFormat="1" applyFont="1" applyFill="1" applyBorder="1" applyAlignment="1">
      <alignment horizontal="center" vertical="center" wrapText="1"/>
    </xf>
    <xf numFmtId="166" fontId="56" fillId="0" borderId="8" xfId="9" applyNumberFormat="1" applyFont="1" applyFill="1" applyBorder="1" applyAlignment="1"/>
    <xf numFmtId="165" fontId="61" fillId="16" borderId="5" xfId="4" applyNumberFormat="1" applyFont="1" applyFill="1" applyBorder="1" applyAlignment="1">
      <alignment horizontal="left"/>
    </xf>
    <xf numFmtId="0" fontId="55" fillId="0" borderId="5" xfId="0" applyFont="1" applyBorder="1" applyAlignment="1">
      <alignment horizontal="left" vertical="center"/>
    </xf>
    <xf numFmtId="165" fontId="68" fillId="7" borderId="31" xfId="9" applyNumberFormat="1" applyFont="1" applyFill="1" applyBorder="1" applyAlignment="1">
      <alignment horizontal="center"/>
    </xf>
    <xf numFmtId="166" fontId="56" fillId="0" borderId="28" xfId="9" applyNumberFormat="1" applyFont="1" applyFill="1" applyBorder="1" applyAlignment="1"/>
    <xf numFmtId="165" fontId="57" fillId="0" borderId="28" xfId="1" applyNumberFormat="1" applyFont="1" applyBorder="1" applyAlignment="1">
      <alignment horizontal="center" vertical="center" wrapText="1"/>
    </xf>
    <xf numFmtId="165" fontId="57" fillId="0" borderId="28" xfId="1" applyNumberFormat="1" applyFont="1" applyBorder="1" applyAlignment="1">
      <alignment horizontal="center" vertical="center"/>
    </xf>
    <xf numFmtId="165" fontId="57" fillId="0" borderId="32" xfId="1" applyNumberFormat="1" applyFont="1" applyFill="1" applyBorder="1" applyAlignment="1">
      <alignment horizontal="center" vertical="center" wrapText="1"/>
    </xf>
    <xf numFmtId="165" fontId="59" fillId="0" borderId="42" xfId="1" applyNumberFormat="1" applyFont="1" applyBorder="1" applyAlignment="1">
      <alignment horizontal="center" vertical="center" wrapText="1"/>
    </xf>
    <xf numFmtId="165" fontId="59" fillId="0" borderId="41" xfId="1" applyNumberFormat="1" applyFont="1" applyBorder="1" applyAlignment="1">
      <alignment horizontal="center" vertical="center" wrapText="1"/>
    </xf>
    <xf numFmtId="165" fontId="59" fillId="0" borderId="39" xfId="1" applyNumberFormat="1" applyFont="1" applyBorder="1" applyAlignment="1">
      <alignment horizontal="center" vertical="center" wrapText="1"/>
    </xf>
    <xf numFmtId="165" fontId="59" fillId="0" borderId="34" xfId="1" applyNumberFormat="1" applyFont="1" applyBorder="1" applyAlignment="1">
      <alignment horizontal="center" vertical="center" wrapText="1"/>
    </xf>
    <xf numFmtId="165" fontId="59" fillId="0" borderId="35" xfId="1" applyNumberFormat="1" applyFont="1" applyFill="1" applyBorder="1" applyAlignment="1">
      <alignment horizontal="center" vertical="center" wrapText="1"/>
    </xf>
    <xf numFmtId="165" fontId="59" fillId="0" borderId="0" xfId="1" applyNumberFormat="1" applyFont="1" applyAlignment="1">
      <alignment horizontal="center"/>
    </xf>
    <xf numFmtId="165" fontId="58" fillId="0" borderId="0" xfId="1" applyNumberFormat="1" applyFont="1"/>
    <xf numFmtId="165" fontId="58" fillId="0" borderId="0" xfId="1" applyNumberFormat="1" applyFont="1" applyAlignment="1">
      <alignment horizontal="center"/>
    </xf>
    <xf numFmtId="165" fontId="60" fillId="12" borderId="5" xfId="1" applyNumberFormat="1" applyFont="1" applyFill="1" applyBorder="1" applyAlignment="1">
      <alignment horizontal="center" vertical="center" wrapText="1"/>
    </xf>
    <xf numFmtId="165" fontId="34" fillId="7" borderId="5" xfId="4" applyNumberFormat="1" applyFont="1" applyFill="1" applyBorder="1" applyAlignment="1">
      <alignment horizontal="left"/>
    </xf>
    <xf numFmtId="165" fontId="5" fillId="0" borderId="0" xfId="1" applyNumberFormat="1" applyFont="1" applyFill="1" applyBorder="1" applyAlignment="1">
      <alignment wrapText="1"/>
    </xf>
    <xf numFmtId="165" fontId="5" fillId="2" borderId="6" xfId="1" applyNumberFormat="1" applyFont="1" applyFill="1" applyBorder="1" applyAlignment="1">
      <alignment horizontal="center"/>
    </xf>
    <xf numFmtId="14" fontId="0" fillId="0" borderId="0" xfId="1" applyNumberFormat="1" applyFont="1"/>
    <xf numFmtId="14" fontId="5" fillId="0" borderId="0" xfId="1" applyNumberFormat="1" applyFont="1" applyFill="1" applyBorder="1" applyAlignment="1">
      <alignment wrapText="1"/>
    </xf>
    <xf numFmtId="14" fontId="5" fillId="2" borderId="1" xfId="1" applyNumberFormat="1" applyFont="1" applyFill="1" applyBorder="1" applyAlignment="1">
      <alignment horizontal="center"/>
    </xf>
    <xf numFmtId="14" fontId="5" fillId="0" borderId="2" xfId="1" applyNumberFormat="1" applyFont="1" applyFill="1" applyBorder="1" applyAlignment="1">
      <alignment horizontal="right" wrapText="1"/>
    </xf>
    <xf numFmtId="14" fontId="7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vertical="center"/>
    </xf>
    <xf numFmtId="14" fontId="70" fillId="3" borderId="0" xfId="1" applyNumberFormat="1" applyFont="1" applyFill="1" applyBorder="1" applyAlignment="1">
      <alignment horizontal="center"/>
    </xf>
    <xf numFmtId="165" fontId="70" fillId="3" borderId="0" xfId="1" applyNumberFormat="1" applyFont="1" applyFill="1" applyBorder="1" applyAlignment="1">
      <alignment horizontal="center"/>
    </xf>
    <xf numFmtId="14" fontId="0" fillId="10" borderId="0" xfId="1" applyNumberFormat="1" applyFont="1" applyFill="1"/>
    <xf numFmtId="14" fontId="5" fillId="0" borderId="2" xfId="1" applyNumberFormat="1" applyFont="1" applyFill="1" applyBorder="1" applyAlignment="1">
      <alignment wrapText="1"/>
    </xf>
    <xf numFmtId="14" fontId="4" fillId="0" borderId="0" xfId="1" applyNumberFormat="1" applyFont="1"/>
    <xf numFmtId="14" fontId="0" fillId="0" borderId="0" xfId="0" applyNumberFormat="1"/>
    <xf numFmtId="0" fontId="40" fillId="0" borderId="5" xfId="10" applyFont="1" applyBorder="1" applyAlignment="1">
      <alignment horizontal="center" vertical="center" wrapText="1"/>
    </xf>
    <xf numFmtId="0" fontId="6" fillId="0" borderId="3" xfId="2" applyFont="1" applyFill="1" applyBorder="1" applyAlignment="1">
      <alignment horizontal="left" wrapText="1"/>
    </xf>
    <xf numFmtId="165" fontId="0" fillId="0" borderId="0" xfId="1" applyNumberFormat="1" applyFont="1" applyAlignment="1">
      <alignment horizontal="center" vertical="center"/>
    </xf>
    <xf numFmtId="165" fontId="17" fillId="10" borderId="0" xfId="1" applyNumberFormat="1" applyFont="1" applyFill="1" applyAlignment="1">
      <alignment horizontal="center"/>
    </xf>
    <xf numFmtId="165" fontId="0" fillId="10" borderId="0" xfId="1" applyNumberFormat="1" applyFont="1" applyFill="1" applyAlignment="1">
      <alignment horizontal="center" vertical="center"/>
    </xf>
    <xf numFmtId="165" fontId="6" fillId="0" borderId="3" xfId="1" applyNumberFormat="1" applyFont="1" applyFill="1" applyBorder="1" applyAlignment="1">
      <alignment horizontal="left" wrapText="1"/>
    </xf>
    <xf numFmtId="165" fontId="0" fillId="10" borderId="0" xfId="1" applyNumberFormat="1" applyFont="1" applyFill="1" applyAlignment="1">
      <alignment horizontal="center"/>
    </xf>
    <xf numFmtId="165" fontId="13" fillId="0" borderId="5" xfId="1" applyNumberFormat="1" applyFont="1" applyBorder="1" applyAlignment="1">
      <alignment horizontal="center" vertical="center"/>
    </xf>
    <xf numFmtId="0" fontId="13" fillId="6" borderId="5" xfId="0" applyFont="1" applyFill="1" applyBorder="1" applyAlignment="1">
      <alignment horizontal="center"/>
    </xf>
    <xf numFmtId="165" fontId="13" fillId="8" borderId="10" xfId="1" applyNumberFormat="1" applyFont="1" applyFill="1" applyBorder="1" applyAlignment="1">
      <alignment horizontal="center"/>
    </xf>
    <xf numFmtId="165" fontId="13" fillId="8" borderId="9" xfId="1" applyNumberFormat="1" applyFont="1" applyFill="1" applyBorder="1" applyAlignment="1">
      <alignment horizontal="center"/>
    </xf>
    <xf numFmtId="165" fontId="13" fillId="8" borderId="11" xfId="1" applyNumberFormat="1" applyFont="1" applyFill="1" applyBorder="1" applyAlignment="1">
      <alignment horizontal="center"/>
    </xf>
    <xf numFmtId="165" fontId="13" fillId="6" borderId="12" xfId="1" applyNumberFormat="1" applyFont="1" applyFill="1" applyBorder="1" applyAlignment="1">
      <alignment horizontal="center"/>
    </xf>
    <xf numFmtId="165" fontId="13" fillId="6" borderId="13" xfId="1" applyNumberFormat="1" applyFont="1" applyFill="1" applyBorder="1" applyAlignment="1">
      <alignment horizontal="center"/>
    </xf>
    <xf numFmtId="165" fontId="13" fillId="6" borderId="9" xfId="1" applyNumberFormat="1" applyFont="1" applyFill="1" applyBorder="1" applyAlignment="1">
      <alignment horizontal="center"/>
    </xf>
    <xf numFmtId="165" fontId="13" fillId="6" borderId="11" xfId="1" applyNumberFormat="1" applyFont="1" applyFill="1" applyBorder="1" applyAlignment="1">
      <alignment horizontal="center"/>
    </xf>
    <xf numFmtId="165" fontId="13" fillId="0" borderId="5" xfId="1" applyNumberFormat="1" applyFont="1" applyBorder="1" applyAlignment="1">
      <alignment horizontal="center"/>
    </xf>
    <xf numFmtId="166" fontId="14" fillId="0" borderId="5" xfId="1" applyNumberFormat="1" applyFont="1" applyBorder="1" applyAlignment="1">
      <alignment horizontal="center" vertical="center" wrapText="1"/>
    </xf>
    <xf numFmtId="165" fontId="13" fillId="0" borderId="7" xfId="1" applyNumberFormat="1" applyFont="1" applyBorder="1" applyAlignment="1">
      <alignment horizontal="center" vertical="center"/>
    </xf>
    <xf numFmtId="165" fontId="13" fillId="0" borderId="8" xfId="1" applyNumberFormat="1" applyFont="1" applyBorder="1" applyAlignment="1">
      <alignment horizontal="center" vertical="center"/>
    </xf>
    <xf numFmtId="165" fontId="13" fillId="0" borderId="5" xfId="1" applyNumberFormat="1" applyFont="1" applyFill="1" applyBorder="1" applyAlignment="1">
      <alignment horizontal="center" vertical="center" wrapText="1"/>
    </xf>
    <xf numFmtId="165" fontId="13" fillId="0" borderId="40" xfId="1" applyNumberFormat="1" applyFont="1" applyBorder="1" applyAlignment="1">
      <alignment horizontal="center" vertical="center" wrapText="1"/>
    </xf>
    <xf numFmtId="165" fontId="14" fillId="0" borderId="11" xfId="1" applyNumberFormat="1" applyFont="1" applyBorder="1" applyAlignment="1">
      <alignment horizontal="center" vertical="center" wrapText="1"/>
    </xf>
    <xf numFmtId="165" fontId="13" fillId="0" borderId="38" xfId="1" applyNumberFormat="1" applyFont="1" applyBorder="1" applyAlignment="1">
      <alignment horizontal="center" vertical="center" wrapText="1"/>
    </xf>
    <xf numFmtId="165" fontId="14" fillId="0" borderId="39" xfId="1" applyNumberFormat="1" applyFont="1" applyBorder="1" applyAlignment="1">
      <alignment horizontal="center" vertical="center" wrapText="1"/>
    </xf>
    <xf numFmtId="165" fontId="38" fillId="0" borderId="0" xfId="1" applyNumberFormat="1" applyFont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3" borderId="40" xfId="9" applyNumberFormat="1" applyFont="1" applyFill="1" applyBorder="1" applyAlignment="1">
      <alignment horizontal="center"/>
    </xf>
    <xf numFmtId="165" fontId="14" fillId="3" borderId="11" xfId="9" applyNumberFormat="1" applyFont="1" applyFill="1" applyBorder="1" applyAlignment="1">
      <alignment horizontal="center"/>
    </xf>
    <xf numFmtId="165" fontId="40" fillId="3" borderId="9" xfId="9" applyNumberFormat="1" applyFont="1" applyFill="1" applyBorder="1" applyAlignment="1">
      <alignment horizontal="center"/>
    </xf>
    <xf numFmtId="165" fontId="40" fillId="3" borderId="47" xfId="9" applyNumberFormat="1" applyFont="1" applyFill="1" applyBorder="1" applyAlignment="1">
      <alignment horizontal="center"/>
    </xf>
    <xf numFmtId="165" fontId="13" fillId="14" borderId="40" xfId="9" applyNumberFormat="1" applyFont="1" applyFill="1" applyBorder="1" applyAlignment="1">
      <alignment horizontal="center" vertical="center"/>
    </xf>
    <xf numFmtId="165" fontId="37" fillId="14" borderId="11" xfId="9" applyNumberFormat="1" applyFont="1" applyFill="1" applyBorder="1" applyAlignment="1">
      <alignment horizontal="center" vertical="center"/>
    </xf>
    <xf numFmtId="165" fontId="13" fillId="3" borderId="11" xfId="9" applyNumberFormat="1" applyFont="1" applyFill="1" applyBorder="1" applyAlignment="1">
      <alignment horizontal="center"/>
    </xf>
    <xf numFmtId="165" fontId="37" fillId="3" borderId="40" xfId="9" applyNumberFormat="1" applyFont="1" applyFill="1" applyBorder="1" applyAlignment="1">
      <alignment horizontal="center"/>
    </xf>
    <xf numFmtId="165" fontId="37" fillId="3" borderId="9" xfId="9" applyNumberFormat="1" applyFont="1" applyFill="1" applyBorder="1" applyAlignment="1">
      <alignment horizontal="center"/>
    </xf>
    <xf numFmtId="165" fontId="37" fillId="3" borderId="47" xfId="9" applyNumberFormat="1" applyFont="1" applyFill="1" applyBorder="1" applyAlignment="1">
      <alignment horizontal="center"/>
    </xf>
    <xf numFmtId="0" fontId="13" fillId="15" borderId="40" xfId="2" applyFont="1" applyFill="1" applyBorder="1" applyAlignment="1">
      <alignment horizontal="center" vertical="center"/>
    </xf>
    <xf numFmtId="0" fontId="13" fillId="15" borderId="11" xfId="2" applyFont="1" applyFill="1" applyBorder="1" applyAlignment="1">
      <alignment horizontal="center" vertical="center"/>
    </xf>
    <xf numFmtId="0" fontId="37" fillId="0" borderId="0" xfId="0" applyFont="1" applyAlignment="1">
      <alignment horizontal="left"/>
    </xf>
    <xf numFmtId="165" fontId="13" fillId="0" borderId="14" xfId="1" applyNumberFormat="1" applyFont="1" applyBorder="1" applyAlignment="1">
      <alignment horizontal="center"/>
    </xf>
    <xf numFmtId="165" fontId="13" fillId="11" borderId="40" xfId="1" applyNumberFormat="1" applyFont="1" applyFill="1" applyBorder="1" applyAlignment="1">
      <alignment horizontal="center" vertical="center"/>
    </xf>
    <xf numFmtId="165" fontId="13" fillId="11" borderId="11" xfId="1" applyNumberFormat="1" applyFont="1" applyFill="1" applyBorder="1" applyAlignment="1">
      <alignment horizontal="center" vertical="center"/>
    </xf>
    <xf numFmtId="165" fontId="59" fillId="11" borderId="9" xfId="1" applyNumberFormat="1" applyFont="1" applyFill="1" applyBorder="1" applyAlignment="1">
      <alignment horizontal="center" vertical="center" wrapText="1"/>
    </xf>
    <xf numFmtId="165" fontId="59" fillId="11" borderId="11" xfId="1" applyNumberFormat="1" applyFont="1" applyFill="1" applyBorder="1" applyAlignment="1">
      <alignment horizontal="center" vertical="center" wrapText="1"/>
    </xf>
    <xf numFmtId="165" fontId="59" fillId="3" borderId="9" xfId="9" applyNumberFormat="1" applyFont="1" applyFill="1" applyBorder="1" applyAlignment="1">
      <alignment horizontal="center"/>
    </xf>
    <xf numFmtId="165" fontId="59" fillId="3" borderId="11" xfId="9" applyNumberFormat="1" applyFont="1" applyFill="1" applyBorder="1" applyAlignment="1">
      <alignment horizontal="center"/>
    </xf>
    <xf numFmtId="165" fontId="59" fillId="13" borderId="9" xfId="9" applyNumberFormat="1" applyFont="1" applyFill="1" applyBorder="1" applyAlignment="1">
      <alignment horizontal="center" vertical="center"/>
    </xf>
    <xf numFmtId="165" fontId="59" fillId="13" borderId="11" xfId="9" applyNumberFormat="1" applyFont="1" applyFill="1" applyBorder="1" applyAlignment="1">
      <alignment horizontal="center" vertical="center"/>
    </xf>
    <xf numFmtId="165" fontId="59" fillId="0" borderId="16" xfId="1" applyNumberFormat="1" applyFont="1" applyBorder="1" applyAlignment="1">
      <alignment horizontal="center" vertical="center" wrapText="1"/>
    </xf>
    <xf numFmtId="165" fontId="59" fillId="0" borderId="8" xfId="1" applyNumberFormat="1" applyFont="1" applyBorder="1" applyAlignment="1">
      <alignment horizontal="center" vertical="center" wrapText="1"/>
    </xf>
    <xf numFmtId="0" fontId="55" fillId="0" borderId="0" xfId="0" applyFont="1" applyAlignment="1">
      <alignment horizontal="left"/>
    </xf>
    <xf numFmtId="165" fontId="58" fillId="0" borderId="0" xfId="1" applyNumberFormat="1" applyFont="1" applyAlignment="1">
      <alignment horizontal="center"/>
    </xf>
    <xf numFmtId="165" fontId="59" fillId="0" borderId="0" xfId="1" applyNumberFormat="1" applyFont="1" applyAlignment="1">
      <alignment horizontal="center"/>
    </xf>
    <xf numFmtId="165" fontId="59" fillId="0" borderId="14" xfId="1" applyNumberFormat="1" applyFont="1" applyBorder="1" applyAlignment="1">
      <alignment horizontal="center"/>
    </xf>
    <xf numFmtId="165" fontId="59" fillId="0" borderId="17" xfId="1" applyNumberFormat="1" applyFont="1" applyBorder="1" applyAlignment="1">
      <alignment horizontal="center" vertical="center" wrapText="1"/>
    </xf>
    <xf numFmtId="165" fontId="59" fillId="0" borderId="19" xfId="1" applyNumberFormat="1" applyFont="1" applyBorder="1" applyAlignment="1">
      <alignment horizontal="center" vertical="center" wrapText="1"/>
    </xf>
    <xf numFmtId="165" fontId="59" fillId="0" borderId="18" xfId="1" applyNumberFormat="1" applyFont="1" applyBorder="1" applyAlignment="1">
      <alignment horizontal="center" vertical="center" wrapText="1"/>
    </xf>
    <xf numFmtId="165" fontId="59" fillId="0" borderId="20" xfId="1" applyNumberFormat="1" applyFont="1" applyBorder="1" applyAlignment="1">
      <alignment horizontal="center" vertical="center" wrapText="1"/>
    </xf>
    <xf numFmtId="165" fontId="59" fillId="0" borderId="15" xfId="1" applyNumberFormat="1" applyFont="1" applyBorder="1" applyAlignment="1">
      <alignment horizontal="center" vertical="center" wrapText="1"/>
    </xf>
    <xf numFmtId="165" fontId="59" fillId="0" borderId="21" xfId="1" applyNumberFormat="1" applyFont="1" applyBorder="1" applyAlignment="1">
      <alignment horizontal="center" vertical="center" wrapText="1"/>
    </xf>
    <xf numFmtId="165" fontId="59" fillId="0" borderId="16" xfId="1" applyNumberFormat="1" applyFont="1" applyBorder="1" applyAlignment="1">
      <alignment horizontal="center" vertical="center"/>
    </xf>
    <xf numFmtId="165" fontId="59" fillId="0" borderId="8" xfId="1" applyNumberFormat="1" applyFont="1" applyBorder="1" applyAlignment="1">
      <alignment horizontal="center" vertical="center"/>
    </xf>
    <xf numFmtId="166" fontId="57" fillId="0" borderId="16" xfId="9" applyNumberFormat="1" applyFont="1" applyBorder="1" applyAlignment="1">
      <alignment horizontal="center" vertical="center" wrapText="1"/>
    </xf>
    <xf numFmtId="166" fontId="57" fillId="0" borderId="8" xfId="9" applyNumberFormat="1" applyFont="1" applyBorder="1" applyAlignment="1">
      <alignment horizontal="center" vertical="center" wrapText="1"/>
    </xf>
    <xf numFmtId="165" fontId="69" fillId="0" borderId="36" xfId="1" applyNumberFormat="1" applyFont="1" applyBorder="1" applyAlignment="1">
      <alignment horizontal="left"/>
    </xf>
    <xf numFmtId="165" fontId="55" fillId="3" borderId="9" xfId="9" applyNumberFormat="1" applyFont="1" applyFill="1" applyBorder="1" applyAlignment="1">
      <alignment horizontal="center"/>
    </xf>
    <xf numFmtId="165" fontId="55" fillId="3" borderId="11" xfId="9" applyNumberFormat="1" applyFont="1" applyFill="1" applyBorder="1" applyAlignment="1">
      <alignment horizontal="center"/>
    </xf>
    <xf numFmtId="165" fontId="59" fillId="15" borderId="9" xfId="9" applyNumberFormat="1" applyFont="1" applyFill="1" applyBorder="1" applyAlignment="1">
      <alignment horizontal="center" vertical="center"/>
    </xf>
    <xf numFmtId="165" fontId="59" fillId="15" borderId="11" xfId="9" applyNumberFormat="1" applyFont="1" applyFill="1" applyBorder="1" applyAlignment="1">
      <alignment horizontal="center" vertical="center"/>
    </xf>
    <xf numFmtId="165" fontId="59" fillId="0" borderId="40" xfId="1" applyNumberFormat="1" applyFont="1" applyBorder="1" applyAlignment="1">
      <alignment horizontal="center" vertical="center" wrapText="1"/>
    </xf>
    <xf numFmtId="165" fontId="59" fillId="0" borderId="11" xfId="1" applyNumberFormat="1" applyFont="1" applyBorder="1" applyAlignment="1">
      <alignment horizontal="center" vertical="center" wrapText="1"/>
    </xf>
    <xf numFmtId="165" fontId="59" fillId="0" borderId="48" xfId="1" applyNumberFormat="1" applyFont="1" applyBorder="1" applyAlignment="1">
      <alignment horizontal="center" vertical="center" wrapText="1"/>
    </xf>
    <xf numFmtId="165" fontId="59" fillId="0" borderId="33" xfId="1" applyNumberFormat="1" applyFont="1" applyBorder="1" applyAlignment="1">
      <alignment horizontal="center" vertical="center" wrapText="1"/>
    </xf>
    <xf numFmtId="165" fontId="15" fillId="0" borderId="5" xfId="1" applyNumberFormat="1" applyFont="1" applyBorder="1" applyAlignment="1">
      <alignment horizontal="center"/>
    </xf>
    <xf numFmtId="165" fontId="15" fillId="0" borderId="13" xfId="1" applyNumberFormat="1" applyFont="1" applyBorder="1" applyAlignment="1">
      <alignment horizontal="center" vertical="center" textRotation="90" wrapText="1"/>
    </xf>
    <xf numFmtId="165" fontId="15" fillId="0" borderId="0" xfId="1" applyNumberFormat="1" applyFont="1" applyBorder="1" applyAlignment="1">
      <alignment horizontal="center" vertical="center" textRotation="90" wrapText="1"/>
    </xf>
    <xf numFmtId="165" fontId="15" fillId="0" borderId="11" xfId="1" applyNumberFormat="1" applyFont="1" applyBorder="1" applyAlignment="1">
      <alignment horizontal="center"/>
    </xf>
    <xf numFmtId="0" fontId="13" fillId="17" borderId="9" xfId="10" applyFont="1" applyFill="1" applyBorder="1" applyAlignment="1">
      <alignment horizontal="center" vertical="center" wrapText="1"/>
    </xf>
    <xf numFmtId="0" fontId="13" fillId="17" borderId="11" xfId="10" applyFont="1" applyFill="1" applyBorder="1" applyAlignment="1">
      <alignment horizontal="center" vertical="center" wrapText="1"/>
    </xf>
    <xf numFmtId="0" fontId="52" fillId="18" borderId="9" xfId="0" applyFont="1" applyFill="1" applyBorder="1" applyAlignment="1">
      <alignment horizontal="center" vertical="center"/>
    </xf>
    <xf numFmtId="0" fontId="52" fillId="18" borderId="11" xfId="0" applyFont="1" applyFill="1" applyBorder="1" applyAlignment="1">
      <alignment horizontal="center" vertical="center"/>
    </xf>
    <xf numFmtId="165" fontId="13" fillId="20" borderId="10" xfId="9" applyNumberFormat="1" applyFont="1" applyFill="1" applyBorder="1" applyAlignment="1">
      <alignment horizontal="center" vertical="center"/>
    </xf>
    <xf numFmtId="165" fontId="40" fillId="20" borderId="11" xfId="9" applyNumberFormat="1" applyFont="1" applyFill="1" applyBorder="1" applyAlignment="1">
      <alignment horizontal="center" vertical="center"/>
    </xf>
    <xf numFmtId="0" fontId="40" fillId="0" borderId="0" xfId="10" applyFont="1" applyAlignment="1">
      <alignment horizontal="center"/>
    </xf>
    <xf numFmtId="0" fontId="37" fillId="0" borderId="0" xfId="10" applyFont="1" applyAlignment="1">
      <alignment horizontal="center"/>
    </xf>
    <xf numFmtId="0" fontId="48" fillId="0" borderId="0" xfId="10" applyFont="1" applyAlignment="1">
      <alignment horizontal="center"/>
    </xf>
    <xf numFmtId="0" fontId="49" fillId="0" borderId="0" xfId="10" applyFont="1" applyAlignment="1">
      <alignment horizontal="center"/>
    </xf>
    <xf numFmtId="0" fontId="40" fillId="0" borderId="43" xfId="10" applyFont="1" applyBorder="1" applyAlignment="1">
      <alignment horizontal="center" vertical="center" wrapText="1"/>
    </xf>
    <xf numFmtId="0" fontId="40" fillId="0" borderId="37" xfId="10" applyFont="1" applyBorder="1" applyAlignment="1">
      <alignment horizontal="center" vertical="center" wrapText="1"/>
    </xf>
    <xf numFmtId="0" fontId="40" fillId="0" borderId="44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 wrapText="1"/>
    </xf>
    <xf numFmtId="0" fontId="50" fillId="0" borderId="44" xfId="10" applyFont="1" applyBorder="1" applyAlignment="1">
      <alignment horizontal="center" vertical="center" wrapText="1"/>
    </xf>
    <xf numFmtId="0" fontId="50" fillId="0" borderId="5" xfId="10" applyFont="1" applyBorder="1" applyAlignment="1">
      <alignment horizontal="center" vertical="center" wrapText="1"/>
    </xf>
    <xf numFmtId="0" fontId="42" fillId="0" borderId="44" xfId="10" applyFont="1" applyBorder="1" applyAlignment="1">
      <alignment horizontal="center" vertical="center" wrapText="1"/>
    </xf>
    <xf numFmtId="0" fontId="42" fillId="0" borderId="45" xfId="10" applyFont="1" applyBorder="1" applyAlignment="1">
      <alignment horizontal="center" vertical="center" wrapText="1"/>
    </xf>
  </cellXfs>
  <cellStyles count="11">
    <cellStyle name="Comma" xfId="1" builtinId="3"/>
    <cellStyle name="Comma 2" xfId="9"/>
    <cellStyle name="Comma 4" xfId="7"/>
    <cellStyle name="Comma_Lương2016" xfId="4"/>
    <cellStyle name="Comma_Sheet1" xfId="5"/>
    <cellStyle name="Comma_Sheet2" xfId="3"/>
    <cellStyle name="Normal" xfId="0" builtinId="0"/>
    <cellStyle name="Normal 2" xfId="2"/>
    <cellStyle name="Normal 5" xfId="6"/>
    <cellStyle name="Normal 6" xfId="8"/>
    <cellStyle name="Normal_Sheet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4"/>
  <sheetViews>
    <sheetView topLeftCell="A125" workbookViewId="0">
      <selection activeCell="A28" sqref="A28:G134"/>
    </sheetView>
  </sheetViews>
  <sheetFormatPr defaultRowHeight="18" customHeight="1"/>
  <cols>
    <col min="1" max="2" width="9" style="30"/>
    <col min="3" max="3" width="41" style="30" customWidth="1"/>
    <col min="4" max="4" width="15.75" style="30" customWidth="1"/>
    <col min="5" max="5" width="14.875" style="30" customWidth="1"/>
    <col min="6" max="6" width="12.875" style="30" customWidth="1"/>
    <col min="7" max="7" width="16.25" style="30" customWidth="1"/>
    <col min="8" max="8" width="12.875" style="30" customWidth="1"/>
    <col min="9" max="16384" width="9" style="30"/>
  </cols>
  <sheetData>
    <row r="2" spans="1:8" ht="18" customHeight="1">
      <c r="A2" s="177" t="s">
        <v>0</v>
      </c>
      <c r="B2" s="148"/>
      <c r="C2" s="148"/>
      <c r="D2" s="148"/>
      <c r="E2" s="148"/>
      <c r="F2" s="148"/>
      <c r="G2" s="148"/>
      <c r="H2" s="148"/>
    </row>
    <row r="3" spans="1:8" ht="18" customHeight="1">
      <c r="A3" s="178" t="s">
        <v>459</v>
      </c>
      <c r="B3" s="148"/>
      <c r="C3" s="148"/>
      <c r="D3" s="148"/>
      <c r="E3" s="148"/>
      <c r="F3" s="148"/>
      <c r="G3" s="148"/>
      <c r="H3" s="148"/>
    </row>
    <row r="4" spans="1:8" ht="18" customHeight="1">
      <c r="A4" s="179" t="s">
        <v>2</v>
      </c>
      <c r="B4" s="148"/>
      <c r="C4" s="148"/>
      <c r="D4" s="148"/>
      <c r="E4" s="148"/>
      <c r="F4" s="148"/>
      <c r="G4" s="148"/>
      <c r="H4" s="148"/>
    </row>
    <row r="6" spans="1:8" ht="18" customHeight="1">
      <c r="A6" s="180" t="s">
        <v>3</v>
      </c>
      <c r="B6" s="180" t="s">
        <v>4</v>
      </c>
      <c r="C6" s="180" t="s">
        <v>460</v>
      </c>
      <c r="D6" s="180" t="s">
        <v>6</v>
      </c>
      <c r="E6" s="180" t="s">
        <v>7</v>
      </c>
      <c r="F6" s="180" t="s">
        <v>8</v>
      </c>
      <c r="G6" s="180" t="s">
        <v>9</v>
      </c>
      <c r="H6" s="180" t="s">
        <v>10</v>
      </c>
    </row>
    <row r="7" spans="1:8" ht="18" customHeight="1">
      <c r="A7" s="181" t="s">
        <v>461</v>
      </c>
      <c r="B7" s="182">
        <v>43847</v>
      </c>
      <c r="C7" s="181" t="s">
        <v>462</v>
      </c>
      <c r="D7" s="181" t="s">
        <v>463</v>
      </c>
      <c r="E7" s="182">
        <v>3307500</v>
      </c>
      <c r="F7" s="182">
        <v>10</v>
      </c>
      <c r="G7" s="182">
        <v>330750</v>
      </c>
      <c r="H7" s="181" t="s">
        <v>14</v>
      </c>
    </row>
    <row r="8" spans="1:8" ht="18" customHeight="1">
      <c r="A8" s="181" t="s">
        <v>464</v>
      </c>
      <c r="B8" s="182">
        <v>43833</v>
      </c>
      <c r="C8" s="181" t="s">
        <v>465</v>
      </c>
      <c r="D8" s="181" t="s">
        <v>466</v>
      </c>
      <c r="E8" s="182">
        <v>181816500</v>
      </c>
      <c r="F8" s="182">
        <v>10</v>
      </c>
      <c r="G8" s="182">
        <v>18181650</v>
      </c>
      <c r="H8" s="181" t="s">
        <v>14</v>
      </c>
    </row>
    <row r="9" spans="1:8" ht="18" customHeight="1">
      <c r="A9" s="181" t="s">
        <v>467</v>
      </c>
      <c r="B9" s="182">
        <v>43864</v>
      </c>
      <c r="C9" s="181" t="s">
        <v>468</v>
      </c>
      <c r="D9" s="181" t="s">
        <v>469</v>
      </c>
      <c r="E9" s="182">
        <v>45454571</v>
      </c>
      <c r="F9" s="182">
        <v>10</v>
      </c>
      <c r="G9" s="182">
        <v>4545457</v>
      </c>
      <c r="H9" s="181" t="s">
        <v>14</v>
      </c>
    </row>
    <row r="10" spans="1:8" ht="18" customHeight="1">
      <c r="A10" s="181" t="s">
        <v>470</v>
      </c>
      <c r="B10" s="182">
        <v>43899</v>
      </c>
      <c r="C10" s="181" t="s">
        <v>471</v>
      </c>
      <c r="D10" s="181" t="s">
        <v>458</v>
      </c>
      <c r="E10" s="182">
        <v>30156000</v>
      </c>
      <c r="F10" s="182">
        <v>10</v>
      </c>
      <c r="G10" s="182">
        <v>3015600</v>
      </c>
      <c r="H10" s="181" t="s">
        <v>14</v>
      </c>
    </row>
    <row r="11" spans="1:8" ht="18" customHeight="1">
      <c r="A11" s="181" t="s">
        <v>472</v>
      </c>
      <c r="B11" s="182">
        <v>43901</v>
      </c>
      <c r="C11" s="181" t="s">
        <v>473</v>
      </c>
      <c r="D11" s="181" t="s">
        <v>458</v>
      </c>
      <c r="E11" s="182">
        <v>10910000</v>
      </c>
      <c r="F11" s="182">
        <v>10</v>
      </c>
      <c r="G11" s="182">
        <v>1091000</v>
      </c>
      <c r="H11" s="181" t="s">
        <v>14</v>
      </c>
    </row>
    <row r="12" spans="1:8" ht="18" customHeight="1">
      <c r="A12" s="181" t="s">
        <v>474</v>
      </c>
      <c r="B12" s="182">
        <v>43832</v>
      </c>
      <c r="C12" s="181" t="s">
        <v>475</v>
      </c>
      <c r="D12" s="181" t="s">
        <v>476</v>
      </c>
      <c r="E12" s="182">
        <v>1090909</v>
      </c>
      <c r="F12" s="182">
        <v>10</v>
      </c>
      <c r="G12" s="182">
        <v>109091</v>
      </c>
      <c r="H12" s="181" t="s">
        <v>14</v>
      </c>
    </row>
    <row r="13" spans="1:8" ht="18" customHeight="1">
      <c r="A13" s="181" t="s">
        <v>477</v>
      </c>
      <c r="B13" s="182">
        <v>43844</v>
      </c>
      <c r="C13" s="181" t="s">
        <v>478</v>
      </c>
      <c r="D13" s="181" t="s">
        <v>476</v>
      </c>
      <c r="E13" s="182">
        <v>1090909</v>
      </c>
      <c r="F13" s="182">
        <v>10</v>
      </c>
      <c r="G13" s="182">
        <v>109091</v>
      </c>
      <c r="H13" s="181" t="s">
        <v>14</v>
      </c>
    </row>
    <row r="14" spans="1:8" ht="18" customHeight="1">
      <c r="A14" s="181" t="s">
        <v>479</v>
      </c>
      <c r="B14" s="182">
        <v>43853</v>
      </c>
      <c r="C14" s="181" t="s">
        <v>480</v>
      </c>
      <c r="D14" s="181" t="s">
        <v>476</v>
      </c>
      <c r="E14" s="182">
        <v>1090909</v>
      </c>
      <c r="F14" s="182">
        <v>10</v>
      </c>
      <c r="G14" s="182">
        <v>109091</v>
      </c>
      <c r="H14" s="181" t="s">
        <v>14</v>
      </c>
    </row>
    <row r="15" spans="1:8" ht="18" customHeight="1">
      <c r="A15" s="181" t="s">
        <v>481</v>
      </c>
      <c r="B15" s="182">
        <v>43870</v>
      </c>
      <c r="C15" s="181" t="s">
        <v>480</v>
      </c>
      <c r="D15" s="181" t="s">
        <v>476</v>
      </c>
      <c r="E15" s="182">
        <v>1090909</v>
      </c>
      <c r="F15" s="182">
        <v>10</v>
      </c>
      <c r="G15" s="182">
        <v>109091</v>
      </c>
      <c r="H15" s="181" t="s">
        <v>14</v>
      </c>
    </row>
    <row r="16" spans="1:8" ht="18" customHeight="1">
      <c r="A16" s="181" t="s">
        <v>482</v>
      </c>
      <c r="B16" s="182">
        <v>43884</v>
      </c>
      <c r="C16" s="181" t="s">
        <v>480</v>
      </c>
      <c r="D16" s="181" t="s">
        <v>476</v>
      </c>
      <c r="E16" s="182">
        <v>909091</v>
      </c>
      <c r="F16" s="182">
        <v>10</v>
      </c>
      <c r="G16" s="182">
        <v>90909</v>
      </c>
      <c r="H16" s="181" t="s">
        <v>14</v>
      </c>
    </row>
    <row r="17" spans="1:8" ht="18" customHeight="1">
      <c r="A17" s="181" t="s">
        <v>483</v>
      </c>
      <c r="B17" s="182">
        <v>43895</v>
      </c>
      <c r="C17" s="181" t="s">
        <v>480</v>
      </c>
      <c r="D17" s="181" t="s">
        <v>476</v>
      </c>
      <c r="E17" s="182">
        <v>1000000</v>
      </c>
      <c r="F17" s="182">
        <v>10</v>
      </c>
      <c r="G17" s="182">
        <v>100000</v>
      </c>
      <c r="H17" s="181" t="s">
        <v>14</v>
      </c>
    </row>
    <row r="18" spans="1:8" ht="18" customHeight="1">
      <c r="A18" s="181" t="s">
        <v>484</v>
      </c>
      <c r="B18" s="182">
        <v>43861</v>
      </c>
      <c r="C18" s="181" t="s">
        <v>485</v>
      </c>
      <c r="D18" s="181" t="s">
        <v>486</v>
      </c>
      <c r="E18" s="182">
        <v>16000000</v>
      </c>
      <c r="F18" s="182">
        <v>10</v>
      </c>
      <c r="G18" s="182">
        <v>1600000</v>
      </c>
      <c r="H18" s="181" t="s">
        <v>14</v>
      </c>
    </row>
    <row r="19" spans="1:8" ht="18" customHeight="1">
      <c r="A19" s="181" t="s">
        <v>487</v>
      </c>
      <c r="B19" s="182">
        <v>43907</v>
      </c>
      <c r="C19" s="181" t="s">
        <v>488</v>
      </c>
      <c r="D19" s="181" t="s">
        <v>476</v>
      </c>
      <c r="E19" s="182">
        <v>909091</v>
      </c>
      <c r="F19" s="182">
        <v>10</v>
      </c>
      <c r="G19" s="182">
        <v>90909</v>
      </c>
      <c r="H19" s="181" t="s">
        <v>14</v>
      </c>
    </row>
    <row r="20" spans="1:8" ht="18" customHeight="1">
      <c r="A20" s="181" t="s">
        <v>11</v>
      </c>
      <c r="B20" s="182">
        <v>43865</v>
      </c>
      <c r="C20" s="181" t="s">
        <v>485</v>
      </c>
      <c r="D20" s="181" t="s">
        <v>486</v>
      </c>
      <c r="E20" s="182">
        <v>17020000</v>
      </c>
      <c r="F20" s="182">
        <v>10</v>
      </c>
      <c r="G20" s="182">
        <v>1702000</v>
      </c>
      <c r="H20" s="181" t="s">
        <v>14</v>
      </c>
    </row>
    <row r="21" spans="1:8" ht="18" customHeight="1">
      <c r="A21" s="181" t="s">
        <v>489</v>
      </c>
      <c r="B21" s="182">
        <v>43921</v>
      </c>
      <c r="C21" s="181" t="s">
        <v>488</v>
      </c>
      <c r="D21" s="181" t="s">
        <v>476</v>
      </c>
      <c r="E21" s="182">
        <v>772727</v>
      </c>
      <c r="F21" s="182">
        <v>10</v>
      </c>
      <c r="G21" s="182">
        <v>77273</v>
      </c>
      <c r="H21" s="181" t="s">
        <v>14</v>
      </c>
    </row>
    <row r="22" spans="1:8" ht="18" customHeight="1">
      <c r="A22" s="181" t="s">
        <v>18</v>
      </c>
      <c r="B22" s="182">
        <v>43872</v>
      </c>
      <c r="C22" s="181" t="s">
        <v>485</v>
      </c>
      <c r="D22" s="181" t="s">
        <v>486</v>
      </c>
      <c r="E22" s="182">
        <v>17020000</v>
      </c>
      <c r="F22" s="182">
        <v>10</v>
      </c>
      <c r="G22" s="182">
        <v>1702000</v>
      </c>
      <c r="H22" s="181" t="s">
        <v>14</v>
      </c>
    </row>
    <row r="23" spans="1:8" ht="18" customHeight="1">
      <c r="A23" s="148"/>
      <c r="B23" s="148"/>
      <c r="C23" s="179" t="s">
        <v>42</v>
      </c>
      <c r="D23" s="148"/>
      <c r="E23" s="183">
        <v>329639116</v>
      </c>
      <c r="F23" s="148"/>
      <c r="G23" s="183">
        <v>32963912</v>
      </c>
      <c r="H23" s="148" t="s">
        <v>521</v>
      </c>
    </row>
    <row r="24" spans="1:8" ht="18" customHeight="1">
      <c r="E24" s="30">
        <v>334381116</v>
      </c>
      <c r="G24" s="160">
        <v>33438112</v>
      </c>
      <c r="H24" s="30" t="s">
        <v>519</v>
      </c>
    </row>
    <row r="25" spans="1:8" ht="18" customHeight="1">
      <c r="G25" s="30">
        <f>G24</f>
        <v>33438112</v>
      </c>
      <c r="H25" s="30" t="s">
        <v>520</v>
      </c>
    </row>
    <row r="26" spans="1:8" ht="18" customHeight="1">
      <c r="A26" s="177" t="s">
        <v>0</v>
      </c>
      <c r="B26" s="148"/>
      <c r="C26" s="148"/>
      <c r="D26" s="148"/>
      <c r="E26" s="148"/>
      <c r="F26" s="148"/>
      <c r="G26" s="148"/>
      <c r="H26" s="148"/>
    </row>
    <row r="27" spans="1:8" ht="18" customHeight="1">
      <c r="A27" s="178" t="s">
        <v>459</v>
      </c>
      <c r="B27" s="148"/>
      <c r="C27" s="148"/>
      <c r="D27" s="148"/>
      <c r="E27" s="148"/>
      <c r="F27" s="148"/>
      <c r="G27" s="148"/>
      <c r="H27" s="148"/>
    </row>
    <row r="28" spans="1:8" ht="18" customHeight="1">
      <c r="A28" s="179" t="s">
        <v>43</v>
      </c>
      <c r="B28" s="148"/>
      <c r="C28" s="148"/>
      <c r="D28" s="148"/>
      <c r="E28" s="148"/>
      <c r="F28" s="148"/>
      <c r="G28" s="148"/>
      <c r="H28" s="148"/>
    </row>
    <row r="30" spans="1:8" ht="18" customHeight="1">
      <c r="A30" s="180" t="s">
        <v>3</v>
      </c>
      <c r="B30" s="180" t="s">
        <v>4</v>
      </c>
      <c r="C30" s="180" t="s">
        <v>460</v>
      </c>
      <c r="D30" s="180" t="s">
        <v>6</v>
      </c>
      <c r="E30" s="180" t="s">
        <v>7</v>
      </c>
      <c r="F30" s="180" t="s">
        <v>8</v>
      </c>
      <c r="G30" s="180" t="s">
        <v>9</v>
      </c>
      <c r="H30" s="180" t="s">
        <v>10</v>
      </c>
    </row>
    <row r="31" spans="1:8" ht="18" customHeight="1">
      <c r="A31" s="181" t="s">
        <v>490</v>
      </c>
      <c r="B31" s="182">
        <v>43977</v>
      </c>
      <c r="C31" s="181" t="s">
        <v>491</v>
      </c>
      <c r="D31" s="181" t="s">
        <v>486</v>
      </c>
      <c r="E31" s="182">
        <v>16974000</v>
      </c>
      <c r="F31" s="182">
        <v>10</v>
      </c>
      <c r="G31" s="182">
        <v>1697400</v>
      </c>
      <c r="H31" s="181" t="s">
        <v>14</v>
      </c>
    </row>
    <row r="32" spans="1:8" ht="18" customHeight="1">
      <c r="A32" s="181" t="s">
        <v>490</v>
      </c>
      <c r="B32" s="182">
        <v>43969</v>
      </c>
      <c r="C32" s="181" t="s">
        <v>492</v>
      </c>
      <c r="D32" s="181" t="s">
        <v>493</v>
      </c>
      <c r="E32" s="182">
        <v>29788200</v>
      </c>
      <c r="F32" s="182">
        <v>10</v>
      </c>
      <c r="G32" s="182">
        <v>2978820</v>
      </c>
      <c r="H32" s="181" t="s">
        <v>14</v>
      </c>
    </row>
    <row r="33" spans="1:8" ht="18" customHeight="1">
      <c r="A33" s="181" t="s">
        <v>494</v>
      </c>
      <c r="B33" s="182">
        <v>43984</v>
      </c>
      <c r="C33" s="181" t="s">
        <v>495</v>
      </c>
      <c r="D33" s="181" t="s">
        <v>463</v>
      </c>
      <c r="E33" s="182">
        <v>8981500</v>
      </c>
      <c r="F33" s="182">
        <v>10</v>
      </c>
      <c r="G33" s="182">
        <v>898150</v>
      </c>
      <c r="H33" s="181" t="s">
        <v>14</v>
      </c>
    </row>
    <row r="34" spans="1:8" ht="18" customHeight="1">
      <c r="A34" s="181" t="s">
        <v>496</v>
      </c>
      <c r="B34" s="182">
        <v>43979</v>
      </c>
      <c r="C34" s="181" t="s">
        <v>491</v>
      </c>
      <c r="D34" s="181" t="s">
        <v>486</v>
      </c>
      <c r="E34" s="182">
        <v>16713600</v>
      </c>
      <c r="F34" s="182">
        <v>10</v>
      </c>
      <c r="G34" s="182">
        <v>1671360</v>
      </c>
      <c r="H34" s="181" t="s">
        <v>14</v>
      </c>
    </row>
    <row r="35" spans="1:8" ht="18" customHeight="1">
      <c r="A35" s="181" t="s">
        <v>497</v>
      </c>
      <c r="B35" s="182">
        <v>43981</v>
      </c>
      <c r="C35" s="181" t="s">
        <v>491</v>
      </c>
      <c r="D35" s="181" t="s">
        <v>486</v>
      </c>
      <c r="E35" s="182">
        <v>16974000</v>
      </c>
      <c r="F35" s="182">
        <v>10</v>
      </c>
      <c r="G35" s="182">
        <v>1697400</v>
      </c>
      <c r="H35" s="181" t="s">
        <v>14</v>
      </c>
    </row>
    <row r="36" spans="1:8" ht="18" customHeight="1">
      <c r="A36" s="181" t="s">
        <v>498</v>
      </c>
      <c r="B36" s="182">
        <v>44000</v>
      </c>
      <c r="C36" s="181" t="s">
        <v>495</v>
      </c>
      <c r="D36" s="181" t="s">
        <v>463</v>
      </c>
      <c r="E36" s="182">
        <v>4350000</v>
      </c>
      <c r="F36" s="182">
        <v>10</v>
      </c>
      <c r="G36" s="182">
        <v>435000</v>
      </c>
      <c r="H36" s="181" t="s">
        <v>14</v>
      </c>
    </row>
    <row r="37" spans="1:8" ht="18" customHeight="1">
      <c r="A37" s="181" t="s">
        <v>499</v>
      </c>
      <c r="B37" s="182">
        <v>43972</v>
      </c>
      <c r="C37" s="181" t="s">
        <v>492</v>
      </c>
      <c r="D37" s="181" t="s">
        <v>493</v>
      </c>
      <c r="E37" s="182">
        <v>1618800</v>
      </c>
      <c r="F37" s="182">
        <v>10</v>
      </c>
      <c r="G37" s="182">
        <v>161880</v>
      </c>
      <c r="H37" s="181" t="s">
        <v>14</v>
      </c>
    </row>
    <row r="38" spans="1:8" ht="18" customHeight="1">
      <c r="A38" s="181" t="s">
        <v>500</v>
      </c>
      <c r="B38" s="182">
        <v>43977</v>
      </c>
      <c r="C38" s="181" t="s">
        <v>501</v>
      </c>
      <c r="D38" s="181" t="s">
        <v>502</v>
      </c>
      <c r="E38" s="182">
        <v>5000000</v>
      </c>
      <c r="F38" s="182">
        <v>10</v>
      </c>
      <c r="G38" s="182">
        <v>500000</v>
      </c>
      <c r="H38" s="181" t="s">
        <v>14</v>
      </c>
    </row>
    <row r="39" spans="1:8" ht="18" customHeight="1">
      <c r="A39" s="181" t="s">
        <v>503</v>
      </c>
      <c r="B39" s="182">
        <v>43985</v>
      </c>
      <c r="C39" s="181" t="s">
        <v>504</v>
      </c>
      <c r="D39" s="181" t="s">
        <v>502</v>
      </c>
      <c r="E39" s="182">
        <v>1243586</v>
      </c>
      <c r="F39" s="182">
        <v>10</v>
      </c>
      <c r="G39" s="184">
        <v>124359</v>
      </c>
      <c r="H39" s="195" t="s">
        <v>609</v>
      </c>
    </row>
    <row r="40" spans="1:8" ht="18" customHeight="1">
      <c r="A40" s="181" t="s">
        <v>505</v>
      </c>
      <c r="B40" s="182">
        <v>43930</v>
      </c>
      <c r="C40" s="181" t="s">
        <v>506</v>
      </c>
      <c r="D40" s="181" t="s">
        <v>507</v>
      </c>
      <c r="E40" s="182">
        <v>1203600000</v>
      </c>
      <c r="F40" s="182">
        <v>10</v>
      </c>
      <c r="G40" s="182">
        <v>120360000</v>
      </c>
      <c r="H40" s="181" t="s">
        <v>14</v>
      </c>
    </row>
    <row r="41" spans="1:8" ht="18" customHeight="1">
      <c r="A41" s="181" t="s">
        <v>508</v>
      </c>
      <c r="B41" s="182">
        <v>43936</v>
      </c>
      <c r="C41" s="181" t="s">
        <v>509</v>
      </c>
      <c r="D41" s="181" t="s">
        <v>476</v>
      </c>
      <c r="E41" s="182">
        <v>681818</v>
      </c>
      <c r="F41" s="182">
        <v>10</v>
      </c>
      <c r="G41" s="182">
        <v>68182</v>
      </c>
      <c r="H41" s="181" t="s">
        <v>14</v>
      </c>
    </row>
    <row r="42" spans="1:8" ht="18" customHeight="1">
      <c r="A42" s="181" t="s">
        <v>510</v>
      </c>
      <c r="B42" s="182">
        <v>43943</v>
      </c>
      <c r="C42" s="181" t="s">
        <v>457</v>
      </c>
      <c r="D42" s="181" t="s">
        <v>458</v>
      </c>
      <c r="E42" s="182">
        <v>33480000</v>
      </c>
      <c r="F42" s="182">
        <v>10</v>
      </c>
      <c r="G42" s="182">
        <v>3348000</v>
      </c>
      <c r="H42" s="181" t="s">
        <v>14</v>
      </c>
    </row>
    <row r="43" spans="1:8" ht="18" customHeight="1">
      <c r="A43" s="181" t="s">
        <v>511</v>
      </c>
      <c r="B43" s="182">
        <v>43950</v>
      </c>
      <c r="C43" s="181" t="s">
        <v>488</v>
      </c>
      <c r="D43" s="181" t="s">
        <v>476</v>
      </c>
      <c r="E43" s="182">
        <v>672727</v>
      </c>
      <c r="F43" s="182">
        <v>10</v>
      </c>
      <c r="G43" s="182">
        <v>67273</v>
      </c>
      <c r="H43" s="181" t="s">
        <v>14</v>
      </c>
    </row>
    <row r="44" spans="1:8" ht="18" customHeight="1">
      <c r="A44" s="181" t="s">
        <v>512</v>
      </c>
      <c r="B44" s="182">
        <v>43962</v>
      </c>
      <c r="C44" s="181" t="s">
        <v>509</v>
      </c>
      <c r="D44" s="181" t="s">
        <v>476</v>
      </c>
      <c r="E44" s="182">
        <v>545455</v>
      </c>
      <c r="F44" s="182">
        <v>10</v>
      </c>
      <c r="G44" s="182">
        <v>54545</v>
      </c>
      <c r="H44" s="181" t="s">
        <v>14</v>
      </c>
    </row>
    <row r="45" spans="1:8" ht="18" customHeight="1">
      <c r="A45" s="181" t="s">
        <v>513</v>
      </c>
      <c r="B45" s="182">
        <v>43969</v>
      </c>
      <c r="C45" s="181" t="s">
        <v>514</v>
      </c>
      <c r="D45" s="181" t="s">
        <v>476</v>
      </c>
      <c r="E45" s="182">
        <v>636364</v>
      </c>
      <c r="F45" s="182">
        <v>10</v>
      </c>
      <c r="G45" s="182">
        <v>63636</v>
      </c>
      <c r="H45" s="181" t="s">
        <v>14</v>
      </c>
    </row>
    <row r="46" spans="1:8" ht="18" customHeight="1">
      <c r="A46" s="181" t="s">
        <v>515</v>
      </c>
      <c r="B46" s="182">
        <v>43986</v>
      </c>
      <c r="C46" s="181" t="s">
        <v>478</v>
      </c>
      <c r="D46" s="181" t="s">
        <v>476</v>
      </c>
      <c r="E46" s="182">
        <v>636364</v>
      </c>
      <c r="F46" s="182">
        <v>10</v>
      </c>
      <c r="G46" s="182">
        <v>63636</v>
      </c>
      <c r="H46" s="181" t="s">
        <v>14</v>
      </c>
    </row>
    <row r="47" spans="1:8" ht="18" customHeight="1">
      <c r="A47" s="181" t="s">
        <v>516</v>
      </c>
      <c r="B47" s="182">
        <v>44004</v>
      </c>
      <c r="C47" s="181" t="s">
        <v>517</v>
      </c>
      <c r="D47" s="181" t="s">
        <v>476</v>
      </c>
      <c r="E47" s="182">
        <v>727273</v>
      </c>
      <c r="F47" s="182">
        <v>10</v>
      </c>
      <c r="G47" s="182">
        <v>72727</v>
      </c>
      <c r="H47" s="181" t="s">
        <v>14</v>
      </c>
    </row>
    <row r="48" spans="1:8" ht="18" customHeight="1">
      <c r="A48" s="181" t="s">
        <v>518</v>
      </c>
      <c r="B48" s="182">
        <v>43958</v>
      </c>
      <c r="C48" s="181" t="s">
        <v>457</v>
      </c>
      <c r="D48" s="181" t="s">
        <v>458</v>
      </c>
      <c r="E48" s="182">
        <v>81100000</v>
      </c>
      <c r="F48" s="182">
        <v>10</v>
      </c>
      <c r="G48" s="182">
        <v>8110000</v>
      </c>
      <c r="H48" s="181" t="s">
        <v>14</v>
      </c>
    </row>
    <row r="49" spans="1:8" ht="18" customHeight="1">
      <c r="A49" s="148"/>
      <c r="B49" s="148"/>
      <c r="C49" s="179" t="s">
        <v>42</v>
      </c>
      <c r="D49" s="148"/>
      <c r="E49" s="183">
        <v>1423723687</v>
      </c>
      <c r="F49" s="148"/>
      <c r="G49" s="183">
        <v>142372368</v>
      </c>
      <c r="H49" s="148" t="s">
        <v>521</v>
      </c>
    </row>
    <row r="51" spans="1:8" ht="18" customHeight="1">
      <c r="E51" s="30">
        <v>1422480101</v>
      </c>
      <c r="G51" s="30">
        <v>142248009</v>
      </c>
      <c r="H51" s="30" t="s">
        <v>519</v>
      </c>
    </row>
    <row r="52" spans="1:8" ht="18" customHeight="1">
      <c r="G52" s="30">
        <v>142372368</v>
      </c>
      <c r="H52" s="30" t="s">
        <v>520</v>
      </c>
    </row>
    <row r="53" spans="1:8" ht="18" customHeight="1">
      <c r="G53" s="160">
        <f>G52-G51</f>
        <v>124359</v>
      </c>
    </row>
    <row r="55" spans="1:8" ht="18" customHeight="1">
      <c r="A55" s="177" t="s">
        <v>0</v>
      </c>
      <c r="B55" s="148"/>
      <c r="C55" s="148"/>
      <c r="D55" s="148"/>
      <c r="E55" s="148"/>
      <c r="F55" s="148"/>
      <c r="G55" s="148"/>
      <c r="H55" s="148"/>
    </row>
    <row r="56" spans="1:8" ht="18" customHeight="1">
      <c r="A56" s="178" t="s">
        <v>459</v>
      </c>
      <c r="B56" s="148"/>
      <c r="C56" s="148"/>
      <c r="D56" s="148"/>
      <c r="E56" s="148"/>
      <c r="F56" s="148"/>
      <c r="G56" s="148"/>
      <c r="H56" s="148"/>
    </row>
    <row r="57" spans="1:8" ht="18" customHeight="1">
      <c r="A57" s="179" t="s">
        <v>67</v>
      </c>
      <c r="B57" s="148"/>
      <c r="C57" s="148"/>
      <c r="D57" s="148"/>
      <c r="E57" s="148"/>
      <c r="F57" s="148"/>
      <c r="G57" s="148"/>
      <c r="H57" s="148"/>
    </row>
    <row r="59" spans="1:8" ht="18" customHeight="1">
      <c r="A59" s="180" t="s">
        <v>3</v>
      </c>
      <c r="B59" s="180" t="s">
        <v>4</v>
      </c>
      <c r="C59" s="180" t="s">
        <v>460</v>
      </c>
      <c r="D59" s="180" t="s">
        <v>6</v>
      </c>
      <c r="E59" s="180" t="s">
        <v>7</v>
      </c>
      <c r="F59" s="180" t="s">
        <v>8</v>
      </c>
      <c r="G59" s="180" t="s">
        <v>9</v>
      </c>
      <c r="H59" s="180" t="s">
        <v>10</v>
      </c>
    </row>
    <row r="60" spans="1:8" ht="18" customHeight="1">
      <c r="A60" s="181" t="s">
        <v>522</v>
      </c>
      <c r="B60" s="182">
        <v>44078</v>
      </c>
      <c r="C60" s="181" t="s">
        <v>523</v>
      </c>
      <c r="D60" s="181" t="s">
        <v>476</v>
      </c>
      <c r="E60" s="182">
        <v>681818</v>
      </c>
      <c r="F60" s="182">
        <v>10</v>
      </c>
      <c r="G60" s="182">
        <v>68182</v>
      </c>
      <c r="H60" s="181" t="s">
        <v>14</v>
      </c>
    </row>
    <row r="61" spans="1:8" ht="18" customHeight="1">
      <c r="A61" s="181" t="s">
        <v>522</v>
      </c>
      <c r="B61" s="182">
        <v>44078</v>
      </c>
      <c r="C61" s="181" t="s">
        <v>524</v>
      </c>
      <c r="D61" s="181" t="s">
        <v>476</v>
      </c>
      <c r="E61" s="182">
        <v>681818</v>
      </c>
      <c r="F61" s="182">
        <v>10</v>
      </c>
      <c r="G61" s="182">
        <v>68182</v>
      </c>
      <c r="H61" s="181" t="s">
        <v>14</v>
      </c>
    </row>
    <row r="62" spans="1:8" ht="18" customHeight="1">
      <c r="A62" s="181" t="s">
        <v>525</v>
      </c>
      <c r="B62" s="182">
        <v>44080</v>
      </c>
      <c r="C62" s="181" t="s">
        <v>524</v>
      </c>
      <c r="D62" s="181" t="s">
        <v>476</v>
      </c>
      <c r="E62" s="182">
        <v>636364</v>
      </c>
      <c r="F62" s="182">
        <v>10</v>
      </c>
      <c r="G62" s="182">
        <v>63636</v>
      </c>
      <c r="H62" s="181" t="s">
        <v>14</v>
      </c>
    </row>
    <row r="63" spans="1:8" ht="18" customHeight="1">
      <c r="A63" s="181" t="s">
        <v>526</v>
      </c>
      <c r="B63" s="182">
        <v>44086</v>
      </c>
      <c r="C63" s="181" t="s">
        <v>524</v>
      </c>
      <c r="D63" s="181" t="s">
        <v>476</v>
      </c>
      <c r="E63" s="182">
        <v>727273</v>
      </c>
      <c r="F63" s="182">
        <v>10</v>
      </c>
      <c r="G63" s="182">
        <v>72727</v>
      </c>
      <c r="H63" s="181" t="s">
        <v>14</v>
      </c>
    </row>
    <row r="64" spans="1:8" ht="18" customHeight="1">
      <c r="A64" s="181" t="s">
        <v>527</v>
      </c>
      <c r="B64" s="182">
        <v>44090</v>
      </c>
      <c r="C64" s="181" t="s">
        <v>524</v>
      </c>
      <c r="D64" s="181" t="s">
        <v>476</v>
      </c>
      <c r="E64" s="182">
        <v>727273</v>
      </c>
      <c r="F64" s="182">
        <v>10</v>
      </c>
      <c r="G64" s="182">
        <v>72727</v>
      </c>
      <c r="H64" s="181" t="s">
        <v>14</v>
      </c>
    </row>
    <row r="65" spans="1:8" ht="18" customHeight="1">
      <c r="A65" s="181" t="s">
        <v>528</v>
      </c>
      <c r="B65" s="182">
        <v>44094</v>
      </c>
      <c r="C65" s="181" t="s">
        <v>523</v>
      </c>
      <c r="D65" s="181" t="s">
        <v>476</v>
      </c>
      <c r="E65" s="182">
        <v>545455</v>
      </c>
      <c r="F65" s="182">
        <v>10</v>
      </c>
      <c r="G65" s="182">
        <v>54545</v>
      </c>
      <c r="H65" s="181" t="s">
        <v>14</v>
      </c>
    </row>
    <row r="66" spans="1:8" ht="18" customHeight="1">
      <c r="A66" s="181" t="s">
        <v>528</v>
      </c>
      <c r="B66" s="182">
        <v>44094</v>
      </c>
      <c r="C66" s="181" t="s">
        <v>524</v>
      </c>
      <c r="D66" s="181" t="s">
        <v>476</v>
      </c>
      <c r="E66" s="182">
        <v>545455</v>
      </c>
      <c r="F66" s="182">
        <v>10</v>
      </c>
      <c r="G66" s="182">
        <v>54545</v>
      </c>
      <c r="H66" s="181" t="s">
        <v>14</v>
      </c>
    </row>
    <row r="67" spans="1:8" ht="18" customHeight="1">
      <c r="A67" s="181" t="s">
        <v>529</v>
      </c>
      <c r="B67" s="182">
        <v>44095</v>
      </c>
      <c r="C67" s="181" t="s">
        <v>530</v>
      </c>
      <c r="D67" s="181" t="s">
        <v>476</v>
      </c>
      <c r="E67" s="182">
        <v>790909</v>
      </c>
      <c r="F67" s="182">
        <v>10</v>
      </c>
      <c r="G67" s="182">
        <v>79091</v>
      </c>
      <c r="H67" s="181" t="s">
        <v>14</v>
      </c>
    </row>
    <row r="68" spans="1:8" ht="18" customHeight="1">
      <c r="A68" s="181" t="s">
        <v>531</v>
      </c>
      <c r="B68" s="182">
        <v>44102</v>
      </c>
      <c r="C68" s="181" t="s">
        <v>524</v>
      </c>
      <c r="D68" s="181" t="s">
        <v>476</v>
      </c>
      <c r="E68" s="182">
        <v>545455</v>
      </c>
      <c r="F68" s="182">
        <v>10</v>
      </c>
      <c r="G68" s="182">
        <v>54545</v>
      </c>
      <c r="H68" s="181" t="s">
        <v>14</v>
      </c>
    </row>
    <row r="69" spans="1:8" ht="18" customHeight="1">
      <c r="A69" s="181" t="s">
        <v>531</v>
      </c>
      <c r="B69" s="182">
        <v>44102</v>
      </c>
      <c r="C69" s="181" t="s">
        <v>523</v>
      </c>
      <c r="D69" s="181" t="s">
        <v>476</v>
      </c>
      <c r="E69" s="182">
        <v>545455</v>
      </c>
      <c r="F69" s="182">
        <v>10</v>
      </c>
      <c r="G69" s="182">
        <v>54545</v>
      </c>
      <c r="H69" s="181" t="s">
        <v>14</v>
      </c>
    </row>
    <row r="70" spans="1:8" ht="18" customHeight="1">
      <c r="A70" s="181" t="s">
        <v>532</v>
      </c>
      <c r="B70" s="182">
        <v>44025</v>
      </c>
      <c r="C70" s="181" t="s">
        <v>533</v>
      </c>
      <c r="D70" s="181" t="s">
        <v>534</v>
      </c>
      <c r="E70" s="182">
        <v>1017000</v>
      </c>
      <c r="F70" s="182">
        <v>10</v>
      </c>
      <c r="G70" s="182">
        <v>101700</v>
      </c>
      <c r="H70" s="181" t="s">
        <v>14</v>
      </c>
    </row>
    <row r="71" spans="1:8" ht="18" customHeight="1">
      <c r="A71" s="181" t="s">
        <v>535</v>
      </c>
      <c r="B71" s="182">
        <v>44077</v>
      </c>
      <c r="C71" s="181" t="s">
        <v>536</v>
      </c>
      <c r="D71" s="181" t="s">
        <v>463</v>
      </c>
      <c r="E71" s="182">
        <v>1854500</v>
      </c>
      <c r="F71" s="182">
        <v>10</v>
      </c>
      <c r="G71" s="182">
        <v>185450</v>
      </c>
      <c r="H71" s="181" t="s">
        <v>14</v>
      </c>
    </row>
    <row r="72" spans="1:8" ht="18" customHeight="1">
      <c r="A72" s="181" t="s">
        <v>537</v>
      </c>
      <c r="B72" s="182">
        <v>44014</v>
      </c>
      <c r="C72" s="181" t="s">
        <v>538</v>
      </c>
      <c r="D72" s="181" t="s">
        <v>539</v>
      </c>
      <c r="E72" s="182">
        <v>548400000</v>
      </c>
      <c r="F72" s="182">
        <v>10</v>
      </c>
      <c r="G72" s="182">
        <v>54840000</v>
      </c>
      <c r="H72" s="181" t="s">
        <v>14</v>
      </c>
    </row>
    <row r="73" spans="1:8" ht="18" customHeight="1">
      <c r="A73" s="181" t="s">
        <v>540</v>
      </c>
      <c r="B73" s="182">
        <v>44063</v>
      </c>
      <c r="C73" s="181" t="s">
        <v>541</v>
      </c>
      <c r="D73" s="181" t="s">
        <v>539</v>
      </c>
      <c r="E73" s="182">
        <v>400000281</v>
      </c>
      <c r="F73" s="182">
        <v>10</v>
      </c>
      <c r="G73" s="182">
        <v>40000028</v>
      </c>
      <c r="H73" s="181" t="s">
        <v>14</v>
      </c>
    </row>
    <row r="74" spans="1:8" ht="18" customHeight="1">
      <c r="A74" s="181" t="s">
        <v>542</v>
      </c>
      <c r="B74" s="182">
        <v>44079</v>
      </c>
      <c r="C74" s="181" t="s">
        <v>538</v>
      </c>
      <c r="D74" s="181" t="s">
        <v>543</v>
      </c>
      <c r="E74" s="182">
        <v>409200000</v>
      </c>
      <c r="F74" s="182">
        <v>10</v>
      </c>
      <c r="G74" s="182">
        <v>40920000</v>
      </c>
      <c r="H74" s="181" t="s">
        <v>14</v>
      </c>
    </row>
    <row r="75" spans="1:8" ht="18" customHeight="1">
      <c r="A75" s="181" t="s">
        <v>544</v>
      </c>
      <c r="B75" s="182">
        <v>44074</v>
      </c>
      <c r="C75" s="181" t="s">
        <v>545</v>
      </c>
      <c r="D75" s="181" t="s">
        <v>546</v>
      </c>
      <c r="E75" s="182">
        <v>319090909</v>
      </c>
      <c r="F75" s="182">
        <v>10</v>
      </c>
      <c r="G75" s="182">
        <v>31909091</v>
      </c>
      <c r="H75" s="181" t="s">
        <v>14</v>
      </c>
    </row>
    <row r="76" spans="1:8" ht="18" customHeight="1">
      <c r="A76" s="181" t="s">
        <v>547</v>
      </c>
      <c r="B76" s="182">
        <v>44090</v>
      </c>
      <c r="C76" s="181" t="s">
        <v>548</v>
      </c>
      <c r="D76" s="181" t="s">
        <v>549</v>
      </c>
      <c r="E76" s="182">
        <v>400050000</v>
      </c>
      <c r="F76" s="182">
        <v>10</v>
      </c>
      <c r="G76" s="182">
        <v>40005000</v>
      </c>
      <c r="H76" s="181" t="s">
        <v>14</v>
      </c>
    </row>
    <row r="77" spans="1:8" ht="18" customHeight="1">
      <c r="A77" s="181" t="s">
        <v>550</v>
      </c>
      <c r="B77" s="182">
        <v>44019</v>
      </c>
      <c r="C77" s="181" t="s">
        <v>533</v>
      </c>
      <c r="D77" s="181" t="s">
        <v>534</v>
      </c>
      <c r="E77" s="182">
        <v>2021000</v>
      </c>
      <c r="F77" s="182">
        <v>10</v>
      </c>
      <c r="G77" s="182">
        <v>202100</v>
      </c>
      <c r="H77" s="181" t="s">
        <v>14</v>
      </c>
    </row>
    <row r="78" spans="1:8" ht="18" customHeight="1">
      <c r="A78" s="181" t="s">
        <v>551</v>
      </c>
      <c r="B78" s="182">
        <v>44022</v>
      </c>
      <c r="C78" s="181" t="s">
        <v>552</v>
      </c>
      <c r="D78" s="181" t="s">
        <v>476</v>
      </c>
      <c r="E78" s="182">
        <v>863636</v>
      </c>
      <c r="F78" s="182">
        <v>10</v>
      </c>
      <c r="G78" s="182">
        <v>86364</v>
      </c>
      <c r="H78" s="181" t="s">
        <v>14</v>
      </c>
    </row>
    <row r="79" spans="1:8" ht="18" customHeight="1">
      <c r="A79" s="181" t="s">
        <v>553</v>
      </c>
      <c r="B79" s="182">
        <v>44029</v>
      </c>
      <c r="C79" s="181" t="s">
        <v>552</v>
      </c>
      <c r="D79" s="181" t="s">
        <v>476</v>
      </c>
      <c r="E79" s="182">
        <v>836364</v>
      </c>
      <c r="F79" s="182">
        <v>10</v>
      </c>
      <c r="G79" s="182">
        <v>83636</v>
      </c>
      <c r="H79" s="181" t="s">
        <v>14</v>
      </c>
    </row>
    <row r="80" spans="1:8" ht="18" customHeight="1">
      <c r="A80" s="181" t="s">
        <v>554</v>
      </c>
      <c r="B80" s="182">
        <v>44075</v>
      </c>
      <c r="C80" s="181" t="s">
        <v>555</v>
      </c>
      <c r="D80" s="181" t="s">
        <v>556</v>
      </c>
      <c r="E80" s="182">
        <v>63700000</v>
      </c>
      <c r="F80" s="182">
        <v>10</v>
      </c>
      <c r="G80" s="182">
        <v>6370000</v>
      </c>
      <c r="H80" s="181" t="s">
        <v>14</v>
      </c>
    </row>
    <row r="81" spans="1:8" ht="18" customHeight="1">
      <c r="A81" s="181" t="s">
        <v>557</v>
      </c>
      <c r="B81" s="182">
        <v>44041</v>
      </c>
      <c r="C81" s="181" t="s">
        <v>558</v>
      </c>
      <c r="D81" s="181" t="s">
        <v>559</v>
      </c>
      <c r="E81" s="182">
        <v>727273</v>
      </c>
      <c r="F81" s="182">
        <v>10</v>
      </c>
      <c r="G81" s="182">
        <v>72727</v>
      </c>
      <c r="H81" s="181" t="s">
        <v>14</v>
      </c>
    </row>
    <row r="82" spans="1:8" ht="18" customHeight="1">
      <c r="A82" s="181" t="s">
        <v>560</v>
      </c>
      <c r="B82" s="182">
        <v>45871</v>
      </c>
      <c r="C82" s="181" t="s">
        <v>561</v>
      </c>
      <c r="D82" s="181" t="s">
        <v>476</v>
      </c>
      <c r="E82" s="182">
        <v>527273</v>
      </c>
      <c r="F82" s="182">
        <v>10</v>
      </c>
      <c r="G82" s="182">
        <v>52727</v>
      </c>
      <c r="H82" s="181" t="s">
        <v>14</v>
      </c>
    </row>
    <row r="83" spans="1:8" ht="18" customHeight="1">
      <c r="A83" s="181" t="s">
        <v>562</v>
      </c>
      <c r="B83" s="182">
        <v>44053</v>
      </c>
      <c r="C83" s="181" t="s">
        <v>524</v>
      </c>
      <c r="D83" s="181" t="s">
        <v>563</v>
      </c>
      <c r="E83" s="182">
        <v>909091</v>
      </c>
      <c r="F83" s="182">
        <v>10</v>
      </c>
      <c r="G83" s="182">
        <v>90909</v>
      </c>
      <c r="H83" s="181" t="s">
        <v>14</v>
      </c>
    </row>
    <row r="84" spans="1:8" ht="18" customHeight="1">
      <c r="A84" s="181" t="s">
        <v>564</v>
      </c>
      <c r="B84" s="182">
        <v>44064</v>
      </c>
      <c r="C84" s="181" t="s">
        <v>524</v>
      </c>
      <c r="D84" s="181" t="s">
        <v>476</v>
      </c>
      <c r="E84" s="182">
        <v>727273</v>
      </c>
      <c r="F84" s="182">
        <v>10</v>
      </c>
      <c r="G84" s="182">
        <v>72727</v>
      </c>
      <c r="H84" s="181" t="s">
        <v>14</v>
      </c>
    </row>
    <row r="85" spans="1:8" ht="18" customHeight="1">
      <c r="A85" s="181" t="s">
        <v>565</v>
      </c>
      <c r="B85" s="182">
        <v>44074</v>
      </c>
      <c r="C85" s="181" t="s">
        <v>524</v>
      </c>
      <c r="D85" s="181" t="s">
        <v>476</v>
      </c>
      <c r="E85" s="182">
        <v>727273</v>
      </c>
      <c r="F85" s="182">
        <v>10</v>
      </c>
      <c r="G85" s="182">
        <v>72727</v>
      </c>
      <c r="H85" s="181" t="s">
        <v>14</v>
      </c>
    </row>
    <row r="86" spans="1:8" ht="18" customHeight="1">
      <c r="A86" s="148"/>
      <c r="B86" s="148"/>
      <c r="C86" s="179" t="s">
        <v>42</v>
      </c>
      <c r="D86" s="148"/>
      <c r="E86" s="183">
        <v>2157079148</v>
      </c>
      <c r="F86" s="148"/>
      <c r="G86" s="183">
        <v>215707911</v>
      </c>
      <c r="H86" s="148" t="s">
        <v>521</v>
      </c>
    </row>
    <row r="88" spans="1:8" ht="18" customHeight="1">
      <c r="E88" s="30">
        <v>2144349922</v>
      </c>
      <c r="G88" s="30">
        <v>213800644</v>
      </c>
      <c r="H88" s="30" t="s">
        <v>519</v>
      </c>
    </row>
    <row r="89" spans="1:8" ht="18" customHeight="1">
      <c r="G89" s="30">
        <v>215707911</v>
      </c>
      <c r="H89" s="30" t="s">
        <v>520</v>
      </c>
    </row>
    <row r="90" spans="1:8" ht="18" customHeight="1">
      <c r="G90" s="30">
        <v>1907267</v>
      </c>
    </row>
    <row r="93" spans="1:8" ht="18" customHeight="1">
      <c r="A93" s="193" t="s">
        <v>0</v>
      </c>
      <c r="B93" s="185"/>
      <c r="C93" s="185"/>
      <c r="D93" s="185"/>
      <c r="E93" s="185"/>
      <c r="F93" s="185"/>
      <c r="G93" s="185"/>
      <c r="H93" s="185"/>
    </row>
    <row r="94" spans="1:8" ht="18" customHeight="1">
      <c r="A94" s="194" t="s">
        <v>459</v>
      </c>
      <c r="B94" s="185"/>
      <c r="C94" s="185"/>
      <c r="D94" s="185"/>
      <c r="E94" s="185"/>
      <c r="F94" s="185"/>
      <c r="G94" s="185"/>
      <c r="H94" s="185"/>
    </row>
    <row r="95" spans="1:8" ht="18" customHeight="1">
      <c r="A95" s="189" t="s">
        <v>566</v>
      </c>
      <c r="B95" s="185"/>
      <c r="C95" s="185"/>
      <c r="D95" s="185"/>
      <c r="E95" s="185"/>
      <c r="F95" s="185"/>
      <c r="G95" s="185"/>
      <c r="H95" s="185"/>
    </row>
    <row r="97" spans="1:8" ht="18" customHeight="1">
      <c r="A97" s="186" t="s">
        <v>3</v>
      </c>
      <c r="B97" s="186" t="s">
        <v>4</v>
      </c>
      <c r="C97" s="186" t="s">
        <v>460</v>
      </c>
      <c r="D97" s="186" t="s">
        <v>6</v>
      </c>
      <c r="E97" s="190" t="s">
        <v>7</v>
      </c>
      <c r="F97" s="190" t="s">
        <v>8</v>
      </c>
      <c r="G97" s="190" t="s">
        <v>9</v>
      </c>
      <c r="H97" s="186" t="s">
        <v>10</v>
      </c>
    </row>
    <row r="98" spans="1:8" ht="18" customHeight="1">
      <c r="A98" s="187" t="s">
        <v>567</v>
      </c>
      <c r="B98" s="188">
        <v>44107</v>
      </c>
      <c r="C98" s="187" t="s">
        <v>524</v>
      </c>
      <c r="D98" s="187" t="s">
        <v>476</v>
      </c>
      <c r="E98" s="191">
        <v>500000</v>
      </c>
      <c r="F98" s="191">
        <v>10</v>
      </c>
      <c r="G98" s="191">
        <v>50000</v>
      </c>
      <c r="H98" s="187" t="s">
        <v>14</v>
      </c>
    </row>
    <row r="99" spans="1:8" ht="18" customHeight="1">
      <c r="A99" s="187" t="s">
        <v>568</v>
      </c>
      <c r="B99" s="188">
        <v>44114</v>
      </c>
      <c r="C99" s="187" t="s">
        <v>524</v>
      </c>
      <c r="D99" s="187" t="s">
        <v>476</v>
      </c>
      <c r="E99" s="191">
        <v>545455</v>
      </c>
      <c r="F99" s="191">
        <v>10</v>
      </c>
      <c r="G99" s="191">
        <v>54545</v>
      </c>
      <c r="H99" s="187" t="s">
        <v>14</v>
      </c>
    </row>
    <row r="100" spans="1:8" ht="18" customHeight="1">
      <c r="A100" s="187" t="s">
        <v>569</v>
      </c>
      <c r="B100" s="188">
        <v>44127</v>
      </c>
      <c r="C100" s="187" t="s">
        <v>552</v>
      </c>
      <c r="D100" s="187" t="s">
        <v>476</v>
      </c>
      <c r="E100" s="191">
        <v>636364</v>
      </c>
      <c r="F100" s="191">
        <v>10</v>
      </c>
      <c r="G100" s="191">
        <v>63636</v>
      </c>
      <c r="H100" s="187" t="s">
        <v>14</v>
      </c>
    </row>
    <row r="101" spans="1:8" ht="18" customHeight="1">
      <c r="A101" s="187" t="s">
        <v>570</v>
      </c>
      <c r="B101" s="188">
        <v>44134</v>
      </c>
      <c r="C101" s="187" t="s">
        <v>552</v>
      </c>
      <c r="D101" s="187" t="s">
        <v>476</v>
      </c>
      <c r="E101" s="191">
        <v>727273</v>
      </c>
      <c r="F101" s="191">
        <v>10</v>
      </c>
      <c r="G101" s="191">
        <v>72727</v>
      </c>
      <c r="H101" s="187" t="s">
        <v>14</v>
      </c>
    </row>
    <row r="102" spans="1:8" ht="18" customHeight="1">
      <c r="A102" s="187" t="s">
        <v>571</v>
      </c>
      <c r="B102" s="188">
        <v>44136</v>
      </c>
      <c r="C102" s="187" t="s">
        <v>552</v>
      </c>
      <c r="D102" s="187" t="s">
        <v>476</v>
      </c>
      <c r="E102" s="191">
        <v>454545</v>
      </c>
      <c r="F102" s="191">
        <v>10</v>
      </c>
      <c r="G102" s="191">
        <v>45455</v>
      </c>
      <c r="H102" s="187" t="s">
        <v>14</v>
      </c>
    </row>
    <row r="103" spans="1:8" ht="18" customHeight="1">
      <c r="A103" s="187" t="s">
        <v>572</v>
      </c>
      <c r="B103" s="188">
        <v>44152</v>
      </c>
      <c r="C103" s="187" t="s">
        <v>552</v>
      </c>
      <c r="D103" s="187" t="s">
        <v>476</v>
      </c>
      <c r="E103" s="191">
        <v>636364</v>
      </c>
      <c r="F103" s="191">
        <v>10</v>
      </c>
      <c r="G103" s="191">
        <v>63636</v>
      </c>
      <c r="H103" s="187" t="s">
        <v>14</v>
      </c>
    </row>
    <row r="104" spans="1:8" ht="18" customHeight="1">
      <c r="A104" s="187" t="s">
        <v>573</v>
      </c>
      <c r="B104" s="188">
        <v>44154</v>
      </c>
      <c r="C104" s="187" t="s">
        <v>552</v>
      </c>
      <c r="D104" s="187" t="s">
        <v>476</v>
      </c>
      <c r="E104" s="191">
        <v>454545</v>
      </c>
      <c r="F104" s="191">
        <v>10</v>
      </c>
      <c r="G104" s="191">
        <v>45455</v>
      </c>
      <c r="H104" s="187" t="s">
        <v>14</v>
      </c>
    </row>
    <row r="105" spans="1:8" ht="18" customHeight="1">
      <c r="A105" s="187" t="s">
        <v>574</v>
      </c>
      <c r="B105" s="188">
        <v>44157</v>
      </c>
      <c r="C105" s="187" t="s">
        <v>552</v>
      </c>
      <c r="D105" s="187" t="s">
        <v>476</v>
      </c>
      <c r="E105" s="191">
        <v>454545</v>
      </c>
      <c r="F105" s="191">
        <v>10</v>
      </c>
      <c r="G105" s="191">
        <v>45455</v>
      </c>
      <c r="H105" s="187" t="s">
        <v>14</v>
      </c>
    </row>
    <row r="106" spans="1:8" ht="18" customHeight="1">
      <c r="A106" s="187" t="s">
        <v>575</v>
      </c>
      <c r="B106" s="188">
        <v>44164</v>
      </c>
      <c r="C106" s="187" t="s">
        <v>552</v>
      </c>
      <c r="D106" s="187" t="s">
        <v>476</v>
      </c>
      <c r="E106" s="191">
        <v>572727</v>
      </c>
      <c r="F106" s="191">
        <v>10</v>
      </c>
      <c r="G106" s="191">
        <v>57273</v>
      </c>
      <c r="H106" s="187" t="s">
        <v>14</v>
      </c>
    </row>
    <row r="107" spans="1:8" ht="18" customHeight="1">
      <c r="A107" s="187" t="s">
        <v>576</v>
      </c>
      <c r="B107" s="188">
        <v>44166</v>
      </c>
      <c r="C107" s="187" t="s">
        <v>552</v>
      </c>
      <c r="D107" s="187" t="s">
        <v>476</v>
      </c>
      <c r="E107" s="191">
        <v>454545</v>
      </c>
      <c r="F107" s="191">
        <v>10</v>
      </c>
      <c r="G107" s="191">
        <v>45455</v>
      </c>
      <c r="H107" s="187" t="s">
        <v>14</v>
      </c>
    </row>
    <row r="108" spans="1:8" ht="18" customHeight="1">
      <c r="A108" s="187" t="s">
        <v>577</v>
      </c>
      <c r="B108" s="188">
        <v>44176</v>
      </c>
      <c r="C108" s="187" t="s">
        <v>552</v>
      </c>
      <c r="D108" s="187" t="s">
        <v>476</v>
      </c>
      <c r="E108" s="191">
        <v>818182</v>
      </c>
      <c r="F108" s="191">
        <v>10</v>
      </c>
      <c r="G108" s="191">
        <v>81818</v>
      </c>
      <c r="H108" s="187" t="s">
        <v>14</v>
      </c>
    </row>
    <row r="109" spans="1:8" ht="18" customHeight="1">
      <c r="A109" s="187" t="s">
        <v>578</v>
      </c>
      <c r="B109" s="188">
        <v>44183</v>
      </c>
      <c r="C109" s="187" t="s">
        <v>552</v>
      </c>
      <c r="D109" s="187" t="s">
        <v>476</v>
      </c>
      <c r="E109" s="191">
        <v>727273</v>
      </c>
      <c r="F109" s="191">
        <v>10</v>
      </c>
      <c r="G109" s="191">
        <v>72727</v>
      </c>
      <c r="H109" s="187" t="s">
        <v>14</v>
      </c>
    </row>
    <row r="110" spans="1:8" ht="18" customHeight="1">
      <c r="A110" s="187" t="s">
        <v>579</v>
      </c>
      <c r="B110" s="188">
        <v>44191</v>
      </c>
      <c r="C110" s="187" t="s">
        <v>552</v>
      </c>
      <c r="D110" s="187" t="s">
        <v>476</v>
      </c>
      <c r="E110" s="191">
        <v>727273</v>
      </c>
      <c r="F110" s="191">
        <v>10</v>
      </c>
      <c r="G110" s="191">
        <v>72727</v>
      </c>
      <c r="H110" s="187" t="s">
        <v>14</v>
      </c>
    </row>
    <row r="111" spans="1:8" ht="18" customHeight="1">
      <c r="A111" s="187" t="s">
        <v>580</v>
      </c>
      <c r="B111" s="188">
        <v>44131</v>
      </c>
      <c r="C111" s="187" t="s">
        <v>581</v>
      </c>
      <c r="D111" s="187" t="s">
        <v>582</v>
      </c>
      <c r="E111" s="191">
        <v>191765400</v>
      </c>
      <c r="F111" s="191">
        <v>10</v>
      </c>
      <c r="G111" s="191">
        <v>19176540</v>
      </c>
      <c r="H111" s="187" t="s">
        <v>14</v>
      </c>
    </row>
    <row r="112" spans="1:8" ht="18" customHeight="1">
      <c r="A112" s="187" t="s">
        <v>583</v>
      </c>
      <c r="B112" s="188">
        <v>44135</v>
      </c>
      <c r="C112" s="187" t="s">
        <v>471</v>
      </c>
      <c r="D112" s="187" t="s">
        <v>458</v>
      </c>
      <c r="E112" s="191">
        <v>30492700</v>
      </c>
      <c r="F112" s="191">
        <v>10</v>
      </c>
      <c r="G112" s="191">
        <v>3049270</v>
      </c>
      <c r="H112" s="187" t="s">
        <v>14</v>
      </c>
    </row>
    <row r="113" spans="1:8" ht="18" customHeight="1">
      <c r="A113" s="187" t="s">
        <v>584</v>
      </c>
      <c r="B113" s="188">
        <v>44147</v>
      </c>
      <c r="C113" s="187" t="s">
        <v>471</v>
      </c>
      <c r="D113" s="187" t="s">
        <v>458</v>
      </c>
      <c r="E113" s="191">
        <v>12180000</v>
      </c>
      <c r="F113" s="191">
        <v>10</v>
      </c>
      <c r="G113" s="191">
        <v>1218000</v>
      </c>
      <c r="H113" s="187" t="s">
        <v>14</v>
      </c>
    </row>
    <row r="114" spans="1:8" ht="18" customHeight="1">
      <c r="A114" s="187" t="s">
        <v>585</v>
      </c>
      <c r="B114" s="188">
        <v>44151</v>
      </c>
      <c r="C114" s="187" t="s">
        <v>471</v>
      </c>
      <c r="D114" s="187" t="s">
        <v>458</v>
      </c>
      <c r="E114" s="191">
        <v>3306650</v>
      </c>
      <c r="F114" s="191">
        <v>10</v>
      </c>
      <c r="G114" s="191">
        <v>330665</v>
      </c>
      <c r="H114" s="187" t="s">
        <v>14</v>
      </c>
    </row>
    <row r="115" spans="1:8" ht="18" customHeight="1">
      <c r="A115" s="187" t="s">
        <v>586</v>
      </c>
      <c r="B115" s="188">
        <v>44153</v>
      </c>
      <c r="C115" s="187" t="s">
        <v>471</v>
      </c>
      <c r="D115" s="187" t="s">
        <v>458</v>
      </c>
      <c r="E115" s="191">
        <v>41666500</v>
      </c>
      <c r="F115" s="191">
        <v>10</v>
      </c>
      <c r="G115" s="191">
        <v>4166650</v>
      </c>
      <c r="H115" s="187" t="s">
        <v>14</v>
      </c>
    </row>
    <row r="116" spans="1:8" ht="18" customHeight="1">
      <c r="A116" s="187" t="s">
        <v>587</v>
      </c>
      <c r="B116" s="188">
        <v>44150</v>
      </c>
      <c r="C116" s="187" t="s">
        <v>538</v>
      </c>
      <c r="D116" s="187" t="s">
        <v>543</v>
      </c>
      <c r="E116" s="191">
        <v>539400000</v>
      </c>
      <c r="F116" s="191">
        <v>10</v>
      </c>
      <c r="G116" s="191">
        <v>53940000</v>
      </c>
      <c r="H116" s="187" t="s">
        <v>14</v>
      </c>
    </row>
    <row r="117" spans="1:8" ht="18" customHeight="1">
      <c r="A117" s="187" t="s">
        <v>588</v>
      </c>
      <c r="B117" s="188">
        <v>44181</v>
      </c>
      <c r="C117" s="187" t="s">
        <v>541</v>
      </c>
      <c r="D117" s="187" t="s">
        <v>589</v>
      </c>
      <c r="E117" s="191">
        <v>550011090</v>
      </c>
      <c r="F117" s="191">
        <v>10</v>
      </c>
      <c r="G117" s="191">
        <v>55001109</v>
      </c>
      <c r="H117" s="187" t="s">
        <v>14</v>
      </c>
    </row>
    <row r="118" spans="1:8" ht="18" customHeight="1">
      <c r="A118" s="187" t="s">
        <v>590</v>
      </c>
      <c r="B118" s="188">
        <v>44173</v>
      </c>
      <c r="C118" s="187" t="s">
        <v>471</v>
      </c>
      <c r="D118" s="187" t="s">
        <v>458</v>
      </c>
      <c r="E118" s="191">
        <v>19900000</v>
      </c>
      <c r="F118" s="191">
        <v>10</v>
      </c>
      <c r="G118" s="191">
        <v>1990000</v>
      </c>
      <c r="H118" s="187" t="s">
        <v>14</v>
      </c>
    </row>
    <row r="119" spans="1:8" ht="18" customHeight="1">
      <c r="A119" s="187" t="s">
        <v>591</v>
      </c>
      <c r="B119" s="188">
        <v>44174</v>
      </c>
      <c r="C119" s="187" t="s">
        <v>471</v>
      </c>
      <c r="D119" s="187" t="s">
        <v>458</v>
      </c>
      <c r="E119" s="191">
        <v>870000</v>
      </c>
      <c r="F119" s="191">
        <v>10</v>
      </c>
      <c r="G119" s="191">
        <v>87000</v>
      </c>
      <c r="H119" s="187" t="s">
        <v>14</v>
      </c>
    </row>
    <row r="120" spans="1:8" ht="18" customHeight="1">
      <c r="A120" s="187" t="s">
        <v>592</v>
      </c>
      <c r="B120" s="188">
        <v>44183</v>
      </c>
      <c r="C120" s="187" t="s">
        <v>471</v>
      </c>
      <c r="D120" s="187" t="s">
        <v>458</v>
      </c>
      <c r="E120" s="191">
        <v>50532400</v>
      </c>
      <c r="F120" s="191">
        <v>10</v>
      </c>
      <c r="G120" s="191">
        <v>5053240</v>
      </c>
      <c r="H120" s="187" t="s">
        <v>14</v>
      </c>
    </row>
    <row r="121" spans="1:8" ht="18" customHeight="1">
      <c r="A121" s="187" t="s">
        <v>593</v>
      </c>
      <c r="B121" s="188">
        <v>44186</v>
      </c>
      <c r="C121" s="187" t="s">
        <v>471</v>
      </c>
      <c r="D121" s="187" t="s">
        <v>458</v>
      </c>
      <c r="E121" s="191">
        <v>25276500</v>
      </c>
      <c r="F121" s="191">
        <v>10</v>
      </c>
      <c r="G121" s="191">
        <v>2527650</v>
      </c>
      <c r="H121" s="187" t="s">
        <v>14</v>
      </c>
    </row>
    <row r="122" spans="1:8" ht="18" customHeight="1">
      <c r="A122" s="187" t="s">
        <v>594</v>
      </c>
      <c r="B122" s="188">
        <v>44196</v>
      </c>
      <c r="C122" s="187" t="s">
        <v>471</v>
      </c>
      <c r="D122" s="187" t="s">
        <v>458</v>
      </c>
      <c r="E122" s="191">
        <v>26456200</v>
      </c>
      <c r="F122" s="191">
        <v>10</v>
      </c>
      <c r="G122" s="191">
        <v>2645620</v>
      </c>
      <c r="H122" s="187" t="s">
        <v>14</v>
      </c>
    </row>
    <row r="123" spans="1:8" ht="18" customHeight="1">
      <c r="A123" s="187" t="s">
        <v>595</v>
      </c>
      <c r="B123" s="188">
        <v>44132</v>
      </c>
      <c r="C123" s="187" t="s">
        <v>596</v>
      </c>
      <c r="D123" s="187" t="s">
        <v>597</v>
      </c>
      <c r="E123" s="191">
        <v>363653300</v>
      </c>
      <c r="F123" s="191">
        <v>10</v>
      </c>
      <c r="G123" s="191">
        <v>36365330</v>
      </c>
      <c r="H123" s="187" t="s">
        <v>14</v>
      </c>
    </row>
    <row r="124" spans="1:8" ht="18" customHeight="1">
      <c r="A124" s="187" t="s">
        <v>598</v>
      </c>
      <c r="B124" s="188">
        <v>44194</v>
      </c>
      <c r="C124" s="187" t="s">
        <v>599</v>
      </c>
      <c r="D124" s="187" t="s">
        <v>600</v>
      </c>
      <c r="E124" s="191">
        <v>29900800</v>
      </c>
      <c r="F124" s="191">
        <v>10</v>
      </c>
      <c r="G124" s="191">
        <v>2990080</v>
      </c>
      <c r="H124" s="187" t="s">
        <v>14</v>
      </c>
    </row>
    <row r="125" spans="1:8" ht="18" customHeight="1">
      <c r="A125" s="187" t="s">
        <v>601</v>
      </c>
      <c r="B125" s="188">
        <v>44195</v>
      </c>
      <c r="C125" s="187" t="s">
        <v>599</v>
      </c>
      <c r="D125" s="187" t="s">
        <v>600</v>
      </c>
      <c r="E125" s="191">
        <v>26529900</v>
      </c>
      <c r="F125" s="191">
        <v>10</v>
      </c>
      <c r="G125" s="191">
        <v>2652990</v>
      </c>
      <c r="H125" s="187" t="s">
        <v>14</v>
      </c>
    </row>
    <row r="126" spans="1:8" ht="18" customHeight="1">
      <c r="A126" s="187" t="s">
        <v>602</v>
      </c>
      <c r="B126" s="188">
        <v>44168</v>
      </c>
      <c r="C126" s="187" t="s">
        <v>495</v>
      </c>
      <c r="D126" s="187" t="s">
        <v>463</v>
      </c>
      <c r="E126" s="191">
        <v>2083500</v>
      </c>
      <c r="F126" s="191">
        <v>10</v>
      </c>
      <c r="G126" s="191">
        <v>208350</v>
      </c>
      <c r="H126" s="187" t="s">
        <v>14</v>
      </c>
    </row>
    <row r="127" spans="1:8" ht="18" customHeight="1">
      <c r="A127" s="187" t="s">
        <v>603</v>
      </c>
      <c r="B127" s="188">
        <v>44193</v>
      </c>
      <c r="C127" s="187" t="s">
        <v>604</v>
      </c>
      <c r="D127" s="187" t="s">
        <v>546</v>
      </c>
      <c r="E127" s="191">
        <v>484545</v>
      </c>
      <c r="F127" s="191">
        <v>10</v>
      </c>
      <c r="G127" s="191">
        <v>48455</v>
      </c>
      <c r="H127" s="187" t="s">
        <v>14</v>
      </c>
    </row>
    <row r="128" spans="1:8" ht="18" customHeight="1">
      <c r="A128" s="187" t="s">
        <v>605</v>
      </c>
      <c r="B128" s="188">
        <v>44192</v>
      </c>
      <c r="C128" s="187" t="s">
        <v>552</v>
      </c>
      <c r="D128" s="187" t="s">
        <v>476</v>
      </c>
      <c r="E128" s="191">
        <v>590909</v>
      </c>
      <c r="F128" s="191">
        <v>10</v>
      </c>
      <c r="G128" s="191">
        <v>59091</v>
      </c>
      <c r="H128" s="187" t="s">
        <v>14</v>
      </c>
    </row>
    <row r="129" spans="1:8" ht="18" customHeight="1">
      <c r="A129" s="187" t="s">
        <v>606</v>
      </c>
      <c r="B129" s="188">
        <v>44168</v>
      </c>
      <c r="C129" s="187" t="s">
        <v>607</v>
      </c>
      <c r="D129" s="187" t="s">
        <v>608</v>
      </c>
      <c r="E129" s="191">
        <v>399991200</v>
      </c>
      <c r="F129" s="191">
        <v>10</v>
      </c>
      <c r="G129" s="191">
        <v>39999120</v>
      </c>
      <c r="H129" s="187" t="s">
        <v>14</v>
      </c>
    </row>
    <row r="130" spans="1:8" ht="18" customHeight="1">
      <c r="A130" s="185"/>
      <c r="B130" s="185"/>
      <c r="C130" s="189" t="s">
        <v>42</v>
      </c>
      <c r="D130" s="185"/>
      <c r="E130" s="192">
        <v>2322800685</v>
      </c>
      <c r="F130" s="185"/>
      <c r="G130" s="192">
        <v>232280069</v>
      </c>
      <c r="H130" s="148" t="s">
        <v>521</v>
      </c>
    </row>
    <row r="132" spans="1:8" ht="18" customHeight="1">
      <c r="E132" s="30">
        <v>2315035366</v>
      </c>
      <c r="G132" s="30">
        <v>231503538</v>
      </c>
      <c r="H132" s="30" t="s">
        <v>519</v>
      </c>
    </row>
    <row r="133" spans="1:8" ht="18" customHeight="1">
      <c r="G133" s="30">
        <v>232280069</v>
      </c>
      <c r="H133" s="30" t="s">
        <v>520</v>
      </c>
    </row>
    <row r="134" spans="1:8" ht="18" customHeight="1">
      <c r="G134" s="30">
        <v>776531</v>
      </c>
    </row>
    <row r="142" spans="1:8" ht="18" customHeight="1">
      <c r="G142" s="30">
        <f>G53+G90+G134</f>
        <v>2808157</v>
      </c>
    </row>
    <row r="143" spans="1:8" ht="18" customHeight="1">
      <c r="G143" s="30">
        <v>30800000</v>
      </c>
    </row>
    <row r="144" spans="1:8" ht="18" customHeight="1">
      <c r="G144" s="30">
        <f>SUM(G142:G143)</f>
        <v>33608157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topLeftCell="A151" workbookViewId="0">
      <selection activeCell="J159" sqref="J159:M159"/>
    </sheetView>
  </sheetViews>
  <sheetFormatPr defaultRowHeight="15.75"/>
  <cols>
    <col min="1" max="1" width="8.375" customWidth="1"/>
    <col min="2" max="2" width="6.25" bestFit="1" customWidth="1"/>
    <col min="3" max="3" width="29.875" bestFit="1" customWidth="1"/>
    <col min="4" max="4" width="13.625" bestFit="1" customWidth="1"/>
    <col min="5" max="5" width="21.375" bestFit="1" customWidth="1"/>
    <col min="6" max="6" width="14.75" bestFit="1" customWidth="1"/>
    <col min="7" max="8" width="11.5" bestFit="1" customWidth="1"/>
    <col min="9" max="9" width="13.75" bestFit="1" customWidth="1"/>
    <col min="10" max="10" width="13" bestFit="1" customWidth="1"/>
    <col min="11" max="11" width="13.375" bestFit="1" customWidth="1"/>
    <col min="12" max="12" width="11.5" bestFit="1" customWidth="1"/>
    <col min="13" max="13" width="13.75" bestFit="1" customWidth="1"/>
    <col min="14" max="14" width="13" bestFit="1" customWidth="1"/>
    <col min="15" max="15" width="9.875" bestFit="1" customWidth="1"/>
    <col min="257" max="257" width="8.375" customWidth="1"/>
    <col min="258" max="258" width="6.25" bestFit="1" customWidth="1"/>
    <col min="259" max="259" width="29.875" bestFit="1" customWidth="1"/>
    <col min="260" max="260" width="13.625" bestFit="1" customWidth="1"/>
    <col min="261" max="261" width="21.375" bestFit="1" customWidth="1"/>
    <col min="262" max="262" width="14.75" bestFit="1" customWidth="1"/>
    <col min="263" max="264" width="11.5" bestFit="1" customWidth="1"/>
    <col min="265" max="265" width="13.75" bestFit="1" customWidth="1"/>
    <col min="266" max="266" width="13" bestFit="1" customWidth="1"/>
    <col min="267" max="267" width="13.375" bestFit="1" customWidth="1"/>
    <col min="268" max="268" width="11.5" bestFit="1" customWidth="1"/>
    <col min="269" max="269" width="13.75" bestFit="1" customWidth="1"/>
    <col min="270" max="270" width="13" bestFit="1" customWidth="1"/>
    <col min="271" max="271" width="9.875" bestFit="1" customWidth="1"/>
    <col min="513" max="513" width="8.375" customWidth="1"/>
    <col min="514" max="514" width="6.25" bestFit="1" customWidth="1"/>
    <col min="515" max="515" width="29.875" bestFit="1" customWidth="1"/>
    <col min="516" max="516" width="13.625" bestFit="1" customWidth="1"/>
    <col min="517" max="517" width="21.375" bestFit="1" customWidth="1"/>
    <col min="518" max="518" width="14.75" bestFit="1" customWidth="1"/>
    <col min="519" max="520" width="11.5" bestFit="1" customWidth="1"/>
    <col min="521" max="521" width="13.75" bestFit="1" customWidth="1"/>
    <col min="522" max="522" width="13" bestFit="1" customWidth="1"/>
    <col min="523" max="523" width="13.375" bestFit="1" customWidth="1"/>
    <col min="524" max="524" width="11.5" bestFit="1" customWidth="1"/>
    <col min="525" max="525" width="13.75" bestFit="1" customWidth="1"/>
    <col min="526" max="526" width="13" bestFit="1" customWidth="1"/>
    <col min="527" max="527" width="9.875" bestFit="1" customWidth="1"/>
    <col min="769" max="769" width="8.375" customWidth="1"/>
    <col min="770" max="770" width="6.25" bestFit="1" customWidth="1"/>
    <col min="771" max="771" width="29.875" bestFit="1" customWidth="1"/>
    <col min="772" max="772" width="13.625" bestFit="1" customWidth="1"/>
    <col min="773" max="773" width="21.375" bestFit="1" customWidth="1"/>
    <col min="774" max="774" width="14.75" bestFit="1" customWidth="1"/>
    <col min="775" max="776" width="11.5" bestFit="1" customWidth="1"/>
    <col min="777" max="777" width="13.75" bestFit="1" customWidth="1"/>
    <col min="778" max="778" width="13" bestFit="1" customWidth="1"/>
    <col min="779" max="779" width="13.375" bestFit="1" customWidth="1"/>
    <col min="780" max="780" width="11.5" bestFit="1" customWidth="1"/>
    <col min="781" max="781" width="13.75" bestFit="1" customWidth="1"/>
    <col min="782" max="782" width="13" bestFit="1" customWidth="1"/>
    <col min="783" max="783" width="9.875" bestFit="1" customWidth="1"/>
    <col min="1025" max="1025" width="8.375" customWidth="1"/>
    <col min="1026" max="1026" width="6.25" bestFit="1" customWidth="1"/>
    <col min="1027" max="1027" width="29.875" bestFit="1" customWidth="1"/>
    <col min="1028" max="1028" width="13.625" bestFit="1" customWidth="1"/>
    <col min="1029" max="1029" width="21.375" bestFit="1" customWidth="1"/>
    <col min="1030" max="1030" width="14.75" bestFit="1" customWidth="1"/>
    <col min="1031" max="1032" width="11.5" bestFit="1" customWidth="1"/>
    <col min="1033" max="1033" width="13.75" bestFit="1" customWidth="1"/>
    <col min="1034" max="1034" width="13" bestFit="1" customWidth="1"/>
    <col min="1035" max="1035" width="13.375" bestFit="1" customWidth="1"/>
    <col min="1036" max="1036" width="11.5" bestFit="1" customWidth="1"/>
    <col min="1037" max="1037" width="13.75" bestFit="1" customWidth="1"/>
    <col min="1038" max="1038" width="13" bestFit="1" customWidth="1"/>
    <col min="1039" max="1039" width="9.875" bestFit="1" customWidth="1"/>
    <col min="1281" max="1281" width="8.375" customWidth="1"/>
    <col min="1282" max="1282" width="6.25" bestFit="1" customWidth="1"/>
    <col min="1283" max="1283" width="29.875" bestFit="1" customWidth="1"/>
    <col min="1284" max="1284" width="13.625" bestFit="1" customWidth="1"/>
    <col min="1285" max="1285" width="21.375" bestFit="1" customWidth="1"/>
    <col min="1286" max="1286" width="14.75" bestFit="1" customWidth="1"/>
    <col min="1287" max="1288" width="11.5" bestFit="1" customWidth="1"/>
    <col min="1289" max="1289" width="13.75" bestFit="1" customWidth="1"/>
    <col min="1290" max="1290" width="13" bestFit="1" customWidth="1"/>
    <col min="1291" max="1291" width="13.375" bestFit="1" customWidth="1"/>
    <col min="1292" max="1292" width="11.5" bestFit="1" customWidth="1"/>
    <col min="1293" max="1293" width="13.75" bestFit="1" customWidth="1"/>
    <col min="1294" max="1294" width="13" bestFit="1" customWidth="1"/>
    <col min="1295" max="1295" width="9.875" bestFit="1" customWidth="1"/>
    <col min="1537" max="1537" width="8.375" customWidth="1"/>
    <col min="1538" max="1538" width="6.25" bestFit="1" customWidth="1"/>
    <col min="1539" max="1539" width="29.875" bestFit="1" customWidth="1"/>
    <col min="1540" max="1540" width="13.625" bestFit="1" customWidth="1"/>
    <col min="1541" max="1541" width="21.375" bestFit="1" customWidth="1"/>
    <col min="1542" max="1542" width="14.75" bestFit="1" customWidth="1"/>
    <col min="1543" max="1544" width="11.5" bestFit="1" customWidth="1"/>
    <col min="1545" max="1545" width="13.75" bestFit="1" customWidth="1"/>
    <col min="1546" max="1546" width="13" bestFit="1" customWidth="1"/>
    <col min="1547" max="1547" width="13.375" bestFit="1" customWidth="1"/>
    <col min="1548" max="1548" width="11.5" bestFit="1" customWidth="1"/>
    <col min="1549" max="1549" width="13.75" bestFit="1" customWidth="1"/>
    <col min="1550" max="1550" width="13" bestFit="1" customWidth="1"/>
    <col min="1551" max="1551" width="9.875" bestFit="1" customWidth="1"/>
    <col min="1793" max="1793" width="8.375" customWidth="1"/>
    <col min="1794" max="1794" width="6.25" bestFit="1" customWidth="1"/>
    <col min="1795" max="1795" width="29.875" bestFit="1" customWidth="1"/>
    <col min="1796" max="1796" width="13.625" bestFit="1" customWidth="1"/>
    <col min="1797" max="1797" width="21.375" bestFit="1" customWidth="1"/>
    <col min="1798" max="1798" width="14.75" bestFit="1" customWidth="1"/>
    <col min="1799" max="1800" width="11.5" bestFit="1" customWidth="1"/>
    <col min="1801" max="1801" width="13.75" bestFit="1" customWidth="1"/>
    <col min="1802" max="1802" width="13" bestFit="1" customWidth="1"/>
    <col min="1803" max="1803" width="13.375" bestFit="1" customWidth="1"/>
    <col min="1804" max="1804" width="11.5" bestFit="1" customWidth="1"/>
    <col min="1805" max="1805" width="13.75" bestFit="1" customWidth="1"/>
    <col min="1806" max="1806" width="13" bestFit="1" customWidth="1"/>
    <col min="1807" max="1807" width="9.875" bestFit="1" customWidth="1"/>
    <col min="2049" max="2049" width="8.375" customWidth="1"/>
    <col min="2050" max="2050" width="6.25" bestFit="1" customWidth="1"/>
    <col min="2051" max="2051" width="29.875" bestFit="1" customWidth="1"/>
    <col min="2052" max="2052" width="13.625" bestFit="1" customWidth="1"/>
    <col min="2053" max="2053" width="21.375" bestFit="1" customWidth="1"/>
    <col min="2054" max="2054" width="14.75" bestFit="1" customWidth="1"/>
    <col min="2055" max="2056" width="11.5" bestFit="1" customWidth="1"/>
    <col min="2057" max="2057" width="13.75" bestFit="1" customWidth="1"/>
    <col min="2058" max="2058" width="13" bestFit="1" customWidth="1"/>
    <col min="2059" max="2059" width="13.375" bestFit="1" customWidth="1"/>
    <col min="2060" max="2060" width="11.5" bestFit="1" customWidth="1"/>
    <col min="2061" max="2061" width="13.75" bestFit="1" customWidth="1"/>
    <col min="2062" max="2062" width="13" bestFit="1" customWidth="1"/>
    <col min="2063" max="2063" width="9.875" bestFit="1" customWidth="1"/>
    <col min="2305" max="2305" width="8.375" customWidth="1"/>
    <col min="2306" max="2306" width="6.25" bestFit="1" customWidth="1"/>
    <col min="2307" max="2307" width="29.875" bestFit="1" customWidth="1"/>
    <col min="2308" max="2308" width="13.625" bestFit="1" customWidth="1"/>
    <col min="2309" max="2309" width="21.375" bestFit="1" customWidth="1"/>
    <col min="2310" max="2310" width="14.75" bestFit="1" customWidth="1"/>
    <col min="2311" max="2312" width="11.5" bestFit="1" customWidth="1"/>
    <col min="2313" max="2313" width="13.75" bestFit="1" customWidth="1"/>
    <col min="2314" max="2314" width="13" bestFit="1" customWidth="1"/>
    <col min="2315" max="2315" width="13.375" bestFit="1" customWidth="1"/>
    <col min="2316" max="2316" width="11.5" bestFit="1" customWidth="1"/>
    <col min="2317" max="2317" width="13.75" bestFit="1" customWidth="1"/>
    <col min="2318" max="2318" width="13" bestFit="1" customWidth="1"/>
    <col min="2319" max="2319" width="9.875" bestFit="1" customWidth="1"/>
    <col min="2561" max="2561" width="8.375" customWidth="1"/>
    <col min="2562" max="2562" width="6.25" bestFit="1" customWidth="1"/>
    <col min="2563" max="2563" width="29.875" bestFit="1" customWidth="1"/>
    <col min="2564" max="2564" width="13.625" bestFit="1" customWidth="1"/>
    <col min="2565" max="2565" width="21.375" bestFit="1" customWidth="1"/>
    <col min="2566" max="2566" width="14.75" bestFit="1" customWidth="1"/>
    <col min="2567" max="2568" width="11.5" bestFit="1" customWidth="1"/>
    <col min="2569" max="2569" width="13.75" bestFit="1" customWidth="1"/>
    <col min="2570" max="2570" width="13" bestFit="1" customWidth="1"/>
    <col min="2571" max="2571" width="13.375" bestFit="1" customWidth="1"/>
    <col min="2572" max="2572" width="11.5" bestFit="1" customWidth="1"/>
    <col min="2573" max="2573" width="13.75" bestFit="1" customWidth="1"/>
    <col min="2574" max="2574" width="13" bestFit="1" customWidth="1"/>
    <col min="2575" max="2575" width="9.875" bestFit="1" customWidth="1"/>
    <col min="2817" max="2817" width="8.375" customWidth="1"/>
    <col min="2818" max="2818" width="6.25" bestFit="1" customWidth="1"/>
    <col min="2819" max="2819" width="29.875" bestFit="1" customWidth="1"/>
    <col min="2820" max="2820" width="13.625" bestFit="1" customWidth="1"/>
    <col min="2821" max="2821" width="21.375" bestFit="1" customWidth="1"/>
    <col min="2822" max="2822" width="14.75" bestFit="1" customWidth="1"/>
    <col min="2823" max="2824" width="11.5" bestFit="1" customWidth="1"/>
    <col min="2825" max="2825" width="13.75" bestFit="1" customWidth="1"/>
    <col min="2826" max="2826" width="13" bestFit="1" customWidth="1"/>
    <col min="2827" max="2827" width="13.375" bestFit="1" customWidth="1"/>
    <col min="2828" max="2828" width="11.5" bestFit="1" customWidth="1"/>
    <col min="2829" max="2829" width="13.75" bestFit="1" customWidth="1"/>
    <col min="2830" max="2830" width="13" bestFit="1" customWidth="1"/>
    <col min="2831" max="2831" width="9.875" bestFit="1" customWidth="1"/>
    <col min="3073" max="3073" width="8.375" customWidth="1"/>
    <col min="3074" max="3074" width="6.25" bestFit="1" customWidth="1"/>
    <col min="3075" max="3075" width="29.875" bestFit="1" customWidth="1"/>
    <col min="3076" max="3076" width="13.625" bestFit="1" customWidth="1"/>
    <col min="3077" max="3077" width="21.375" bestFit="1" customWidth="1"/>
    <col min="3078" max="3078" width="14.75" bestFit="1" customWidth="1"/>
    <col min="3079" max="3080" width="11.5" bestFit="1" customWidth="1"/>
    <col min="3081" max="3081" width="13.75" bestFit="1" customWidth="1"/>
    <col min="3082" max="3082" width="13" bestFit="1" customWidth="1"/>
    <col min="3083" max="3083" width="13.375" bestFit="1" customWidth="1"/>
    <col min="3084" max="3084" width="11.5" bestFit="1" customWidth="1"/>
    <col min="3085" max="3085" width="13.75" bestFit="1" customWidth="1"/>
    <col min="3086" max="3086" width="13" bestFit="1" customWidth="1"/>
    <col min="3087" max="3087" width="9.875" bestFit="1" customWidth="1"/>
    <col min="3329" max="3329" width="8.375" customWidth="1"/>
    <col min="3330" max="3330" width="6.25" bestFit="1" customWidth="1"/>
    <col min="3331" max="3331" width="29.875" bestFit="1" customWidth="1"/>
    <col min="3332" max="3332" width="13.625" bestFit="1" customWidth="1"/>
    <col min="3333" max="3333" width="21.375" bestFit="1" customWidth="1"/>
    <col min="3334" max="3334" width="14.75" bestFit="1" customWidth="1"/>
    <col min="3335" max="3336" width="11.5" bestFit="1" customWidth="1"/>
    <col min="3337" max="3337" width="13.75" bestFit="1" customWidth="1"/>
    <col min="3338" max="3338" width="13" bestFit="1" customWidth="1"/>
    <col min="3339" max="3339" width="13.375" bestFit="1" customWidth="1"/>
    <col min="3340" max="3340" width="11.5" bestFit="1" customWidth="1"/>
    <col min="3341" max="3341" width="13.75" bestFit="1" customWidth="1"/>
    <col min="3342" max="3342" width="13" bestFit="1" customWidth="1"/>
    <col min="3343" max="3343" width="9.875" bestFit="1" customWidth="1"/>
    <col min="3585" max="3585" width="8.375" customWidth="1"/>
    <col min="3586" max="3586" width="6.25" bestFit="1" customWidth="1"/>
    <col min="3587" max="3587" width="29.875" bestFit="1" customWidth="1"/>
    <col min="3588" max="3588" width="13.625" bestFit="1" customWidth="1"/>
    <col min="3589" max="3589" width="21.375" bestFit="1" customWidth="1"/>
    <col min="3590" max="3590" width="14.75" bestFit="1" customWidth="1"/>
    <col min="3591" max="3592" width="11.5" bestFit="1" customWidth="1"/>
    <col min="3593" max="3593" width="13.75" bestFit="1" customWidth="1"/>
    <col min="3594" max="3594" width="13" bestFit="1" customWidth="1"/>
    <col min="3595" max="3595" width="13.375" bestFit="1" customWidth="1"/>
    <col min="3596" max="3596" width="11.5" bestFit="1" customWidth="1"/>
    <col min="3597" max="3597" width="13.75" bestFit="1" customWidth="1"/>
    <col min="3598" max="3598" width="13" bestFit="1" customWidth="1"/>
    <col min="3599" max="3599" width="9.875" bestFit="1" customWidth="1"/>
    <col min="3841" max="3841" width="8.375" customWidth="1"/>
    <col min="3842" max="3842" width="6.25" bestFit="1" customWidth="1"/>
    <col min="3843" max="3843" width="29.875" bestFit="1" customWidth="1"/>
    <col min="3844" max="3844" width="13.625" bestFit="1" customWidth="1"/>
    <col min="3845" max="3845" width="21.375" bestFit="1" customWidth="1"/>
    <col min="3846" max="3846" width="14.75" bestFit="1" customWidth="1"/>
    <col min="3847" max="3848" width="11.5" bestFit="1" customWidth="1"/>
    <col min="3849" max="3849" width="13.75" bestFit="1" customWidth="1"/>
    <col min="3850" max="3850" width="13" bestFit="1" customWidth="1"/>
    <col min="3851" max="3851" width="13.375" bestFit="1" customWidth="1"/>
    <col min="3852" max="3852" width="11.5" bestFit="1" customWidth="1"/>
    <col min="3853" max="3853" width="13.75" bestFit="1" customWidth="1"/>
    <col min="3854" max="3854" width="13" bestFit="1" customWidth="1"/>
    <col min="3855" max="3855" width="9.875" bestFit="1" customWidth="1"/>
    <col min="4097" max="4097" width="8.375" customWidth="1"/>
    <col min="4098" max="4098" width="6.25" bestFit="1" customWidth="1"/>
    <col min="4099" max="4099" width="29.875" bestFit="1" customWidth="1"/>
    <col min="4100" max="4100" width="13.625" bestFit="1" customWidth="1"/>
    <col min="4101" max="4101" width="21.375" bestFit="1" customWidth="1"/>
    <col min="4102" max="4102" width="14.75" bestFit="1" customWidth="1"/>
    <col min="4103" max="4104" width="11.5" bestFit="1" customWidth="1"/>
    <col min="4105" max="4105" width="13.75" bestFit="1" customWidth="1"/>
    <col min="4106" max="4106" width="13" bestFit="1" customWidth="1"/>
    <col min="4107" max="4107" width="13.375" bestFit="1" customWidth="1"/>
    <col min="4108" max="4108" width="11.5" bestFit="1" customWidth="1"/>
    <col min="4109" max="4109" width="13.75" bestFit="1" customWidth="1"/>
    <col min="4110" max="4110" width="13" bestFit="1" customWidth="1"/>
    <col min="4111" max="4111" width="9.875" bestFit="1" customWidth="1"/>
    <col min="4353" max="4353" width="8.375" customWidth="1"/>
    <col min="4354" max="4354" width="6.25" bestFit="1" customWidth="1"/>
    <col min="4355" max="4355" width="29.875" bestFit="1" customWidth="1"/>
    <col min="4356" max="4356" width="13.625" bestFit="1" customWidth="1"/>
    <col min="4357" max="4357" width="21.375" bestFit="1" customWidth="1"/>
    <col min="4358" max="4358" width="14.75" bestFit="1" customWidth="1"/>
    <col min="4359" max="4360" width="11.5" bestFit="1" customWidth="1"/>
    <col min="4361" max="4361" width="13.75" bestFit="1" customWidth="1"/>
    <col min="4362" max="4362" width="13" bestFit="1" customWidth="1"/>
    <col min="4363" max="4363" width="13.375" bestFit="1" customWidth="1"/>
    <col min="4364" max="4364" width="11.5" bestFit="1" customWidth="1"/>
    <col min="4365" max="4365" width="13.75" bestFit="1" customWidth="1"/>
    <col min="4366" max="4366" width="13" bestFit="1" customWidth="1"/>
    <col min="4367" max="4367" width="9.875" bestFit="1" customWidth="1"/>
    <col min="4609" max="4609" width="8.375" customWidth="1"/>
    <col min="4610" max="4610" width="6.25" bestFit="1" customWidth="1"/>
    <col min="4611" max="4611" width="29.875" bestFit="1" customWidth="1"/>
    <col min="4612" max="4612" width="13.625" bestFit="1" customWidth="1"/>
    <col min="4613" max="4613" width="21.375" bestFit="1" customWidth="1"/>
    <col min="4614" max="4614" width="14.75" bestFit="1" customWidth="1"/>
    <col min="4615" max="4616" width="11.5" bestFit="1" customWidth="1"/>
    <col min="4617" max="4617" width="13.75" bestFit="1" customWidth="1"/>
    <col min="4618" max="4618" width="13" bestFit="1" customWidth="1"/>
    <col min="4619" max="4619" width="13.375" bestFit="1" customWidth="1"/>
    <col min="4620" max="4620" width="11.5" bestFit="1" customWidth="1"/>
    <col min="4621" max="4621" width="13.75" bestFit="1" customWidth="1"/>
    <col min="4622" max="4622" width="13" bestFit="1" customWidth="1"/>
    <col min="4623" max="4623" width="9.875" bestFit="1" customWidth="1"/>
    <col min="4865" max="4865" width="8.375" customWidth="1"/>
    <col min="4866" max="4866" width="6.25" bestFit="1" customWidth="1"/>
    <col min="4867" max="4867" width="29.875" bestFit="1" customWidth="1"/>
    <col min="4868" max="4868" width="13.625" bestFit="1" customWidth="1"/>
    <col min="4869" max="4869" width="21.375" bestFit="1" customWidth="1"/>
    <col min="4870" max="4870" width="14.75" bestFit="1" customWidth="1"/>
    <col min="4871" max="4872" width="11.5" bestFit="1" customWidth="1"/>
    <col min="4873" max="4873" width="13.75" bestFit="1" customWidth="1"/>
    <col min="4874" max="4874" width="13" bestFit="1" customWidth="1"/>
    <col min="4875" max="4875" width="13.375" bestFit="1" customWidth="1"/>
    <col min="4876" max="4876" width="11.5" bestFit="1" customWidth="1"/>
    <col min="4877" max="4877" width="13.75" bestFit="1" customWidth="1"/>
    <col min="4878" max="4878" width="13" bestFit="1" customWidth="1"/>
    <col min="4879" max="4879" width="9.875" bestFit="1" customWidth="1"/>
    <col min="5121" max="5121" width="8.375" customWidth="1"/>
    <col min="5122" max="5122" width="6.25" bestFit="1" customWidth="1"/>
    <col min="5123" max="5123" width="29.875" bestFit="1" customWidth="1"/>
    <col min="5124" max="5124" width="13.625" bestFit="1" customWidth="1"/>
    <col min="5125" max="5125" width="21.375" bestFit="1" customWidth="1"/>
    <col min="5126" max="5126" width="14.75" bestFit="1" customWidth="1"/>
    <col min="5127" max="5128" width="11.5" bestFit="1" customWidth="1"/>
    <col min="5129" max="5129" width="13.75" bestFit="1" customWidth="1"/>
    <col min="5130" max="5130" width="13" bestFit="1" customWidth="1"/>
    <col min="5131" max="5131" width="13.375" bestFit="1" customWidth="1"/>
    <col min="5132" max="5132" width="11.5" bestFit="1" customWidth="1"/>
    <col min="5133" max="5133" width="13.75" bestFit="1" customWidth="1"/>
    <col min="5134" max="5134" width="13" bestFit="1" customWidth="1"/>
    <col min="5135" max="5135" width="9.875" bestFit="1" customWidth="1"/>
    <col min="5377" max="5377" width="8.375" customWidth="1"/>
    <col min="5378" max="5378" width="6.25" bestFit="1" customWidth="1"/>
    <col min="5379" max="5379" width="29.875" bestFit="1" customWidth="1"/>
    <col min="5380" max="5380" width="13.625" bestFit="1" customWidth="1"/>
    <col min="5381" max="5381" width="21.375" bestFit="1" customWidth="1"/>
    <col min="5382" max="5382" width="14.75" bestFit="1" customWidth="1"/>
    <col min="5383" max="5384" width="11.5" bestFit="1" customWidth="1"/>
    <col min="5385" max="5385" width="13.75" bestFit="1" customWidth="1"/>
    <col min="5386" max="5386" width="13" bestFit="1" customWidth="1"/>
    <col min="5387" max="5387" width="13.375" bestFit="1" customWidth="1"/>
    <col min="5388" max="5388" width="11.5" bestFit="1" customWidth="1"/>
    <col min="5389" max="5389" width="13.75" bestFit="1" customWidth="1"/>
    <col min="5390" max="5390" width="13" bestFit="1" customWidth="1"/>
    <col min="5391" max="5391" width="9.875" bestFit="1" customWidth="1"/>
    <col min="5633" max="5633" width="8.375" customWidth="1"/>
    <col min="5634" max="5634" width="6.25" bestFit="1" customWidth="1"/>
    <col min="5635" max="5635" width="29.875" bestFit="1" customWidth="1"/>
    <col min="5636" max="5636" width="13.625" bestFit="1" customWidth="1"/>
    <col min="5637" max="5637" width="21.375" bestFit="1" customWidth="1"/>
    <col min="5638" max="5638" width="14.75" bestFit="1" customWidth="1"/>
    <col min="5639" max="5640" width="11.5" bestFit="1" customWidth="1"/>
    <col min="5641" max="5641" width="13.75" bestFit="1" customWidth="1"/>
    <col min="5642" max="5642" width="13" bestFit="1" customWidth="1"/>
    <col min="5643" max="5643" width="13.375" bestFit="1" customWidth="1"/>
    <col min="5644" max="5644" width="11.5" bestFit="1" customWidth="1"/>
    <col min="5645" max="5645" width="13.75" bestFit="1" customWidth="1"/>
    <col min="5646" max="5646" width="13" bestFit="1" customWidth="1"/>
    <col min="5647" max="5647" width="9.875" bestFit="1" customWidth="1"/>
    <col min="5889" max="5889" width="8.375" customWidth="1"/>
    <col min="5890" max="5890" width="6.25" bestFit="1" customWidth="1"/>
    <col min="5891" max="5891" width="29.875" bestFit="1" customWidth="1"/>
    <col min="5892" max="5892" width="13.625" bestFit="1" customWidth="1"/>
    <col min="5893" max="5893" width="21.375" bestFit="1" customWidth="1"/>
    <col min="5894" max="5894" width="14.75" bestFit="1" customWidth="1"/>
    <col min="5895" max="5896" width="11.5" bestFit="1" customWidth="1"/>
    <col min="5897" max="5897" width="13.75" bestFit="1" customWidth="1"/>
    <col min="5898" max="5898" width="13" bestFit="1" customWidth="1"/>
    <col min="5899" max="5899" width="13.375" bestFit="1" customWidth="1"/>
    <col min="5900" max="5900" width="11.5" bestFit="1" customWidth="1"/>
    <col min="5901" max="5901" width="13.75" bestFit="1" customWidth="1"/>
    <col min="5902" max="5902" width="13" bestFit="1" customWidth="1"/>
    <col min="5903" max="5903" width="9.875" bestFit="1" customWidth="1"/>
    <col min="6145" max="6145" width="8.375" customWidth="1"/>
    <col min="6146" max="6146" width="6.25" bestFit="1" customWidth="1"/>
    <col min="6147" max="6147" width="29.875" bestFit="1" customWidth="1"/>
    <col min="6148" max="6148" width="13.625" bestFit="1" customWidth="1"/>
    <col min="6149" max="6149" width="21.375" bestFit="1" customWidth="1"/>
    <col min="6150" max="6150" width="14.75" bestFit="1" customWidth="1"/>
    <col min="6151" max="6152" width="11.5" bestFit="1" customWidth="1"/>
    <col min="6153" max="6153" width="13.75" bestFit="1" customWidth="1"/>
    <col min="6154" max="6154" width="13" bestFit="1" customWidth="1"/>
    <col min="6155" max="6155" width="13.375" bestFit="1" customWidth="1"/>
    <col min="6156" max="6156" width="11.5" bestFit="1" customWidth="1"/>
    <col min="6157" max="6157" width="13.75" bestFit="1" customWidth="1"/>
    <col min="6158" max="6158" width="13" bestFit="1" customWidth="1"/>
    <col min="6159" max="6159" width="9.875" bestFit="1" customWidth="1"/>
    <col min="6401" max="6401" width="8.375" customWidth="1"/>
    <col min="6402" max="6402" width="6.25" bestFit="1" customWidth="1"/>
    <col min="6403" max="6403" width="29.875" bestFit="1" customWidth="1"/>
    <col min="6404" max="6404" width="13.625" bestFit="1" customWidth="1"/>
    <col min="6405" max="6405" width="21.375" bestFit="1" customWidth="1"/>
    <col min="6406" max="6406" width="14.75" bestFit="1" customWidth="1"/>
    <col min="6407" max="6408" width="11.5" bestFit="1" customWidth="1"/>
    <col min="6409" max="6409" width="13.75" bestFit="1" customWidth="1"/>
    <col min="6410" max="6410" width="13" bestFit="1" customWidth="1"/>
    <col min="6411" max="6411" width="13.375" bestFit="1" customWidth="1"/>
    <col min="6412" max="6412" width="11.5" bestFit="1" customWidth="1"/>
    <col min="6413" max="6413" width="13.75" bestFit="1" customWidth="1"/>
    <col min="6414" max="6414" width="13" bestFit="1" customWidth="1"/>
    <col min="6415" max="6415" width="9.875" bestFit="1" customWidth="1"/>
    <col min="6657" max="6657" width="8.375" customWidth="1"/>
    <col min="6658" max="6658" width="6.25" bestFit="1" customWidth="1"/>
    <col min="6659" max="6659" width="29.875" bestFit="1" customWidth="1"/>
    <col min="6660" max="6660" width="13.625" bestFit="1" customWidth="1"/>
    <col min="6661" max="6661" width="21.375" bestFit="1" customWidth="1"/>
    <col min="6662" max="6662" width="14.75" bestFit="1" customWidth="1"/>
    <col min="6663" max="6664" width="11.5" bestFit="1" customWidth="1"/>
    <col min="6665" max="6665" width="13.75" bestFit="1" customWidth="1"/>
    <col min="6666" max="6666" width="13" bestFit="1" customWidth="1"/>
    <col min="6667" max="6667" width="13.375" bestFit="1" customWidth="1"/>
    <col min="6668" max="6668" width="11.5" bestFit="1" customWidth="1"/>
    <col min="6669" max="6669" width="13.75" bestFit="1" customWidth="1"/>
    <col min="6670" max="6670" width="13" bestFit="1" customWidth="1"/>
    <col min="6671" max="6671" width="9.875" bestFit="1" customWidth="1"/>
    <col min="6913" max="6913" width="8.375" customWidth="1"/>
    <col min="6914" max="6914" width="6.25" bestFit="1" customWidth="1"/>
    <col min="6915" max="6915" width="29.875" bestFit="1" customWidth="1"/>
    <col min="6916" max="6916" width="13.625" bestFit="1" customWidth="1"/>
    <col min="6917" max="6917" width="21.375" bestFit="1" customWidth="1"/>
    <col min="6918" max="6918" width="14.75" bestFit="1" customWidth="1"/>
    <col min="6919" max="6920" width="11.5" bestFit="1" customWidth="1"/>
    <col min="6921" max="6921" width="13.75" bestFit="1" customWidth="1"/>
    <col min="6922" max="6922" width="13" bestFit="1" customWidth="1"/>
    <col min="6923" max="6923" width="13.375" bestFit="1" customWidth="1"/>
    <col min="6924" max="6924" width="11.5" bestFit="1" customWidth="1"/>
    <col min="6925" max="6925" width="13.75" bestFit="1" customWidth="1"/>
    <col min="6926" max="6926" width="13" bestFit="1" customWidth="1"/>
    <col min="6927" max="6927" width="9.875" bestFit="1" customWidth="1"/>
    <col min="7169" max="7169" width="8.375" customWidth="1"/>
    <col min="7170" max="7170" width="6.25" bestFit="1" customWidth="1"/>
    <col min="7171" max="7171" width="29.875" bestFit="1" customWidth="1"/>
    <col min="7172" max="7172" width="13.625" bestFit="1" customWidth="1"/>
    <col min="7173" max="7173" width="21.375" bestFit="1" customWidth="1"/>
    <col min="7174" max="7174" width="14.75" bestFit="1" customWidth="1"/>
    <col min="7175" max="7176" width="11.5" bestFit="1" customWidth="1"/>
    <col min="7177" max="7177" width="13.75" bestFit="1" customWidth="1"/>
    <col min="7178" max="7178" width="13" bestFit="1" customWidth="1"/>
    <col min="7179" max="7179" width="13.375" bestFit="1" customWidth="1"/>
    <col min="7180" max="7180" width="11.5" bestFit="1" customWidth="1"/>
    <col min="7181" max="7181" width="13.75" bestFit="1" customWidth="1"/>
    <col min="7182" max="7182" width="13" bestFit="1" customWidth="1"/>
    <col min="7183" max="7183" width="9.875" bestFit="1" customWidth="1"/>
    <col min="7425" max="7425" width="8.375" customWidth="1"/>
    <col min="7426" max="7426" width="6.25" bestFit="1" customWidth="1"/>
    <col min="7427" max="7427" width="29.875" bestFit="1" customWidth="1"/>
    <col min="7428" max="7428" width="13.625" bestFit="1" customWidth="1"/>
    <col min="7429" max="7429" width="21.375" bestFit="1" customWidth="1"/>
    <col min="7430" max="7430" width="14.75" bestFit="1" customWidth="1"/>
    <col min="7431" max="7432" width="11.5" bestFit="1" customWidth="1"/>
    <col min="7433" max="7433" width="13.75" bestFit="1" customWidth="1"/>
    <col min="7434" max="7434" width="13" bestFit="1" customWidth="1"/>
    <col min="7435" max="7435" width="13.375" bestFit="1" customWidth="1"/>
    <col min="7436" max="7436" width="11.5" bestFit="1" customWidth="1"/>
    <col min="7437" max="7437" width="13.75" bestFit="1" customWidth="1"/>
    <col min="7438" max="7438" width="13" bestFit="1" customWidth="1"/>
    <col min="7439" max="7439" width="9.875" bestFit="1" customWidth="1"/>
    <col min="7681" max="7681" width="8.375" customWidth="1"/>
    <col min="7682" max="7682" width="6.25" bestFit="1" customWidth="1"/>
    <col min="7683" max="7683" width="29.875" bestFit="1" customWidth="1"/>
    <col min="7684" max="7684" width="13.625" bestFit="1" customWidth="1"/>
    <col min="7685" max="7685" width="21.375" bestFit="1" customWidth="1"/>
    <col min="7686" max="7686" width="14.75" bestFit="1" customWidth="1"/>
    <col min="7687" max="7688" width="11.5" bestFit="1" customWidth="1"/>
    <col min="7689" max="7689" width="13.75" bestFit="1" customWidth="1"/>
    <col min="7690" max="7690" width="13" bestFit="1" customWidth="1"/>
    <col min="7691" max="7691" width="13.375" bestFit="1" customWidth="1"/>
    <col min="7692" max="7692" width="11.5" bestFit="1" customWidth="1"/>
    <col min="7693" max="7693" width="13.75" bestFit="1" customWidth="1"/>
    <col min="7694" max="7694" width="13" bestFit="1" customWidth="1"/>
    <col min="7695" max="7695" width="9.875" bestFit="1" customWidth="1"/>
    <col min="7937" max="7937" width="8.375" customWidth="1"/>
    <col min="7938" max="7938" width="6.25" bestFit="1" customWidth="1"/>
    <col min="7939" max="7939" width="29.875" bestFit="1" customWidth="1"/>
    <col min="7940" max="7940" width="13.625" bestFit="1" customWidth="1"/>
    <col min="7941" max="7941" width="21.375" bestFit="1" customWidth="1"/>
    <col min="7942" max="7942" width="14.75" bestFit="1" customWidth="1"/>
    <col min="7943" max="7944" width="11.5" bestFit="1" customWidth="1"/>
    <col min="7945" max="7945" width="13.75" bestFit="1" customWidth="1"/>
    <col min="7946" max="7946" width="13" bestFit="1" customWidth="1"/>
    <col min="7947" max="7947" width="13.375" bestFit="1" customWidth="1"/>
    <col min="7948" max="7948" width="11.5" bestFit="1" customWidth="1"/>
    <col min="7949" max="7949" width="13.75" bestFit="1" customWidth="1"/>
    <col min="7950" max="7950" width="13" bestFit="1" customWidth="1"/>
    <col min="7951" max="7951" width="9.875" bestFit="1" customWidth="1"/>
    <col min="8193" max="8193" width="8.375" customWidth="1"/>
    <col min="8194" max="8194" width="6.25" bestFit="1" customWidth="1"/>
    <col min="8195" max="8195" width="29.875" bestFit="1" customWidth="1"/>
    <col min="8196" max="8196" width="13.625" bestFit="1" customWidth="1"/>
    <col min="8197" max="8197" width="21.375" bestFit="1" customWidth="1"/>
    <col min="8198" max="8198" width="14.75" bestFit="1" customWidth="1"/>
    <col min="8199" max="8200" width="11.5" bestFit="1" customWidth="1"/>
    <col min="8201" max="8201" width="13.75" bestFit="1" customWidth="1"/>
    <col min="8202" max="8202" width="13" bestFit="1" customWidth="1"/>
    <col min="8203" max="8203" width="13.375" bestFit="1" customWidth="1"/>
    <col min="8204" max="8204" width="11.5" bestFit="1" customWidth="1"/>
    <col min="8205" max="8205" width="13.75" bestFit="1" customWidth="1"/>
    <col min="8206" max="8206" width="13" bestFit="1" customWidth="1"/>
    <col min="8207" max="8207" width="9.875" bestFit="1" customWidth="1"/>
    <col min="8449" max="8449" width="8.375" customWidth="1"/>
    <col min="8450" max="8450" width="6.25" bestFit="1" customWidth="1"/>
    <col min="8451" max="8451" width="29.875" bestFit="1" customWidth="1"/>
    <col min="8452" max="8452" width="13.625" bestFit="1" customWidth="1"/>
    <col min="8453" max="8453" width="21.375" bestFit="1" customWidth="1"/>
    <col min="8454" max="8454" width="14.75" bestFit="1" customWidth="1"/>
    <col min="8455" max="8456" width="11.5" bestFit="1" customWidth="1"/>
    <col min="8457" max="8457" width="13.75" bestFit="1" customWidth="1"/>
    <col min="8458" max="8458" width="13" bestFit="1" customWidth="1"/>
    <col min="8459" max="8459" width="13.375" bestFit="1" customWidth="1"/>
    <col min="8460" max="8460" width="11.5" bestFit="1" customWidth="1"/>
    <col min="8461" max="8461" width="13.75" bestFit="1" customWidth="1"/>
    <col min="8462" max="8462" width="13" bestFit="1" customWidth="1"/>
    <col min="8463" max="8463" width="9.875" bestFit="1" customWidth="1"/>
    <col min="8705" max="8705" width="8.375" customWidth="1"/>
    <col min="8706" max="8706" width="6.25" bestFit="1" customWidth="1"/>
    <col min="8707" max="8707" width="29.875" bestFit="1" customWidth="1"/>
    <col min="8708" max="8708" width="13.625" bestFit="1" customWidth="1"/>
    <col min="8709" max="8709" width="21.375" bestFit="1" customWidth="1"/>
    <col min="8710" max="8710" width="14.75" bestFit="1" customWidth="1"/>
    <col min="8711" max="8712" width="11.5" bestFit="1" customWidth="1"/>
    <col min="8713" max="8713" width="13.75" bestFit="1" customWidth="1"/>
    <col min="8714" max="8714" width="13" bestFit="1" customWidth="1"/>
    <col min="8715" max="8715" width="13.375" bestFit="1" customWidth="1"/>
    <col min="8716" max="8716" width="11.5" bestFit="1" customWidth="1"/>
    <col min="8717" max="8717" width="13.75" bestFit="1" customWidth="1"/>
    <col min="8718" max="8718" width="13" bestFit="1" customWidth="1"/>
    <col min="8719" max="8719" width="9.875" bestFit="1" customWidth="1"/>
    <col min="8961" max="8961" width="8.375" customWidth="1"/>
    <col min="8962" max="8962" width="6.25" bestFit="1" customWidth="1"/>
    <col min="8963" max="8963" width="29.875" bestFit="1" customWidth="1"/>
    <col min="8964" max="8964" width="13.625" bestFit="1" customWidth="1"/>
    <col min="8965" max="8965" width="21.375" bestFit="1" customWidth="1"/>
    <col min="8966" max="8966" width="14.75" bestFit="1" customWidth="1"/>
    <col min="8967" max="8968" width="11.5" bestFit="1" customWidth="1"/>
    <col min="8969" max="8969" width="13.75" bestFit="1" customWidth="1"/>
    <col min="8970" max="8970" width="13" bestFit="1" customWidth="1"/>
    <col min="8971" max="8971" width="13.375" bestFit="1" customWidth="1"/>
    <col min="8972" max="8972" width="11.5" bestFit="1" customWidth="1"/>
    <col min="8973" max="8973" width="13.75" bestFit="1" customWidth="1"/>
    <col min="8974" max="8974" width="13" bestFit="1" customWidth="1"/>
    <col min="8975" max="8975" width="9.875" bestFit="1" customWidth="1"/>
    <col min="9217" max="9217" width="8.375" customWidth="1"/>
    <col min="9218" max="9218" width="6.25" bestFit="1" customWidth="1"/>
    <col min="9219" max="9219" width="29.875" bestFit="1" customWidth="1"/>
    <col min="9220" max="9220" width="13.625" bestFit="1" customWidth="1"/>
    <col min="9221" max="9221" width="21.375" bestFit="1" customWidth="1"/>
    <col min="9222" max="9222" width="14.75" bestFit="1" customWidth="1"/>
    <col min="9223" max="9224" width="11.5" bestFit="1" customWidth="1"/>
    <col min="9225" max="9225" width="13.75" bestFit="1" customWidth="1"/>
    <col min="9226" max="9226" width="13" bestFit="1" customWidth="1"/>
    <col min="9227" max="9227" width="13.375" bestFit="1" customWidth="1"/>
    <col min="9228" max="9228" width="11.5" bestFit="1" customWidth="1"/>
    <col min="9229" max="9229" width="13.75" bestFit="1" customWidth="1"/>
    <col min="9230" max="9230" width="13" bestFit="1" customWidth="1"/>
    <col min="9231" max="9231" width="9.875" bestFit="1" customWidth="1"/>
    <col min="9473" max="9473" width="8.375" customWidth="1"/>
    <col min="9474" max="9474" width="6.25" bestFit="1" customWidth="1"/>
    <col min="9475" max="9475" width="29.875" bestFit="1" customWidth="1"/>
    <col min="9476" max="9476" width="13.625" bestFit="1" customWidth="1"/>
    <col min="9477" max="9477" width="21.375" bestFit="1" customWidth="1"/>
    <col min="9478" max="9478" width="14.75" bestFit="1" customWidth="1"/>
    <col min="9479" max="9480" width="11.5" bestFit="1" customWidth="1"/>
    <col min="9481" max="9481" width="13.75" bestFit="1" customWidth="1"/>
    <col min="9482" max="9482" width="13" bestFit="1" customWidth="1"/>
    <col min="9483" max="9483" width="13.375" bestFit="1" customWidth="1"/>
    <col min="9484" max="9484" width="11.5" bestFit="1" customWidth="1"/>
    <col min="9485" max="9485" width="13.75" bestFit="1" customWidth="1"/>
    <col min="9486" max="9486" width="13" bestFit="1" customWidth="1"/>
    <col min="9487" max="9487" width="9.875" bestFit="1" customWidth="1"/>
    <col min="9729" max="9729" width="8.375" customWidth="1"/>
    <col min="9730" max="9730" width="6.25" bestFit="1" customWidth="1"/>
    <col min="9731" max="9731" width="29.875" bestFit="1" customWidth="1"/>
    <col min="9732" max="9732" width="13.625" bestFit="1" customWidth="1"/>
    <col min="9733" max="9733" width="21.375" bestFit="1" customWidth="1"/>
    <col min="9734" max="9734" width="14.75" bestFit="1" customWidth="1"/>
    <col min="9735" max="9736" width="11.5" bestFit="1" customWidth="1"/>
    <col min="9737" max="9737" width="13.75" bestFit="1" customWidth="1"/>
    <col min="9738" max="9738" width="13" bestFit="1" customWidth="1"/>
    <col min="9739" max="9739" width="13.375" bestFit="1" customWidth="1"/>
    <col min="9740" max="9740" width="11.5" bestFit="1" customWidth="1"/>
    <col min="9741" max="9741" width="13.75" bestFit="1" customWidth="1"/>
    <col min="9742" max="9742" width="13" bestFit="1" customWidth="1"/>
    <col min="9743" max="9743" width="9.875" bestFit="1" customWidth="1"/>
    <col min="9985" max="9985" width="8.375" customWidth="1"/>
    <col min="9986" max="9986" width="6.25" bestFit="1" customWidth="1"/>
    <col min="9987" max="9987" width="29.875" bestFit="1" customWidth="1"/>
    <col min="9988" max="9988" width="13.625" bestFit="1" customWidth="1"/>
    <col min="9989" max="9989" width="21.375" bestFit="1" customWidth="1"/>
    <col min="9990" max="9990" width="14.75" bestFit="1" customWidth="1"/>
    <col min="9991" max="9992" width="11.5" bestFit="1" customWidth="1"/>
    <col min="9993" max="9993" width="13.75" bestFit="1" customWidth="1"/>
    <col min="9994" max="9994" width="13" bestFit="1" customWidth="1"/>
    <col min="9995" max="9995" width="13.375" bestFit="1" customWidth="1"/>
    <col min="9996" max="9996" width="11.5" bestFit="1" customWidth="1"/>
    <col min="9997" max="9997" width="13.75" bestFit="1" customWidth="1"/>
    <col min="9998" max="9998" width="13" bestFit="1" customWidth="1"/>
    <col min="9999" max="9999" width="9.875" bestFit="1" customWidth="1"/>
    <col min="10241" max="10241" width="8.375" customWidth="1"/>
    <col min="10242" max="10242" width="6.25" bestFit="1" customWidth="1"/>
    <col min="10243" max="10243" width="29.875" bestFit="1" customWidth="1"/>
    <col min="10244" max="10244" width="13.625" bestFit="1" customWidth="1"/>
    <col min="10245" max="10245" width="21.375" bestFit="1" customWidth="1"/>
    <col min="10246" max="10246" width="14.75" bestFit="1" customWidth="1"/>
    <col min="10247" max="10248" width="11.5" bestFit="1" customWidth="1"/>
    <col min="10249" max="10249" width="13.75" bestFit="1" customWidth="1"/>
    <col min="10250" max="10250" width="13" bestFit="1" customWidth="1"/>
    <col min="10251" max="10251" width="13.375" bestFit="1" customWidth="1"/>
    <col min="10252" max="10252" width="11.5" bestFit="1" customWidth="1"/>
    <col min="10253" max="10253" width="13.75" bestFit="1" customWidth="1"/>
    <col min="10254" max="10254" width="13" bestFit="1" customWidth="1"/>
    <col min="10255" max="10255" width="9.875" bestFit="1" customWidth="1"/>
    <col min="10497" max="10497" width="8.375" customWidth="1"/>
    <col min="10498" max="10498" width="6.25" bestFit="1" customWidth="1"/>
    <col min="10499" max="10499" width="29.875" bestFit="1" customWidth="1"/>
    <col min="10500" max="10500" width="13.625" bestFit="1" customWidth="1"/>
    <col min="10501" max="10501" width="21.375" bestFit="1" customWidth="1"/>
    <col min="10502" max="10502" width="14.75" bestFit="1" customWidth="1"/>
    <col min="10503" max="10504" width="11.5" bestFit="1" customWidth="1"/>
    <col min="10505" max="10505" width="13.75" bestFit="1" customWidth="1"/>
    <col min="10506" max="10506" width="13" bestFit="1" customWidth="1"/>
    <col min="10507" max="10507" width="13.375" bestFit="1" customWidth="1"/>
    <col min="10508" max="10508" width="11.5" bestFit="1" customWidth="1"/>
    <col min="10509" max="10509" width="13.75" bestFit="1" customWidth="1"/>
    <col min="10510" max="10510" width="13" bestFit="1" customWidth="1"/>
    <col min="10511" max="10511" width="9.875" bestFit="1" customWidth="1"/>
    <col min="10753" max="10753" width="8.375" customWidth="1"/>
    <col min="10754" max="10754" width="6.25" bestFit="1" customWidth="1"/>
    <col min="10755" max="10755" width="29.875" bestFit="1" customWidth="1"/>
    <col min="10756" max="10756" width="13.625" bestFit="1" customWidth="1"/>
    <col min="10757" max="10757" width="21.375" bestFit="1" customWidth="1"/>
    <col min="10758" max="10758" width="14.75" bestFit="1" customWidth="1"/>
    <col min="10759" max="10760" width="11.5" bestFit="1" customWidth="1"/>
    <col min="10761" max="10761" width="13.75" bestFit="1" customWidth="1"/>
    <col min="10762" max="10762" width="13" bestFit="1" customWidth="1"/>
    <col min="10763" max="10763" width="13.375" bestFit="1" customWidth="1"/>
    <col min="10764" max="10764" width="11.5" bestFit="1" customWidth="1"/>
    <col min="10765" max="10765" width="13.75" bestFit="1" customWidth="1"/>
    <col min="10766" max="10766" width="13" bestFit="1" customWidth="1"/>
    <col min="10767" max="10767" width="9.875" bestFit="1" customWidth="1"/>
    <col min="11009" max="11009" width="8.375" customWidth="1"/>
    <col min="11010" max="11010" width="6.25" bestFit="1" customWidth="1"/>
    <col min="11011" max="11011" width="29.875" bestFit="1" customWidth="1"/>
    <col min="11012" max="11012" width="13.625" bestFit="1" customWidth="1"/>
    <col min="11013" max="11013" width="21.375" bestFit="1" customWidth="1"/>
    <col min="11014" max="11014" width="14.75" bestFit="1" customWidth="1"/>
    <col min="11015" max="11016" width="11.5" bestFit="1" customWidth="1"/>
    <col min="11017" max="11017" width="13.75" bestFit="1" customWidth="1"/>
    <col min="11018" max="11018" width="13" bestFit="1" customWidth="1"/>
    <col min="11019" max="11019" width="13.375" bestFit="1" customWidth="1"/>
    <col min="11020" max="11020" width="11.5" bestFit="1" customWidth="1"/>
    <col min="11021" max="11021" width="13.75" bestFit="1" customWidth="1"/>
    <col min="11022" max="11022" width="13" bestFit="1" customWidth="1"/>
    <col min="11023" max="11023" width="9.875" bestFit="1" customWidth="1"/>
    <col min="11265" max="11265" width="8.375" customWidth="1"/>
    <col min="11266" max="11266" width="6.25" bestFit="1" customWidth="1"/>
    <col min="11267" max="11267" width="29.875" bestFit="1" customWidth="1"/>
    <col min="11268" max="11268" width="13.625" bestFit="1" customWidth="1"/>
    <col min="11269" max="11269" width="21.375" bestFit="1" customWidth="1"/>
    <col min="11270" max="11270" width="14.75" bestFit="1" customWidth="1"/>
    <col min="11271" max="11272" width="11.5" bestFit="1" customWidth="1"/>
    <col min="11273" max="11273" width="13.75" bestFit="1" customWidth="1"/>
    <col min="11274" max="11274" width="13" bestFit="1" customWidth="1"/>
    <col min="11275" max="11275" width="13.375" bestFit="1" customWidth="1"/>
    <col min="11276" max="11276" width="11.5" bestFit="1" customWidth="1"/>
    <col min="11277" max="11277" width="13.75" bestFit="1" customWidth="1"/>
    <col min="11278" max="11278" width="13" bestFit="1" customWidth="1"/>
    <col min="11279" max="11279" width="9.875" bestFit="1" customWidth="1"/>
    <col min="11521" max="11521" width="8.375" customWidth="1"/>
    <col min="11522" max="11522" width="6.25" bestFit="1" customWidth="1"/>
    <col min="11523" max="11523" width="29.875" bestFit="1" customWidth="1"/>
    <col min="11524" max="11524" width="13.625" bestFit="1" customWidth="1"/>
    <col min="11525" max="11525" width="21.375" bestFit="1" customWidth="1"/>
    <col min="11526" max="11526" width="14.75" bestFit="1" customWidth="1"/>
    <col min="11527" max="11528" width="11.5" bestFit="1" customWidth="1"/>
    <col min="11529" max="11529" width="13.75" bestFit="1" customWidth="1"/>
    <col min="11530" max="11530" width="13" bestFit="1" customWidth="1"/>
    <col min="11531" max="11531" width="13.375" bestFit="1" customWidth="1"/>
    <col min="11532" max="11532" width="11.5" bestFit="1" customWidth="1"/>
    <col min="11533" max="11533" width="13.75" bestFit="1" customWidth="1"/>
    <col min="11534" max="11534" width="13" bestFit="1" customWidth="1"/>
    <col min="11535" max="11535" width="9.875" bestFit="1" customWidth="1"/>
    <col min="11777" max="11777" width="8.375" customWidth="1"/>
    <col min="11778" max="11778" width="6.25" bestFit="1" customWidth="1"/>
    <col min="11779" max="11779" width="29.875" bestFit="1" customWidth="1"/>
    <col min="11780" max="11780" width="13.625" bestFit="1" customWidth="1"/>
    <col min="11781" max="11781" width="21.375" bestFit="1" customWidth="1"/>
    <col min="11782" max="11782" width="14.75" bestFit="1" customWidth="1"/>
    <col min="11783" max="11784" width="11.5" bestFit="1" customWidth="1"/>
    <col min="11785" max="11785" width="13.75" bestFit="1" customWidth="1"/>
    <col min="11786" max="11786" width="13" bestFit="1" customWidth="1"/>
    <col min="11787" max="11787" width="13.375" bestFit="1" customWidth="1"/>
    <col min="11788" max="11788" width="11.5" bestFit="1" customWidth="1"/>
    <col min="11789" max="11789" width="13.75" bestFit="1" customWidth="1"/>
    <col min="11790" max="11790" width="13" bestFit="1" customWidth="1"/>
    <col min="11791" max="11791" width="9.875" bestFit="1" customWidth="1"/>
    <col min="12033" max="12033" width="8.375" customWidth="1"/>
    <col min="12034" max="12034" width="6.25" bestFit="1" customWidth="1"/>
    <col min="12035" max="12035" width="29.875" bestFit="1" customWidth="1"/>
    <col min="12036" max="12036" width="13.625" bestFit="1" customWidth="1"/>
    <col min="12037" max="12037" width="21.375" bestFit="1" customWidth="1"/>
    <col min="12038" max="12038" width="14.75" bestFit="1" customWidth="1"/>
    <col min="12039" max="12040" width="11.5" bestFit="1" customWidth="1"/>
    <col min="12041" max="12041" width="13.75" bestFit="1" customWidth="1"/>
    <col min="12042" max="12042" width="13" bestFit="1" customWidth="1"/>
    <col min="12043" max="12043" width="13.375" bestFit="1" customWidth="1"/>
    <col min="12044" max="12044" width="11.5" bestFit="1" customWidth="1"/>
    <col min="12045" max="12045" width="13.75" bestFit="1" customWidth="1"/>
    <col min="12046" max="12046" width="13" bestFit="1" customWidth="1"/>
    <col min="12047" max="12047" width="9.875" bestFit="1" customWidth="1"/>
    <col min="12289" max="12289" width="8.375" customWidth="1"/>
    <col min="12290" max="12290" width="6.25" bestFit="1" customWidth="1"/>
    <col min="12291" max="12291" width="29.875" bestFit="1" customWidth="1"/>
    <col min="12292" max="12292" width="13.625" bestFit="1" customWidth="1"/>
    <col min="12293" max="12293" width="21.375" bestFit="1" customWidth="1"/>
    <col min="12294" max="12294" width="14.75" bestFit="1" customWidth="1"/>
    <col min="12295" max="12296" width="11.5" bestFit="1" customWidth="1"/>
    <col min="12297" max="12297" width="13.75" bestFit="1" customWidth="1"/>
    <col min="12298" max="12298" width="13" bestFit="1" customWidth="1"/>
    <col min="12299" max="12299" width="13.375" bestFit="1" customWidth="1"/>
    <col min="12300" max="12300" width="11.5" bestFit="1" customWidth="1"/>
    <col min="12301" max="12301" width="13.75" bestFit="1" customWidth="1"/>
    <col min="12302" max="12302" width="13" bestFit="1" customWidth="1"/>
    <col min="12303" max="12303" width="9.875" bestFit="1" customWidth="1"/>
    <col min="12545" max="12545" width="8.375" customWidth="1"/>
    <col min="12546" max="12546" width="6.25" bestFit="1" customWidth="1"/>
    <col min="12547" max="12547" width="29.875" bestFit="1" customWidth="1"/>
    <col min="12548" max="12548" width="13.625" bestFit="1" customWidth="1"/>
    <col min="12549" max="12549" width="21.375" bestFit="1" customWidth="1"/>
    <col min="12550" max="12550" width="14.75" bestFit="1" customWidth="1"/>
    <col min="12551" max="12552" width="11.5" bestFit="1" customWidth="1"/>
    <col min="12553" max="12553" width="13.75" bestFit="1" customWidth="1"/>
    <col min="12554" max="12554" width="13" bestFit="1" customWidth="1"/>
    <col min="12555" max="12555" width="13.375" bestFit="1" customWidth="1"/>
    <col min="12556" max="12556" width="11.5" bestFit="1" customWidth="1"/>
    <col min="12557" max="12557" width="13.75" bestFit="1" customWidth="1"/>
    <col min="12558" max="12558" width="13" bestFit="1" customWidth="1"/>
    <col min="12559" max="12559" width="9.875" bestFit="1" customWidth="1"/>
    <col min="12801" max="12801" width="8.375" customWidth="1"/>
    <col min="12802" max="12802" width="6.25" bestFit="1" customWidth="1"/>
    <col min="12803" max="12803" width="29.875" bestFit="1" customWidth="1"/>
    <col min="12804" max="12804" width="13.625" bestFit="1" customWidth="1"/>
    <col min="12805" max="12805" width="21.375" bestFit="1" customWidth="1"/>
    <col min="12806" max="12806" width="14.75" bestFit="1" customWidth="1"/>
    <col min="12807" max="12808" width="11.5" bestFit="1" customWidth="1"/>
    <col min="12809" max="12809" width="13.75" bestFit="1" customWidth="1"/>
    <col min="12810" max="12810" width="13" bestFit="1" customWidth="1"/>
    <col min="12811" max="12811" width="13.375" bestFit="1" customWidth="1"/>
    <col min="12812" max="12812" width="11.5" bestFit="1" customWidth="1"/>
    <col min="12813" max="12813" width="13.75" bestFit="1" customWidth="1"/>
    <col min="12814" max="12814" width="13" bestFit="1" customWidth="1"/>
    <col min="12815" max="12815" width="9.875" bestFit="1" customWidth="1"/>
    <col min="13057" max="13057" width="8.375" customWidth="1"/>
    <col min="13058" max="13058" width="6.25" bestFit="1" customWidth="1"/>
    <col min="13059" max="13059" width="29.875" bestFit="1" customWidth="1"/>
    <col min="13060" max="13060" width="13.625" bestFit="1" customWidth="1"/>
    <col min="13061" max="13061" width="21.375" bestFit="1" customWidth="1"/>
    <col min="13062" max="13062" width="14.75" bestFit="1" customWidth="1"/>
    <col min="13063" max="13064" width="11.5" bestFit="1" customWidth="1"/>
    <col min="13065" max="13065" width="13.75" bestFit="1" customWidth="1"/>
    <col min="13066" max="13066" width="13" bestFit="1" customWidth="1"/>
    <col min="13067" max="13067" width="13.375" bestFit="1" customWidth="1"/>
    <col min="13068" max="13068" width="11.5" bestFit="1" customWidth="1"/>
    <col min="13069" max="13069" width="13.75" bestFit="1" customWidth="1"/>
    <col min="13070" max="13070" width="13" bestFit="1" customWidth="1"/>
    <col min="13071" max="13071" width="9.875" bestFit="1" customWidth="1"/>
    <col min="13313" max="13313" width="8.375" customWidth="1"/>
    <col min="13314" max="13314" width="6.25" bestFit="1" customWidth="1"/>
    <col min="13315" max="13315" width="29.875" bestFit="1" customWidth="1"/>
    <col min="13316" max="13316" width="13.625" bestFit="1" customWidth="1"/>
    <col min="13317" max="13317" width="21.375" bestFit="1" customWidth="1"/>
    <col min="13318" max="13318" width="14.75" bestFit="1" customWidth="1"/>
    <col min="13319" max="13320" width="11.5" bestFit="1" customWidth="1"/>
    <col min="13321" max="13321" width="13.75" bestFit="1" customWidth="1"/>
    <col min="13322" max="13322" width="13" bestFit="1" customWidth="1"/>
    <col min="13323" max="13323" width="13.375" bestFit="1" customWidth="1"/>
    <col min="13324" max="13324" width="11.5" bestFit="1" customWidth="1"/>
    <col min="13325" max="13325" width="13.75" bestFit="1" customWidth="1"/>
    <col min="13326" max="13326" width="13" bestFit="1" customWidth="1"/>
    <col min="13327" max="13327" width="9.875" bestFit="1" customWidth="1"/>
    <col min="13569" max="13569" width="8.375" customWidth="1"/>
    <col min="13570" max="13570" width="6.25" bestFit="1" customWidth="1"/>
    <col min="13571" max="13571" width="29.875" bestFit="1" customWidth="1"/>
    <col min="13572" max="13572" width="13.625" bestFit="1" customWidth="1"/>
    <col min="13573" max="13573" width="21.375" bestFit="1" customWidth="1"/>
    <col min="13574" max="13574" width="14.75" bestFit="1" customWidth="1"/>
    <col min="13575" max="13576" width="11.5" bestFit="1" customWidth="1"/>
    <col min="13577" max="13577" width="13.75" bestFit="1" customWidth="1"/>
    <col min="13578" max="13578" width="13" bestFit="1" customWidth="1"/>
    <col min="13579" max="13579" width="13.375" bestFit="1" customWidth="1"/>
    <col min="13580" max="13580" width="11.5" bestFit="1" customWidth="1"/>
    <col min="13581" max="13581" width="13.75" bestFit="1" customWidth="1"/>
    <col min="13582" max="13582" width="13" bestFit="1" customWidth="1"/>
    <col min="13583" max="13583" width="9.875" bestFit="1" customWidth="1"/>
    <col min="13825" max="13825" width="8.375" customWidth="1"/>
    <col min="13826" max="13826" width="6.25" bestFit="1" customWidth="1"/>
    <col min="13827" max="13827" width="29.875" bestFit="1" customWidth="1"/>
    <col min="13828" max="13828" width="13.625" bestFit="1" customWidth="1"/>
    <col min="13829" max="13829" width="21.375" bestFit="1" customWidth="1"/>
    <col min="13830" max="13830" width="14.75" bestFit="1" customWidth="1"/>
    <col min="13831" max="13832" width="11.5" bestFit="1" customWidth="1"/>
    <col min="13833" max="13833" width="13.75" bestFit="1" customWidth="1"/>
    <col min="13834" max="13834" width="13" bestFit="1" customWidth="1"/>
    <col min="13835" max="13835" width="13.375" bestFit="1" customWidth="1"/>
    <col min="13836" max="13836" width="11.5" bestFit="1" customWidth="1"/>
    <col min="13837" max="13837" width="13.75" bestFit="1" customWidth="1"/>
    <col min="13838" max="13838" width="13" bestFit="1" customWidth="1"/>
    <col min="13839" max="13839" width="9.875" bestFit="1" customWidth="1"/>
    <col min="14081" max="14081" width="8.375" customWidth="1"/>
    <col min="14082" max="14082" width="6.25" bestFit="1" customWidth="1"/>
    <col min="14083" max="14083" width="29.875" bestFit="1" customWidth="1"/>
    <col min="14084" max="14084" width="13.625" bestFit="1" customWidth="1"/>
    <col min="14085" max="14085" width="21.375" bestFit="1" customWidth="1"/>
    <col min="14086" max="14086" width="14.75" bestFit="1" customWidth="1"/>
    <col min="14087" max="14088" width="11.5" bestFit="1" customWidth="1"/>
    <col min="14089" max="14089" width="13.75" bestFit="1" customWidth="1"/>
    <col min="14090" max="14090" width="13" bestFit="1" customWidth="1"/>
    <col min="14091" max="14091" width="13.375" bestFit="1" customWidth="1"/>
    <col min="14092" max="14092" width="11.5" bestFit="1" customWidth="1"/>
    <col min="14093" max="14093" width="13.75" bestFit="1" customWidth="1"/>
    <col min="14094" max="14094" width="13" bestFit="1" customWidth="1"/>
    <col min="14095" max="14095" width="9.875" bestFit="1" customWidth="1"/>
    <col min="14337" max="14337" width="8.375" customWidth="1"/>
    <col min="14338" max="14338" width="6.25" bestFit="1" customWidth="1"/>
    <col min="14339" max="14339" width="29.875" bestFit="1" customWidth="1"/>
    <col min="14340" max="14340" width="13.625" bestFit="1" customWidth="1"/>
    <col min="14341" max="14341" width="21.375" bestFit="1" customWidth="1"/>
    <col min="14342" max="14342" width="14.75" bestFit="1" customWidth="1"/>
    <col min="14343" max="14344" width="11.5" bestFit="1" customWidth="1"/>
    <col min="14345" max="14345" width="13.75" bestFit="1" customWidth="1"/>
    <col min="14346" max="14346" width="13" bestFit="1" customWidth="1"/>
    <col min="14347" max="14347" width="13.375" bestFit="1" customWidth="1"/>
    <col min="14348" max="14348" width="11.5" bestFit="1" customWidth="1"/>
    <col min="14349" max="14349" width="13.75" bestFit="1" customWidth="1"/>
    <col min="14350" max="14350" width="13" bestFit="1" customWidth="1"/>
    <col min="14351" max="14351" width="9.875" bestFit="1" customWidth="1"/>
    <col min="14593" max="14593" width="8.375" customWidth="1"/>
    <col min="14594" max="14594" width="6.25" bestFit="1" customWidth="1"/>
    <col min="14595" max="14595" width="29.875" bestFit="1" customWidth="1"/>
    <col min="14596" max="14596" width="13.625" bestFit="1" customWidth="1"/>
    <col min="14597" max="14597" width="21.375" bestFit="1" customWidth="1"/>
    <col min="14598" max="14598" width="14.75" bestFit="1" customWidth="1"/>
    <col min="14599" max="14600" width="11.5" bestFit="1" customWidth="1"/>
    <col min="14601" max="14601" width="13.75" bestFit="1" customWidth="1"/>
    <col min="14602" max="14602" width="13" bestFit="1" customWidth="1"/>
    <col min="14603" max="14603" width="13.375" bestFit="1" customWidth="1"/>
    <col min="14604" max="14604" width="11.5" bestFit="1" customWidth="1"/>
    <col min="14605" max="14605" width="13.75" bestFit="1" customWidth="1"/>
    <col min="14606" max="14606" width="13" bestFit="1" customWidth="1"/>
    <col min="14607" max="14607" width="9.875" bestFit="1" customWidth="1"/>
    <col min="14849" max="14849" width="8.375" customWidth="1"/>
    <col min="14850" max="14850" width="6.25" bestFit="1" customWidth="1"/>
    <col min="14851" max="14851" width="29.875" bestFit="1" customWidth="1"/>
    <col min="14852" max="14852" width="13.625" bestFit="1" customWidth="1"/>
    <col min="14853" max="14853" width="21.375" bestFit="1" customWidth="1"/>
    <col min="14854" max="14854" width="14.75" bestFit="1" customWidth="1"/>
    <col min="14855" max="14856" width="11.5" bestFit="1" customWidth="1"/>
    <col min="14857" max="14857" width="13.75" bestFit="1" customWidth="1"/>
    <col min="14858" max="14858" width="13" bestFit="1" customWidth="1"/>
    <col min="14859" max="14859" width="13.375" bestFit="1" customWidth="1"/>
    <col min="14860" max="14860" width="11.5" bestFit="1" customWidth="1"/>
    <col min="14861" max="14861" width="13.75" bestFit="1" customWidth="1"/>
    <col min="14862" max="14862" width="13" bestFit="1" customWidth="1"/>
    <col min="14863" max="14863" width="9.875" bestFit="1" customWidth="1"/>
    <col min="15105" max="15105" width="8.375" customWidth="1"/>
    <col min="15106" max="15106" width="6.25" bestFit="1" customWidth="1"/>
    <col min="15107" max="15107" width="29.875" bestFit="1" customWidth="1"/>
    <col min="15108" max="15108" width="13.625" bestFit="1" customWidth="1"/>
    <col min="15109" max="15109" width="21.375" bestFit="1" customWidth="1"/>
    <col min="15110" max="15110" width="14.75" bestFit="1" customWidth="1"/>
    <col min="15111" max="15112" width="11.5" bestFit="1" customWidth="1"/>
    <col min="15113" max="15113" width="13.75" bestFit="1" customWidth="1"/>
    <col min="15114" max="15114" width="13" bestFit="1" customWidth="1"/>
    <col min="15115" max="15115" width="13.375" bestFit="1" customWidth="1"/>
    <col min="15116" max="15116" width="11.5" bestFit="1" customWidth="1"/>
    <col min="15117" max="15117" width="13.75" bestFit="1" customWidth="1"/>
    <col min="15118" max="15118" width="13" bestFit="1" customWidth="1"/>
    <col min="15119" max="15119" width="9.875" bestFit="1" customWidth="1"/>
    <col min="15361" max="15361" width="8.375" customWidth="1"/>
    <col min="15362" max="15362" width="6.25" bestFit="1" customWidth="1"/>
    <col min="15363" max="15363" width="29.875" bestFit="1" customWidth="1"/>
    <col min="15364" max="15364" width="13.625" bestFit="1" customWidth="1"/>
    <col min="15365" max="15365" width="21.375" bestFit="1" customWidth="1"/>
    <col min="15366" max="15366" width="14.75" bestFit="1" customWidth="1"/>
    <col min="15367" max="15368" width="11.5" bestFit="1" customWidth="1"/>
    <col min="15369" max="15369" width="13.75" bestFit="1" customWidth="1"/>
    <col min="15370" max="15370" width="13" bestFit="1" customWidth="1"/>
    <col min="15371" max="15371" width="13.375" bestFit="1" customWidth="1"/>
    <col min="15372" max="15372" width="11.5" bestFit="1" customWidth="1"/>
    <col min="15373" max="15373" width="13.75" bestFit="1" customWidth="1"/>
    <col min="15374" max="15374" width="13" bestFit="1" customWidth="1"/>
    <col min="15375" max="15375" width="9.875" bestFit="1" customWidth="1"/>
    <col min="15617" max="15617" width="8.375" customWidth="1"/>
    <col min="15618" max="15618" width="6.25" bestFit="1" customWidth="1"/>
    <col min="15619" max="15619" width="29.875" bestFit="1" customWidth="1"/>
    <col min="15620" max="15620" width="13.625" bestFit="1" customWidth="1"/>
    <col min="15621" max="15621" width="21.375" bestFit="1" customWidth="1"/>
    <col min="15622" max="15622" width="14.75" bestFit="1" customWidth="1"/>
    <col min="15623" max="15624" width="11.5" bestFit="1" customWidth="1"/>
    <col min="15625" max="15625" width="13.75" bestFit="1" customWidth="1"/>
    <col min="15626" max="15626" width="13" bestFit="1" customWidth="1"/>
    <col min="15627" max="15627" width="13.375" bestFit="1" customWidth="1"/>
    <col min="15628" max="15628" width="11.5" bestFit="1" customWidth="1"/>
    <col min="15629" max="15629" width="13.75" bestFit="1" customWidth="1"/>
    <col min="15630" max="15630" width="13" bestFit="1" customWidth="1"/>
    <col min="15631" max="15631" width="9.875" bestFit="1" customWidth="1"/>
    <col min="15873" max="15873" width="8.375" customWidth="1"/>
    <col min="15874" max="15874" width="6.25" bestFit="1" customWidth="1"/>
    <col min="15875" max="15875" width="29.875" bestFit="1" customWidth="1"/>
    <col min="15876" max="15876" width="13.625" bestFit="1" customWidth="1"/>
    <col min="15877" max="15877" width="21.375" bestFit="1" customWidth="1"/>
    <col min="15878" max="15878" width="14.75" bestFit="1" customWidth="1"/>
    <col min="15879" max="15880" width="11.5" bestFit="1" customWidth="1"/>
    <col min="15881" max="15881" width="13.75" bestFit="1" customWidth="1"/>
    <col min="15882" max="15882" width="13" bestFit="1" customWidth="1"/>
    <col min="15883" max="15883" width="13.375" bestFit="1" customWidth="1"/>
    <col min="15884" max="15884" width="11.5" bestFit="1" customWidth="1"/>
    <col min="15885" max="15885" width="13.75" bestFit="1" customWidth="1"/>
    <col min="15886" max="15886" width="13" bestFit="1" customWidth="1"/>
    <col min="15887" max="15887" width="9.875" bestFit="1" customWidth="1"/>
    <col min="16129" max="16129" width="8.375" customWidth="1"/>
    <col min="16130" max="16130" width="6.25" bestFit="1" customWidth="1"/>
    <col min="16131" max="16131" width="29.875" bestFit="1" customWidth="1"/>
    <col min="16132" max="16132" width="13.625" bestFit="1" customWidth="1"/>
    <col min="16133" max="16133" width="21.375" bestFit="1" customWidth="1"/>
    <col min="16134" max="16134" width="14.75" bestFit="1" customWidth="1"/>
    <col min="16135" max="16136" width="11.5" bestFit="1" customWidth="1"/>
    <col min="16137" max="16137" width="13.75" bestFit="1" customWidth="1"/>
    <col min="16138" max="16138" width="13" bestFit="1" customWidth="1"/>
    <col min="16139" max="16139" width="13.375" bestFit="1" customWidth="1"/>
    <col min="16140" max="16140" width="11.5" bestFit="1" customWidth="1"/>
    <col min="16141" max="16141" width="13.75" bestFit="1" customWidth="1"/>
    <col min="16142" max="16142" width="13" bestFit="1" customWidth="1"/>
    <col min="16143" max="16143" width="9.875" bestFit="1" customWidth="1"/>
  </cols>
  <sheetData>
    <row r="1" spans="1:15" ht="16.5">
      <c r="A1" s="439" t="s">
        <v>390</v>
      </c>
      <c r="B1" s="441" t="s">
        <v>126</v>
      </c>
      <c r="C1" s="438" t="s">
        <v>391</v>
      </c>
      <c r="D1" s="438" t="s">
        <v>392</v>
      </c>
      <c r="E1" s="438" t="s">
        <v>393</v>
      </c>
      <c r="F1" s="438" t="s">
        <v>394</v>
      </c>
      <c r="G1" s="438"/>
      <c r="H1" s="438"/>
      <c r="I1" s="438"/>
      <c r="J1" s="438" t="s">
        <v>395</v>
      </c>
      <c r="K1" s="438"/>
      <c r="L1" s="438"/>
      <c r="M1" s="438"/>
      <c r="N1" s="61"/>
    </row>
    <row r="2" spans="1:15" ht="16.5">
      <c r="A2" s="440"/>
      <c r="B2" s="441"/>
      <c r="C2" s="438"/>
      <c r="D2" s="438"/>
      <c r="E2" s="438"/>
      <c r="F2" s="61" t="s">
        <v>396</v>
      </c>
      <c r="G2" s="61" t="s">
        <v>397</v>
      </c>
      <c r="H2" s="61" t="s">
        <v>398</v>
      </c>
      <c r="I2" s="62" t="s">
        <v>399</v>
      </c>
      <c r="J2" s="61" t="s">
        <v>400</v>
      </c>
      <c r="K2" s="61" t="s">
        <v>401</v>
      </c>
      <c r="L2" s="61" t="s">
        <v>398</v>
      </c>
      <c r="M2" s="62" t="s">
        <v>402</v>
      </c>
      <c r="N2" s="62" t="s">
        <v>403</v>
      </c>
    </row>
    <row r="3" spans="1:15" ht="16.5">
      <c r="A3" s="440"/>
      <c r="B3" s="63">
        <v>1</v>
      </c>
      <c r="C3" s="61" t="s">
        <v>404</v>
      </c>
      <c r="D3" s="61" t="s">
        <v>405</v>
      </c>
      <c r="E3" s="61">
        <v>4200000</v>
      </c>
      <c r="F3" s="61">
        <f>E3*17.5%</f>
        <v>735000</v>
      </c>
      <c r="G3" s="61">
        <f>E3*3%</f>
        <v>126000</v>
      </c>
      <c r="H3" s="61">
        <f>E3*1%</f>
        <v>42000</v>
      </c>
      <c r="I3" s="64">
        <f>SUM(F3:H3)</f>
        <v>903000</v>
      </c>
      <c r="J3" s="61">
        <f>E3*8%</f>
        <v>336000</v>
      </c>
      <c r="K3" s="61">
        <f>E3*1.5%</f>
        <v>63000</v>
      </c>
      <c r="L3" s="61">
        <f>E3*1%</f>
        <v>42000</v>
      </c>
      <c r="M3" s="64">
        <f>SUM(J3:L3)</f>
        <v>441000</v>
      </c>
      <c r="N3" s="64">
        <f>I3+M3</f>
        <v>1344000</v>
      </c>
      <c r="O3" s="33">
        <f>E3*32%</f>
        <v>1344000</v>
      </c>
    </row>
    <row r="4" spans="1:15" ht="16.5">
      <c r="A4" s="440"/>
      <c r="B4" s="63">
        <v>2</v>
      </c>
      <c r="C4" s="61" t="s">
        <v>406</v>
      </c>
      <c r="D4" s="61" t="s">
        <v>164</v>
      </c>
      <c r="E4" s="61">
        <v>4200000</v>
      </c>
      <c r="F4" s="61">
        <f>E4*17.5%</f>
        <v>735000</v>
      </c>
      <c r="G4" s="61">
        <f>E4*3%</f>
        <v>126000</v>
      </c>
      <c r="H4" s="61">
        <f>E4*1%</f>
        <v>42000</v>
      </c>
      <c r="I4" s="64">
        <f>SUM(F4:H4)</f>
        <v>903000</v>
      </c>
      <c r="J4" s="61">
        <f>E4*8%</f>
        <v>336000</v>
      </c>
      <c r="K4" s="61">
        <f>E4*1.5%</f>
        <v>63000</v>
      </c>
      <c r="L4" s="61">
        <f>E4*1%</f>
        <v>42000</v>
      </c>
      <c r="M4" s="64">
        <f>SUM(J4:L4)</f>
        <v>441000</v>
      </c>
      <c r="N4" s="64">
        <f>I4+M4</f>
        <v>1344000</v>
      </c>
      <c r="O4" s="33">
        <f>E4*32%</f>
        <v>1344000</v>
      </c>
    </row>
    <row r="5" spans="1:15" ht="16.5">
      <c r="A5" s="440"/>
      <c r="B5" s="63">
        <v>3</v>
      </c>
      <c r="C5" s="61" t="s">
        <v>407</v>
      </c>
      <c r="D5" s="61" t="s">
        <v>164</v>
      </c>
      <c r="E5" s="61">
        <v>4200000</v>
      </c>
      <c r="F5" s="61">
        <f>E5*17.5%</f>
        <v>735000</v>
      </c>
      <c r="G5" s="61">
        <f>E5*3%</f>
        <v>126000</v>
      </c>
      <c r="H5" s="61">
        <f>E5*1%</f>
        <v>42000</v>
      </c>
      <c r="I5" s="64">
        <f>SUM(F5:H5)</f>
        <v>903000</v>
      </c>
      <c r="J5" s="61">
        <f>E5*8%</f>
        <v>336000</v>
      </c>
      <c r="K5" s="61">
        <f>E5*1.5%</f>
        <v>63000</v>
      </c>
      <c r="L5" s="61">
        <f>E5*1%</f>
        <v>42000</v>
      </c>
      <c r="M5" s="64">
        <f>SUM(J5:L5)</f>
        <v>441000</v>
      </c>
      <c r="N5" s="64">
        <f>I5+M5</f>
        <v>1344000</v>
      </c>
      <c r="O5" s="33">
        <f>E5*32%</f>
        <v>1344000</v>
      </c>
    </row>
    <row r="6" spans="1:15" ht="16.5">
      <c r="A6" s="440"/>
      <c r="B6" s="63">
        <v>4</v>
      </c>
      <c r="C6" s="61" t="s">
        <v>163</v>
      </c>
      <c r="D6" s="61" t="s">
        <v>164</v>
      </c>
      <c r="E6" s="61">
        <v>4200000</v>
      </c>
      <c r="F6" s="61">
        <f>E6*17.5%</f>
        <v>735000</v>
      </c>
      <c r="G6" s="61">
        <f>E6*3%</f>
        <v>126000</v>
      </c>
      <c r="H6" s="61">
        <f>E6*1%</f>
        <v>42000</v>
      </c>
      <c r="I6" s="64">
        <f>SUM(F6:H6)</f>
        <v>903000</v>
      </c>
      <c r="J6" s="61">
        <f>E6*8%</f>
        <v>336000</v>
      </c>
      <c r="K6" s="61">
        <f>E6*1.5%</f>
        <v>63000</v>
      </c>
      <c r="L6" s="61">
        <f>E6*1%</f>
        <v>42000</v>
      </c>
      <c r="M6" s="64">
        <f>SUM(J6:L6)</f>
        <v>441000</v>
      </c>
      <c r="N6" s="64">
        <f>I6+M6</f>
        <v>1344000</v>
      </c>
      <c r="O6" s="33">
        <f>E6*32%</f>
        <v>1344000</v>
      </c>
    </row>
    <row r="7" spans="1:15" ht="16.5">
      <c r="A7" s="65"/>
      <c r="B7" s="45"/>
      <c r="C7" s="45"/>
      <c r="D7" s="45"/>
      <c r="E7" s="66"/>
      <c r="F7" s="45">
        <f t="shared" ref="F7:N7" si="0">SUM(F3:F6)</f>
        <v>2940000</v>
      </c>
      <c r="G7" s="45">
        <f t="shared" si="0"/>
        <v>504000</v>
      </c>
      <c r="H7" s="45">
        <f t="shared" si="0"/>
        <v>168000</v>
      </c>
      <c r="I7" s="45">
        <f t="shared" si="0"/>
        <v>3612000</v>
      </c>
      <c r="J7" s="45">
        <f t="shared" si="0"/>
        <v>1344000</v>
      </c>
      <c r="K7" s="45">
        <f t="shared" si="0"/>
        <v>252000</v>
      </c>
      <c r="L7" s="45">
        <f t="shared" si="0"/>
        <v>168000</v>
      </c>
      <c r="M7" s="45">
        <f t="shared" si="0"/>
        <v>1764000</v>
      </c>
      <c r="N7" s="66">
        <f t="shared" si="0"/>
        <v>5376000</v>
      </c>
    </row>
    <row r="8" spans="1:15" ht="16.5">
      <c r="A8" s="45"/>
      <c r="B8" s="45"/>
      <c r="C8" s="45" t="s">
        <v>408</v>
      </c>
      <c r="D8" s="45">
        <v>4</v>
      </c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5" ht="16.5">
      <c r="A9" s="45"/>
      <c r="B9" s="45"/>
      <c r="C9" s="45" t="s">
        <v>409</v>
      </c>
      <c r="D9" s="45">
        <f>F7+J7</f>
        <v>4284000</v>
      </c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1:15" ht="16.5">
      <c r="A10" s="45"/>
      <c r="B10" s="45"/>
      <c r="C10" s="45" t="s">
        <v>410</v>
      </c>
      <c r="D10" s="45">
        <f>G7+K7</f>
        <v>756000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1:15" ht="16.5">
      <c r="A11" s="45"/>
      <c r="B11" s="45"/>
      <c r="C11" s="45" t="s">
        <v>411</v>
      </c>
      <c r="D11" s="45">
        <f>H7+L7</f>
        <v>336000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1:15" ht="16.5">
      <c r="A12" s="45"/>
      <c r="B12" s="45"/>
      <c r="C12" s="45" t="s">
        <v>420</v>
      </c>
      <c r="D12" s="45">
        <f>SUM(D9:D11)</f>
        <v>5376000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4" spans="1:15" ht="16.5">
      <c r="A14" s="439" t="s">
        <v>412</v>
      </c>
      <c r="B14" s="441" t="s">
        <v>126</v>
      </c>
      <c r="C14" s="438" t="s">
        <v>391</v>
      </c>
      <c r="D14" s="438" t="s">
        <v>392</v>
      </c>
      <c r="E14" s="438" t="s">
        <v>393</v>
      </c>
      <c r="F14" s="438" t="s">
        <v>394</v>
      </c>
      <c r="G14" s="438"/>
      <c r="H14" s="438"/>
      <c r="I14" s="438"/>
      <c r="J14" s="438" t="s">
        <v>395</v>
      </c>
      <c r="K14" s="438"/>
      <c r="L14" s="438"/>
      <c r="M14" s="438"/>
      <c r="N14" s="61"/>
    </row>
    <row r="15" spans="1:15" ht="16.5">
      <c r="A15" s="440"/>
      <c r="B15" s="441"/>
      <c r="C15" s="438"/>
      <c r="D15" s="438"/>
      <c r="E15" s="438"/>
      <c r="F15" s="61" t="s">
        <v>396</v>
      </c>
      <c r="G15" s="61" t="s">
        <v>397</v>
      </c>
      <c r="H15" s="61" t="s">
        <v>398</v>
      </c>
      <c r="I15" s="62" t="s">
        <v>399</v>
      </c>
      <c r="J15" s="61" t="s">
        <v>400</v>
      </c>
      <c r="K15" s="61" t="s">
        <v>401</v>
      </c>
      <c r="L15" s="61" t="s">
        <v>398</v>
      </c>
      <c r="M15" s="62" t="s">
        <v>402</v>
      </c>
      <c r="N15" s="62" t="s">
        <v>403</v>
      </c>
    </row>
    <row r="16" spans="1:15" ht="16.5">
      <c r="A16" s="440"/>
      <c r="B16" s="63">
        <v>1</v>
      </c>
      <c r="C16" s="61" t="s">
        <v>404</v>
      </c>
      <c r="D16" s="61" t="s">
        <v>405</v>
      </c>
      <c r="E16" s="61">
        <v>4200000</v>
      </c>
      <c r="F16" s="61">
        <f>E16*17.5%</f>
        <v>735000</v>
      </c>
      <c r="G16" s="61">
        <f>E16*3%</f>
        <v>126000</v>
      </c>
      <c r="H16" s="61">
        <f>E16*1%</f>
        <v>42000</v>
      </c>
      <c r="I16" s="64">
        <f>SUM(F16:H16)</f>
        <v>903000</v>
      </c>
      <c r="J16" s="61">
        <f>E16*8%</f>
        <v>336000</v>
      </c>
      <c r="K16" s="61">
        <f>E16*1.5%</f>
        <v>63000</v>
      </c>
      <c r="L16" s="61">
        <f>E16*1%</f>
        <v>42000</v>
      </c>
      <c r="M16" s="64">
        <f>SUM(J16:L16)</f>
        <v>441000</v>
      </c>
      <c r="N16" s="64">
        <f>I16+M16</f>
        <v>1344000</v>
      </c>
    </row>
    <row r="17" spans="1:14" ht="16.5">
      <c r="A17" s="440"/>
      <c r="B17" s="63">
        <v>2</v>
      </c>
      <c r="C17" s="61" t="s">
        <v>406</v>
      </c>
      <c r="D17" s="61" t="s">
        <v>164</v>
      </c>
      <c r="E17" s="61">
        <v>4200000</v>
      </c>
      <c r="F17" s="61">
        <f>E17*17.5%</f>
        <v>735000</v>
      </c>
      <c r="G17" s="61">
        <f>E17*3%</f>
        <v>126000</v>
      </c>
      <c r="H17" s="61">
        <f>E17*1%</f>
        <v>42000</v>
      </c>
      <c r="I17" s="64">
        <f>SUM(F17:H17)</f>
        <v>903000</v>
      </c>
      <c r="J17" s="61">
        <f>E17*8%</f>
        <v>336000</v>
      </c>
      <c r="K17" s="61">
        <f>E17*1.5%</f>
        <v>63000</v>
      </c>
      <c r="L17" s="61">
        <f>E17*1%</f>
        <v>42000</v>
      </c>
      <c r="M17" s="64">
        <f>SUM(J17:L17)</f>
        <v>441000</v>
      </c>
      <c r="N17" s="64">
        <f>I17+M17</f>
        <v>1344000</v>
      </c>
    </row>
    <row r="18" spans="1:14" ht="16.5">
      <c r="A18" s="440"/>
      <c r="B18" s="63">
        <v>3</v>
      </c>
      <c r="C18" s="61" t="s">
        <v>407</v>
      </c>
      <c r="D18" s="61" t="s">
        <v>164</v>
      </c>
      <c r="E18" s="61">
        <v>4200000</v>
      </c>
      <c r="F18" s="61">
        <f>E18*17.5%</f>
        <v>735000</v>
      </c>
      <c r="G18" s="61">
        <f>E18*3%</f>
        <v>126000</v>
      </c>
      <c r="H18" s="61">
        <f>E18*1%</f>
        <v>42000</v>
      </c>
      <c r="I18" s="64">
        <f>SUM(F18:H18)</f>
        <v>903000</v>
      </c>
      <c r="J18" s="61">
        <f>E18*8%</f>
        <v>336000</v>
      </c>
      <c r="K18" s="61">
        <f>E18*1.5%</f>
        <v>63000</v>
      </c>
      <c r="L18" s="61">
        <f>E18*1%</f>
        <v>42000</v>
      </c>
      <c r="M18" s="64">
        <f>SUM(J18:L18)</f>
        <v>441000</v>
      </c>
      <c r="N18" s="64">
        <f>I18+M18</f>
        <v>1344000</v>
      </c>
    </row>
    <row r="19" spans="1:14" ht="16.5">
      <c r="A19" s="440"/>
      <c r="B19" s="63">
        <v>4</v>
      </c>
      <c r="C19" s="61" t="s">
        <v>163</v>
      </c>
      <c r="D19" s="61" t="s">
        <v>164</v>
      </c>
      <c r="E19" s="61">
        <v>4200000</v>
      </c>
      <c r="F19" s="61">
        <f>E19*17.5%</f>
        <v>735000</v>
      </c>
      <c r="G19" s="61">
        <f>E19*3%</f>
        <v>126000</v>
      </c>
      <c r="H19" s="61">
        <f>E19*1%</f>
        <v>42000</v>
      </c>
      <c r="I19" s="64">
        <f>SUM(F19:H19)</f>
        <v>903000</v>
      </c>
      <c r="J19" s="61">
        <f>E19*8%</f>
        <v>336000</v>
      </c>
      <c r="K19" s="61">
        <f>E19*1.5%</f>
        <v>63000</v>
      </c>
      <c r="L19" s="61">
        <f>E19*1%</f>
        <v>42000</v>
      </c>
      <c r="M19" s="64">
        <f>SUM(J19:L19)</f>
        <v>441000</v>
      </c>
      <c r="N19" s="64">
        <f>I19+M19</f>
        <v>1344000</v>
      </c>
    </row>
    <row r="20" spans="1:14" ht="16.5">
      <c r="A20" s="65"/>
      <c r="B20" s="45"/>
      <c r="C20" s="45"/>
      <c r="D20" s="45"/>
      <c r="E20" s="66"/>
      <c r="F20" s="45">
        <f t="shared" ref="F20:N20" si="1">SUM(F16:F19)</f>
        <v>2940000</v>
      </c>
      <c r="G20" s="45">
        <f t="shared" si="1"/>
        <v>504000</v>
      </c>
      <c r="H20" s="45">
        <f t="shared" si="1"/>
        <v>168000</v>
      </c>
      <c r="I20" s="45">
        <f t="shared" si="1"/>
        <v>3612000</v>
      </c>
      <c r="J20" s="45">
        <f t="shared" si="1"/>
        <v>1344000</v>
      </c>
      <c r="K20" s="45">
        <f t="shared" si="1"/>
        <v>252000</v>
      </c>
      <c r="L20" s="45">
        <f t="shared" si="1"/>
        <v>168000</v>
      </c>
      <c r="M20" s="45">
        <f t="shared" si="1"/>
        <v>1764000</v>
      </c>
      <c r="N20" s="66">
        <f t="shared" si="1"/>
        <v>5376000</v>
      </c>
    </row>
    <row r="21" spans="1:14" ht="16.5">
      <c r="A21" s="45"/>
      <c r="B21" s="45"/>
      <c r="C21" s="45" t="s">
        <v>408</v>
      </c>
      <c r="D21" s="45">
        <v>4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</row>
    <row r="22" spans="1:14" ht="16.5">
      <c r="A22" s="45"/>
      <c r="B22" s="45"/>
      <c r="C22" s="45" t="s">
        <v>409</v>
      </c>
      <c r="D22" s="45">
        <f>F20+J20</f>
        <v>4284000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1:14" ht="16.5">
      <c r="A23" s="45"/>
      <c r="B23" s="45"/>
      <c r="C23" s="45" t="s">
        <v>410</v>
      </c>
      <c r="D23" s="45">
        <f>G20+K20</f>
        <v>756000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1:14" ht="16.5">
      <c r="A24" s="45"/>
      <c r="B24" s="45"/>
      <c r="C24" s="45" t="s">
        <v>411</v>
      </c>
      <c r="D24" s="45">
        <f>H20+L20</f>
        <v>336000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1:14" ht="16.5">
      <c r="A25" s="45"/>
      <c r="B25" s="45"/>
      <c r="C25" s="45" t="s">
        <v>421</v>
      </c>
      <c r="D25" s="45">
        <f>SUM(D22:D24)</f>
        <v>5376000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7" spans="1:14" ht="16.5">
      <c r="A27" s="439" t="s">
        <v>413</v>
      </c>
      <c r="B27" s="441" t="s">
        <v>126</v>
      </c>
      <c r="C27" s="438" t="s">
        <v>391</v>
      </c>
      <c r="D27" s="438" t="s">
        <v>392</v>
      </c>
      <c r="E27" s="438" t="s">
        <v>393</v>
      </c>
      <c r="F27" s="438" t="s">
        <v>394</v>
      </c>
      <c r="G27" s="438"/>
      <c r="H27" s="438"/>
      <c r="I27" s="438"/>
      <c r="J27" s="438" t="s">
        <v>395</v>
      </c>
      <c r="K27" s="438"/>
      <c r="L27" s="438"/>
      <c r="M27" s="438"/>
      <c r="N27" s="61"/>
    </row>
    <row r="28" spans="1:14" ht="16.5">
      <c r="A28" s="440"/>
      <c r="B28" s="441"/>
      <c r="C28" s="438"/>
      <c r="D28" s="438"/>
      <c r="E28" s="438"/>
      <c r="F28" s="61" t="s">
        <v>396</v>
      </c>
      <c r="G28" s="61" t="s">
        <v>397</v>
      </c>
      <c r="H28" s="61" t="s">
        <v>398</v>
      </c>
      <c r="I28" s="62" t="s">
        <v>399</v>
      </c>
      <c r="J28" s="61" t="s">
        <v>400</v>
      </c>
      <c r="K28" s="61" t="s">
        <v>401</v>
      </c>
      <c r="L28" s="61" t="s">
        <v>398</v>
      </c>
      <c r="M28" s="62" t="s">
        <v>402</v>
      </c>
      <c r="N28" s="62" t="s">
        <v>403</v>
      </c>
    </row>
    <row r="29" spans="1:14" ht="16.5">
      <c r="A29" s="440"/>
      <c r="B29" s="63">
        <v>1</v>
      </c>
      <c r="C29" s="61" t="s">
        <v>404</v>
      </c>
      <c r="D29" s="61" t="s">
        <v>405</v>
      </c>
      <c r="E29" s="61">
        <v>4200000</v>
      </c>
      <c r="F29" s="61">
        <f>E29*17.5%</f>
        <v>735000</v>
      </c>
      <c r="G29" s="61">
        <f>E29*3%</f>
        <v>126000</v>
      </c>
      <c r="H29" s="61">
        <f>E29*1%</f>
        <v>42000</v>
      </c>
      <c r="I29" s="64">
        <f>SUM(F29:H29)</f>
        <v>903000</v>
      </c>
      <c r="J29" s="61">
        <f>E29*8%</f>
        <v>336000</v>
      </c>
      <c r="K29" s="61">
        <f>E29*1.5%</f>
        <v>63000</v>
      </c>
      <c r="L29" s="61">
        <f>E29*1%</f>
        <v>42000</v>
      </c>
      <c r="M29" s="64">
        <f>SUM(J29:L29)</f>
        <v>441000</v>
      </c>
      <c r="N29" s="64">
        <f>I29+M29</f>
        <v>1344000</v>
      </c>
    </row>
    <row r="30" spans="1:14" ht="16.5">
      <c r="A30" s="440"/>
      <c r="B30" s="63">
        <v>2</v>
      </c>
      <c r="C30" s="61" t="s">
        <v>406</v>
      </c>
      <c r="D30" s="61" t="s">
        <v>164</v>
      </c>
      <c r="E30" s="61">
        <v>4200000</v>
      </c>
      <c r="F30" s="61">
        <f>E30*17.5%</f>
        <v>735000</v>
      </c>
      <c r="G30" s="61">
        <f>E30*3%</f>
        <v>126000</v>
      </c>
      <c r="H30" s="61">
        <f>E30*1%</f>
        <v>42000</v>
      </c>
      <c r="I30" s="64">
        <f>SUM(F30:H30)</f>
        <v>903000</v>
      </c>
      <c r="J30" s="61">
        <f>E30*8%</f>
        <v>336000</v>
      </c>
      <c r="K30" s="61">
        <f>E30*1.5%</f>
        <v>63000</v>
      </c>
      <c r="L30" s="61">
        <f>E30*1%</f>
        <v>42000</v>
      </c>
      <c r="M30" s="64">
        <f>SUM(J30:L30)</f>
        <v>441000</v>
      </c>
      <c r="N30" s="64">
        <f>I30+M30</f>
        <v>1344000</v>
      </c>
    </row>
    <row r="31" spans="1:14" ht="16.5">
      <c r="A31" s="440"/>
      <c r="B31" s="63">
        <v>3</v>
      </c>
      <c r="C31" s="61" t="s">
        <v>407</v>
      </c>
      <c r="D31" s="61" t="s">
        <v>164</v>
      </c>
      <c r="E31" s="61">
        <v>4200000</v>
      </c>
      <c r="F31" s="61">
        <f>E31*17.5%</f>
        <v>735000</v>
      </c>
      <c r="G31" s="61">
        <f>E31*3%</f>
        <v>126000</v>
      </c>
      <c r="H31" s="61">
        <f>E31*1%</f>
        <v>42000</v>
      </c>
      <c r="I31" s="64">
        <f>SUM(F31:H31)</f>
        <v>903000</v>
      </c>
      <c r="J31" s="61">
        <f>E31*8%</f>
        <v>336000</v>
      </c>
      <c r="K31" s="61">
        <f>E31*1.5%</f>
        <v>63000</v>
      </c>
      <c r="L31" s="61">
        <f>E31*1%</f>
        <v>42000</v>
      </c>
      <c r="M31" s="64">
        <f>SUM(J31:L31)</f>
        <v>441000</v>
      </c>
      <c r="N31" s="64">
        <f>I31+M31</f>
        <v>1344000</v>
      </c>
    </row>
    <row r="32" spans="1:14" ht="16.5">
      <c r="A32" s="440"/>
      <c r="B32" s="63">
        <v>4</v>
      </c>
      <c r="C32" s="61" t="s">
        <v>163</v>
      </c>
      <c r="D32" s="61" t="s">
        <v>164</v>
      </c>
      <c r="E32" s="61">
        <v>4200000</v>
      </c>
      <c r="F32" s="61">
        <f>E32*17.5%</f>
        <v>735000</v>
      </c>
      <c r="G32" s="61">
        <f>E32*3%</f>
        <v>126000</v>
      </c>
      <c r="H32" s="61">
        <f>E32*1%</f>
        <v>42000</v>
      </c>
      <c r="I32" s="64">
        <f>SUM(F32:H32)</f>
        <v>903000</v>
      </c>
      <c r="J32" s="61">
        <f>E32*8%</f>
        <v>336000</v>
      </c>
      <c r="K32" s="61">
        <f>E32*1.5%</f>
        <v>63000</v>
      </c>
      <c r="L32" s="61">
        <f>E32*1%</f>
        <v>42000</v>
      </c>
      <c r="M32" s="64">
        <f>SUM(J32:L32)</f>
        <v>441000</v>
      </c>
      <c r="N32" s="64">
        <f>I32+M32</f>
        <v>1344000</v>
      </c>
    </row>
    <row r="33" spans="1:14" ht="16.5">
      <c r="A33" s="65"/>
      <c r="B33" s="45"/>
      <c r="C33" s="45"/>
      <c r="D33" s="45"/>
      <c r="E33" s="66"/>
      <c r="F33" s="45">
        <f t="shared" ref="F33:N33" si="2">SUM(F29:F32)</f>
        <v>2940000</v>
      </c>
      <c r="G33" s="45">
        <f t="shared" si="2"/>
        <v>504000</v>
      </c>
      <c r="H33" s="45">
        <f t="shared" si="2"/>
        <v>168000</v>
      </c>
      <c r="I33" s="45">
        <f t="shared" si="2"/>
        <v>3612000</v>
      </c>
      <c r="J33" s="45">
        <f t="shared" si="2"/>
        <v>1344000</v>
      </c>
      <c r="K33" s="45">
        <f t="shared" si="2"/>
        <v>252000</v>
      </c>
      <c r="L33" s="45">
        <f t="shared" si="2"/>
        <v>168000</v>
      </c>
      <c r="M33" s="45">
        <f t="shared" si="2"/>
        <v>1764000</v>
      </c>
      <c r="N33" s="66">
        <f t="shared" si="2"/>
        <v>5376000</v>
      </c>
    </row>
    <row r="34" spans="1:14" ht="16.5">
      <c r="A34" s="45"/>
      <c r="B34" s="45"/>
      <c r="C34" s="45" t="s">
        <v>408</v>
      </c>
      <c r="D34" s="45">
        <v>4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1:14" ht="16.5">
      <c r="A35" s="45"/>
      <c r="B35" s="45"/>
      <c r="C35" s="45" t="s">
        <v>409</v>
      </c>
      <c r="D35" s="45">
        <f>F33+J33</f>
        <v>4284000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pans="1:14" ht="16.5">
      <c r="A36" s="45"/>
      <c r="B36" s="45"/>
      <c r="C36" s="45" t="s">
        <v>410</v>
      </c>
      <c r="D36" s="45">
        <f>G33+K33</f>
        <v>756000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14" ht="16.5">
      <c r="A37" s="45"/>
      <c r="B37" s="45"/>
      <c r="C37" s="45" t="s">
        <v>411</v>
      </c>
      <c r="D37" s="45">
        <f>H33+L33</f>
        <v>336000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</row>
    <row r="38" spans="1:14" ht="16.5">
      <c r="A38" s="45"/>
      <c r="B38" s="45"/>
      <c r="C38" s="45" t="s">
        <v>422</v>
      </c>
      <c r="D38" s="45">
        <f>SUM(D35:D37)</f>
        <v>5376000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</row>
    <row r="40" spans="1:14" ht="16.5">
      <c r="A40" s="439" t="s">
        <v>414</v>
      </c>
      <c r="B40" s="441" t="s">
        <v>126</v>
      </c>
      <c r="C40" s="438" t="s">
        <v>391</v>
      </c>
      <c r="D40" s="438" t="s">
        <v>392</v>
      </c>
      <c r="E40" s="438" t="s">
        <v>393</v>
      </c>
      <c r="F40" s="438" t="s">
        <v>394</v>
      </c>
      <c r="G40" s="438"/>
      <c r="H40" s="438"/>
      <c r="I40" s="438"/>
      <c r="J40" s="438" t="s">
        <v>395</v>
      </c>
      <c r="K40" s="438"/>
      <c r="L40" s="438"/>
      <c r="M40" s="438"/>
      <c r="N40" s="61"/>
    </row>
    <row r="41" spans="1:14" ht="16.5">
      <c r="A41" s="440"/>
      <c r="B41" s="441"/>
      <c r="C41" s="438"/>
      <c r="D41" s="438"/>
      <c r="E41" s="438"/>
      <c r="F41" s="61" t="s">
        <v>396</v>
      </c>
      <c r="G41" s="61" t="s">
        <v>397</v>
      </c>
      <c r="H41" s="61" t="s">
        <v>398</v>
      </c>
      <c r="I41" s="62" t="s">
        <v>399</v>
      </c>
      <c r="J41" s="61" t="s">
        <v>400</v>
      </c>
      <c r="K41" s="61" t="s">
        <v>401</v>
      </c>
      <c r="L41" s="61" t="s">
        <v>398</v>
      </c>
      <c r="M41" s="62" t="s">
        <v>402</v>
      </c>
      <c r="N41" s="62" t="s">
        <v>403</v>
      </c>
    </row>
    <row r="42" spans="1:14" ht="16.5">
      <c r="A42" s="440"/>
      <c r="B42" s="63">
        <v>1</v>
      </c>
      <c r="C42" s="61" t="s">
        <v>404</v>
      </c>
      <c r="D42" s="61" t="s">
        <v>405</v>
      </c>
      <c r="E42" s="61">
        <v>4200000</v>
      </c>
      <c r="F42" s="61">
        <f>E42*17.5%</f>
        <v>735000</v>
      </c>
      <c r="G42" s="61">
        <f>E42*3%</f>
        <v>126000</v>
      </c>
      <c r="H42" s="61">
        <f>E42*1%</f>
        <v>42000</v>
      </c>
      <c r="I42" s="64">
        <f>SUM(F42:H42)</f>
        <v>903000</v>
      </c>
      <c r="J42" s="61">
        <f>E42*8%</f>
        <v>336000</v>
      </c>
      <c r="K42" s="61">
        <f>E42*1.5%</f>
        <v>63000</v>
      </c>
      <c r="L42" s="61">
        <f>E42*1%</f>
        <v>42000</v>
      </c>
      <c r="M42" s="64">
        <f>SUM(J42:L42)</f>
        <v>441000</v>
      </c>
      <c r="N42" s="64">
        <f>I42+M42</f>
        <v>1344000</v>
      </c>
    </row>
    <row r="43" spans="1:14" ht="16.5">
      <c r="A43" s="440"/>
      <c r="B43" s="63">
        <v>2</v>
      </c>
      <c r="C43" s="61" t="s">
        <v>406</v>
      </c>
      <c r="D43" s="61" t="s">
        <v>164</v>
      </c>
      <c r="E43" s="61">
        <v>4200000</v>
      </c>
      <c r="F43" s="61">
        <f>E43*17.5%</f>
        <v>735000</v>
      </c>
      <c r="G43" s="61">
        <f>E43*3%</f>
        <v>126000</v>
      </c>
      <c r="H43" s="61">
        <f>E43*1%</f>
        <v>42000</v>
      </c>
      <c r="I43" s="64">
        <f>SUM(F43:H43)</f>
        <v>903000</v>
      </c>
      <c r="J43" s="61">
        <f>E43*8%</f>
        <v>336000</v>
      </c>
      <c r="K43" s="61">
        <f>E43*1.5%</f>
        <v>63000</v>
      </c>
      <c r="L43" s="61">
        <f>E43*1%</f>
        <v>42000</v>
      </c>
      <c r="M43" s="64">
        <f>SUM(J43:L43)</f>
        <v>441000</v>
      </c>
      <c r="N43" s="64">
        <f>I43+M43</f>
        <v>1344000</v>
      </c>
    </row>
    <row r="44" spans="1:14" ht="16.5">
      <c r="A44" s="440"/>
      <c r="B44" s="63">
        <v>3</v>
      </c>
      <c r="C44" s="61" t="s">
        <v>407</v>
      </c>
      <c r="D44" s="61" t="s">
        <v>164</v>
      </c>
      <c r="E44" s="61">
        <v>4200000</v>
      </c>
      <c r="F44" s="61">
        <f>E44*17.5%</f>
        <v>735000</v>
      </c>
      <c r="G44" s="61">
        <f>E44*3%</f>
        <v>126000</v>
      </c>
      <c r="H44" s="61">
        <f>E44*1%</f>
        <v>42000</v>
      </c>
      <c r="I44" s="64">
        <f>SUM(F44:H44)</f>
        <v>903000</v>
      </c>
      <c r="J44" s="61">
        <f>E44*8%</f>
        <v>336000</v>
      </c>
      <c r="K44" s="61">
        <f>E44*1.5%</f>
        <v>63000</v>
      </c>
      <c r="L44" s="61">
        <f>E44*1%</f>
        <v>42000</v>
      </c>
      <c r="M44" s="64">
        <f>SUM(J44:L44)</f>
        <v>441000</v>
      </c>
      <c r="N44" s="64">
        <f>I44+M44</f>
        <v>1344000</v>
      </c>
    </row>
    <row r="45" spans="1:14" ht="16.5">
      <c r="A45" s="440"/>
      <c r="B45" s="63">
        <v>4</v>
      </c>
      <c r="C45" s="61" t="s">
        <v>163</v>
      </c>
      <c r="D45" s="61" t="s">
        <v>164</v>
      </c>
      <c r="E45" s="61">
        <v>4200000</v>
      </c>
      <c r="F45" s="61">
        <f>E45*17.5%</f>
        <v>735000</v>
      </c>
      <c r="G45" s="61">
        <f>E45*3%</f>
        <v>126000</v>
      </c>
      <c r="H45" s="61">
        <f>E45*1%</f>
        <v>42000</v>
      </c>
      <c r="I45" s="64">
        <f>SUM(F45:H45)</f>
        <v>903000</v>
      </c>
      <c r="J45" s="61">
        <f>E45*8%</f>
        <v>336000</v>
      </c>
      <c r="K45" s="61">
        <f>E45*1.5%</f>
        <v>63000</v>
      </c>
      <c r="L45" s="61">
        <f>E45*1%</f>
        <v>42000</v>
      </c>
      <c r="M45" s="64">
        <f>SUM(J45:L45)</f>
        <v>441000</v>
      </c>
      <c r="N45" s="64">
        <f>I45+M45</f>
        <v>1344000</v>
      </c>
    </row>
    <row r="46" spans="1:14" ht="16.5">
      <c r="A46" s="155"/>
      <c r="B46" s="163">
        <v>5</v>
      </c>
      <c r="C46" s="163" t="s">
        <v>449</v>
      </c>
      <c r="D46" s="163" t="s">
        <v>450</v>
      </c>
      <c r="E46" s="163">
        <v>5000000</v>
      </c>
      <c r="F46" s="163">
        <f>E46*17.5%</f>
        <v>875000</v>
      </c>
      <c r="G46" s="163">
        <f>E46*3%</f>
        <v>150000</v>
      </c>
      <c r="H46" s="163">
        <f>E46*1%</f>
        <v>50000</v>
      </c>
      <c r="I46" s="164">
        <f>SUM(F46:H46)</f>
        <v>1075000</v>
      </c>
      <c r="J46" s="163">
        <f>E46*8%</f>
        <v>400000</v>
      </c>
      <c r="K46" s="163">
        <f>E46*1.5%</f>
        <v>75000</v>
      </c>
      <c r="L46" s="163">
        <f>E46*1%</f>
        <v>50000</v>
      </c>
      <c r="M46" s="164">
        <f>SUM(J46:L46)</f>
        <v>525000</v>
      </c>
      <c r="N46" s="164">
        <f>I46+M46</f>
        <v>1600000</v>
      </c>
    </row>
    <row r="47" spans="1:14" s="167" customFormat="1" ht="16.5">
      <c r="A47" s="165"/>
      <c r="B47" s="166"/>
      <c r="C47" s="166"/>
      <c r="D47" s="166"/>
      <c r="E47" s="166"/>
      <c r="F47" s="166">
        <f>SUM(F42:F46)</f>
        <v>3815000</v>
      </c>
      <c r="G47" s="166">
        <f t="shared" ref="G47:N47" si="3">SUM(G42:G46)</f>
        <v>654000</v>
      </c>
      <c r="H47" s="166">
        <f t="shared" si="3"/>
        <v>218000</v>
      </c>
      <c r="I47" s="166">
        <f t="shared" si="3"/>
        <v>4687000</v>
      </c>
      <c r="J47" s="166">
        <f t="shared" si="3"/>
        <v>1744000</v>
      </c>
      <c r="K47" s="166">
        <f t="shared" si="3"/>
        <v>327000</v>
      </c>
      <c r="L47" s="166">
        <f t="shared" si="3"/>
        <v>218000</v>
      </c>
      <c r="M47" s="166">
        <f t="shared" si="3"/>
        <v>2289000</v>
      </c>
      <c r="N47" s="166">
        <f t="shared" si="3"/>
        <v>6976000</v>
      </c>
    </row>
    <row r="48" spans="1:14" ht="16.5">
      <c r="A48" s="45"/>
      <c r="B48" s="45"/>
      <c r="C48" s="45" t="s">
        <v>408</v>
      </c>
      <c r="D48" s="45">
        <f>B46</f>
        <v>5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</row>
    <row r="49" spans="1:14" ht="16.5">
      <c r="A49" s="45"/>
      <c r="B49" s="45"/>
      <c r="C49" s="45" t="s">
        <v>409</v>
      </c>
      <c r="D49" s="45">
        <f>F47+J47</f>
        <v>5559000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</row>
    <row r="50" spans="1:14" ht="16.5">
      <c r="A50" s="45"/>
      <c r="B50" s="45"/>
      <c r="C50" s="45" t="s">
        <v>410</v>
      </c>
      <c r="D50" s="45">
        <f>G47+K47</f>
        <v>981000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</row>
    <row r="51" spans="1:14" ht="16.5">
      <c r="A51" s="45"/>
      <c r="B51" s="45"/>
      <c r="C51" s="45" t="s">
        <v>411</v>
      </c>
      <c r="D51" s="45">
        <f>H47+L47</f>
        <v>436000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</row>
    <row r="52" spans="1:14" ht="16.5">
      <c r="A52" s="45"/>
      <c r="B52" s="45"/>
      <c r="C52" s="45" t="s">
        <v>423</v>
      </c>
      <c r="D52" s="175">
        <f>SUM(D49:D51)</f>
        <v>6976000</v>
      </c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4" spans="1:14" ht="16.5">
      <c r="A54" s="439" t="s">
        <v>415</v>
      </c>
      <c r="B54" s="441" t="s">
        <v>126</v>
      </c>
      <c r="C54" s="438" t="s">
        <v>391</v>
      </c>
      <c r="D54" s="438" t="s">
        <v>392</v>
      </c>
      <c r="E54" s="438" t="s">
        <v>393</v>
      </c>
      <c r="F54" s="438" t="s">
        <v>394</v>
      </c>
      <c r="G54" s="438"/>
      <c r="H54" s="438"/>
      <c r="I54" s="438"/>
      <c r="J54" s="438" t="s">
        <v>395</v>
      </c>
      <c r="K54" s="438"/>
      <c r="L54" s="438"/>
      <c r="M54" s="438"/>
      <c r="N54" s="61"/>
    </row>
    <row r="55" spans="1:14" ht="16.5">
      <c r="A55" s="440"/>
      <c r="B55" s="441"/>
      <c r="C55" s="438"/>
      <c r="D55" s="438"/>
      <c r="E55" s="438"/>
      <c r="F55" s="61" t="s">
        <v>396</v>
      </c>
      <c r="G55" s="61" t="s">
        <v>397</v>
      </c>
      <c r="H55" s="61" t="s">
        <v>398</v>
      </c>
      <c r="I55" s="62" t="s">
        <v>399</v>
      </c>
      <c r="J55" s="61" t="s">
        <v>400</v>
      </c>
      <c r="K55" s="61" t="s">
        <v>401</v>
      </c>
      <c r="L55" s="61" t="s">
        <v>398</v>
      </c>
      <c r="M55" s="62" t="s">
        <v>402</v>
      </c>
      <c r="N55" s="62" t="s">
        <v>403</v>
      </c>
    </row>
    <row r="56" spans="1:14" ht="16.5">
      <c r="A56" s="440"/>
      <c r="B56" s="63">
        <v>1</v>
      </c>
      <c r="C56" s="61" t="s">
        <v>404</v>
      </c>
      <c r="D56" s="61" t="s">
        <v>405</v>
      </c>
      <c r="E56" s="61">
        <v>4200000</v>
      </c>
      <c r="F56" s="61">
        <f>E56*17.5%</f>
        <v>735000</v>
      </c>
      <c r="G56" s="61">
        <f>E56*3%</f>
        <v>126000</v>
      </c>
      <c r="H56" s="61">
        <f>E56*1%</f>
        <v>42000</v>
      </c>
      <c r="I56" s="64">
        <f>SUM(F56:H56)</f>
        <v>903000</v>
      </c>
      <c r="J56" s="61">
        <f>E56*8%</f>
        <v>336000</v>
      </c>
      <c r="K56" s="61">
        <f>E56*1.5%</f>
        <v>63000</v>
      </c>
      <c r="L56" s="61">
        <f>E56*1%</f>
        <v>42000</v>
      </c>
      <c r="M56" s="64">
        <f>SUM(J56:L56)</f>
        <v>441000</v>
      </c>
      <c r="N56" s="64">
        <f>I56+M56</f>
        <v>1344000</v>
      </c>
    </row>
    <row r="57" spans="1:14" ht="16.5">
      <c r="A57" s="440"/>
      <c r="B57" s="63">
        <v>2</v>
      </c>
      <c r="C57" s="61" t="s">
        <v>406</v>
      </c>
      <c r="D57" s="61" t="s">
        <v>164</v>
      </c>
      <c r="E57" s="61">
        <v>4200000</v>
      </c>
      <c r="F57" s="61">
        <f>E57*17.5%</f>
        <v>735000</v>
      </c>
      <c r="G57" s="61">
        <f>E57*3%</f>
        <v>126000</v>
      </c>
      <c r="H57" s="61">
        <f>E57*1%</f>
        <v>42000</v>
      </c>
      <c r="I57" s="64">
        <f>SUM(F57:H57)</f>
        <v>903000</v>
      </c>
      <c r="J57" s="61">
        <f>E57*8%</f>
        <v>336000</v>
      </c>
      <c r="K57" s="61">
        <f>E57*1.5%</f>
        <v>63000</v>
      </c>
      <c r="L57" s="61">
        <f>E57*1%</f>
        <v>42000</v>
      </c>
      <c r="M57" s="64">
        <f>SUM(J57:L57)</f>
        <v>441000</v>
      </c>
      <c r="N57" s="64">
        <f>I57+M57</f>
        <v>1344000</v>
      </c>
    </row>
    <row r="58" spans="1:14" ht="16.5">
      <c r="A58" s="440"/>
      <c r="B58" s="63">
        <v>3</v>
      </c>
      <c r="C58" s="61" t="s">
        <v>407</v>
      </c>
      <c r="D58" s="61" t="s">
        <v>164</v>
      </c>
      <c r="E58" s="61">
        <v>4200000</v>
      </c>
      <c r="F58" s="61">
        <f>E58*17.5%</f>
        <v>735000</v>
      </c>
      <c r="G58" s="61">
        <f>E58*3%</f>
        <v>126000</v>
      </c>
      <c r="H58" s="61">
        <f>E58*1%</f>
        <v>42000</v>
      </c>
      <c r="I58" s="64">
        <f>SUM(F58:H58)</f>
        <v>903000</v>
      </c>
      <c r="J58" s="61">
        <f>E58*8%</f>
        <v>336000</v>
      </c>
      <c r="K58" s="61">
        <f>E58*1.5%</f>
        <v>63000</v>
      </c>
      <c r="L58" s="61">
        <f>E58*1%</f>
        <v>42000</v>
      </c>
      <c r="M58" s="64">
        <f>SUM(J58:L58)</f>
        <v>441000</v>
      </c>
      <c r="N58" s="64">
        <f>I58+M58</f>
        <v>1344000</v>
      </c>
    </row>
    <row r="59" spans="1:14" ht="16.5">
      <c r="A59" s="440"/>
      <c r="B59" s="63">
        <v>4</v>
      </c>
      <c r="C59" s="61" t="s">
        <v>163</v>
      </c>
      <c r="D59" s="61" t="s">
        <v>164</v>
      </c>
      <c r="E59" s="61">
        <v>4200000</v>
      </c>
      <c r="F59" s="61">
        <f>E59*17.5%</f>
        <v>735000</v>
      </c>
      <c r="G59" s="61">
        <f>E59*3%</f>
        <v>126000</v>
      </c>
      <c r="H59" s="61">
        <f>E59*1%</f>
        <v>42000</v>
      </c>
      <c r="I59" s="64">
        <f>SUM(F59:H59)</f>
        <v>903000</v>
      </c>
      <c r="J59" s="61">
        <f>E59*8%</f>
        <v>336000</v>
      </c>
      <c r="K59" s="61">
        <f>E59*1.5%</f>
        <v>63000</v>
      </c>
      <c r="L59" s="61">
        <f>E59*1%</f>
        <v>42000</v>
      </c>
      <c r="M59" s="64">
        <f>SUM(J59:L59)</f>
        <v>441000</v>
      </c>
      <c r="N59" s="64">
        <f>I59+M59</f>
        <v>1344000</v>
      </c>
    </row>
    <row r="60" spans="1:14" ht="16.5">
      <c r="A60" s="155"/>
      <c r="B60" s="163">
        <v>5</v>
      </c>
      <c r="C60" s="163" t="s">
        <v>449</v>
      </c>
      <c r="D60" s="163" t="s">
        <v>450</v>
      </c>
      <c r="E60" s="163">
        <v>5000000</v>
      </c>
      <c r="F60" s="163">
        <f>E60*17.5%</f>
        <v>875000</v>
      </c>
      <c r="G60" s="163">
        <f>E60*3%</f>
        <v>150000</v>
      </c>
      <c r="H60" s="163">
        <f>E60*1%</f>
        <v>50000</v>
      </c>
      <c r="I60" s="164">
        <f>SUM(F60:H60)</f>
        <v>1075000</v>
      </c>
      <c r="J60" s="163">
        <f>E60*8%</f>
        <v>400000</v>
      </c>
      <c r="K60" s="163">
        <f>E60*1.5%</f>
        <v>75000</v>
      </c>
      <c r="L60" s="163">
        <f>E60*1%</f>
        <v>50000</v>
      </c>
      <c r="M60" s="164">
        <f>SUM(J60:L60)</f>
        <v>525000</v>
      </c>
      <c r="N60" s="164">
        <f>I60+M60</f>
        <v>1600000</v>
      </c>
    </row>
    <row r="61" spans="1:14" ht="16.5">
      <c r="A61" s="65"/>
      <c r="B61" s="45"/>
      <c r="C61" s="45"/>
      <c r="D61" s="45"/>
      <c r="E61" s="66"/>
      <c r="F61" s="166">
        <f>SUM(F56:F60)</f>
        <v>3815000</v>
      </c>
      <c r="G61" s="166">
        <f t="shared" ref="G61:N61" si="4">SUM(G56:G60)</f>
        <v>654000</v>
      </c>
      <c r="H61" s="166">
        <f t="shared" si="4"/>
        <v>218000</v>
      </c>
      <c r="I61" s="166">
        <f t="shared" si="4"/>
        <v>4687000</v>
      </c>
      <c r="J61" s="166">
        <f t="shared" si="4"/>
        <v>1744000</v>
      </c>
      <c r="K61" s="166">
        <f t="shared" si="4"/>
        <v>327000</v>
      </c>
      <c r="L61" s="166">
        <f t="shared" si="4"/>
        <v>218000</v>
      </c>
      <c r="M61" s="166">
        <f t="shared" si="4"/>
        <v>2289000</v>
      </c>
      <c r="N61" s="166">
        <f t="shared" si="4"/>
        <v>6976000</v>
      </c>
    </row>
    <row r="62" spans="1:14" ht="16.5">
      <c r="A62" s="45"/>
      <c r="B62" s="45"/>
      <c r="C62" s="45" t="s">
        <v>408</v>
      </c>
      <c r="D62" s="45">
        <f>B60</f>
        <v>5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</row>
    <row r="63" spans="1:14" ht="16.5">
      <c r="A63" s="45"/>
      <c r="B63" s="45"/>
      <c r="C63" s="45" t="s">
        <v>409</v>
      </c>
      <c r="D63" s="45">
        <f>F61+J61</f>
        <v>5559000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</row>
    <row r="64" spans="1:14" ht="16.5">
      <c r="A64" s="45"/>
      <c r="B64" s="45"/>
      <c r="C64" s="45" t="s">
        <v>410</v>
      </c>
      <c r="D64" s="45">
        <f>G61+K61</f>
        <v>981000</v>
      </c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 ht="16.5">
      <c r="A65" s="45"/>
      <c r="B65" s="45"/>
      <c r="C65" s="45" t="s">
        <v>411</v>
      </c>
      <c r="D65" s="45">
        <f>H61+L61</f>
        <v>436000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spans="1:14" ht="16.5">
      <c r="A66" s="45"/>
      <c r="B66" s="45"/>
      <c r="C66" s="45" t="s">
        <v>424</v>
      </c>
      <c r="D66" s="175">
        <f>SUM(D63:D65)</f>
        <v>6976000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</row>
    <row r="68" spans="1:14" ht="16.5">
      <c r="A68" s="439" t="s">
        <v>416</v>
      </c>
      <c r="B68" s="441" t="s">
        <v>126</v>
      </c>
      <c r="C68" s="438" t="s">
        <v>391</v>
      </c>
      <c r="D68" s="438" t="s">
        <v>392</v>
      </c>
      <c r="E68" s="438" t="s">
        <v>393</v>
      </c>
      <c r="F68" s="438" t="s">
        <v>394</v>
      </c>
      <c r="G68" s="438"/>
      <c r="H68" s="438"/>
      <c r="I68" s="438"/>
      <c r="J68" s="438" t="s">
        <v>395</v>
      </c>
      <c r="K68" s="438"/>
      <c r="L68" s="438"/>
      <c r="M68" s="438"/>
      <c r="N68" s="61"/>
    </row>
    <row r="69" spans="1:14" ht="16.5">
      <c r="A69" s="440"/>
      <c r="B69" s="441"/>
      <c r="C69" s="438"/>
      <c r="D69" s="438"/>
      <c r="E69" s="438"/>
      <c r="F69" s="61" t="s">
        <v>396</v>
      </c>
      <c r="G69" s="61" t="s">
        <v>397</v>
      </c>
      <c r="H69" s="61" t="s">
        <v>398</v>
      </c>
      <c r="I69" s="62" t="s">
        <v>399</v>
      </c>
      <c r="J69" s="61" t="s">
        <v>400</v>
      </c>
      <c r="K69" s="61" t="s">
        <v>401</v>
      </c>
      <c r="L69" s="61" t="s">
        <v>398</v>
      </c>
      <c r="M69" s="62" t="s">
        <v>402</v>
      </c>
      <c r="N69" s="62" t="s">
        <v>403</v>
      </c>
    </row>
    <row r="70" spans="1:14" ht="16.5">
      <c r="A70" s="440"/>
      <c r="B70" s="63">
        <v>1</v>
      </c>
      <c r="C70" s="61" t="s">
        <v>404</v>
      </c>
      <c r="D70" s="61" t="s">
        <v>405</v>
      </c>
      <c r="E70" s="61">
        <v>4200000</v>
      </c>
      <c r="F70" s="61">
        <f>E70*17.5%</f>
        <v>735000</v>
      </c>
      <c r="G70" s="61">
        <f>E70*3%</f>
        <v>126000</v>
      </c>
      <c r="H70" s="61">
        <f>E70*1%</f>
        <v>42000</v>
      </c>
      <c r="I70" s="64">
        <f>SUM(F70:H70)</f>
        <v>903000</v>
      </c>
      <c r="J70" s="61">
        <f>E70*8%</f>
        <v>336000</v>
      </c>
      <c r="K70" s="61">
        <f>E70*1.5%</f>
        <v>63000</v>
      </c>
      <c r="L70" s="61">
        <f>E70*1%</f>
        <v>42000</v>
      </c>
      <c r="M70" s="64">
        <f>SUM(J70:L70)</f>
        <v>441000</v>
      </c>
      <c r="N70" s="64">
        <f>I70+M70</f>
        <v>1344000</v>
      </c>
    </row>
    <row r="71" spans="1:14" ht="16.5">
      <c r="A71" s="440"/>
      <c r="B71" s="63">
        <v>2</v>
      </c>
      <c r="C71" s="61" t="s">
        <v>406</v>
      </c>
      <c r="D71" s="61" t="s">
        <v>164</v>
      </c>
      <c r="E71" s="61">
        <v>4200000</v>
      </c>
      <c r="F71" s="61">
        <f>E71*17.5%</f>
        <v>735000</v>
      </c>
      <c r="G71" s="61">
        <f>E71*3%</f>
        <v>126000</v>
      </c>
      <c r="H71" s="61">
        <f>E71*1%</f>
        <v>42000</v>
      </c>
      <c r="I71" s="64">
        <f>SUM(F71:H71)</f>
        <v>903000</v>
      </c>
      <c r="J71" s="61">
        <f>E71*8%</f>
        <v>336000</v>
      </c>
      <c r="K71" s="61">
        <f>E71*1.5%</f>
        <v>63000</v>
      </c>
      <c r="L71" s="61">
        <f>E71*1%</f>
        <v>42000</v>
      </c>
      <c r="M71" s="64">
        <f>SUM(J71:L71)</f>
        <v>441000</v>
      </c>
      <c r="N71" s="64">
        <f>I71+M71</f>
        <v>1344000</v>
      </c>
    </row>
    <row r="72" spans="1:14" ht="16.5">
      <c r="A72" s="440"/>
      <c r="B72" s="63">
        <v>3</v>
      </c>
      <c r="C72" s="61" t="s">
        <v>407</v>
      </c>
      <c r="D72" s="61" t="s">
        <v>164</v>
      </c>
      <c r="E72" s="61">
        <v>4200000</v>
      </c>
      <c r="F72" s="61">
        <f>E72*17.5%</f>
        <v>735000</v>
      </c>
      <c r="G72" s="61">
        <f>E72*3%</f>
        <v>126000</v>
      </c>
      <c r="H72" s="61">
        <f>E72*1%</f>
        <v>42000</v>
      </c>
      <c r="I72" s="64">
        <f>SUM(F72:H72)</f>
        <v>903000</v>
      </c>
      <c r="J72" s="61">
        <f>E72*8%</f>
        <v>336000</v>
      </c>
      <c r="K72" s="61">
        <f>E72*1.5%</f>
        <v>63000</v>
      </c>
      <c r="L72" s="61">
        <f>E72*1%</f>
        <v>42000</v>
      </c>
      <c r="M72" s="64">
        <f>SUM(J72:L72)</f>
        <v>441000</v>
      </c>
      <c r="N72" s="64">
        <f>I72+M72</f>
        <v>1344000</v>
      </c>
    </row>
    <row r="73" spans="1:14" ht="16.5">
      <c r="A73" s="440"/>
      <c r="B73" s="63">
        <v>4</v>
      </c>
      <c r="C73" s="61" t="s">
        <v>163</v>
      </c>
      <c r="D73" s="61" t="s">
        <v>164</v>
      </c>
      <c r="E73" s="61">
        <v>4200000</v>
      </c>
      <c r="F73" s="61">
        <f>E73*17.5%</f>
        <v>735000</v>
      </c>
      <c r="G73" s="61">
        <f>E73*3%</f>
        <v>126000</v>
      </c>
      <c r="H73" s="61">
        <f>E73*1%</f>
        <v>42000</v>
      </c>
      <c r="I73" s="64">
        <f>SUM(F73:H73)</f>
        <v>903000</v>
      </c>
      <c r="J73" s="61">
        <f>E73*8%</f>
        <v>336000</v>
      </c>
      <c r="K73" s="61">
        <f>E73*1.5%</f>
        <v>63000</v>
      </c>
      <c r="L73" s="61">
        <f>E73*1%</f>
        <v>42000</v>
      </c>
      <c r="M73" s="64">
        <f>SUM(J73:L73)</f>
        <v>441000</v>
      </c>
      <c r="N73" s="64">
        <f>I73+M73</f>
        <v>1344000</v>
      </c>
    </row>
    <row r="74" spans="1:14" ht="16.5">
      <c r="A74" s="155"/>
      <c r="B74" s="163">
        <v>5</v>
      </c>
      <c r="C74" s="163" t="s">
        <v>449</v>
      </c>
      <c r="D74" s="163" t="s">
        <v>450</v>
      </c>
      <c r="E74" s="163">
        <v>5000000</v>
      </c>
      <c r="F74" s="163">
        <f>E74*17.5%</f>
        <v>875000</v>
      </c>
      <c r="G74" s="163">
        <f>E74*3%</f>
        <v>150000</v>
      </c>
      <c r="H74" s="163">
        <f>E74*1%</f>
        <v>50000</v>
      </c>
      <c r="I74" s="164">
        <f>SUM(F74:H74)</f>
        <v>1075000</v>
      </c>
      <c r="J74" s="163">
        <f>E74*8%</f>
        <v>400000</v>
      </c>
      <c r="K74" s="163">
        <f>E74*1.5%</f>
        <v>75000</v>
      </c>
      <c r="L74" s="163">
        <f>E74*1%</f>
        <v>50000</v>
      </c>
      <c r="M74" s="164">
        <f>SUM(J74:L74)</f>
        <v>525000</v>
      </c>
      <c r="N74" s="164">
        <f>I74+M74</f>
        <v>1600000</v>
      </c>
    </row>
    <row r="75" spans="1:14" ht="16.5">
      <c r="A75" s="65"/>
      <c r="B75" s="45"/>
      <c r="C75" s="45"/>
      <c r="D75" s="45"/>
      <c r="E75" s="66"/>
      <c r="F75" s="166">
        <f>SUM(F70:F74)</f>
        <v>3815000</v>
      </c>
      <c r="G75" s="166">
        <f t="shared" ref="G75:N75" si="5">SUM(G70:G74)</f>
        <v>654000</v>
      </c>
      <c r="H75" s="166">
        <f t="shared" si="5"/>
        <v>218000</v>
      </c>
      <c r="I75" s="166">
        <f t="shared" si="5"/>
        <v>4687000</v>
      </c>
      <c r="J75" s="166">
        <f t="shared" si="5"/>
        <v>1744000</v>
      </c>
      <c r="K75" s="166">
        <f t="shared" si="5"/>
        <v>327000</v>
      </c>
      <c r="L75" s="166">
        <f t="shared" si="5"/>
        <v>218000</v>
      </c>
      <c r="M75" s="166">
        <f t="shared" si="5"/>
        <v>2289000</v>
      </c>
      <c r="N75" s="166">
        <f t="shared" si="5"/>
        <v>6976000</v>
      </c>
    </row>
    <row r="76" spans="1:14" ht="16.5">
      <c r="A76" s="45"/>
      <c r="B76" s="45"/>
      <c r="C76" s="45" t="s">
        <v>408</v>
      </c>
      <c r="D76" s="45">
        <f>B74</f>
        <v>5</v>
      </c>
      <c r="E76" s="45"/>
      <c r="F76" s="45"/>
      <c r="G76" s="45"/>
      <c r="H76" s="45"/>
      <c r="I76" s="45"/>
      <c r="J76" s="45"/>
      <c r="K76" s="45"/>
      <c r="L76" s="45"/>
      <c r="M76" s="45"/>
      <c r="N76" s="45"/>
    </row>
    <row r="77" spans="1:14" ht="16.5">
      <c r="A77" s="45"/>
      <c r="B77" s="45"/>
      <c r="C77" s="45" t="s">
        <v>409</v>
      </c>
      <c r="D77" s="45">
        <f>F75+J75</f>
        <v>5559000</v>
      </c>
      <c r="E77" s="45"/>
      <c r="F77" s="45"/>
      <c r="G77" s="45"/>
      <c r="H77" s="45"/>
      <c r="I77" s="45"/>
      <c r="J77" s="45"/>
      <c r="K77" s="45"/>
      <c r="L77" s="45"/>
      <c r="M77" s="45"/>
      <c r="N77" s="45"/>
    </row>
    <row r="78" spans="1:14" ht="16.5">
      <c r="A78" s="45"/>
      <c r="B78" s="45"/>
      <c r="C78" s="45" t="s">
        <v>410</v>
      </c>
      <c r="D78" s="45">
        <f>G75+K75</f>
        <v>981000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</row>
    <row r="79" spans="1:14" ht="16.5">
      <c r="A79" s="45"/>
      <c r="B79" s="45"/>
      <c r="C79" s="45" t="s">
        <v>411</v>
      </c>
      <c r="D79" s="45">
        <f>H75+L75</f>
        <v>436000</v>
      </c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 ht="16.5">
      <c r="A80" s="45"/>
      <c r="B80" s="45"/>
      <c r="C80" s="45" t="s">
        <v>425</v>
      </c>
      <c r="D80" s="175">
        <f>SUM(D77:D79)</f>
        <v>6976000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2" spans="1:14" ht="16.5">
      <c r="A82" s="439" t="s">
        <v>417</v>
      </c>
      <c r="B82" s="441" t="s">
        <v>126</v>
      </c>
      <c r="C82" s="438" t="s">
        <v>391</v>
      </c>
      <c r="D82" s="438" t="s">
        <v>392</v>
      </c>
      <c r="E82" s="438" t="s">
        <v>393</v>
      </c>
      <c r="F82" s="438" t="s">
        <v>394</v>
      </c>
      <c r="G82" s="438"/>
      <c r="H82" s="438"/>
      <c r="I82" s="438"/>
      <c r="J82" s="438" t="s">
        <v>395</v>
      </c>
      <c r="K82" s="438"/>
      <c r="L82" s="438"/>
      <c r="M82" s="438"/>
      <c r="N82" s="61"/>
    </row>
    <row r="83" spans="1:14" ht="16.5">
      <c r="A83" s="440"/>
      <c r="B83" s="441"/>
      <c r="C83" s="438"/>
      <c r="D83" s="438"/>
      <c r="E83" s="438"/>
      <c r="F83" s="61" t="s">
        <v>396</v>
      </c>
      <c r="G83" s="61" t="s">
        <v>397</v>
      </c>
      <c r="H83" s="61" t="s">
        <v>398</v>
      </c>
      <c r="I83" s="62" t="s">
        <v>399</v>
      </c>
      <c r="J83" s="61" t="s">
        <v>400</v>
      </c>
      <c r="K83" s="61" t="s">
        <v>401</v>
      </c>
      <c r="L83" s="61" t="s">
        <v>398</v>
      </c>
      <c r="M83" s="62" t="s">
        <v>402</v>
      </c>
      <c r="N83" s="62" t="s">
        <v>403</v>
      </c>
    </row>
    <row r="84" spans="1:14" ht="16.5">
      <c r="A84" s="440"/>
      <c r="B84" s="63">
        <v>1</v>
      </c>
      <c r="C84" s="61" t="s">
        <v>404</v>
      </c>
      <c r="D84" s="61" t="s">
        <v>405</v>
      </c>
      <c r="E84" s="61">
        <v>4200000</v>
      </c>
      <c r="F84" s="61">
        <f>E84*17.5%</f>
        <v>735000</v>
      </c>
      <c r="G84" s="61">
        <f>E84*3%</f>
        <v>126000</v>
      </c>
      <c r="H84" s="61">
        <f>E84*1%</f>
        <v>42000</v>
      </c>
      <c r="I84" s="64">
        <f>SUM(F84:H84)</f>
        <v>903000</v>
      </c>
      <c r="J84" s="61">
        <f>E84*8%</f>
        <v>336000</v>
      </c>
      <c r="K84" s="61">
        <f>E84*1.5%</f>
        <v>63000</v>
      </c>
      <c r="L84" s="61">
        <f>E84*1%</f>
        <v>42000</v>
      </c>
      <c r="M84" s="64">
        <f>SUM(J84:L84)</f>
        <v>441000</v>
      </c>
      <c r="N84" s="64">
        <f>I84+M84</f>
        <v>1344000</v>
      </c>
    </row>
    <row r="85" spans="1:14" ht="16.5">
      <c r="A85" s="440"/>
      <c r="B85" s="63">
        <v>2</v>
      </c>
      <c r="C85" s="61" t="s">
        <v>406</v>
      </c>
      <c r="D85" s="61" t="s">
        <v>164</v>
      </c>
      <c r="E85" s="61">
        <v>4200000</v>
      </c>
      <c r="F85" s="61">
        <f>E85*17.5%</f>
        <v>735000</v>
      </c>
      <c r="G85" s="61">
        <f>E85*3%</f>
        <v>126000</v>
      </c>
      <c r="H85" s="61">
        <f>E85*1%</f>
        <v>42000</v>
      </c>
      <c r="I85" s="64">
        <f>SUM(F85:H85)</f>
        <v>903000</v>
      </c>
      <c r="J85" s="61">
        <f>E85*8%</f>
        <v>336000</v>
      </c>
      <c r="K85" s="61">
        <f>E85*1.5%</f>
        <v>63000</v>
      </c>
      <c r="L85" s="61">
        <f>E85*1%</f>
        <v>42000</v>
      </c>
      <c r="M85" s="64">
        <f>SUM(J85:L85)</f>
        <v>441000</v>
      </c>
      <c r="N85" s="64">
        <f>I85+M85</f>
        <v>1344000</v>
      </c>
    </row>
    <row r="86" spans="1:14" ht="16.5">
      <c r="A86" s="440"/>
      <c r="B86" s="63">
        <v>3</v>
      </c>
      <c r="C86" s="61" t="s">
        <v>407</v>
      </c>
      <c r="D86" s="61" t="s">
        <v>164</v>
      </c>
      <c r="E86" s="61">
        <v>4200000</v>
      </c>
      <c r="F86" s="61">
        <f>E86*17.5%</f>
        <v>735000</v>
      </c>
      <c r="G86" s="61">
        <f>E86*3%</f>
        <v>126000</v>
      </c>
      <c r="H86" s="61">
        <f>E86*1%</f>
        <v>42000</v>
      </c>
      <c r="I86" s="64">
        <f>SUM(F86:H86)</f>
        <v>903000</v>
      </c>
      <c r="J86" s="61">
        <f>E86*8%</f>
        <v>336000</v>
      </c>
      <c r="K86" s="61">
        <f>E86*1.5%</f>
        <v>63000</v>
      </c>
      <c r="L86" s="61">
        <f>E86*1%</f>
        <v>42000</v>
      </c>
      <c r="M86" s="64">
        <f>SUM(J86:L86)</f>
        <v>441000</v>
      </c>
      <c r="N86" s="64">
        <f>I86+M86</f>
        <v>1344000</v>
      </c>
    </row>
    <row r="87" spans="1:14" ht="16.5">
      <c r="A87" s="440"/>
      <c r="B87" s="63">
        <v>4</v>
      </c>
      <c r="C87" s="61" t="s">
        <v>163</v>
      </c>
      <c r="D87" s="61" t="s">
        <v>164</v>
      </c>
      <c r="E87" s="61">
        <v>4200000</v>
      </c>
      <c r="F87" s="61">
        <f>E87*17.5%</f>
        <v>735000</v>
      </c>
      <c r="G87" s="61">
        <f>E87*3%</f>
        <v>126000</v>
      </c>
      <c r="H87" s="61">
        <f>E87*1%</f>
        <v>42000</v>
      </c>
      <c r="I87" s="64">
        <f>SUM(F87:H87)</f>
        <v>903000</v>
      </c>
      <c r="J87" s="61">
        <f>E87*8%</f>
        <v>336000</v>
      </c>
      <c r="K87" s="61">
        <f>E87*1.5%</f>
        <v>63000</v>
      </c>
      <c r="L87" s="61">
        <f>E87*1%</f>
        <v>42000</v>
      </c>
      <c r="M87" s="64">
        <f>SUM(J87:L87)</f>
        <v>441000</v>
      </c>
      <c r="N87" s="64">
        <f>I87+M87</f>
        <v>1344000</v>
      </c>
    </row>
    <row r="88" spans="1:14" ht="16.5">
      <c r="A88" s="155"/>
      <c r="B88" s="163">
        <v>5</v>
      </c>
      <c r="C88" s="163" t="s">
        <v>449</v>
      </c>
      <c r="D88" s="163" t="s">
        <v>450</v>
      </c>
      <c r="E88" s="163">
        <v>5000000</v>
      </c>
      <c r="F88" s="163">
        <f>E88*17.5%</f>
        <v>875000</v>
      </c>
      <c r="G88" s="163">
        <f>E88*3%</f>
        <v>150000</v>
      </c>
      <c r="H88" s="163">
        <f>E88*1%</f>
        <v>50000</v>
      </c>
      <c r="I88" s="164">
        <f>SUM(F88:H88)</f>
        <v>1075000</v>
      </c>
      <c r="J88" s="163">
        <f>E88*8%</f>
        <v>400000</v>
      </c>
      <c r="K88" s="163">
        <f>E88*1.5%</f>
        <v>75000</v>
      </c>
      <c r="L88" s="163">
        <f>E88*1%</f>
        <v>50000</v>
      </c>
      <c r="M88" s="164">
        <f>SUM(J88:L88)</f>
        <v>525000</v>
      </c>
      <c r="N88" s="164">
        <f>I88+M88</f>
        <v>1600000</v>
      </c>
    </row>
    <row r="89" spans="1:14" ht="16.5">
      <c r="A89" s="65"/>
      <c r="B89" s="45"/>
      <c r="C89" s="45"/>
      <c r="D89" s="45"/>
      <c r="E89" s="66"/>
      <c r="F89" s="166">
        <f>SUM(F84:F88)</f>
        <v>3815000</v>
      </c>
      <c r="G89" s="166">
        <f t="shared" ref="G89:N89" si="6">SUM(G84:G88)</f>
        <v>654000</v>
      </c>
      <c r="H89" s="166">
        <f t="shared" si="6"/>
        <v>218000</v>
      </c>
      <c r="I89" s="166">
        <f t="shared" si="6"/>
        <v>4687000</v>
      </c>
      <c r="J89" s="166">
        <f t="shared" si="6"/>
        <v>1744000</v>
      </c>
      <c r="K89" s="166">
        <f t="shared" si="6"/>
        <v>327000</v>
      </c>
      <c r="L89" s="166">
        <f t="shared" si="6"/>
        <v>218000</v>
      </c>
      <c r="M89" s="166">
        <f t="shared" si="6"/>
        <v>2289000</v>
      </c>
      <c r="N89" s="166">
        <f t="shared" si="6"/>
        <v>6976000</v>
      </c>
    </row>
    <row r="90" spans="1:14" ht="16.5">
      <c r="A90" s="45"/>
      <c r="B90" s="45"/>
      <c r="C90" s="45" t="s">
        <v>408</v>
      </c>
      <c r="D90" s="45">
        <f>B88</f>
        <v>5</v>
      </c>
      <c r="E90" s="45"/>
      <c r="F90" s="45"/>
      <c r="G90" s="45"/>
      <c r="H90" s="45"/>
      <c r="I90" s="45"/>
      <c r="J90" s="45"/>
      <c r="K90" s="45"/>
      <c r="L90" s="45"/>
      <c r="M90" s="45"/>
      <c r="N90" s="45"/>
    </row>
    <row r="91" spans="1:14" ht="16.5">
      <c r="A91" s="45"/>
      <c r="B91" s="45"/>
      <c r="C91" s="45" t="s">
        <v>409</v>
      </c>
      <c r="D91" s="45">
        <f>F89+J89</f>
        <v>5559000</v>
      </c>
      <c r="E91" s="45"/>
      <c r="F91" s="45"/>
      <c r="G91" s="45"/>
      <c r="H91" s="45"/>
      <c r="I91" s="45"/>
      <c r="J91" s="45"/>
      <c r="K91" s="45"/>
      <c r="L91" s="45"/>
      <c r="M91" s="45"/>
      <c r="N91" s="45"/>
    </row>
    <row r="92" spans="1:14" ht="16.5">
      <c r="A92" s="45"/>
      <c r="B92" s="45"/>
      <c r="C92" s="45" t="s">
        <v>410</v>
      </c>
      <c r="D92" s="45">
        <f>G89+K89</f>
        <v>981000</v>
      </c>
      <c r="E92" s="45"/>
      <c r="F92" s="45"/>
      <c r="G92" s="45"/>
      <c r="H92" s="45"/>
      <c r="I92" s="45"/>
      <c r="J92" s="45"/>
      <c r="K92" s="45"/>
      <c r="L92" s="45"/>
      <c r="M92" s="45"/>
      <c r="N92" s="45"/>
    </row>
    <row r="93" spans="1:14" ht="16.5">
      <c r="A93" s="45"/>
      <c r="B93" s="45"/>
      <c r="C93" s="45" t="s">
        <v>411</v>
      </c>
      <c r="D93" s="45">
        <f>H89+L89</f>
        <v>436000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</row>
    <row r="94" spans="1:14" ht="16.5">
      <c r="A94" s="45"/>
      <c r="B94" s="45"/>
      <c r="C94" s="45" t="s">
        <v>426</v>
      </c>
      <c r="D94" s="175">
        <f>SUM(D91:D93)</f>
        <v>6976000</v>
      </c>
      <c r="E94" s="45"/>
      <c r="F94" s="45"/>
      <c r="G94" s="45"/>
      <c r="H94" s="45"/>
      <c r="I94" s="45"/>
      <c r="J94" s="45"/>
      <c r="K94" s="45"/>
      <c r="L94" s="45"/>
      <c r="M94" s="45"/>
      <c r="N94" s="45"/>
    </row>
    <row r="96" spans="1:14" ht="16.5">
      <c r="A96" s="439" t="s">
        <v>418</v>
      </c>
      <c r="B96" s="441" t="s">
        <v>126</v>
      </c>
      <c r="C96" s="438" t="s">
        <v>391</v>
      </c>
      <c r="D96" s="438" t="s">
        <v>392</v>
      </c>
      <c r="E96" s="438" t="s">
        <v>393</v>
      </c>
      <c r="F96" s="438" t="s">
        <v>394</v>
      </c>
      <c r="G96" s="438"/>
      <c r="H96" s="438"/>
      <c r="I96" s="438"/>
      <c r="J96" s="438" t="s">
        <v>395</v>
      </c>
      <c r="K96" s="438"/>
      <c r="L96" s="438"/>
      <c r="M96" s="438"/>
      <c r="N96" s="61"/>
    </row>
    <row r="97" spans="1:14" ht="16.5">
      <c r="A97" s="440"/>
      <c r="B97" s="441"/>
      <c r="C97" s="438"/>
      <c r="D97" s="438"/>
      <c r="E97" s="438"/>
      <c r="F97" s="61" t="s">
        <v>396</v>
      </c>
      <c r="G97" s="61" t="s">
        <v>397</v>
      </c>
      <c r="H97" s="61" t="s">
        <v>398</v>
      </c>
      <c r="I97" s="62" t="s">
        <v>399</v>
      </c>
      <c r="J97" s="61" t="s">
        <v>400</v>
      </c>
      <c r="K97" s="61" t="s">
        <v>401</v>
      </c>
      <c r="L97" s="61" t="s">
        <v>398</v>
      </c>
      <c r="M97" s="62" t="s">
        <v>402</v>
      </c>
      <c r="N97" s="62" t="s">
        <v>403</v>
      </c>
    </row>
    <row r="98" spans="1:14" ht="16.5">
      <c r="A98" s="440"/>
      <c r="B98" s="63">
        <v>1</v>
      </c>
      <c r="C98" s="61" t="s">
        <v>404</v>
      </c>
      <c r="D98" s="61" t="s">
        <v>405</v>
      </c>
      <c r="E98" s="61">
        <v>4200000</v>
      </c>
      <c r="F98" s="61">
        <f>E98*17.5%</f>
        <v>735000</v>
      </c>
      <c r="G98" s="61">
        <f>E98*3%</f>
        <v>126000</v>
      </c>
      <c r="H98" s="61">
        <f>E98*1%</f>
        <v>42000</v>
      </c>
      <c r="I98" s="64">
        <f>SUM(F98:H98)</f>
        <v>903000</v>
      </c>
      <c r="J98" s="61">
        <f>E98*8%</f>
        <v>336000</v>
      </c>
      <c r="K98" s="61">
        <f>E98*1.5%</f>
        <v>63000</v>
      </c>
      <c r="L98" s="61">
        <f>E98*1%</f>
        <v>42000</v>
      </c>
      <c r="M98" s="64">
        <f>SUM(J98:L98)</f>
        <v>441000</v>
      </c>
      <c r="N98" s="64">
        <f>I98+M98</f>
        <v>1344000</v>
      </c>
    </row>
    <row r="99" spans="1:14" ht="16.5">
      <c r="A99" s="440"/>
      <c r="B99" s="63">
        <v>2</v>
      </c>
      <c r="C99" s="61" t="s">
        <v>406</v>
      </c>
      <c r="D99" s="61" t="s">
        <v>164</v>
      </c>
      <c r="E99" s="61">
        <v>4200000</v>
      </c>
      <c r="F99" s="61">
        <f>E99*17.5%</f>
        <v>735000</v>
      </c>
      <c r="G99" s="61">
        <f>E99*3%</f>
        <v>126000</v>
      </c>
      <c r="H99" s="61">
        <f>E99*1%</f>
        <v>42000</v>
      </c>
      <c r="I99" s="64">
        <f>SUM(F99:H99)</f>
        <v>903000</v>
      </c>
      <c r="J99" s="61">
        <f>E99*8%</f>
        <v>336000</v>
      </c>
      <c r="K99" s="61">
        <f>E99*1.5%</f>
        <v>63000</v>
      </c>
      <c r="L99" s="61">
        <f>E99*1%</f>
        <v>42000</v>
      </c>
      <c r="M99" s="64">
        <f>SUM(J99:L99)</f>
        <v>441000</v>
      </c>
      <c r="N99" s="64">
        <f>I99+M99</f>
        <v>1344000</v>
      </c>
    </row>
    <row r="100" spans="1:14" ht="16.5">
      <c r="A100" s="440"/>
      <c r="B100" s="63">
        <v>3</v>
      </c>
      <c r="C100" s="61" t="s">
        <v>407</v>
      </c>
      <c r="D100" s="61" t="s">
        <v>164</v>
      </c>
      <c r="E100" s="61">
        <v>4200000</v>
      </c>
      <c r="F100" s="61">
        <f>E100*17.5%</f>
        <v>735000</v>
      </c>
      <c r="G100" s="61">
        <f>E100*3%</f>
        <v>126000</v>
      </c>
      <c r="H100" s="61">
        <f>E100*1%</f>
        <v>42000</v>
      </c>
      <c r="I100" s="64">
        <f>SUM(F100:H100)</f>
        <v>903000</v>
      </c>
      <c r="J100" s="61">
        <f>E100*8%</f>
        <v>336000</v>
      </c>
      <c r="K100" s="61">
        <f>E100*1.5%</f>
        <v>63000</v>
      </c>
      <c r="L100" s="61">
        <f>E100*1%</f>
        <v>42000</v>
      </c>
      <c r="M100" s="64">
        <f>SUM(J100:L100)</f>
        <v>441000</v>
      </c>
      <c r="N100" s="64">
        <f>I100+M100</f>
        <v>1344000</v>
      </c>
    </row>
    <row r="101" spans="1:14" ht="16.5">
      <c r="A101" s="440"/>
      <c r="B101" s="63">
        <v>4</v>
      </c>
      <c r="C101" s="61" t="s">
        <v>163</v>
      </c>
      <c r="D101" s="61" t="s">
        <v>164</v>
      </c>
      <c r="E101" s="61">
        <v>4200000</v>
      </c>
      <c r="F101" s="61">
        <f>E101*17.5%</f>
        <v>735000</v>
      </c>
      <c r="G101" s="61">
        <f>E101*3%</f>
        <v>126000</v>
      </c>
      <c r="H101" s="61">
        <f>E101*1%</f>
        <v>42000</v>
      </c>
      <c r="I101" s="64">
        <f>SUM(F101:H101)</f>
        <v>903000</v>
      </c>
      <c r="J101" s="61">
        <f>E101*8%</f>
        <v>336000</v>
      </c>
      <c r="K101" s="61">
        <f>E101*1.5%</f>
        <v>63000</v>
      </c>
      <c r="L101" s="61">
        <f>E101*1%</f>
        <v>42000</v>
      </c>
      <c r="M101" s="64">
        <f>SUM(J101:L101)</f>
        <v>441000</v>
      </c>
      <c r="N101" s="64">
        <f>I101+M101</f>
        <v>1344000</v>
      </c>
    </row>
    <row r="102" spans="1:14" ht="16.5">
      <c r="A102" s="155"/>
      <c r="B102" s="163">
        <v>5</v>
      </c>
      <c r="C102" s="163" t="s">
        <v>449</v>
      </c>
      <c r="D102" s="163" t="s">
        <v>450</v>
      </c>
      <c r="E102" s="163">
        <v>5000000</v>
      </c>
      <c r="F102" s="163">
        <f>E102*17.5%</f>
        <v>875000</v>
      </c>
      <c r="G102" s="163">
        <f>E102*3%</f>
        <v>150000</v>
      </c>
      <c r="H102" s="163">
        <f>E102*1%</f>
        <v>50000</v>
      </c>
      <c r="I102" s="164">
        <f>SUM(F102:H102)</f>
        <v>1075000</v>
      </c>
      <c r="J102" s="163">
        <f>E102*8%</f>
        <v>400000</v>
      </c>
      <c r="K102" s="163">
        <f>E102*1.5%</f>
        <v>75000</v>
      </c>
      <c r="L102" s="163">
        <f>E102*1%</f>
        <v>50000</v>
      </c>
      <c r="M102" s="164">
        <f>SUM(J102:L102)</f>
        <v>525000</v>
      </c>
      <c r="N102" s="164">
        <f>I102+M102</f>
        <v>1600000</v>
      </c>
    </row>
    <row r="103" spans="1:14" ht="16.5">
      <c r="A103" s="65"/>
      <c r="B103" s="45"/>
      <c r="C103" s="45"/>
      <c r="D103" s="45"/>
      <c r="E103" s="66"/>
      <c r="F103" s="166">
        <f>SUM(F98:F102)</f>
        <v>3815000</v>
      </c>
      <c r="G103" s="166">
        <f t="shared" ref="G103:N103" si="7">SUM(G98:G102)</f>
        <v>654000</v>
      </c>
      <c r="H103" s="166">
        <f t="shared" si="7"/>
        <v>218000</v>
      </c>
      <c r="I103" s="166">
        <f t="shared" si="7"/>
        <v>4687000</v>
      </c>
      <c r="J103" s="166">
        <f t="shared" si="7"/>
        <v>1744000</v>
      </c>
      <c r="K103" s="166">
        <f t="shared" si="7"/>
        <v>327000</v>
      </c>
      <c r="L103" s="166">
        <f t="shared" si="7"/>
        <v>218000</v>
      </c>
      <c r="M103" s="166">
        <f t="shared" si="7"/>
        <v>2289000</v>
      </c>
      <c r="N103" s="166">
        <f t="shared" si="7"/>
        <v>6976000</v>
      </c>
    </row>
    <row r="104" spans="1:14" ht="16.5">
      <c r="A104" s="45"/>
      <c r="B104" s="45"/>
      <c r="C104" s="45" t="s">
        <v>408</v>
      </c>
      <c r="D104" s="45">
        <f>B102</f>
        <v>5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</row>
    <row r="105" spans="1:14" ht="16.5">
      <c r="A105" s="45"/>
      <c r="B105" s="45"/>
      <c r="C105" s="45" t="s">
        <v>409</v>
      </c>
      <c r="D105" s="45">
        <f>F103+J103</f>
        <v>5559000</v>
      </c>
      <c r="E105" s="45"/>
      <c r="F105" s="45"/>
      <c r="G105" s="45"/>
      <c r="H105" s="45"/>
      <c r="I105" s="45"/>
      <c r="J105" s="45"/>
      <c r="K105" s="45"/>
      <c r="L105" s="45"/>
      <c r="M105" s="45"/>
      <c r="N105" s="45"/>
    </row>
    <row r="106" spans="1:14" ht="16.5">
      <c r="A106" s="45"/>
      <c r="B106" s="45"/>
      <c r="C106" s="45" t="s">
        <v>410</v>
      </c>
      <c r="D106" s="45">
        <f>G103+K103</f>
        <v>981000</v>
      </c>
      <c r="E106" s="45"/>
      <c r="F106" s="45"/>
      <c r="G106" s="45"/>
      <c r="H106" s="45"/>
      <c r="I106" s="45"/>
      <c r="J106" s="45"/>
      <c r="K106" s="45"/>
      <c r="L106" s="45"/>
      <c r="M106" s="45"/>
      <c r="N106" s="45"/>
    </row>
    <row r="107" spans="1:14" ht="16.5">
      <c r="A107" s="45"/>
      <c r="B107" s="45"/>
      <c r="C107" s="45" t="s">
        <v>411</v>
      </c>
      <c r="D107" s="45">
        <f>H103+L103</f>
        <v>436000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/>
    </row>
    <row r="108" spans="1:14" ht="16.5">
      <c r="A108" s="45"/>
      <c r="B108" s="45"/>
      <c r="C108" s="45" t="s">
        <v>427</v>
      </c>
      <c r="D108" s="166">
        <f>SUM(D105:D107)</f>
        <v>6976000</v>
      </c>
      <c r="E108" s="45"/>
      <c r="F108" s="45"/>
      <c r="G108" s="45"/>
      <c r="H108" s="45"/>
      <c r="I108" s="45"/>
      <c r="J108" s="45"/>
      <c r="K108" s="45"/>
      <c r="L108" s="45"/>
      <c r="M108" s="45"/>
      <c r="N108" s="45"/>
    </row>
    <row r="111" spans="1:14" ht="16.5">
      <c r="A111" s="439" t="s">
        <v>419</v>
      </c>
      <c r="B111" s="441" t="s">
        <v>126</v>
      </c>
      <c r="C111" s="438" t="s">
        <v>391</v>
      </c>
      <c r="D111" s="438" t="s">
        <v>392</v>
      </c>
      <c r="E111" s="438" t="s">
        <v>393</v>
      </c>
      <c r="F111" s="438" t="s">
        <v>394</v>
      </c>
      <c r="G111" s="438"/>
      <c r="H111" s="438"/>
      <c r="I111" s="438"/>
      <c r="J111" s="438" t="s">
        <v>395</v>
      </c>
      <c r="K111" s="438"/>
      <c r="L111" s="438"/>
      <c r="M111" s="438"/>
      <c r="N111" s="61"/>
    </row>
    <row r="112" spans="1:14" ht="16.5">
      <c r="A112" s="440"/>
      <c r="B112" s="441"/>
      <c r="C112" s="438"/>
      <c r="D112" s="438"/>
      <c r="E112" s="438"/>
      <c r="F112" s="61" t="s">
        <v>396</v>
      </c>
      <c r="G112" s="61" t="s">
        <v>397</v>
      </c>
      <c r="H112" s="61" t="s">
        <v>398</v>
      </c>
      <c r="I112" s="62" t="s">
        <v>399</v>
      </c>
      <c r="J112" s="61" t="s">
        <v>400</v>
      </c>
      <c r="K112" s="61" t="s">
        <v>401</v>
      </c>
      <c r="L112" s="61" t="s">
        <v>398</v>
      </c>
      <c r="M112" s="62" t="s">
        <v>402</v>
      </c>
      <c r="N112" s="62" t="s">
        <v>403</v>
      </c>
    </row>
    <row r="113" spans="1:14" ht="16.5">
      <c r="A113" s="440"/>
      <c r="B113" s="63">
        <v>1</v>
      </c>
      <c r="C113" s="61" t="s">
        <v>404</v>
      </c>
      <c r="D113" s="61" t="s">
        <v>405</v>
      </c>
      <c r="E113" s="61">
        <v>4200000</v>
      </c>
      <c r="F113" s="61">
        <f>E113*17.5%</f>
        <v>735000</v>
      </c>
      <c r="G113" s="61">
        <f>E113*3%</f>
        <v>126000</v>
      </c>
      <c r="H113" s="61">
        <f>E113*1%</f>
        <v>42000</v>
      </c>
      <c r="I113" s="64">
        <f>SUM(F113:H113)</f>
        <v>903000</v>
      </c>
      <c r="J113" s="61">
        <f>E113*8%</f>
        <v>336000</v>
      </c>
      <c r="K113" s="61">
        <f>E113*1.5%</f>
        <v>63000</v>
      </c>
      <c r="L113" s="61">
        <f>E113*1%</f>
        <v>42000</v>
      </c>
      <c r="M113" s="64">
        <f>SUM(J113:L113)</f>
        <v>441000</v>
      </c>
      <c r="N113" s="64">
        <f>I113+M113</f>
        <v>1344000</v>
      </c>
    </row>
    <row r="114" spans="1:14" ht="16.5">
      <c r="A114" s="440"/>
      <c r="B114" s="63">
        <v>2</v>
      </c>
      <c r="C114" s="61" t="s">
        <v>406</v>
      </c>
      <c r="D114" s="61" t="s">
        <v>164</v>
      </c>
      <c r="E114" s="61">
        <v>4200000</v>
      </c>
      <c r="F114" s="61">
        <f>E114*17.5%</f>
        <v>735000</v>
      </c>
      <c r="G114" s="61">
        <f>E114*3%</f>
        <v>126000</v>
      </c>
      <c r="H114" s="61">
        <f>E114*1%</f>
        <v>42000</v>
      </c>
      <c r="I114" s="64">
        <f>SUM(F114:H114)</f>
        <v>903000</v>
      </c>
      <c r="J114" s="61">
        <f>E114*8%</f>
        <v>336000</v>
      </c>
      <c r="K114" s="61">
        <f>E114*1.5%</f>
        <v>63000</v>
      </c>
      <c r="L114" s="61">
        <f>E114*1%</f>
        <v>42000</v>
      </c>
      <c r="M114" s="64">
        <f>SUM(J114:L114)</f>
        <v>441000</v>
      </c>
      <c r="N114" s="64">
        <f>I114+M114</f>
        <v>1344000</v>
      </c>
    </row>
    <row r="115" spans="1:14" ht="16.5">
      <c r="A115" s="440"/>
      <c r="B115" s="63">
        <v>3</v>
      </c>
      <c r="C115" s="61" t="s">
        <v>407</v>
      </c>
      <c r="D115" s="61" t="s">
        <v>164</v>
      </c>
      <c r="E115" s="61">
        <v>4200000</v>
      </c>
      <c r="F115" s="61">
        <f>E115*17.5%</f>
        <v>735000</v>
      </c>
      <c r="G115" s="61">
        <f>E115*3%</f>
        <v>126000</v>
      </c>
      <c r="H115" s="61">
        <f>E115*1%</f>
        <v>42000</v>
      </c>
      <c r="I115" s="64">
        <f>SUM(F115:H115)</f>
        <v>903000</v>
      </c>
      <c r="J115" s="61">
        <f>E115*8%</f>
        <v>336000</v>
      </c>
      <c r="K115" s="61">
        <f>E115*1.5%</f>
        <v>63000</v>
      </c>
      <c r="L115" s="61">
        <f>E115*1%</f>
        <v>42000</v>
      </c>
      <c r="M115" s="64">
        <f>SUM(J115:L115)</f>
        <v>441000</v>
      </c>
      <c r="N115" s="64">
        <f>I115+M115</f>
        <v>1344000</v>
      </c>
    </row>
    <row r="116" spans="1:14" ht="16.5">
      <c r="A116" s="440"/>
      <c r="B116" s="63">
        <v>4</v>
      </c>
      <c r="C116" s="61" t="s">
        <v>163</v>
      </c>
      <c r="D116" s="61" t="s">
        <v>164</v>
      </c>
      <c r="E116" s="61">
        <v>4200000</v>
      </c>
      <c r="F116" s="61">
        <f>E116*17.5%</f>
        <v>735000</v>
      </c>
      <c r="G116" s="61">
        <f>E116*3%</f>
        <v>126000</v>
      </c>
      <c r="H116" s="61">
        <f>E116*1%</f>
        <v>42000</v>
      </c>
      <c r="I116" s="64">
        <f>SUM(F116:H116)</f>
        <v>903000</v>
      </c>
      <c r="J116" s="61">
        <f>E116*8%</f>
        <v>336000</v>
      </c>
      <c r="K116" s="61">
        <f>E116*1.5%</f>
        <v>63000</v>
      </c>
      <c r="L116" s="61">
        <f>E116*1%</f>
        <v>42000</v>
      </c>
      <c r="M116" s="64">
        <f>SUM(J116:L116)</f>
        <v>441000</v>
      </c>
      <c r="N116" s="64">
        <f>I116+M116</f>
        <v>1344000</v>
      </c>
    </row>
    <row r="117" spans="1:14" ht="16.5">
      <c r="A117" s="155"/>
      <c r="B117" s="163">
        <v>5</v>
      </c>
      <c r="C117" s="163" t="s">
        <v>449</v>
      </c>
      <c r="D117" s="163" t="s">
        <v>450</v>
      </c>
      <c r="E117" s="163">
        <v>5000000</v>
      </c>
      <c r="F117" s="163">
        <f>E117*17.5%</f>
        <v>875000</v>
      </c>
      <c r="G117" s="163">
        <f>E117*3%</f>
        <v>150000</v>
      </c>
      <c r="H117" s="163">
        <f>E117*1%</f>
        <v>50000</v>
      </c>
      <c r="I117" s="164">
        <f>SUM(F117:H117)</f>
        <v>1075000</v>
      </c>
      <c r="J117" s="163">
        <f>E117*8%</f>
        <v>400000</v>
      </c>
      <c r="K117" s="163">
        <f>E117*1.5%</f>
        <v>75000</v>
      </c>
      <c r="L117" s="163">
        <f>E117*1%</f>
        <v>50000</v>
      </c>
      <c r="M117" s="164">
        <f>SUM(J117:L117)</f>
        <v>525000</v>
      </c>
      <c r="N117" s="164">
        <f>I117+M117</f>
        <v>1600000</v>
      </c>
    </row>
    <row r="118" spans="1:14" ht="16.5">
      <c r="A118" s="65"/>
      <c r="B118" s="45"/>
      <c r="C118" s="45"/>
      <c r="D118" s="45"/>
      <c r="E118" s="66"/>
      <c r="F118" s="166">
        <f>SUM(F113:F117)</f>
        <v>3815000</v>
      </c>
      <c r="G118" s="166">
        <f t="shared" ref="G118:N118" si="8">SUM(G113:G117)</f>
        <v>654000</v>
      </c>
      <c r="H118" s="166">
        <f t="shared" si="8"/>
        <v>218000</v>
      </c>
      <c r="I118" s="166">
        <f t="shared" si="8"/>
        <v>4687000</v>
      </c>
      <c r="J118" s="166">
        <f t="shared" si="8"/>
        <v>1744000</v>
      </c>
      <c r="K118" s="166">
        <f t="shared" si="8"/>
        <v>327000</v>
      </c>
      <c r="L118" s="166">
        <f t="shared" si="8"/>
        <v>218000</v>
      </c>
      <c r="M118" s="166">
        <f t="shared" si="8"/>
        <v>2289000</v>
      </c>
      <c r="N118" s="166">
        <f t="shared" si="8"/>
        <v>6976000</v>
      </c>
    </row>
    <row r="119" spans="1:14" ht="16.5">
      <c r="A119" s="45"/>
      <c r="B119" s="45"/>
      <c r="C119" s="45" t="s">
        <v>408</v>
      </c>
      <c r="D119" s="45">
        <f>B117</f>
        <v>5</v>
      </c>
      <c r="E119" s="45"/>
      <c r="F119" s="45"/>
      <c r="G119" s="45"/>
      <c r="H119" s="45"/>
      <c r="I119" s="45"/>
      <c r="J119" s="45"/>
      <c r="K119" s="45"/>
      <c r="L119" s="45"/>
      <c r="M119" s="45"/>
      <c r="N119" s="45"/>
    </row>
    <row r="120" spans="1:14" ht="16.5">
      <c r="A120" s="45"/>
      <c r="B120" s="45"/>
      <c r="C120" s="45" t="s">
        <v>409</v>
      </c>
      <c r="D120" s="45">
        <f>F118+J118</f>
        <v>5559000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/>
    </row>
    <row r="121" spans="1:14" ht="16.5">
      <c r="A121" s="45"/>
      <c r="B121" s="45"/>
      <c r="C121" s="45" t="s">
        <v>410</v>
      </c>
      <c r="D121" s="45">
        <f>G118+K118</f>
        <v>981000</v>
      </c>
      <c r="E121" s="45"/>
      <c r="F121" s="45"/>
      <c r="G121" s="45"/>
      <c r="H121" s="45"/>
      <c r="I121" s="45"/>
      <c r="J121" s="45"/>
      <c r="K121" s="45"/>
      <c r="L121" s="45"/>
      <c r="M121" s="45"/>
      <c r="N121" s="45"/>
    </row>
    <row r="122" spans="1:14" ht="16.5">
      <c r="A122" s="45"/>
      <c r="B122" s="45"/>
      <c r="C122" s="45" t="s">
        <v>411</v>
      </c>
      <c r="D122" s="45">
        <f>H118+L118</f>
        <v>436000</v>
      </c>
      <c r="E122" s="45"/>
      <c r="F122" s="45"/>
      <c r="G122" s="45"/>
      <c r="H122" s="45"/>
      <c r="I122" s="45"/>
      <c r="J122" s="45"/>
      <c r="K122" s="45"/>
      <c r="L122" s="45"/>
      <c r="M122" s="45"/>
      <c r="N122" s="45"/>
    </row>
    <row r="123" spans="1:14" ht="16.5">
      <c r="A123" s="45"/>
      <c r="B123" s="45"/>
      <c r="C123" s="45" t="s">
        <v>428</v>
      </c>
      <c r="D123" s="175">
        <f>SUM(D120:D122)</f>
        <v>6976000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/>
    </row>
    <row r="125" spans="1:14" ht="16.5">
      <c r="A125" s="439" t="s">
        <v>142</v>
      </c>
      <c r="B125" s="441" t="s">
        <v>126</v>
      </c>
      <c r="C125" s="438" t="s">
        <v>391</v>
      </c>
      <c r="D125" s="438" t="s">
        <v>392</v>
      </c>
      <c r="E125" s="438" t="s">
        <v>393</v>
      </c>
      <c r="F125" s="438" t="s">
        <v>394</v>
      </c>
      <c r="G125" s="438"/>
      <c r="H125" s="438"/>
      <c r="I125" s="438"/>
      <c r="J125" s="438" t="s">
        <v>395</v>
      </c>
      <c r="K125" s="438"/>
      <c r="L125" s="438"/>
      <c r="M125" s="438"/>
      <c r="N125" s="61"/>
    </row>
    <row r="126" spans="1:14" ht="16.5">
      <c r="A126" s="440"/>
      <c r="B126" s="441"/>
      <c r="C126" s="438"/>
      <c r="D126" s="438"/>
      <c r="E126" s="438"/>
      <c r="F126" s="61" t="s">
        <v>396</v>
      </c>
      <c r="G126" s="61" t="s">
        <v>397</v>
      </c>
      <c r="H126" s="61" t="s">
        <v>398</v>
      </c>
      <c r="I126" s="62" t="s">
        <v>399</v>
      </c>
      <c r="J126" s="61" t="s">
        <v>400</v>
      </c>
      <c r="K126" s="61" t="s">
        <v>401</v>
      </c>
      <c r="L126" s="61" t="s">
        <v>398</v>
      </c>
      <c r="M126" s="62" t="s">
        <v>402</v>
      </c>
      <c r="N126" s="62" t="s">
        <v>403</v>
      </c>
    </row>
    <row r="127" spans="1:14" ht="16.5">
      <c r="A127" s="440"/>
      <c r="B127" s="63">
        <v>1</v>
      </c>
      <c r="C127" s="61" t="s">
        <v>404</v>
      </c>
      <c r="D127" s="61" t="s">
        <v>405</v>
      </c>
      <c r="E127" s="61">
        <v>4200000</v>
      </c>
      <c r="F127" s="61">
        <f>E127*17.5%</f>
        <v>735000</v>
      </c>
      <c r="G127" s="61">
        <f>E127*3%</f>
        <v>126000</v>
      </c>
      <c r="H127" s="61">
        <f>E127*1%</f>
        <v>42000</v>
      </c>
      <c r="I127" s="64">
        <f>SUM(F127:H127)</f>
        <v>903000</v>
      </c>
      <c r="J127" s="61">
        <f>E127*8%</f>
        <v>336000</v>
      </c>
      <c r="K127" s="61">
        <f>E127*1.5%</f>
        <v>63000</v>
      </c>
      <c r="L127" s="61">
        <f>E127*1%</f>
        <v>42000</v>
      </c>
      <c r="M127" s="64">
        <f>SUM(J127:L127)</f>
        <v>441000</v>
      </c>
      <c r="N127" s="64">
        <f>I127+M127</f>
        <v>1344000</v>
      </c>
    </row>
    <row r="128" spans="1:14" ht="16.5">
      <c r="A128" s="440"/>
      <c r="B128" s="63">
        <v>2</v>
      </c>
      <c r="C128" s="61" t="s">
        <v>406</v>
      </c>
      <c r="D128" s="61" t="s">
        <v>164</v>
      </c>
      <c r="E128" s="61">
        <v>4200000</v>
      </c>
      <c r="F128" s="61">
        <f>E128*17.5%</f>
        <v>735000</v>
      </c>
      <c r="G128" s="61">
        <f>E128*3%</f>
        <v>126000</v>
      </c>
      <c r="H128" s="61">
        <f>E128*1%</f>
        <v>42000</v>
      </c>
      <c r="I128" s="64">
        <f>SUM(F128:H128)</f>
        <v>903000</v>
      </c>
      <c r="J128" s="61">
        <f>E128*8%</f>
        <v>336000</v>
      </c>
      <c r="K128" s="61">
        <f>E128*1.5%</f>
        <v>63000</v>
      </c>
      <c r="L128" s="61">
        <f>E128*1%</f>
        <v>42000</v>
      </c>
      <c r="M128" s="64">
        <f>SUM(J128:L128)</f>
        <v>441000</v>
      </c>
      <c r="N128" s="64">
        <f>I128+M128</f>
        <v>1344000</v>
      </c>
    </row>
    <row r="129" spans="1:14" ht="16.5">
      <c r="A129" s="440"/>
      <c r="B129" s="63">
        <v>3</v>
      </c>
      <c r="C129" s="61" t="s">
        <v>407</v>
      </c>
      <c r="D129" s="61" t="s">
        <v>164</v>
      </c>
      <c r="E129" s="61">
        <v>4200000</v>
      </c>
      <c r="F129" s="61">
        <f>E129*17.5%</f>
        <v>735000</v>
      </c>
      <c r="G129" s="61">
        <f>E129*3%</f>
        <v>126000</v>
      </c>
      <c r="H129" s="61">
        <f>E129*1%</f>
        <v>42000</v>
      </c>
      <c r="I129" s="64">
        <f>SUM(F129:H129)</f>
        <v>903000</v>
      </c>
      <c r="J129" s="61">
        <f>E129*8%</f>
        <v>336000</v>
      </c>
      <c r="K129" s="61">
        <f>E129*1.5%</f>
        <v>63000</v>
      </c>
      <c r="L129" s="61">
        <f>E129*1%</f>
        <v>42000</v>
      </c>
      <c r="M129" s="64">
        <f>SUM(J129:L129)</f>
        <v>441000</v>
      </c>
      <c r="N129" s="64">
        <f>I129+M129</f>
        <v>1344000</v>
      </c>
    </row>
    <row r="130" spans="1:14" ht="16.5">
      <c r="A130" s="440"/>
      <c r="B130" s="63">
        <v>4</v>
      </c>
      <c r="C130" s="61" t="s">
        <v>163</v>
      </c>
      <c r="D130" s="61" t="s">
        <v>164</v>
      </c>
      <c r="E130" s="61">
        <v>4200000</v>
      </c>
      <c r="F130" s="61">
        <f>E130*17.5%</f>
        <v>735000</v>
      </c>
      <c r="G130" s="61">
        <f>E130*3%</f>
        <v>126000</v>
      </c>
      <c r="H130" s="61">
        <f>E130*1%</f>
        <v>42000</v>
      </c>
      <c r="I130" s="64">
        <f>SUM(F130:H130)</f>
        <v>903000</v>
      </c>
      <c r="J130" s="61">
        <f>E130*8%</f>
        <v>336000</v>
      </c>
      <c r="K130" s="61">
        <f>E130*1.5%</f>
        <v>63000</v>
      </c>
      <c r="L130" s="61">
        <f>E130*1%</f>
        <v>42000</v>
      </c>
      <c r="M130" s="64">
        <f>SUM(J130:L130)</f>
        <v>441000</v>
      </c>
      <c r="N130" s="64">
        <f>I130+M130</f>
        <v>1344000</v>
      </c>
    </row>
    <row r="131" spans="1:14" ht="16.5">
      <c r="A131" s="155"/>
      <c r="B131" s="163">
        <v>5</v>
      </c>
      <c r="C131" s="163" t="s">
        <v>449</v>
      </c>
      <c r="D131" s="163" t="s">
        <v>450</v>
      </c>
      <c r="E131" s="163">
        <v>5000000</v>
      </c>
      <c r="F131" s="163">
        <f>E131*17.5%</f>
        <v>875000</v>
      </c>
      <c r="G131" s="163">
        <f>E131*3%</f>
        <v>150000</v>
      </c>
      <c r="H131" s="163">
        <f>E131*1%</f>
        <v>50000</v>
      </c>
      <c r="I131" s="164">
        <f>SUM(F131:H131)</f>
        <v>1075000</v>
      </c>
      <c r="J131" s="163">
        <f>E131*8%</f>
        <v>400000</v>
      </c>
      <c r="K131" s="163">
        <f>E131*1.5%</f>
        <v>75000</v>
      </c>
      <c r="L131" s="163">
        <f>E131*1%</f>
        <v>50000</v>
      </c>
      <c r="M131" s="164">
        <f>SUM(J131:L131)</f>
        <v>525000</v>
      </c>
      <c r="N131" s="164">
        <f>I131+M131</f>
        <v>1600000</v>
      </c>
    </row>
    <row r="132" spans="1:14" ht="16.5">
      <c r="A132" s="65"/>
      <c r="B132" s="45"/>
      <c r="C132" s="45"/>
      <c r="D132" s="45"/>
      <c r="E132" s="66"/>
      <c r="F132" s="45">
        <f>SUM(F127:F131)</f>
        <v>3815000</v>
      </c>
      <c r="G132" s="45">
        <f t="shared" ref="G132:N132" si="9">SUM(G127:G131)</f>
        <v>654000</v>
      </c>
      <c r="H132" s="45">
        <f t="shared" si="9"/>
        <v>218000</v>
      </c>
      <c r="I132" s="45">
        <f t="shared" si="9"/>
        <v>4687000</v>
      </c>
      <c r="J132" s="45">
        <f t="shared" si="9"/>
        <v>1744000</v>
      </c>
      <c r="K132" s="45">
        <f t="shared" si="9"/>
        <v>327000</v>
      </c>
      <c r="L132" s="45">
        <f t="shared" si="9"/>
        <v>218000</v>
      </c>
      <c r="M132" s="45">
        <f t="shared" si="9"/>
        <v>2289000</v>
      </c>
      <c r="N132" s="45">
        <f t="shared" si="9"/>
        <v>6976000</v>
      </c>
    </row>
    <row r="133" spans="1:14" ht="16.5">
      <c r="A133" s="45"/>
      <c r="B133" s="45"/>
      <c r="C133" s="45" t="s">
        <v>408</v>
      </c>
      <c r="D133" s="45">
        <f>B131</f>
        <v>5</v>
      </c>
      <c r="E133" s="45"/>
      <c r="F133" s="45"/>
      <c r="G133" s="45"/>
      <c r="H133" s="45"/>
      <c r="I133" s="45"/>
      <c r="J133" s="45"/>
      <c r="K133" s="45"/>
      <c r="L133" s="45"/>
      <c r="M133" s="45"/>
      <c r="N133" s="45"/>
    </row>
    <row r="134" spans="1:14" ht="16.5">
      <c r="A134" s="45"/>
      <c r="B134" s="45"/>
      <c r="C134" s="45" t="s">
        <v>409</v>
      </c>
      <c r="D134" s="45">
        <f>F132+J132</f>
        <v>5559000</v>
      </c>
      <c r="E134" s="45"/>
      <c r="F134" s="45"/>
      <c r="G134" s="45"/>
      <c r="H134" s="45"/>
      <c r="I134" s="45"/>
      <c r="J134" s="45"/>
      <c r="K134" s="45"/>
      <c r="L134" s="45"/>
      <c r="M134" s="45"/>
      <c r="N134" s="45"/>
    </row>
    <row r="135" spans="1:14" ht="16.5">
      <c r="A135" s="45"/>
      <c r="B135" s="45"/>
      <c r="C135" s="45" t="s">
        <v>410</v>
      </c>
      <c r="D135" s="45">
        <f>G132+K132</f>
        <v>981000</v>
      </c>
      <c r="E135" s="45"/>
      <c r="F135" s="45"/>
      <c r="G135" s="45"/>
      <c r="H135" s="45"/>
      <c r="I135" s="45"/>
      <c r="J135" s="45"/>
      <c r="K135" s="45"/>
      <c r="L135" s="45"/>
      <c r="M135" s="45"/>
      <c r="N135" s="45"/>
    </row>
    <row r="136" spans="1:14" ht="16.5">
      <c r="A136" s="45"/>
      <c r="B136" s="45"/>
      <c r="C136" s="45" t="s">
        <v>411</v>
      </c>
      <c r="D136" s="45">
        <f>H132+L132</f>
        <v>436000</v>
      </c>
      <c r="E136" s="45"/>
      <c r="F136" s="45"/>
      <c r="G136" s="45"/>
      <c r="H136" s="45"/>
      <c r="I136" s="45"/>
      <c r="J136" s="45"/>
      <c r="K136" s="45"/>
      <c r="L136" s="45"/>
      <c r="M136" s="45"/>
      <c r="N136" s="45"/>
    </row>
    <row r="137" spans="1:14" ht="16.5">
      <c r="A137" s="45"/>
      <c r="B137" s="45"/>
      <c r="C137" s="45" t="s">
        <v>429</v>
      </c>
      <c r="D137" s="175">
        <f>SUM(D134:D136)</f>
        <v>6976000</v>
      </c>
      <c r="E137" s="45"/>
      <c r="F137" s="45"/>
      <c r="G137" s="45"/>
      <c r="H137" s="45"/>
      <c r="I137" s="45"/>
      <c r="J137" s="45"/>
      <c r="K137" s="45"/>
      <c r="L137" s="45"/>
      <c r="M137" s="45"/>
      <c r="N137" s="45"/>
    </row>
    <row r="139" spans="1:14" ht="16.5">
      <c r="A139" s="439" t="s">
        <v>143</v>
      </c>
      <c r="B139" s="441" t="s">
        <v>126</v>
      </c>
      <c r="C139" s="438" t="s">
        <v>391</v>
      </c>
      <c r="D139" s="438" t="s">
        <v>392</v>
      </c>
      <c r="E139" s="438" t="s">
        <v>393</v>
      </c>
      <c r="F139" s="438" t="s">
        <v>394</v>
      </c>
      <c r="G139" s="438"/>
      <c r="H139" s="438"/>
      <c r="I139" s="438"/>
      <c r="J139" s="438" t="s">
        <v>395</v>
      </c>
      <c r="K139" s="438"/>
      <c r="L139" s="438"/>
      <c r="M139" s="438"/>
      <c r="N139" s="61"/>
    </row>
    <row r="140" spans="1:14" ht="16.5">
      <c r="A140" s="440"/>
      <c r="B140" s="441"/>
      <c r="C140" s="438"/>
      <c r="D140" s="438"/>
      <c r="E140" s="438"/>
      <c r="F140" s="61" t="s">
        <v>396</v>
      </c>
      <c r="G140" s="61" t="s">
        <v>397</v>
      </c>
      <c r="H140" s="61" t="s">
        <v>398</v>
      </c>
      <c r="I140" s="62" t="s">
        <v>399</v>
      </c>
      <c r="J140" s="61" t="s">
        <v>400</v>
      </c>
      <c r="K140" s="61" t="s">
        <v>401</v>
      </c>
      <c r="L140" s="61" t="s">
        <v>398</v>
      </c>
      <c r="M140" s="62" t="s">
        <v>402</v>
      </c>
      <c r="N140" s="62" t="s">
        <v>403</v>
      </c>
    </row>
    <row r="141" spans="1:14" ht="16.5">
      <c r="A141" s="440"/>
      <c r="B141" s="63">
        <v>1</v>
      </c>
      <c r="C141" s="61" t="s">
        <v>404</v>
      </c>
      <c r="D141" s="61" t="s">
        <v>405</v>
      </c>
      <c r="E141" s="61">
        <v>4200000</v>
      </c>
      <c r="F141" s="61">
        <f>E141*17.5%</f>
        <v>735000</v>
      </c>
      <c r="G141" s="61">
        <f>E141*3%</f>
        <v>126000</v>
      </c>
      <c r="H141" s="61">
        <f>E141*1%</f>
        <v>42000</v>
      </c>
      <c r="I141" s="64">
        <f>SUM(F141:H141)</f>
        <v>903000</v>
      </c>
      <c r="J141" s="61">
        <f>E141*8%</f>
        <v>336000</v>
      </c>
      <c r="K141" s="61">
        <f>E141*1.5%</f>
        <v>63000</v>
      </c>
      <c r="L141" s="61">
        <f>E141*1%</f>
        <v>42000</v>
      </c>
      <c r="M141" s="64">
        <f>SUM(J141:L141)</f>
        <v>441000</v>
      </c>
      <c r="N141" s="64">
        <f>I141+M141</f>
        <v>1344000</v>
      </c>
    </row>
    <row r="142" spans="1:14" ht="16.5">
      <c r="A142" s="440"/>
      <c r="B142" s="63">
        <v>2</v>
      </c>
      <c r="C142" s="61" t="s">
        <v>406</v>
      </c>
      <c r="D142" s="61" t="s">
        <v>164</v>
      </c>
      <c r="E142" s="61">
        <v>4200000</v>
      </c>
      <c r="F142" s="61">
        <f>E142*17.5%</f>
        <v>735000</v>
      </c>
      <c r="G142" s="61">
        <f>E142*3%</f>
        <v>126000</v>
      </c>
      <c r="H142" s="61">
        <f>E142*1%</f>
        <v>42000</v>
      </c>
      <c r="I142" s="64">
        <f>SUM(F142:H142)</f>
        <v>903000</v>
      </c>
      <c r="J142" s="61">
        <f>E142*8%</f>
        <v>336000</v>
      </c>
      <c r="K142" s="61">
        <f>E142*1.5%</f>
        <v>63000</v>
      </c>
      <c r="L142" s="61">
        <f>E142*1%</f>
        <v>42000</v>
      </c>
      <c r="M142" s="64">
        <f>SUM(J142:L142)</f>
        <v>441000</v>
      </c>
      <c r="N142" s="64">
        <f>I142+M142</f>
        <v>1344000</v>
      </c>
    </row>
    <row r="143" spans="1:14" ht="16.5">
      <c r="A143" s="440"/>
      <c r="B143" s="63">
        <v>3</v>
      </c>
      <c r="C143" s="61" t="s">
        <v>407</v>
      </c>
      <c r="D143" s="61" t="s">
        <v>164</v>
      </c>
      <c r="E143" s="61">
        <v>4200000</v>
      </c>
      <c r="F143" s="61">
        <f>E143*17.5%</f>
        <v>735000</v>
      </c>
      <c r="G143" s="61">
        <f>E143*3%</f>
        <v>126000</v>
      </c>
      <c r="H143" s="61">
        <f>E143*1%</f>
        <v>42000</v>
      </c>
      <c r="I143" s="64">
        <f>SUM(F143:H143)</f>
        <v>903000</v>
      </c>
      <c r="J143" s="61">
        <f>E143*8%</f>
        <v>336000</v>
      </c>
      <c r="K143" s="61">
        <f>E143*1.5%</f>
        <v>63000</v>
      </c>
      <c r="L143" s="61">
        <f>E143*1%</f>
        <v>42000</v>
      </c>
      <c r="M143" s="64">
        <f>SUM(J143:L143)</f>
        <v>441000</v>
      </c>
      <c r="N143" s="64">
        <f>I143+M143</f>
        <v>1344000</v>
      </c>
    </row>
    <row r="144" spans="1:14" ht="16.5">
      <c r="A144" s="440"/>
      <c r="B144" s="63">
        <v>4</v>
      </c>
      <c r="C144" s="61" t="s">
        <v>163</v>
      </c>
      <c r="D144" s="61" t="s">
        <v>164</v>
      </c>
      <c r="E144" s="61">
        <v>4200000</v>
      </c>
      <c r="F144" s="61">
        <f>E144*17.5%</f>
        <v>735000</v>
      </c>
      <c r="G144" s="61">
        <f>E144*3%</f>
        <v>126000</v>
      </c>
      <c r="H144" s="61">
        <f>E144*1%</f>
        <v>42000</v>
      </c>
      <c r="I144" s="64">
        <f>SUM(F144:H144)</f>
        <v>903000</v>
      </c>
      <c r="J144" s="61">
        <f>E144*8%</f>
        <v>336000</v>
      </c>
      <c r="K144" s="61">
        <f>E144*1.5%</f>
        <v>63000</v>
      </c>
      <c r="L144" s="61">
        <f>E144*1%</f>
        <v>42000</v>
      </c>
      <c r="M144" s="64">
        <f>SUM(J144:L144)</f>
        <v>441000</v>
      </c>
      <c r="N144" s="64">
        <f>I144+M144</f>
        <v>1344000</v>
      </c>
    </row>
    <row r="145" spans="1:14" ht="16.5">
      <c r="A145" s="155"/>
      <c r="B145" s="163">
        <v>5</v>
      </c>
      <c r="C145" s="163" t="s">
        <v>449</v>
      </c>
      <c r="D145" s="163" t="s">
        <v>450</v>
      </c>
      <c r="E145" s="163">
        <v>5000000</v>
      </c>
      <c r="F145" s="163">
        <f>E145*17.5%</f>
        <v>875000</v>
      </c>
      <c r="G145" s="163">
        <f>E145*3%</f>
        <v>150000</v>
      </c>
      <c r="H145" s="163">
        <f>E145*1%</f>
        <v>50000</v>
      </c>
      <c r="I145" s="164">
        <f>SUM(F145:H145)</f>
        <v>1075000</v>
      </c>
      <c r="J145" s="163">
        <f>E145*8%</f>
        <v>400000</v>
      </c>
      <c r="K145" s="163">
        <f>E145*1.5%</f>
        <v>75000</v>
      </c>
      <c r="L145" s="163">
        <f>E145*1%</f>
        <v>50000</v>
      </c>
      <c r="M145" s="164">
        <f>SUM(J145:L145)</f>
        <v>525000</v>
      </c>
      <c r="N145" s="164">
        <f>I145+M145</f>
        <v>1600000</v>
      </c>
    </row>
    <row r="146" spans="1:14" ht="16.5">
      <c r="A146" s="65"/>
      <c r="B146" s="45"/>
      <c r="C146" s="45"/>
      <c r="D146" s="45"/>
      <c r="E146" s="66"/>
      <c r="F146" s="166">
        <f>SUM(F141:F145)</f>
        <v>3815000</v>
      </c>
      <c r="G146" s="166">
        <f t="shared" ref="G146:N146" si="10">SUM(G141:G145)</f>
        <v>654000</v>
      </c>
      <c r="H146" s="166">
        <f t="shared" si="10"/>
        <v>218000</v>
      </c>
      <c r="I146" s="166">
        <f t="shared" si="10"/>
        <v>4687000</v>
      </c>
      <c r="J146" s="166">
        <f t="shared" si="10"/>
        <v>1744000</v>
      </c>
      <c r="K146" s="166">
        <f t="shared" si="10"/>
        <v>327000</v>
      </c>
      <c r="L146" s="166">
        <f t="shared" si="10"/>
        <v>218000</v>
      </c>
      <c r="M146" s="166">
        <f t="shared" si="10"/>
        <v>2289000</v>
      </c>
      <c r="N146" s="166">
        <f t="shared" si="10"/>
        <v>6976000</v>
      </c>
    </row>
    <row r="147" spans="1:14" ht="16.5">
      <c r="A147" s="45"/>
      <c r="B147" s="45"/>
      <c r="C147" s="45" t="s">
        <v>408</v>
      </c>
      <c r="D147" s="45">
        <f>B145</f>
        <v>5</v>
      </c>
      <c r="E147" s="45"/>
      <c r="F147" s="45"/>
      <c r="G147" s="45"/>
      <c r="H147" s="45"/>
      <c r="I147" s="45"/>
      <c r="J147" s="45"/>
      <c r="K147" s="45"/>
      <c r="L147" s="45"/>
      <c r="M147" s="45"/>
      <c r="N147" s="45"/>
    </row>
    <row r="148" spans="1:14" ht="16.5">
      <c r="A148" s="45"/>
      <c r="B148" s="45"/>
      <c r="C148" s="45" t="s">
        <v>409</v>
      </c>
      <c r="D148" s="45">
        <f>F146+J146</f>
        <v>5559000</v>
      </c>
      <c r="E148" s="45"/>
      <c r="F148" s="45"/>
      <c r="G148" s="45"/>
      <c r="H148" s="45"/>
      <c r="I148" s="45"/>
      <c r="J148" s="45"/>
      <c r="K148" s="45"/>
      <c r="L148" s="45"/>
      <c r="M148" s="45"/>
      <c r="N148" s="45"/>
    </row>
    <row r="149" spans="1:14" ht="16.5">
      <c r="A149" s="45"/>
      <c r="B149" s="45"/>
      <c r="C149" s="45" t="s">
        <v>410</v>
      </c>
      <c r="D149" s="45">
        <f>G146+K146</f>
        <v>981000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</row>
    <row r="150" spans="1:14" ht="16.5">
      <c r="A150" s="45"/>
      <c r="B150" s="45"/>
      <c r="C150" s="45" t="s">
        <v>411</v>
      </c>
      <c r="D150" s="45">
        <f>H146+L146</f>
        <v>436000</v>
      </c>
      <c r="E150" s="45"/>
      <c r="F150" s="45"/>
      <c r="G150" s="45"/>
      <c r="H150" s="45"/>
      <c r="I150" s="45"/>
      <c r="J150" s="45"/>
      <c r="K150" s="45"/>
      <c r="L150" s="45"/>
      <c r="M150" s="45"/>
      <c r="N150" s="45"/>
    </row>
    <row r="151" spans="1:14" ht="16.5">
      <c r="A151" s="45"/>
      <c r="B151" s="45"/>
      <c r="C151" s="45" t="s">
        <v>430</v>
      </c>
      <c r="D151" s="175">
        <f>SUM(D148:D150)</f>
        <v>6976000</v>
      </c>
      <c r="E151" s="45"/>
      <c r="F151" s="45"/>
      <c r="G151" s="45"/>
      <c r="H151" s="45"/>
      <c r="I151" s="45"/>
      <c r="J151" s="45"/>
      <c r="K151" s="45"/>
      <c r="L151" s="45"/>
      <c r="M151" s="45"/>
      <c r="N151" s="45"/>
    </row>
    <row r="153" spans="1:14" ht="16.5">
      <c r="A153" s="439" t="s">
        <v>144</v>
      </c>
      <c r="B153" s="441" t="s">
        <v>126</v>
      </c>
      <c r="C153" s="438" t="s">
        <v>391</v>
      </c>
      <c r="D153" s="438" t="s">
        <v>392</v>
      </c>
      <c r="E153" s="438" t="s">
        <v>393</v>
      </c>
      <c r="F153" s="438" t="s">
        <v>394</v>
      </c>
      <c r="G153" s="438"/>
      <c r="H153" s="438"/>
      <c r="I153" s="438"/>
      <c r="J153" s="438" t="s">
        <v>395</v>
      </c>
      <c r="K153" s="438"/>
      <c r="L153" s="438"/>
      <c r="M153" s="438"/>
      <c r="N153" s="61"/>
    </row>
    <row r="154" spans="1:14" ht="16.5">
      <c r="A154" s="440"/>
      <c r="B154" s="441"/>
      <c r="C154" s="438"/>
      <c r="D154" s="438"/>
      <c r="E154" s="438"/>
      <c r="F154" s="61" t="s">
        <v>396</v>
      </c>
      <c r="G154" s="61" t="s">
        <v>397</v>
      </c>
      <c r="H154" s="61" t="s">
        <v>398</v>
      </c>
      <c r="I154" s="62" t="s">
        <v>399</v>
      </c>
      <c r="J154" s="61" t="s">
        <v>400</v>
      </c>
      <c r="K154" s="61" t="s">
        <v>401</v>
      </c>
      <c r="L154" s="61" t="s">
        <v>398</v>
      </c>
      <c r="M154" s="62" t="s">
        <v>402</v>
      </c>
      <c r="N154" s="62" t="s">
        <v>403</v>
      </c>
    </row>
    <row r="155" spans="1:14" ht="16.5">
      <c r="A155" s="440"/>
      <c r="B155" s="63">
        <v>1</v>
      </c>
      <c r="C155" s="61" t="s">
        <v>404</v>
      </c>
      <c r="D155" s="61" t="s">
        <v>405</v>
      </c>
      <c r="E155" s="61">
        <v>4200000</v>
      </c>
      <c r="F155" s="61">
        <f>E155*17.5%</f>
        <v>735000</v>
      </c>
      <c r="G155" s="61">
        <f>E155*3%</f>
        <v>126000</v>
      </c>
      <c r="H155" s="61">
        <f>E155*1%</f>
        <v>42000</v>
      </c>
      <c r="I155" s="64">
        <f>SUM(F155:H155)</f>
        <v>903000</v>
      </c>
      <c r="J155" s="61">
        <f>E155*8%</f>
        <v>336000</v>
      </c>
      <c r="K155" s="61">
        <f>E155*1.5%</f>
        <v>63000</v>
      </c>
      <c r="L155" s="61">
        <f>E155*1%</f>
        <v>42000</v>
      </c>
      <c r="M155" s="64">
        <f>SUM(J155:L155)</f>
        <v>441000</v>
      </c>
      <c r="N155" s="64">
        <f>I155+M155</f>
        <v>1344000</v>
      </c>
    </row>
    <row r="156" spans="1:14" ht="16.5">
      <c r="A156" s="440"/>
      <c r="B156" s="63">
        <v>2</v>
      </c>
      <c r="C156" s="61" t="s">
        <v>406</v>
      </c>
      <c r="D156" s="61" t="s">
        <v>164</v>
      </c>
      <c r="E156" s="61">
        <v>4200000</v>
      </c>
      <c r="F156" s="61">
        <f>E156*17.5%</f>
        <v>735000</v>
      </c>
      <c r="G156" s="61">
        <f>E156*3%</f>
        <v>126000</v>
      </c>
      <c r="H156" s="61">
        <f>E156*1%</f>
        <v>42000</v>
      </c>
      <c r="I156" s="64">
        <f>SUM(F156:H156)</f>
        <v>903000</v>
      </c>
      <c r="J156" s="61">
        <f>E156*8%</f>
        <v>336000</v>
      </c>
      <c r="K156" s="61">
        <f>E156*1.5%</f>
        <v>63000</v>
      </c>
      <c r="L156" s="61">
        <f>E156*1%</f>
        <v>42000</v>
      </c>
      <c r="M156" s="64">
        <f>SUM(J156:L156)</f>
        <v>441000</v>
      </c>
      <c r="N156" s="64">
        <f>I156+M156</f>
        <v>1344000</v>
      </c>
    </row>
    <row r="157" spans="1:14" ht="16.5">
      <c r="A157" s="440"/>
      <c r="B157" s="63">
        <v>3</v>
      </c>
      <c r="C157" s="61" t="s">
        <v>407</v>
      </c>
      <c r="D157" s="61" t="s">
        <v>164</v>
      </c>
      <c r="E157" s="61">
        <v>4200000</v>
      </c>
      <c r="F157" s="61">
        <f>E157*17.5%</f>
        <v>735000</v>
      </c>
      <c r="G157" s="61">
        <f>E157*3%</f>
        <v>126000</v>
      </c>
      <c r="H157" s="61">
        <f>E157*1%</f>
        <v>42000</v>
      </c>
      <c r="I157" s="64">
        <f>SUM(F157:H157)</f>
        <v>903000</v>
      </c>
      <c r="J157" s="61">
        <f>E157*8%</f>
        <v>336000</v>
      </c>
      <c r="K157" s="61">
        <f>E157*1.5%</f>
        <v>63000</v>
      </c>
      <c r="L157" s="61">
        <f>E157*1%</f>
        <v>42000</v>
      </c>
      <c r="M157" s="64">
        <f>SUM(J157:L157)</f>
        <v>441000</v>
      </c>
      <c r="N157" s="64">
        <f>I157+M157</f>
        <v>1344000</v>
      </c>
    </row>
    <row r="158" spans="1:14" ht="16.5">
      <c r="A158" s="440"/>
      <c r="B158" s="63">
        <v>4</v>
      </c>
      <c r="C158" s="61" t="s">
        <v>163</v>
      </c>
      <c r="D158" s="61" t="s">
        <v>164</v>
      </c>
      <c r="E158" s="61">
        <v>4200000</v>
      </c>
      <c r="F158" s="61">
        <f>E158*17.5%</f>
        <v>735000</v>
      </c>
      <c r="G158" s="61">
        <f>E158*3%</f>
        <v>126000</v>
      </c>
      <c r="H158" s="61">
        <f>E158*1%</f>
        <v>42000</v>
      </c>
      <c r="I158" s="64">
        <f>SUM(F158:H158)</f>
        <v>903000</v>
      </c>
      <c r="J158" s="61">
        <f>E158*8%</f>
        <v>336000</v>
      </c>
      <c r="K158" s="61">
        <f>E158*1.5%</f>
        <v>63000</v>
      </c>
      <c r="L158" s="61">
        <f>E158*1%</f>
        <v>42000</v>
      </c>
      <c r="M158" s="64">
        <f>SUM(J158:L158)</f>
        <v>441000</v>
      </c>
      <c r="N158" s="64">
        <f>I158+M158</f>
        <v>1344000</v>
      </c>
    </row>
    <row r="159" spans="1:14" ht="16.5">
      <c r="A159" s="155"/>
      <c r="B159" s="163">
        <v>5</v>
      </c>
      <c r="C159" s="163" t="s">
        <v>449</v>
      </c>
      <c r="D159" s="163" t="s">
        <v>450</v>
      </c>
      <c r="E159" s="163">
        <v>5000000</v>
      </c>
      <c r="F159" s="163">
        <f>E159*17.5%</f>
        <v>875000</v>
      </c>
      <c r="G159" s="163">
        <f>E159*3%</f>
        <v>150000</v>
      </c>
      <c r="H159" s="163">
        <f>E159*1%</f>
        <v>50000</v>
      </c>
      <c r="I159" s="164">
        <f>SUM(F159:H159)</f>
        <v>1075000</v>
      </c>
      <c r="J159" s="163">
        <f>E159*8%</f>
        <v>400000</v>
      </c>
      <c r="K159" s="163">
        <f>E159*1.5%</f>
        <v>75000</v>
      </c>
      <c r="L159" s="163">
        <f>E159*1%</f>
        <v>50000</v>
      </c>
      <c r="M159" s="164">
        <f>SUM(J159:L159)</f>
        <v>525000</v>
      </c>
      <c r="N159" s="164">
        <f>I159+M159</f>
        <v>1600000</v>
      </c>
    </row>
    <row r="160" spans="1:14" ht="16.5">
      <c r="A160" s="65"/>
      <c r="B160" s="45"/>
      <c r="C160" s="45"/>
      <c r="D160" s="45"/>
      <c r="E160" s="66"/>
      <c r="F160" s="175">
        <f>SUM(F155:F159)</f>
        <v>3815000</v>
      </c>
      <c r="G160" s="175">
        <f t="shared" ref="G160:N160" si="11">SUM(G155:G159)</f>
        <v>654000</v>
      </c>
      <c r="H160" s="175">
        <f t="shared" si="11"/>
        <v>218000</v>
      </c>
      <c r="I160" s="175">
        <f t="shared" si="11"/>
        <v>4687000</v>
      </c>
      <c r="J160" s="175">
        <f t="shared" si="11"/>
        <v>1744000</v>
      </c>
      <c r="K160" s="175">
        <f t="shared" si="11"/>
        <v>327000</v>
      </c>
      <c r="L160" s="175">
        <f t="shared" si="11"/>
        <v>218000</v>
      </c>
      <c r="M160" s="175">
        <f t="shared" si="11"/>
        <v>2289000</v>
      </c>
      <c r="N160" s="175">
        <f t="shared" si="11"/>
        <v>6976000</v>
      </c>
    </row>
    <row r="161" spans="1:14" ht="16.5">
      <c r="A161" s="45"/>
      <c r="B161" s="45"/>
      <c r="C161" s="45" t="s">
        <v>408</v>
      </c>
      <c r="D161" s="45">
        <f>B159</f>
        <v>5</v>
      </c>
      <c r="E161" s="45"/>
      <c r="F161" s="45"/>
      <c r="G161" s="45"/>
      <c r="H161" s="45"/>
      <c r="I161" s="45"/>
      <c r="J161" s="45"/>
      <c r="K161" s="45"/>
      <c r="L161" s="45"/>
      <c r="M161" s="45"/>
      <c r="N161" s="45"/>
    </row>
    <row r="162" spans="1:14" ht="16.5">
      <c r="A162" s="45"/>
      <c r="B162" s="45"/>
      <c r="C162" s="45" t="s">
        <v>409</v>
      </c>
      <c r="D162" s="45">
        <f>F160+J160</f>
        <v>5559000</v>
      </c>
      <c r="E162" s="45"/>
      <c r="F162" s="45"/>
      <c r="G162" s="45"/>
      <c r="H162" s="45"/>
      <c r="I162" s="45"/>
      <c r="J162" s="45"/>
      <c r="K162" s="45"/>
      <c r="L162" s="45"/>
      <c r="M162" s="45"/>
      <c r="N162" s="45"/>
    </row>
    <row r="163" spans="1:14" ht="16.5">
      <c r="A163" s="45"/>
      <c r="B163" s="45"/>
      <c r="C163" s="45" t="s">
        <v>410</v>
      </c>
      <c r="D163" s="45">
        <f>G160+K160</f>
        <v>981000</v>
      </c>
      <c r="E163" s="45"/>
      <c r="F163" s="45"/>
      <c r="G163" s="45"/>
      <c r="H163" s="45"/>
      <c r="I163" s="45"/>
      <c r="J163" s="45"/>
      <c r="K163" s="45"/>
      <c r="L163" s="45"/>
      <c r="M163" s="45"/>
      <c r="N163" s="45"/>
    </row>
    <row r="164" spans="1:14" ht="16.5">
      <c r="A164" s="45"/>
      <c r="B164" s="45"/>
      <c r="C164" s="45" t="s">
        <v>411</v>
      </c>
      <c r="D164" s="45">
        <f>H160+L160</f>
        <v>436000</v>
      </c>
      <c r="E164" s="45"/>
      <c r="F164" s="45"/>
      <c r="G164" s="45"/>
      <c r="H164" s="45"/>
      <c r="I164" s="45"/>
      <c r="J164" s="45"/>
      <c r="K164" s="45"/>
      <c r="L164" s="45"/>
      <c r="M164" s="45"/>
      <c r="N164" s="45"/>
    </row>
    <row r="165" spans="1:14" ht="16.5">
      <c r="A165" s="45"/>
      <c r="B165" s="45"/>
      <c r="C165" s="45" t="s">
        <v>431</v>
      </c>
      <c r="D165" s="175">
        <f>SUM(D162:D164)</f>
        <v>6976000</v>
      </c>
      <c r="E165" s="45"/>
      <c r="F165" s="45"/>
      <c r="G165" s="45"/>
      <c r="H165" s="45"/>
      <c r="I165" s="45"/>
      <c r="J165" s="45"/>
      <c r="K165" s="45"/>
      <c r="L165" s="45"/>
      <c r="M165" s="45"/>
      <c r="N165" s="45"/>
    </row>
    <row r="167" spans="1:14">
      <c r="D167" s="33">
        <f>D12+D25+D38+D52+D66+D80+D94+D108+D123+D137+D151+D165</f>
        <v>78912000</v>
      </c>
      <c r="F167" s="33">
        <f>F7+F20+F33+F47+F61+F75+F89+F103+F118+F132+F146+F160</f>
        <v>43155000</v>
      </c>
      <c r="G167" s="33">
        <f t="shared" ref="G167:N167" si="12">G7+G20+G33+G47+G61+G75+G89+G103+G118+G132+G146+G160</f>
        <v>7398000</v>
      </c>
      <c r="H167" s="33">
        <f t="shared" si="12"/>
        <v>2466000</v>
      </c>
      <c r="I167" s="33">
        <f t="shared" si="12"/>
        <v>53019000</v>
      </c>
      <c r="J167" s="33">
        <f t="shared" si="12"/>
        <v>19728000</v>
      </c>
      <c r="K167" s="33">
        <f t="shared" si="12"/>
        <v>3699000</v>
      </c>
      <c r="L167" s="33">
        <f t="shared" si="12"/>
        <v>2466000</v>
      </c>
      <c r="M167" s="33">
        <f t="shared" si="12"/>
        <v>25893000</v>
      </c>
      <c r="N167" s="33">
        <f t="shared" si="12"/>
        <v>78912000</v>
      </c>
    </row>
    <row r="170" spans="1:14">
      <c r="D170" s="33">
        <f>SUM(F170:H170)</f>
        <v>78912000</v>
      </c>
      <c r="F170" s="33">
        <f>F167+J167</f>
        <v>62883000</v>
      </c>
      <c r="G170" s="33">
        <f>G167+K167</f>
        <v>11097000</v>
      </c>
      <c r="H170" s="33">
        <f>H167+L167</f>
        <v>4932000</v>
      </c>
    </row>
    <row r="171" spans="1:14">
      <c r="F171">
        <v>62160000</v>
      </c>
    </row>
    <row r="172" spans="1:14">
      <c r="D172" s="33">
        <f>D10+D23+D36+D50+D64+D78+D92+D106+D121+D135+D149+D163</f>
        <v>11097000</v>
      </c>
      <c r="F172" s="33">
        <f>F171-F170</f>
        <v>-723000</v>
      </c>
    </row>
    <row r="173" spans="1:14">
      <c r="D173" s="33">
        <f>D11+D24+D37+D51+D65+D79+D93+D107+D122+D136+D150+D164</f>
        <v>4932000</v>
      </c>
    </row>
    <row r="174" spans="1:14">
      <c r="D174" s="33">
        <f>D12+D25+D38+D52+D66+D80+D94+D108+D123+D137+D151+D165</f>
        <v>78912000</v>
      </c>
    </row>
  </sheetData>
  <mergeCells count="84">
    <mergeCell ref="J1:M1"/>
    <mergeCell ref="A14:A19"/>
    <mergeCell ref="B14:B15"/>
    <mergeCell ref="C14:C15"/>
    <mergeCell ref="D14:D15"/>
    <mergeCell ref="E14:E15"/>
    <mergeCell ref="F14:I14"/>
    <mergeCell ref="J14:M14"/>
    <mergeCell ref="A1:A6"/>
    <mergeCell ref="B1:B2"/>
    <mergeCell ref="C1:C2"/>
    <mergeCell ref="D1:D2"/>
    <mergeCell ref="E1:E2"/>
    <mergeCell ref="F1:I1"/>
    <mergeCell ref="J27:M27"/>
    <mergeCell ref="A40:A45"/>
    <mergeCell ref="B40:B41"/>
    <mergeCell ref="C40:C41"/>
    <mergeCell ref="D40:D41"/>
    <mergeCell ref="E40:E41"/>
    <mergeCell ref="F40:I40"/>
    <mergeCell ref="J40:M40"/>
    <mergeCell ref="A27:A32"/>
    <mergeCell ref="B27:B28"/>
    <mergeCell ref="C27:C28"/>
    <mergeCell ref="D27:D28"/>
    <mergeCell ref="E27:E28"/>
    <mergeCell ref="F27:I27"/>
    <mergeCell ref="J54:M54"/>
    <mergeCell ref="A68:A73"/>
    <mergeCell ref="B68:B69"/>
    <mergeCell ref="C68:C69"/>
    <mergeCell ref="D68:D69"/>
    <mergeCell ref="E68:E69"/>
    <mergeCell ref="F68:I68"/>
    <mergeCell ref="J68:M68"/>
    <mergeCell ref="A54:A59"/>
    <mergeCell ref="B54:B55"/>
    <mergeCell ref="C54:C55"/>
    <mergeCell ref="D54:D55"/>
    <mergeCell ref="E54:E55"/>
    <mergeCell ref="F54:I54"/>
    <mergeCell ref="F111:I111"/>
    <mergeCell ref="J111:M111"/>
    <mergeCell ref="J82:M82"/>
    <mergeCell ref="A96:A101"/>
    <mergeCell ref="B96:B97"/>
    <mergeCell ref="C96:C97"/>
    <mergeCell ref="D96:D97"/>
    <mergeCell ref="E96:E97"/>
    <mergeCell ref="F96:I96"/>
    <mergeCell ref="J96:M96"/>
    <mergeCell ref="A82:A87"/>
    <mergeCell ref="B82:B83"/>
    <mergeCell ref="C82:C83"/>
    <mergeCell ref="D82:D83"/>
    <mergeCell ref="E82:E83"/>
    <mergeCell ref="F82:I82"/>
    <mergeCell ref="A111:A116"/>
    <mergeCell ref="B111:B112"/>
    <mergeCell ref="C111:C112"/>
    <mergeCell ref="D111:D112"/>
    <mergeCell ref="E111:E112"/>
    <mergeCell ref="J125:M125"/>
    <mergeCell ref="A139:A144"/>
    <mergeCell ref="B139:B140"/>
    <mergeCell ref="C139:C140"/>
    <mergeCell ref="D139:D140"/>
    <mergeCell ref="E139:E140"/>
    <mergeCell ref="F139:I139"/>
    <mergeCell ref="J139:M139"/>
    <mergeCell ref="A125:A130"/>
    <mergeCell ref="B125:B126"/>
    <mergeCell ref="C125:C126"/>
    <mergeCell ref="D125:D126"/>
    <mergeCell ref="E125:E126"/>
    <mergeCell ref="F125:I125"/>
    <mergeCell ref="J153:M153"/>
    <mergeCell ref="A153:A158"/>
    <mergeCell ref="B153:B154"/>
    <mergeCell ref="C153:C154"/>
    <mergeCell ref="D153:D154"/>
    <mergeCell ref="E153:E154"/>
    <mergeCell ref="F153:I15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4"/>
  <sheetViews>
    <sheetView topLeftCell="B1" workbookViewId="0">
      <pane xSplit="2" ySplit="3" topLeftCell="H121" activePane="bottomRight" state="frozen"/>
      <selection activeCell="B1" sqref="B1"/>
      <selection pane="topRight" activeCell="D1" sqref="D1"/>
      <selection pane="bottomLeft" activeCell="B4" sqref="B4"/>
      <selection pane="bottomRight" activeCell="J89" sqref="J89"/>
    </sheetView>
  </sheetViews>
  <sheetFormatPr defaultRowHeight="21.75" customHeight="1"/>
  <cols>
    <col min="1" max="1" width="4.625" customWidth="1"/>
    <col min="2" max="2" width="10.375" customWidth="1"/>
    <col min="3" max="3" width="32.25" customWidth="1"/>
    <col min="5" max="5" width="12.75" customWidth="1"/>
    <col min="6" max="6" width="5.625" customWidth="1"/>
    <col min="7" max="7" width="9.625" customWidth="1"/>
    <col min="10" max="10" width="84.625" style="53" customWidth="1"/>
    <col min="12" max="12" width="15" style="30" bestFit="1" customWidth="1"/>
    <col min="13" max="13" width="17.375" style="67" customWidth="1"/>
    <col min="14" max="14" width="15.75" style="30" customWidth="1"/>
    <col min="15" max="15" width="14.5" customWidth="1"/>
  </cols>
  <sheetData>
    <row r="2" spans="1:13" ht="21.75" customHeight="1">
      <c r="A2" t="s">
        <v>304</v>
      </c>
      <c r="I2">
        <v>0.91</v>
      </c>
    </row>
    <row r="3" spans="1:13" ht="21.75" customHeight="1">
      <c r="A3" s="5" t="s">
        <v>3</v>
      </c>
      <c r="B3" s="5" t="s">
        <v>4</v>
      </c>
      <c r="C3" s="5" t="s">
        <v>5</v>
      </c>
      <c r="D3" s="5" t="s">
        <v>6</v>
      </c>
      <c r="E3" s="6" t="s">
        <v>7</v>
      </c>
      <c r="F3" s="6" t="s">
        <v>8</v>
      </c>
      <c r="G3" s="6" t="s">
        <v>9</v>
      </c>
      <c r="H3" s="5" t="s">
        <v>10</v>
      </c>
      <c r="J3" s="54" t="s">
        <v>127</v>
      </c>
      <c r="K3" s="55" t="s">
        <v>308</v>
      </c>
      <c r="L3" s="154" t="s">
        <v>313</v>
      </c>
      <c r="M3" s="23" t="s">
        <v>309</v>
      </c>
    </row>
    <row r="4" spans="1:13" ht="21.75" customHeight="1">
      <c r="A4" s="7" t="s">
        <v>11</v>
      </c>
      <c r="B4" s="8">
        <v>43838</v>
      </c>
      <c r="C4" s="7" t="s">
        <v>12</v>
      </c>
      <c r="D4" s="7" t="s">
        <v>13</v>
      </c>
      <c r="E4" s="9">
        <v>7294100</v>
      </c>
      <c r="F4" s="9">
        <v>10</v>
      </c>
      <c r="G4" s="9">
        <v>729410</v>
      </c>
      <c r="H4" s="7" t="s">
        <v>14</v>
      </c>
    </row>
    <row r="5" spans="1:13" ht="33.75" customHeight="1">
      <c r="A5" s="7"/>
      <c r="B5" s="8"/>
      <c r="C5" s="7"/>
      <c r="D5" s="7"/>
      <c r="E5" s="9">
        <v>4284500</v>
      </c>
      <c r="F5" s="9"/>
      <c r="G5" s="9"/>
      <c r="H5" s="7"/>
      <c r="J5" s="53" t="s">
        <v>310</v>
      </c>
      <c r="K5">
        <v>2.0499999999999998</v>
      </c>
      <c r="L5" s="30">
        <f>M5/K5</f>
        <v>1901900.0000000002</v>
      </c>
      <c r="M5" s="67">
        <f>E5*0.91</f>
        <v>3898895</v>
      </c>
    </row>
    <row r="6" spans="1:13" ht="21.75" customHeight="1">
      <c r="A6" s="7"/>
      <c r="B6" s="8"/>
      <c r="C6" s="7"/>
      <c r="D6" s="7"/>
      <c r="E6" s="9">
        <v>3009600</v>
      </c>
      <c r="F6" s="9"/>
      <c r="G6" s="9"/>
      <c r="H6" s="7"/>
      <c r="J6" s="53" t="s">
        <v>311</v>
      </c>
      <c r="K6">
        <v>1.44</v>
      </c>
      <c r="L6" s="30">
        <f>M6/K6</f>
        <v>1901900</v>
      </c>
      <c r="M6" s="67">
        <f>E6*0.91</f>
        <v>2738736</v>
      </c>
    </row>
    <row r="7" spans="1:13" ht="21.75" customHeight="1">
      <c r="A7" s="7"/>
      <c r="B7" s="8"/>
      <c r="C7" s="7"/>
      <c r="D7" s="7"/>
      <c r="E7" s="9"/>
      <c r="F7" s="9"/>
      <c r="G7" s="9"/>
      <c r="H7" s="7"/>
    </row>
    <row r="8" spans="1:13" ht="21.75" customHeight="1">
      <c r="A8" s="7"/>
      <c r="B8" s="8"/>
      <c r="C8" s="7"/>
      <c r="D8" s="7"/>
      <c r="E8" s="9"/>
      <c r="F8" s="9"/>
      <c r="G8" s="9"/>
      <c r="H8" s="7"/>
    </row>
    <row r="9" spans="1:13" ht="21.75" customHeight="1">
      <c r="A9" s="7" t="s">
        <v>15</v>
      </c>
      <c r="B9" s="8">
        <v>43847</v>
      </c>
      <c r="C9" s="7" t="s">
        <v>16</v>
      </c>
      <c r="D9" s="7" t="s">
        <v>17</v>
      </c>
      <c r="E9" s="9">
        <v>63112500</v>
      </c>
      <c r="F9" s="9">
        <v>10</v>
      </c>
      <c r="G9" s="9">
        <v>6311250</v>
      </c>
      <c r="H9" s="7" t="s">
        <v>14</v>
      </c>
      <c r="J9" s="53" t="s">
        <v>312</v>
      </c>
      <c r="K9">
        <v>38.25</v>
      </c>
      <c r="L9" s="30">
        <f>M9/K9</f>
        <v>1501500</v>
      </c>
      <c r="M9" s="67">
        <f>E9*0.91</f>
        <v>57432375</v>
      </c>
    </row>
    <row r="10" spans="1:13" ht="21.75" customHeight="1">
      <c r="A10" s="7"/>
      <c r="B10" s="8"/>
      <c r="C10" s="7"/>
      <c r="D10" s="7"/>
      <c r="E10" s="9"/>
      <c r="F10" s="9"/>
      <c r="G10" s="9"/>
      <c r="H10" s="7"/>
    </row>
    <row r="11" spans="1:13" ht="21.75" customHeight="1">
      <c r="A11" s="7"/>
      <c r="B11" s="8"/>
      <c r="C11" s="7"/>
      <c r="D11" s="7"/>
      <c r="E11" s="9"/>
      <c r="F11" s="9"/>
      <c r="G11" s="9"/>
      <c r="H11" s="7"/>
    </row>
    <row r="12" spans="1:13" ht="21.75" customHeight="1">
      <c r="A12" s="7" t="s">
        <v>18</v>
      </c>
      <c r="B12" s="8">
        <v>43848</v>
      </c>
      <c r="C12" s="7" t="s">
        <v>19</v>
      </c>
      <c r="D12" s="7" t="s">
        <v>20</v>
      </c>
      <c r="E12" s="9">
        <v>14840000</v>
      </c>
      <c r="F12" s="9">
        <v>10</v>
      </c>
      <c r="G12" s="9">
        <v>1484000</v>
      </c>
      <c r="H12" s="7" t="s">
        <v>14</v>
      </c>
    </row>
    <row r="13" spans="1:13" ht="21.75" customHeight="1">
      <c r="A13" s="7"/>
      <c r="B13" s="8"/>
      <c r="C13" s="7"/>
      <c r="D13" s="7"/>
      <c r="E13" s="9">
        <v>6501860</v>
      </c>
      <c r="F13" s="9"/>
      <c r="G13" s="9"/>
      <c r="H13" s="7"/>
      <c r="J13" s="53" t="s">
        <v>310</v>
      </c>
      <c r="K13">
        <v>3.08</v>
      </c>
      <c r="L13" s="30">
        <f>M13/K13</f>
        <v>1921004.0909090911</v>
      </c>
      <c r="M13" s="67">
        <f>E13*0.91</f>
        <v>5916692.6000000006</v>
      </c>
    </row>
    <row r="14" spans="1:13" ht="21.75" customHeight="1">
      <c r="A14" s="7"/>
      <c r="B14" s="8"/>
      <c r="C14" s="7"/>
      <c r="D14" s="7"/>
      <c r="E14" s="9">
        <v>1274900</v>
      </c>
      <c r="F14" s="9"/>
      <c r="G14" s="9"/>
      <c r="H14" s="7"/>
      <c r="J14" s="53" t="s">
        <v>311</v>
      </c>
      <c r="K14">
        <v>0.61</v>
      </c>
      <c r="L14" s="30">
        <f t="shared" ref="L14:L16" si="0">M14/K14</f>
        <v>1901900</v>
      </c>
      <c r="M14" s="67">
        <f t="shared" ref="M14:M16" si="1">E14*0.91</f>
        <v>1160159</v>
      </c>
    </row>
    <row r="15" spans="1:13" ht="21.75" customHeight="1">
      <c r="A15" s="7"/>
      <c r="B15" s="8"/>
      <c r="C15" s="7"/>
      <c r="D15" s="7"/>
      <c r="E15" s="9">
        <v>6206340</v>
      </c>
      <c r="F15" s="9"/>
      <c r="G15" s="9"/>
      <c r="H15" s="7"/>
      <c r="J15" s="53" t="s">
        <v>310</v>
      </c>
      <c r="K15">
        <v>2.94</v>
      </c>
      <c r="L15" s="30">
        <f t="shared" si="0"/>
        <v>1921010.0000000002</v>
      </c>
      <c r="M15" s="67">
        <f t="shared" si="1"/>
        <v>5647769.4000000004</v>
      </c>
    </row>
    <row r="16" spans="1:13" ht="21.75" customHeight="1">
      <c r="A16" s="7"/>
      <c r="B16" s="8"/>
      <c r="C16" s="7"/>
      <c r="D16" s="7"/>
      <c r="E16" s="9">
        <v>856900</v>
      </c>
      <c r="F16" s="9"/>
      <c r="G16" s="9"/>
      <c r="H16" s="7"/>
      <c r="J16" s="53" t="s">
        <v>311</v>
      </c>
      <c r="K16">
        <v>0.41</v>
      </c>
      <c r="L16" s="30">
        <f t="shared" si="0"/>
        <v>1901900</v>
      </c>
      <c r="M16" s="67">
        <f t="shared" si="1"/>
        <v>779779</v>
      </c>
    </row>
    <row r="17" spans="1:14" ht="21.75" customHeight="1">
      <c r="A17" s="7"/>
      <c r="B17" s="8"/>
      <c r="C17" s="7"/>
      <c r="D17" s="7"/>
      <c r="E17" s="9"/>
      <c r="F17" s="9"/>
      <c r="G17" s="9"/>
      <c r="H17" s="7"/>
    </row>
    <row r="18" spans="1:14" ht="21.75" customHeight="1">
      <c r="A18" s="7"/>
      <c r="B18" s="8"/>
      <c r="C18" s="7"/>
      <c r="D18" s="7"/>
      <c r="E18" s="9"/>
      <c r="F18" s="9"/>
      <c r="G18" s="9"/>
      <c r="H18" s="7"/>
    </row>
    <row r="19" spans="1:14" ht="21.75" customHeight="1">
      <c r="A19" s="7" t="s">
        <v>21</v>
      </c>
      <c r="B19" s="8">
        <v>43849</v>
      </c>
      <c r="C19" s="7" t="s">
        <v>22</v>
      </c>
      <c r="D19" s="7" t="s">
        <v>23</v>
      </c>
      <c r="E19" s="9">
        <v>19584000</v>
      </c>
      <c r="F19" s="9">
        <v>10</v>
      </c>
      <c r="G19" s="9">
        <v>1958400</v>
      </c>
      <c r="H19" s="7" t="s">
        <v>14</v>
      </c>
    </row>
    <row r="20" spans="1:14" ht="21.75" customHeight="1">
      <c r="A20" s="7"/>
      <c r="B20" s="8"/>
      <c r="C20" s="7"/>
      <c r="D20" s="7"/>
      <c r="E20" s="9">
        <v>12240000</v>
      </c>
      <c r="F20" s="9"/>
      <c r="G20" s="9"/>
      <c r="H20" s="7"/>
      <c r="J20" s="53" t="s">
        <v>314</v>
      </c>
      <c r="K20">
        <v>7.2</v>
      </c>
      <c r="L20" s="30">
        <f>M20/K20</f>
        <v>1547000</v>
      </c>
      <c r="M20" s="67">
        <f>E20*0.91</f>
        <v>11138400</v>
      </c>
    </row>
    <row r="21" spans="1:14" ht="21.75" customHeight="1">
      <c r="A21" s="7"/>
      <c r="B21" s="8"/>
      <c r="C21" s="7"/>
      <c r="D21" s="7"/>
      <c r="E21" s="9">
        <v>7344000</v>
      </c>
      <c r="F21" s="9"/>
      <c r="G21" s="9"/>
      <c r="H21" s="7"/>
      <c r="J21" s="53" t="s">
        <v>315</v>
      </c>
      <c r="K21">
        <v>4.3</v>
      </c>
      <c r="L21" s="30">
        <f>M21/K21</f>
        <v>1554195.3488372094</v>
      </c>
      <c r="M21" s="67">
        <f>E21*0.91</f>
        <v>6683040</v>
      </c>
    </row>
    <row r="22" spans="1:14" ht="21.75" customHeight="1">
      <c r="A22" s="7"/>
      <c r="B22" s="8"/>
      <c r="C22" s="7"/>
      <c r="D22" s="7"/>
      <c r="E22" s="9"/>
      <c r="F22" s="9"/>
      <c r="G22" s="9"/>
      <c r="H22" s="7"/>
    </row>
    <row r="23" spans="1:14" ht="21.75" customHeight="1">
      <c r="A23" s="7"/>
      <c r="B23" s="8"/>
      <c r="C23" s="7"/>
      <c r="D23" s="7"/>
      <c r="E23" s="9"/>
      <c r="F23" s="9"/>
      <c r="G23" s="9"/>
      <c r="H23" s="7"/>
    </row>
    <row r="24" spans="1:14" ht="21.75" customHeight="1">
      <c r="A24" s="7" t="s">
        <v>24</v>
      </c>
      <c r="B24" s="8">
        <v>43850</v>
      </c>
      <c r="C24" s="7" t="s">
        <v>25</v>
      </c>
      <c r="D24" s="7" t="s">
        <v>26</v>
      </c>
      <c r="E24" s="9">
        <v>138639605</v>
      </c>
      <c r="F24" s="9">
        <v>10</v>
      </c>
      <c r="G24" s="9">
        <v>13863961</v>
      </c>
      <c r="H24" s="7" t="s">
        <v>14</v>
      </c>
    </row>
    <row r="25" spans="1:14" ht="21.75" customHeight="1">
      <c r="A25" s="7"/>
      <c r="B25" s="8"/>
      <c r="C25" s="7"/>
      <c r="D25" s="7"/>
      <c r="E25" s="9"/>
      <c r="F25" s="9"/>
      <c r="G25" s="9"/>
      <c r="H25" s="7"/>
      <c r="J25" s="53" t="s">
        <v>316</v>
      </c>
      <c r="K25">
        <v>65</v>
      </c>
      <c r="L25" s="30">
        <f>M25/K25</f>
        <v>1940954.47</v>
      </c>
      <c r="M25" s="67">
        <f>E24*0.91</f>
        <v>126162040.55</v>
      </c>
    </row>
    <row r="26" spans="1:14" ht="21.75" customHeight="1">
      <c r="A26" s="7"/>
      <c r="B26" s="8"/>
      <c r="C26" s="7"/>
      <c r="D26" s="7"/>
      <c r="E26" s="9"/>
      <c r="F26" s="9"/>
      <c r="G26" s="9"/>
      <c r="H26" s="7"/>
    </row>
    <row r="27" spans="1:14" ht="32.25" customHeight="1">
      <c r="A27" s="7" t="s">
        <v>27</v>
      </c>
      <c r="B27" s="8">
        <v>43895</v>
      </c>
      <c r="C27" s="7" t="s">
        <v>28</v>
      </c>
      <c r="D27" s="7" t="s">
        <v>29</v>
      </c>
      <c r="E27" s="9">
        <v>45810000</v>
      </c>
      <c r="F27" s="9">
        <v>10</v>
      </c>
      <c r="G27" s="9">
        <v>4581000</v>
      </c>
      <c r="H27" s="7" t="s">
        <v>14</v>
      </c>
    </row>
    <row r="28" spans="1:14" ht="21.75" customHeight="1">
      <c r="A28" s="7"/>
      <c r="B28" s="8"/>
      <c r="C28" s="7"/>
      <c r="D28" s="7"/>
      <c r="E28" s="9">
        <v>41310000</v>
      </c>
      <c r="F28" s="9"/>
      <c r="G28" s="9"/>
      <c r="H28" s="7"/>
      <c r="J28" s="53" t="s">
        <v>317</v>
      </c>
      <c r="K28">
        <v>30.6</v>
      </c>
      <c r="L28" s="30">
        <f>M28/K28</f>
        <v>1228500</v>
      </c>
      <c r="M28" s="67">
        <f>E28*0.91</f>
        <v>37592100</v>
      </c>
    </row>
    <row r="29" spans="1:14" ht="21.75" customHeight="1">
      <c r="A29" s="7"/>
      <c r="B29" s="8"/>
      <c r="C29" s="7"/>
      <c r="D29" s="7"/>
      <c r="E29" s="9">
        <v>4500000</v>
      </c>
      <c r="F29" s="9"/>
      <c r="G29" s="9"/>
      <c r="H29" s="7"/>
      <c r="J29" s="53" t="s">
        <v>318</v>
      </c>
      <c r="K29">
        <v>15</v>
      </c>
      <c r="L29" s="160">
        <f>M29/K29</f>
        <v>273000</v>
      </c>
      <c r="M29" s="67">
        <f>E29*0.91</f>
        <v>4095000</v>
      </c>
    </row>
    <row r="30" spans="1:14" ht="21.75" customHeight="1">
      <c r="A30" s="7"/>
      <c r="B30" s="8"/>
      <c r="C30" s="7"/>
      <c r="D30" s="7"/>
      <c r="E30" s="9"/>
      <c r="F30" s="9"/>
      <c r="G30" s="9"/>
      <c r="H30" s="7"/>
    </row>
    <row r="31" spans="1:14" ht="21.75" customHeight="1">
      <c r="A31" s="7" t="s">
        <v>30</v>
      </c>
      <c r="B31" s="8">
        <v>43907</v>
      </c>
      <c r="C31" s="7" t="s">
        <v>31</v>
      </c>
      <c r="D31" s="7" t="s">
        <v>32</v>
      </c>
      <c r="E31" s="9">
        <v>162450000</v>
      </c>
      <c r="F31" s="9">
        <v>10</v>
      </c>
      <c r="G31" s="9">
        <v>16245000</v>
      </c>
      <c r="H31" s="7" t="s">
        <v>14</v>
      </c>
      <c r="M31" s="67">
        <f>SUM(M32:M37)</f>
        <v>147948560</v>
      </c>
      <c r="N31" s="67">
        <f>M31/E31</f>
        <v>0.91073290243151739</v>
      </c>
    </row>
    <row r="32" spans="1:14" ht="21.75" customHeight="1">
      <c r="A32" s="7"/>
      <c r="B32" s="8"/>
      <c r="C32" s="7"/>
      <c r="D32" s="7"/>
      <c r="E32" s="9">
        <v>49500000</v>
      </c>
      <c r="F32" s="9"/>
      <c r="G32" s="9"/>
      <c r="H32" s="7"/>
      <c r="J32" s="53" t="s">
        <v>319</v>
      </c>
      <c r="K32">
        <v>55</v>
      </c>
      <c r="L32" s="30">
        <f>M32/K32</f>
        <v>819000</v>
      </c>
      <c r="M32" s="67">
        <f>E32*0.91</f>
        <v>45045000</v>
      </c>
    </row>
    <row r="33" spans="1:13" ht="21.75" customHeight="1">
      <c r="A33" s="7"/>
      <c r="B33" s="8"/>
      <c r="C33" s="7"/>
      <c r="D33" s="7"/>
      <c r="E33" s="9">
        <v>88000000</v>
      </c>
      <c r="F33" s="9"/>
      <c r="G33" s="9"/>
      <c r="H33" s="7"/>
      <c r="J33" s="53" t="s">
        <v>320</v>
      </c>
      <c r="K33">
        <v>110</v>
      </c>
      <c r="L33" s="30">
        <f t="shared" ref="L33:L37" si="2">M33/K33</f>
        <v>728000</v>
      </c>
      <c r="M33" s="67">
        <f t="shared" ref="M33:M37" si="3">E33*0.91</f>
        <v>80080000</v>
      </c>
    </row>
    <row r="34" spans="1:13" ht="21.75" customHeight="1">
      <c r="A34" s="7"/>
      <c r="B34" s="8"/>
      <c r="C34" s="7"/>
      <c r="D34" s="7"/>
      <c r="E34" s="9">
        <v>11340000</v>
      </c>
      <c r="F34" s="9"/>
      <c r="G34" s="9"/>
      <c r="H34" s="7"/>
      <c r="J34" s="53" t="s">
        <v>321</v>
      </c>
      <c r="K34">
        <v>126</v>
      </c>
      <c r="L34" s="160">
        <v>69510</v>
      </c>
      <c r="M34" s="67">
        <f>K34*L34</f>
        <v>8758260</v>
      </c>
    </row>
    <row r="35" spans="1:13" ht="21.75" customHeight="1">
      <c r="A35" s="7"/>
      <c r="B35" s="8"/>
      <c r="C35" s="7"/>
      <c r="D35" s="7"/>
      <c r="E35" s="9">
        <v>960000</v>
      </c>
      <c r="F35" s="9"/>
      <c r="G35" s="9"/>
      <c r="H35" s="7"/>
      <c r="J35" s="53" t="s">
        <v>322</v>
      </c>
      <c r="K35">
        <v>6</v>
      </c>
      <c r="L35" s="30">
        <f t="shared" si="2"/>
        <v>145600</v>
      </c>
      <c r="M35" s="67">
        <f t="shared" si="3"/>
        <v>873600</v>
      </c>
    </row>
    <row r="36" spans="1:13" ht="21.75" customHeight="1">
      <c r="A36" s="7"/>
      <c r="B36" s="8"/>
      <c r="C36" s="7"/>
      <c r="D36" s="7"/>
      <c r="E36" s="9">
        <v>10850000</v>
      </c>
      <c r="F36" s="9"/>
      <c r="G36" s="9"/>
      <c r="H36" s="7"/>
      <c r="J36" s="53" t="s">
        <v>323</v>
      </c>
      <c r="K36">
        <v>31</v>
      </c>
      <c r="L36" s="160">
        <v>372700</v>
      </c>
      <c r="M36" s="67">
        <f>K36*L36</f>
        <v>11553700</v>
      </c>
    </row>
    <row r="37" spans="1:13" ht="21.75" customHeight="1">
      <c r="A37" s="7"/>
      <c r="B37" s="8"/>
      <c r="C37" s="7"/>
      <c r="D37" s="7"/>
      <c r="E37" s="9">
        <v>1800000</v>
      </c>
      <c r="F37" s="9"/>
      <c r="G37" s="9"/>
      <c r="H37" s="7"/>
      <c r="J37" s="53" t="s">
        <v>324</v>
      </c>
      <c r="K37">
        <v>4</v>
      </c>
      <c r="L37" s="30">
        <f t="shared" si="2"/>
        <v>409500</v>
      </c>
      <c r="M37" s="67">
        <f t="shared" si="3"/>
        <v>1638000</v>
      </c>
    </row>
    <row r="38" spans="1:13" ht="21.75" customHeight="1">
      <c r="A38" s="7"/>
      <c r="B38" s="8"/>
      <c r="C38" s="7"/>
      <c r="D38" s="7"/>
      <c r="E38" s="9"/>
      <c r="F38" s="9"/>
      <c r="G38" s="9"/>
      <c r="H38" s="7"/>
    </row>
    <row r="39" spans="1:13" ht="21.75" customHeight="1">
      <c r="A39" s="7"/>
      <c r="B39" s="8"/>
      <c r="C39" s="7"/>
      <c r="D39" s="7"/>
      <c r="E39" s="9"/>
      <c r="F39" s="9"/>
      <c r="G39" s="9"/>
      <c r="H39" s="7"/>
    </row>
    <row r="40" spans="1:13" ht="21.75" customHeight="1">
      <c r="A40" s="7" t="s">
        <v>33</v>
      </c>
      <c r="B40" s="8">
        <v>43908</v>
      </c>
      <c r="C40" s="7" t="s">
        <v>34</v>
      </c>
      <c r="D40" s="7" t="s">
        <v>35</v>
      </c>
      <c r="E40" s="9">
        <v>50427000</v>
      </c>
      <c r="F40" s="9">
        <v>10</v>
      </c>
      <c r="G40" s="9">
        <v>5042700</v>
      </c>
      <c r="H40" s="7" t="s">
        <v>14</v>
      </c>
    </row>
    <row r="41" spans="1:13" ht="21.75" customHeight="1">
      <c r="A41" s="7"/>
      <c r="B41" s="8"/>
      <c r="C41" s="7"/>
      <c r="D41" s="7"/>
      <c r="E41" s="9"/>
      <c r="F41" s="9"/>
      <c r="G41" s="9"/>
      <c r="H41" s="7"/>
      <c r="J41" s="53" t="s">
        <v>325</v>
      </c>
      <c r="K41">
        <v>23.4</v>
      </c>
      <c r="L41" s="30">
        <f>M41/K41</f>
        <v>1961050.0000000002</v>
      </c>
      <c r="M41" s="67">
        <f>E40*0.91</f>
        <v>45888570</v>
      </c>
    </row>
    <row r="42" spans="1:13" ht="21.75" customHeight="1">
      <c r="A42" s="7"/>
      <c r="B42" s="8"/>
      <c r="C42" s="7"/>
      <c r="D42" s="7"/>
      <c r="E42" s="9"/>
      <c r="F42" s="9"/>
      <c r="G42" s="9"/>
      <c r="H42" s="7"/>
    </row>
    <row r="43" spans="1:13" ht="21.75" customHeight="1">
      <c r="A43" s="7" t="s">
        <v>36</v>
      </c>
      <c r="B43" s="8">
        <v>43914</v>
      </c>
      <c r="C43" s="7" t="s">
        <v>37</v>
      </c>
      <c r="D43" s="7" t="s">
        <v>38</v>
      </c>
      <c r="E43" s="9">
        <v>17250000</v>
      </c>
      <c r="F43" s="9">
        <v>10</v>
      </c>
      <c r="G43" s="9">
        <v>1725000</v>
      </c>
      <c r="H43" s="7" t="s">
        <v>14</v>
      </c>
    </row>
    <row r="44" spans="1:13" ht="21.75" customHeight="1">
      <c r="A44" s="7"/>
      <c r="B44" s="8"/>
      <c r="C44" s="7"/>
      <c r="D44" s="7"/>
      <c r="E44" s="9"/>
      <c r="F44" s="9"/>
      <c r="G44" s="9"/>
      <c r="H44" s="7"/>
      <c r="J44" s="53" t="s">
        <v>326</v>
      </c>
      <c r="K44">
        <v>30</v>
      </c>
      <c r="L44" s="160">
        <v>482800</v>
      </c>
      <c r="M44" s="67">
        <f>K44*L44</f>
        <v>14484000</v>
      </c>
    </row>
    <row r="45" spans="1:13" ht="21.75" customHeight="1">
      <c r="A45" s="7"/>
      <c r="B45" s="8"/>
      <c r="C45" s="7"/>
      <c r="D45" s="7"/>
      <c r="E45" s="9"/>
      <c r="F45" s="9"/>
      <c r="G45" s="9"/>
      <c r="H45" s="7"/>
    </row>
    <row r="46" spans="1:13" ht="21.75" customHeight="1">
      <c r="A46" s="7" t="s">
        <v>39</v>
      </c>
      <c r="B46" s="8">
        <v>43918</v>
      </c>
      <c r="C46" s="7" t="s">
        <v>40</v>
      </c>
      <c r="D46" s="7" t="s">
        <v>41</v>
      </c>
      <c r="E46" s="9">
        <v>40320000</v>
      </c>
      <c r="F46" s="9">
        <v>10</v>
      </c>
      <c r="G46" s="9">
        <v>4032000</v>
      </c>
      <c r="H46" s="7" t="s">
        <v>14</v>
      </c>
    </row>
    <row r="47" spans="1:13" ht="21.75" customHeight="1">
      <c r="A47" s="56"/>
      <c r="B47" s="57"/>
      <c r="C47" s="56"/>
      <c r="D47" s="56"/>
      <c r="E47" s="58"/>
      <c r="F47" s="58"/>
      <c r="G47" s="58"/>
      <c r="H47" s="56"/>
      <c r="J47" s="53" t="s">
        <v>327</v>
      </c>
      <c r="K47">
        <v>25.2</v>
      </c>
      <c r="L47" s="30">
        <f>M47/K47</f>
        <v>1456000</v>
      </c>
      <c r="M47" s="67">
        <f>E46*0.91</f>
        <v>36691200</v>
      </c>
    </row>
    <row r="48" spans="1:13" ht="21.75" customHeight="1">
      <c r="A48" s="56"/>
      <c r="B48" s="57"/>
      <c r="C48" s="56"/>
      <c r="D48" s="56"/>
      <c r="E48" s="58"/>
      <c r="F48" s="58"/>
      <c r="G48" s="58"/>
      <c r="H48" s="56"/>
    </row>
    <row r="49" spans="1:13" ht="21.75" customHeight="1">
      <c r="C49" s="4" t="s">
        <v>42</v>
      </c>
      <c r="E49" s="10">
        <f>SUM(E4:E46)</f>
        <v>809705305</v>
      </c>
      <c r="F49" s="2"/>
      <c r="G49" s="10">
        <f>SUM(G4:G46)</f>
        <v>55972721</v>
      </c>
    </row>
    <row r="53" spans="1:13" ht="21.75" customHeight="1">
      <c r="K53">
        <f>K57+K58+K138+K150+K151+K152+K33+K32+K13+K14+K15+K16+K5+K6</f>
        <v>291.84000000000003</v>
      </c>
      <c r="L53" s="30">
        <f>K41+K62+K103+K124</f>
        <v>92</v>
      </c>
    </row>
    <row r="54" spans="1:13" ht="21.75" customHeight="1">
      <c r="A54" t="s">
        <v>305</v>
      </c>
      <c r="I54">
        <v>0.91</v>
      </c>
    </row>
    <row r="55" spans="1:13" ht="21.75" customHeight="1">
      <c r="A55" s="5" t="s">
        <v>3</v>
      </c>
      <c r="B55" s="5" t="s">
        <v>4</v>
      </c>
      <c r="C55" s="5" t="s">
        <v>5</v>
      </c>
      <c r="D55" s="5" t="s">
        <v>6</v>
      </c>
      <c r="E55" s="6" t="s">
        <v>7</v>
      </c>
      <c r="F55" s="6" t="s">
        <v>8</v>
      </c>
      <c r="G55" s="6" t="s">
        <v>9</v>
      </c>
      <c r="H55" s="5" t="s">
        <v>10</v>
      </c>
    </row>
    <row r="56" spans="1:13" ht="36.75" customHeight="1">
      <c r="A56" s="7" t="s">
        <v>44</v>
      </c>
      <c r="B56" s="8">
        <v>43955</v>
      </c>
      <c r="C56" s="7" t="s">
        <v>31</v>
      </c>
      <c r="D56" s="7" t="s">
        <v>32</v>
      </c>
      <c r="E56" s="9">
        <v>33850000</v>
      </c>
      <c r="F56" s="9">
        <v>10</v>
      </c>
      <c r="G56" s="9">
        <v>3385000</v>
      </c>
      <c r="H56" s="7" t="s">
        <v>14</v>
      </c>
    </row>
    <row r="57" spans="1:13" ht="21.75" customHeight="1">
      <c r="A57" s="7"/>
      <c r="B57" s="8"/>
      <c r="C57" s="7"/>
      <c r="D57" s="7"/>
      <c r="E57" s="9">
        <v>23100000</v>
      </c>
      <c r="F57" s="9"/>
      <c r="G57" s="9"/>
      <c r="H57" s="7"/>
      <c r="J57" s="53" t="s">
        <v>337</v>
      </c>
      <c r="K57">
        <v>21</v>
      </c>
      <c r="L57" s="30">
        <f>M57/K57</f>
        <v>1001000</v>
      </c>
      <c r="M57" s="67">
        <f>E57*0.91</f>
        <v>21021000</v>
      </c>
    </row>
    <row r="58" spans="1:13" ht="21.75" customHeight="1">
      <c r="A58" s="7"/>
      <c r="B58" s="8"/>
      <c r="C58" s="7"/>
      <c r="D58" s="7"/>
      <c r="E58" s="9">
        <v>10750000</v>
      </c>
      <c r="F58" s="9"/>
      <c r="G58" s="9"/>
      <c r="H58" s="7"/>
      <c r="J58" s="53" t="s">
        <v>338</v>
      </c>
      <c r="K58">
        <v>12.5</v>
      </c>
      <c r="L58" s="30">
        <f>M58/K58</f>
        <v>782600</v>
      </c>
      <c r="M58" s="67">
        <f>E58*0.91</f>
        <v>9782500</v>
      </c>
    </row>
    <row r="59" spans="1:13" ht="21.75" customHeight="1">
      <c r="A59" s="7"/>
      <c r="B59" s="8"/>
      <c r="C59" s="7"/>
      <c r="D59" s="7"/>
      <c r="E59" s="9"/>
      <c r="F59" s="9"/>
      <c r="G59" s="9"/>
      <c r="H59" s="7"/>
    </row>
    <row r="60" spans="1:13" ht="21.75" customHeight="1">
      <c r="A60" s="7"/>
      <c r="B60" s="8"/>
      <c r="C60" s="7"/>
      <c r="D60" s="7"/>
      <c r="E60" s="9"/>
      <c r="F60" s="9"/>
      <c r="G60" s="9"/>
      <c r="H60" s="7"/>
    </row>
    <row r="61" spans="1:13" ht="21.75" customHeight="1">
      <c r="A61" s="7" t="s">
        <v>45</v>
      </c>
      <c r="B61" s="8">
        <v>44005</v>
      </c>
      <c r="C61" s="7" t="s">
        <v>46</v>
      </c>
      <c r="D61" s="7" t="s">
        <v>47</v>
      </c>
      <c r="E61" s="9">
        <v>46172000</v>
      </c>
      <c r="F61" s="9">
        <v>10</v>
      </c>
      <c r="G61" s="9">
        <v>4617200</v>
      </c>
      <c r="H61" s="7" t="s">
        <v>14</v>
      </c>
    </row>
    <row r="62" spans="1:13" ht="21.75" customHeight="1">
      <c r="A62" s="7"/>
      <c r="B62" s="8"/>
      <c r="C62" s="7"/>
      <c r="D62" s="7"/>
      <c r="E62" s="9"/>
      <c r="F62" s="9"/>
      <c r="G62" s="9"/>
      <c r="H62" s="7"/>
      <c r="J62" s="53" t="s">
        <v>339</v>
      </c>
      <c r="K62">
        <v>34</v>
      </c>
      <c r="L62" s="30">
        <f>M62/K62</f>
        <v>1235780</v>
      </c>
      <c r="M62" s="67">
        <f>E61*0.91</f>
        <v>42016520</v>
      </c>
    </row>
    <row r="63" spans="1:13" ht="21.75" customHeight="1">
      <c r="A63" s="7"/>
      <c r="B63" s="8"/>
      <c r="C63" s="7"/>
      <c r="D63" s="7"/>
      <c r="E63" s="9"/>
      <c r="F63" s="9"/>
      <c r="G63" s="9"/>
      <c r="H63" s="7"/>
    </row>
    <row r="64" spans="1:13" ht="21.75" customHeight="1">
      <c r="A64" s="7" t="s">
        <v>48</v>
      </c>
      <c r="B64" s="8">
        <v>44009</v>
      </c>
      <c r="C64" s="7" t="s">
        <v>49</v>
      </c>
      <c r="D64" s="7" t="s">
        <v>50</v>
      </c>
      <c r="E64" s="9">
        <v>39930000</v>
      </c>
      <c r="F64" s="9">
        <v>10</v>
      </c>
      <c r="G64" s="9">
        <v>3993000</v>
      </c>
      <c r="H64" s="7" t="s">
        <v>14</v>
      </c>
    </row>
    <row r="65" spans="1:13" ht="21.75" customHeight="1">
      <c r="A65" s="7"/>
      <c r="B65" s="8"/>
      <c r="C65" s="7"/>
      <c r="D65" s="7"/>
      <c r="E65" s="9"/>
      <c r="F65" s="9"/>
      <c r="G65" s="9"/>
      <c r="H65" s="7"/>
      <c r="J65" s="53" t="s">
        <v>340</v>
      </c>
      <c r="K65">
        <v>24.2</v>
      </c>
      <c r="L65" s="30">
        <f>M65/K65</f>
        <v>1501500</v>
      </c>
      <c r="M65" s="67">
        <f>E64*0.91</f>
        <v>36336300</v>
      </c>
    </row>
    <row r="66" spans="1:13" ht="21.75" customHeight="1">
      <c r="A66" s="7"/>
      <c r="B66" s="8"/>
      <c r="C66" s="7"/>
      <c r="D66" s="7"/>
      <c r="E66" s="9"/>
      <c r="F66" s="9"/>
      <c r="G66" s="9"/>
      <c r="H66" s="7"/>
    </row>
    <row r="67" spans="1:13" ht="21.75" customHeight="1">
      <c r="A67" s="7" t="s">
        <v>51</v>
      </c>
      <c r="B67" s="8">
        <v>43924</v>
      </c>
      <c r="C67" s="7" t="s">
        <v>52</v>
      </c>
      <c r="D67" s="7" t="s">
        <v>53</v>
      </c>
      <c r="E67" s="9">
        <v>40825000</v>
      </c>
      <c r="F67" s="9">
        <v>10</v>
      </c>
      <c r="G67" s="9">
        <v>4082500</v>
      </c>
      <c r="H67" s="7" t="s">
        <v>14</v>
      </c>
    </row>
    <row r="68" spans="1:13" ht="21.75" customHeight="1">
      <c r="A68" s="7"/>
      <c r="B68" s="8"/>
      <c r="C68" s="7"/>
      <c r="D68" s="7"/>
      <c r="E68" s="9"/>
      <c r="F68" s="9"/>
      <c r="G68" s="9"/>
      <c r="H68" s="7"/>
      <c r="J68" s="53" t="s">
        <v>328</v>
      </c>
      <c r="K68">
        <v>17.75</v>
      </c>
      <c r="L68" s="30">
        <f>M68/K68</f>
        <v>2093000</v>
      </c>
      <c r="M68" s="67">
        <f>E67*0.91</f>
        <v>37150750</v>
      </c>
    </row>
    <row r="69" spans="1:13" ht="21.75" customHeight="1">
      <c r="A69" s="7"/>
      <c r="B69" s="8"/>
      <c r="C69" s="7"/>
      <c r="D69" s="7"/>
      <c r="E69" s="9"/>
      <c r="F69" s="9"/>
      <c r="G69" s="9"/>
      <c r="H69" s="7"/>
    </row>
    <row r="70" spans="1:13" ht="21.75" customHeight="1">
      <c r="A70" s="7" t="s">
        <v>54</v>
      </c>
      <c r="B70" s="8">
        <v>43935</v>
      </c>
      <c r="C70" s="7" t="s">
        <v>55</v>
      </c>
      <c r="D70" s="7" t="s">
        <v>56</v>
      </c>
      <c r="E70" s="9">
        <v>10335000</v>
      </c>
      <c r="F70" s="9">
        <v>10</v>
      </c>
      <c r="G70" s="9">
        <v>1033500</v>
      </c>
      <c r="H70" s="7" t="s">
        <v>14</v>
      </c>
    </row>
    <row r="71" spans="1:13" ht="21.75" customHeight="1">
      <c r="A71" s="7"/>
      <c r="B71" s="8"/>
      <c r="C71" s="7"/>
      <c r="D71" s="7"/>
      <c r="E71" s="9"/>
      <c r="F71" s="9"/>
      <c r="G71" s="9"/>
      <c r="H71" s="7"/>
      <c r="J71" s="53" t="s">
        <v>329</v>
      </c>
      <c r="K71">
        <v>5.3</v>
      </c>
      <c r="L71" s="30">
        <f>M71/K71</f>
        <v>1774500</v>
      </c>
      <c r="M71" s="67">
        <f>E70*0.91</f>
        <v>9404850</v>
      </c>
    </row>
    <row r="72" spans="1:13" ht="21.75" customHeight="1">
      <c r="A72" s="7"/>
      <c r="B72" s="8"/>
      <c r="C72" s="7"/>
      <c r="D72" s="7"/>
      <c r="E72" s="9"/>
      <c r="F72" s="9"/>
      <c r="G72" s="9"/>
      <c r="H72" s="7"/>
    </row>
    <row r="73" spans="1:13" ht="21.75" customHeight="1">
      <c r="A73" s="7" t="s">
        <v>57</v>
      </c>
      <c r="B73" s="8">
        <v>43937</v>
      </c>
      <c r="C73" s="7" t="s">
        <v>55</v>
      </c>
      <c r="D73" s="7" t="s">
        <v>56</v>
      </c>
      <c r="E73" s="9">
        <v>15170000</v>
      </c>
      <c r="F73" s="9">
        <v>10</v>
      </c>
      <c r="G73" s="9">
        <v>1517000</v>
      </c>
      <c r="H73" s="7" t="s">
        <v>14</v>
      </c>
    </row>
    <row r="74" spans="1:13" ht="21.75" customHeight="1">
      <c r="A74" s="7"/>
      <c r="B74" s="8"/>
      <c r="C74" s="7"/>
      <c r="D74" s="7"/>
      <c r="E74" s="9"/>
      <c r="F74" s="9"/>
      <c r="G74" s="9"/>
      <c r="H74" s="7"/>
      <c r="J74" s="53" t="s">
        <v>330</v>
      </c>
      <c r="K74">
        <v>8.1999999999999993</v>
      </c>
      <c r="L74" s="30">
        <f>M74/K74</f>
        <v>1683500.0000000002</v>
      </c>
      <c r="M74" s="67">
        <f>E73*0.91</f>
        <v>13804700</v>
      </c>
    </row>
    <row r="75" spans="1:13" ht="21.75" customHeight="1">
      <c r="A75" s="7"/>
      <c r="B75" s="8"/>
      <c r="C75" s="7"/>
      <c r="D75" s="7"/>
      <c r="E75" s="9"/>
      <c r="F75" s="9"/>
      <c r="G75" s="9"/>
      <c r="H75" s="7"/>
    </row>
    <row r="76" spans="1:13" ht="21.75" customHeight="1">
      <c r="A76" s="7" t="s">
        <v>58</v>
      </c>
      <c r="B76" s="8">
        <v>43938</v>
      </c>
      <c r="C76" s="7" t="s">
        <v>59</v>
      </c>
      <c r="D76" s="7" t="s">
        <v>60</v>
      </c>
      <c r="E76" s="9">
        <v>94836000</v>
      </c>
      <c r="F76" s="9">
        <v>10</v>
      </c>
      <c r="G76" s="9">
        <v>9483600</v>
      </c>
      <c r="H76" s="7" t="s">
        <v>14</v>
      </c>
    </row>
    <row r="77" spans="1:13" ht="21.75" customHeight="1">
      <c r="A77" s="7"/>
      <c r="B77" s="8"/>
      <c r="C77" s="7"/>
      <c r="D77" s="7"/>
      <c r="E77" s="9">
        <v>15872500</v>
      </c>
      <c r="F77" s="9"/>
      <c r="G77" s="9"/>
      <c r="H77" s="7"/>
      <c r="J77" s="53" t="s">
        <v>331</v>
      </c>
      <c r="K77">
        <v>9.07</v>
      </c>
      <c r="L77" s="30">
        <f>M77/K77</f>
        <v>1592500</v>
      </c>
      <c r="M77" s="67">
        <f>E77*0.91</f>
        <v>14443975</v>
      </c>
    </row>
    <row r="78" spans="1:13" ht="21.75" customHeight="1">
      <c r="A78" s="7"/>
      <c r="B78" s="8"/>
      <c r="C78" s="7"/>
      <c r="D78" s="7"/>
      <c r="E78" s="9">
        <v>12259500</v>
      </c>
      <c r="F78" s="9"/>
      <c r="G78" s="9"/>
      <c r="H78" s="7"/>
      <c r="J78" s="53" t="s">
        <v>332</v>
      </c>
      <c r="K78">
        <v>7.43</v>
      </c>
      <c r="L78" s="30">
        <f t="shared" ref="L78:L79" si="4">M78/K78</f>
        <v>1501500</v>
      </c>
      <c r="M78" s="67">
        <f>E78*0.91</f>
        <v>11156145</v>
      </c>
    </row>
    <row r="79" spans="1:13" ht="21.75" customHeight="1">
      <c r="A79" s="7"/>
      <c r="B79" s="8"/>
      <c r="C79" s="7"/>
      <c r="D79" s="7"/>
      <c r="E79" s="9">
        <v>66704000</v>
      </c>
      <c r="F79" s="9"/>
      <c r="G79" s="9"/>
      <c r="H79" s="7"/>
      <c r="J79" s="53" t="s">
        <v>333</v>
      </c>
      <c r="K79">
        <v>60.64</v>
      </c>
      <c r="L79" s="30">
        <f t="shared" si="4"/>
        <v>1001000</v>
      </c>
      <c r="M79" s="67">
        <f>E79*0.91</f>
        <v>60700640</v>
      </c>
    </row>
    <row r="80" spans="1:13" ht="21.75" customHeight="1">
      <c r="A80" s="7"/>
      <c r="B80" s="8"/>
      <c r="C80" s="7"/>
      <c r="D80" s="7"/>
      <c r="E80" s="9"/>
      <c r="F80" s="9"/>
      <c r="G80" s="9"/>
      <c r="H80" s="7"/>
    </row>
    <row r="81" spans="1:13" ht="21.75" customHeight="1">
      <c r="A81" s="7"/>
      <c r="B81" s="8"/>
      <c r="C81" s="7"/>
      <c r="D81" s="7"/>
      <c r="E81" s="9"/>
      <c r="F81" s="9"/>
      <c r="G81" s="9"/>
      <c r="H81" s="7"/>
    </row>
    <row r="82" spans="1:13" ht="21.75" customHeight="1">
      <c r="A82" s="7" t="s">
        <v>61</v>
      </c>
      <c r="B82" s="8">
        <v>43942</v>
      </c>
      <c r="C82" s="7" t="s">
        <v>62</v>
      </c>
      <c r="D82" s="7" t="s">
        <v>63</v>
      </c>
      <c r="E82" s="9">
        <v>6048000</v>
      </c>
      <c r="F82" s="9">
        <v>10</v>
      </c>
      <c r="G82" s="9">
        <v>604800</v>
      </c>
      <c r="H82" s="7" t="s">
        <v>14</v>
      </c>
    </row>
    <row r="83" spans="1:13" ht="39.75" customHeight="1">
      <c r="A83" s="7"/>
      <c r="B83" s="8"/>
      <c r="C83" s="7"/>
      <c r="D83" s="7"/>
      <c r="E83" s="9"/>
      <c r="F83" s="9"/>
      <c r="G83" s="9"/>
      <c r="H83" s="7"/>
      <c r="J83" s="53" t="s">
        <v>334</v>
      </c>
      <c r="M83" s="67">
        <f>E82*0.91</f>
        <v>5503680</v>
      </c>
    </row>
    <row r="84" spans="1:13" ht="21.75" customHeight="1">
      <c r="A84" s="7"/>
      <c r="B84" s="8"/>
      <c r="C84" s="7"/>
      <c r="D84" s="7"/>
      <c r="E84" s="9"/>
      <c r="F84" s="9"/>
      <c r="G84" s="9"/>
      <c r="H84" s="7"/>
    </row>
    <row r="85" spans="1:13" ht="21.75" customHeight="1">
      <c r="A85" s="7" t="s">
        <v>64</v>
      </c>
      <c r="B85" s="8">
        <v>43943</v>
      </c>
      <c r="C85" s="7" t="s">
        <v>55</v>
      </c>
      <c r="D85" s="7" t="s">
        <v>56</v>
      </c>
      <c r="E85" s="9">
        <v>12950000</v>
      </c>
      <c r="F85" s="9">
        <v>10</v>
      </c>
      <c r="G85" s="9">
        <v>1295000</v>
      </c>
      <c r="H85" s="7" t="s">
        <v>14</v>
      </c>
    </row>
    <row r="86" spans="1:13" ht="21.75" customHeight="1">
      <c r="A86" s="7"/>
      <c r="B86" s="8"/>
      <c r="C86" s="7"/>
      <c r="D86" s="7"/>
      <c r="E86" s="9"/>
      <c r="F86" s="9"/>
      <c r="G86" s="9"/>
      <c r="H86" s="7"/>
      <c r="J86" s="53" t="s">
        <v>330</v>
      </c>
      <c r="K86">
        <v>7</v>
      </c>
      <c r="L86" s="30">
        <f>M86/K86</f>
        <v>1683500</v>
      </c>
      <c r="M86" s="67">
        <f>E85*0.91</f>
        <v>11784500</v>
      </c>
    </row>
    <row r="87" spans="1:13" ht="21.75" customHeight="1">
      <c r="A87" s="7"/>
      <c r="B87" s="8"/>
      <c r="C87" s="7"/>
      <c r="D87" s="7"/>
      <c r="E87" s="9"/>
      <c r="F87" s="9"/>
      <c r="G87" s="9"/>
      <c r="H87" s="7"/>
    </row>
    <row r="88" spans="1:13" ht="21.75" customHeight="1">
      <c r="A88" s="7" t="s">
        <v>65</v>
      </c>
      <c r="B88" s="8">
        <v>43943</v>
      </c>
      <c r="C88" s="7" t="s">
        <v>31</v>
      </c>
      <c r="D88" s="7" t="s">
        <v>32</v>
      </c>
      <c r="E88" s="9">
        <v>2340000</v>
      </c>
      <c r="F88" s="9">
        <v>10</v>
      </c>
      <c r="G88" s="9">
        <v>234000</v>
      </c>
      <c r="H88" s="7" t="s">
        <v>14</v>
      </c>
    </row>
    <row r="89" spans="1:13" ht="21.75" customHeight="1">
      <c r="A89" s="7"/>
      <c r="B89" s="8"/>
      <c r="C89" s="7"/>
      <c r="D89" s="7"/>
      <c r="E89" s="9"/>
      <c r="F89" s="9"/>
      <c r="G89" s="9"/>
      <c r="H89" s="7"/>
      <c r="J89" s="53" t="s">
        <v>318</v>
      </c>
      <c r="K89">
        <v>13</v>
      </c>
      <c r="L89" s="160">
        <v>112800</v>
      </c>
      <c r="M89" s="67">
        <f>K89*L89</f>
        <v>1466400</v>
      </c>
    </row>
    <row r="90" spans="1:13" ht="21.75" customHeight="1">
      <c r="A90" s="7"/>
      <c r="B90" s="8"/>
      <c r="C90" s="7"/>
      <c r="D90" s="7"/>
      <c r="E90" s="9"/>
      <c r="F90" s="9"/>
      <c r="G90" s="9"/>
      <c r="H90" s="7"/>
    </row>
    <row r="91" spans="1:13" ht="24.75" customHeight="1">
      <c r="A91" s="7" t="s">
        <v>66</v>
      </c>
      <c r="B91" s="8">
        <v>43955</v>
      </c>
      <c r="C91" s="7" t="s">
        <v>31</v>
      </c>
      <c r="D91" s="7" t="s">
        <v>32</v>
      </c>
      <c r="E91" s="9">
        <v>32500000</v>
      </c>
      <c r="F91" s="9">
        <v>10</v>
      </c>
      <c r="G91" s="9">
        <v>3250000</v>
      </c>
      <c r="H91" s="7" t="s">
        <v>14</v>
      </c>
    </row>
    <row r="92" spans="1:13" ht="21.75" customHeight="1">
      <c r="A92" s="56"/>
      <c r="B92" s="57"/>
      <c r="C92" s="56"/>
      <c r="D92" s="56"/>
      <c r="E92" s="58">
        <v>13800000</v>
      </c>
      <c r="F92" s="58"/>
      <c r="G92" s="58"/>
      <c r="H92" s="56"/>
      <c r="J92" s="53" t="s">
        <v>335</v>
      </c>
      <c r="K92">
        <v>12</v>
      </c>
      <c r="L92" s="30">
        <f>M92/K92</f>
        <v>1046500</v>
      </c>
      <c r="M92" s="67">
        <f>E92*0.91</f>
        <v>12558000</v>
      </c>
    </row>
    <row r="93" spans="1:13" ht="21.75" customHeight="1">
      <c r="A93" s="56"/>
      <c r="B93" s="57"/>
      <c r="C93" s="56"/>
      <c r="D93" s="56"/>
      <c r="E93" s="58">
        <v>18700000</v>
      </c>
      <c r="F93" s="58"/>
      <c r="G93" s="58"/>
      <c r="H93" s="56"/>
      <c r="J93" s="53" t="s">
        <v>336</v>
      </c>
      <c r="K93">
        <v>17</v>
      </c>
      <c r="L93" s="30">
        <f>M93/K93</f>
        <v>1001000</v>
      </c>
      <c r="M93" s="67">
        <f>E93*0.91</f>
        <v>17017000</v>
      </c>
    </row>
    <row r="94" spans="1:13" ht="21.75" customHeight="1">
      <c r="A94" s="56"/>
      <c r="B94" s="57"/>
      <c r="C94" s="56"/>
      <c r="D94" s="56"/>
      <c r="E94" s="58"/>
      <c r="F94" s="58"/>
      <c r="G94" s="58"/>
      <c r="H94" s="56"/>
    </row>
    <row r="95" spans="1:13" ht="21.75" customHeight="1">
      <c r="A95" s="56"/>
      <c r="B95" s="57"/>
      <c r="C95" s="56"/>
      <c r="D95" s="56"/>
      <c r="E95" s="58"/>
      <c r="F95" s="58"/>
      <c r="G95" s="58"/>
      <c r="H95" s="56"/>
    </row>
    <row r="96" spans="1:13" ht="21.75" customHeight="1">
      <c r="C96" s="4" t="s">
        <v>42</v>
      </c>
      <c r="E96" s="10">
        <f>SUM(E56:E91)</f>
        <v>463642000</v>
      </c>
      <c r="F96" s="2"/>
      <c r="G96" s="10">
        <f>SUM(G56:G91)</f>
        <v>33495600</v>
      </c>
      <c r="K96" s="68">
        <f>K77+K78+K92+K93</f>
        <v>45.5</v>
      </c>
    </row>
    <row r="100" spans="1:13" ht="21.75" customHeight="1">
      <c r="A100" t="s">
        <v>306</v>
      </c>
      <c r="I100">
        <v>0.9</v>
      </c>
    </row>
    <row r="101" spans="1:13" ht="21.75" customHeight="1">
      <c r="A101" s="13" t="s">
        <v>3</v>
      </c>
      <c r="B101" s="13" t="s">
        <v>4</v>
      </c>
      <c r="C101" s="13" t="s">
        <v>5</v>
      </c>
      <c r="D101" s="13" t="s">
        <v>6</v>
      </c>
      <c r="E101" s="14" t="s">
        <v>7</v>
      </c>
      <c r="F101" s="14" t="s">
        <v>8</v>
      </c>
      <c r="G101" s="14" t="s">
        <v>9</v>
      </c>
      <c r="H101" s="21" t="s">
        <v>10</v>
      </c>
    </row>
    <row r="102" spans="1:13" ht="21.75" customHeight="1">
      <c r="A102" s="15" t="s">
        <v>68</v>
      </c>
      <c r="B102" s="16">
        <v>44026</v>
      </c>
      <c r="C102" s="15" t="s">
        <v>69</v>
      </c>
      <c r="D102" s="15" t="s">
        <v>70</v>
      </c>
      <c r="E102" s="17">
        <v>70284000</v>
      </c>
      <c r="F102" s="17">
        <v>10</v>
      </c>
      <c r="G102" s="17">
        <v>7028400</v>
      </c>
      <c r="H102" s="15" t="s">
        <v>14</v>
      </c>
    </row>
    <row r="103" spans="1:13" ht="21.75" customHeight="1">
      <c r="A103" s="15"/>
      <c r="B103" s="16"/>
      <c r="C103" s="15"/>
      <c r="D103" s="15"/>
      <c r="E103" s="17">
        <v>25404000</v>
      </c>
      <c r="F103" s="17"/>
      <c r="G103" s="17"/>
      <c r="H103" s="15"/>
      <c r="J103" s="53" t="s">
        <v>341</v>
      </c>
      <c r="K103">
        <v>14.6</v>
      </c>
      <c r="L103" s="30">
        <f>M103/K103</f>
        <v>1566000</v>
      </c>
      <c r="M103" s="67">
        <f>E103*0.9</f>
        <v>22863600</v>
      </c>
    </row>
    <row r="104" spans="1:13" ht="21.75" customHeight="1">
      <c r="A104" s="15"/>
      <c r="B104" s="16"/>
      <c r="C104" s="15"/>
      <c r="D104" s="15"/>
      <c r="E104" s="17">
        <v>44880000</v>
      </c>
      <c r="F104" s="17"/>
      <c r="G104" s="17"/>
      <c r="H104" s="15"/>
      <c r="J104" s="53" t="s">
        <v>342</v>
      </c>
      <c r="K104">
        <v>37.4</v>
      </c>
      <c r="L104" s="30">
        <f>M104/K104</f>
        <v>1080000</v>
      </c>
      <c r="M104" s="67">
        <f>E104*0.9</f>
        <v>40392000</v>
      </c>
    </row>
    <row r="105" spans="1:13" ht="21.75" customHeight="1">
      <c r="A105" s="15"/>
      <c r="B105" s="16"/>
      <c r="C105" s="15"/>
      <c r="D105" s="15"/>
      <c r="E105" s="17"/>
      <c r="F105" s="17"/>
      <c r="G105" s="17"/>
      <c r="H105" s="15"/>
    </row>
    <row r="106" spans="1:13" ht="21.75" customHeight="1">
      <c r="A106" s="15"/>
      <c r="B106" s="16"/>
      <c r="C106" s="15"/>
      <c r="D106" s="15"/>
      <c r="E106" s="17"/>
      <c r="F106" s="17"/>
      <c r="G106" s="17"/>
      <c r="H106" s="15"/>
    </row>
    <row r="107" spans="1:13" ht="21.75" customHeight="1">
      <c r="A107" s="15" t="s">
        <v>71</v>
      </c>
      <c r="B107" s="16">
        <v>44027</v>
      </c>
      <c r="C107" s="15" t="s">
        <v>72</v>
      </c>
      <c r="D107" s="15" t="s">
        <v>26</v>
      </c>
      <c r="E107" s="17">
        <v>159968775</v>
      </c>
      <c r="F107" s="17">
        <v>10</v>
      </c>
      <c r="G107" s="17">
        <v>15996878</v>
      </c>
      <c r="H107" s="15" t="s">
        <v>14</v>
      </c>
    </row>
    <row r="108" spans="1:13" ht="21.75" customHeight="1">
      <c r="A108" s="15"/>
      <c r="B108" s="16"/>
      <c r="C108" s="15"/>
      <c r="D108" s="15"/>
      <c r="E108" s="17"/>
      <c r="F108" s="17"/>
      <c r="G108" s="17"/>
      <c r="H108" s="15"/>
      <c r="J108" s="53" t="s">
        <v>316</v>
      </c>
      <c r="K108">
        <v>75</v>
      </c>
      <c r="L108" s="30">
        <f>M108/K108</f>
        <v>1919625.3</v>
      </c>
      <c r="M108" s="67">
        <f>E107*0.9</f>
        <v>143971897.5</v>
      </c>
    </row>
    <row r="109" spans="1:13" ht="21.75" customHeight="1">
      <c r="A109" s="15"/>
      <c r="B109" s="16"/>
      <c r="C109" s="15"/>
      <c r="D109" s="15"/>
      <c r="E109" s="17"/>
      <c r="F109" s="17"/>
      <c r="G109" s="17"/>
      <c r="H109" s="15"/>
    </row>
    <row r="110" spans="1:13" ht="21.75" customHeight="1">
      <c r="A110" s="15" t="s">
        <v>73</v>
      </c>
      <c r="B110" s="16">
        <v>44040</v>
      </c>
      <c r="C110" s="15" t="s">
        <v>74</v>
      </c>
      <c r="D110" s="15" t="s">
        <v>75</v>
      </c>
      <c r="E110" s="17">
        <v>32992500</v>
      </c>
      <c r="F110" s="17">
        <v>10</v>
      </c>
      <c r="G110" s="17">
        <v>3299250</v>
      </c>
      <c r="H110" s="15" t="s">
        <v>14</v>
      </c>
    </row>
    <row r="111" spans="1:13" ht="21.75" customHeight="1">
      <c r="A111" s="15"/>
      <c r="B111" s="16"/>
      <c r="C111" s="15"/>
      <c r="D111" s="15"/>
      <c r="E111" s="17">
        <v>10626000</v>
      </c>
      <c r="F111" s="17"/>
      <c r="G111" s="17"/>
      <c r="H111" s="15"/>
      <c r="J111" s="53" t="s">
        <v>335</v>
      </c>
      <c r="K111">
        <v>6.9</v>
      </c>
      <c r="L111" s="30">
        <f>M111/K111</f>
        <v>1386000</v>
      </c>
      <c r="M111" s="67">
        <f>E111*0.9</f>
        <v>9563400</v>
      </c>
    </row>
    <row r="112" spans="1:13" ht="21.75" customHeight="1">
      <c r="A112" s="15"/>
      <c r="B112" s="16"/>
      <c r="C112" s="15"/>
      <c r="D112" s="15"/>
      <c r="E112" s="17">
        <v>22366500</v>
      </c>
      <c r="F112" s="17"/>
      <c r="G112" s="17"/>
      <c r="H112" s="15"/>
      <c r="J112" s="53" t="s">
        <v>343</v>
      </c>
      <c r="K112">
        <v>24.05</v>
      </c>
      <c r="L112" s="30">
        <f>M112/K112</f>
        <v>837000</v>
      </c>
      <c r="M112" s="67">
        <f>E112*0.9</f>
        <v>20129850</v>
      </c>
    </row>
    <row r="113" spans="1:14" ht="21.75" customHeight="1">
      <c r="A113" s="15"/>
      <c r="B113" s="16"/>
      <c r="C113" s="15"/>
      <c r="D113" s="15"/>
      <c r="E113" s="17"/>
      <c r="F113" s="17"/>
      <c r="G113" s="17"/>
      <c r="H113" s="15"/>
    </row>
    <row r="114" spans="1:14" ht="21.75" customHeight="1">
      <c r="A114" s="15"/>
      <c r="B114" s="16"/>
      <c r="C114" s="15"/>
      <c r="D114" s="15"/>
      <c r="E114" s="17"/>
      <c r="F114" s="17"/>
      <c r="G114" s="17"/>
      <c r="H114" s="15"/>
    </row>
    <row r="115" spans="1:14" ht="21.75" customHeight="1">
      <c r="A115" s="15" t="s">
        <v>76</v>
      </c>
      <c r="B115" s="16">
        <v>44048</v>
      </c>
      <c r="C115" s="15" t="s">
        <v>77</v>
      </c>
      <c r="D115" s="15" t="s">
        <v>78</v>
      </c>
      <c r="E115" s="17">
        <v>172143000</v>
      </c>
      <c r="F115" s="17">
        <v>10</v>
      </c>
      <c r="G115" s="17">
        <v>17214300</v>
      </c>
      <c r="H115" s="15" t="s">
        <v>14</v>
      </c>
    </row>
    <row r="116" spans="1:14" ht="21.75" customHeight="1">
      <c r="A116" s="15"/>
      <c r="B116" s="16"/>
      <c r="C116" s="15"/>
      <c r="D116" s="15"/>
      <c r="E116" s="17">
        <v>15732000</v>
      </c>
      <c r="F116" s="17"/>
      <c r="G116" s="17"/>
      <c r="H116" s="15"/>
      <c r="J116" s="53" t="s">
        <v>344</v>
      </c>
      <c r="K116">
        <v>8.2799999999999994</v>
      </c>
      <c r="L116" s="30">
        <f>M116/K116</f>
        <v>1710000.0000000002</v>
      </c>
      <c r="M116" s="67">
        <f>E116*0.9</f>
        <v>14158800</v>
      </c>
    </row>
    <row r="117" spans="1:14" ht="21.75" customHeight="1">
      <c r="A117" s="15"/>
      <c r="B117" s="16"/>
      <c r="C117" s="15"/>
      <c r="D117" s="15"/>
      <c r="E117" s="17">
        <v>148835000</v>
      </c>
      <c r="F117" s="17"/>
      <c r="G117" s="17"/>
      <c r="H117" s="15"/>
      <c r="J117" s="53" t="s">
        <v>345</v>
      </c>
      <c r="K117">
        <v>87.55</v>
      </c>
      <c r="L117" s="30">
        <f t="shared" ref="L117:L119" si="5">M117/K117</f>
        <v>1530000</v>
      </c>
      <c r="M117" s="67">
        <f t="shared" ref="M117:M119" si="6">E117*0.9</f>
        <v>133951500</v>
      </c>
    </row>
    <row r="118" spans="1:14" ht="21.75" customHeight="1">
      <c r="A118" s="15"/>
      <c r="B118" s="16"/>
      <c r="C118" s="15"/>
      <c r="D118" s="15"/>
      <c r="E118" s="17">
        <v>2392000</v>
      </c>
      <c r="F118" s="17"/>
      <c r="G118" s="17"/>
      <c r="H118" s="15"/>
      <c r="J118" s="53" t="s">
        <v>346</v>
      </c>
      <c r="K118">
        <v>3.68</v>
      </c>
      <c r="L118" s="30">
        <f t="shared" si="5"/>
        <v>585000</v>
      </c>
      <c r="M118" s="67">
        <f t="shared" si="6"/>
        <v>2152800</v>
      </c>
    </row>
    <row r="119" spans="1:14" ht="21.75" customHeight="1">
      <c r="A119" s="15"/>
      <c r="B119" s="16"/>
      <c r="C119" s="15"/>
      <c r="D119" s="15"/>
      <c r="E119" s="17">
        <v>5184000</v>
      </c>
      <c r="F119" s="17"/>
      <c r="G119" s="17"/>
      <c r="H119" s="15"/>
      <c r="J119" s="53" t="s">
        <v>347</v>
      </c>
      <c r="K119">
        <v>2.88</v>
      </c>
      <c r="L119" s="30">
        <f t="shared" si="5"/>
        <v>1620000</v>
      </c>
      <c r="M119" s="67">
        <f t="shared" si="6"/>
        <v>4665600</v>
      </c>
    </row>
    <row r="120" spans="1:14" ht="21.75" customHeight="1">
      <c r="A120" s="15"/>
      <c r="B120" s="16"/>
      <c r="C120" s="15"/>
      <c r="D120" s="15"/>
      <c r="E120" s="17"/>
      <c r="F120" s="17"/>
      <c r="G120" s="17"/>
      <c r="H120" s="15"/>
    </row>
    <row r="121" spans="1:14" ht="21.75" customHeight="1">
      <c r="A121" s="15"/>
      <c r="B121" s="16"/>
      <c r="C121" s="15"/>
      <c r="D121" s="15"/>
      <c r="E121" s="17"/>
      <c r="F121" s="17"/>
      <c r="G121" s="17"/>
      <c r="H121" s="15"/>
    </row>
    <row r="122" spans="1:14" ht="21.75" customHeight="1">
      <c r="A122" s="15" t="s">
        <v>79</v>
      </c>
      <c r="B122" s="16">
        <v>44049</v>
      </c>
      <c r="C122" s="15" t="s">
        <v>80</v>
      </c>
      <c r="D122" s="15" t="s">
        <v>81</v>
      </c>
      <c r="E122" s="17">
        <v>91904000</v>
      </c>
      <c r="F122" s="17">
        <v>10</v>
      </c>
      <c r="G122" s="17">
        <v>9190400</v>
      </c>
      <c r="H122" s="15" t="s">
        <v>14</v>
      </c>
    </row>
    <row r="123" spans="1:14" s="68" customFormat="1" ht="21.75" customHeight="1">
      <c r="A123" s="156"/>
      <c r="B123" s="157"/>
      <c r="C123" s="156"/>
      <c r="D123" s="156"/>
      <c r="E123" s="158">
        <v>63700000</v>
      </c>
      <c r="F123" s="158"/>
      <c r="G123" s="158"/>
      <c r="H123" s="156"/>
      <c r="J123" s="159" t="s">
        <v>348</v>
      </c>
      <c r="K123" s="68">
        <v>1</v>
      </c>
      <c r="L123" s="160">
        <f>M123/K123</f>
        <v>57330000</v>
      </c>
      <c r="M123" s="161">
        <f>E123*0.9</f>
        <v>57330000</v>
      </c>
      <c r="N123" s="160" t="s">
        <v>447</v>
      </c>
    </row>
    <row r="124" spans="1:14" ht="21.75" customHeight="1">
      <c r="A124" s="15"/>
      <c r="B124" s="16"/>
      <c r="C124" s="15"/>
      <c r="D124" s="15"/>
      <c r="E124" s="17">
        <v>14000000</v>
      </c>
      <c r="F124" s="17"/>
      <c r="G124" s="17"/>
      <c r="H124" s="15"/>
      <c r="J124" s="53" t="s">
        <v>349</v>
      </c>
      <c r="K124">
        <v>20</v>
      </c>
      <c r="L124" s="30">
        <f t="shared" ref="L124:L127" si="7">M124/K124</f>
        <v>630000</v>
      </c>
      <c r="M124" s="67">
        <f t="shared" ref="M124:M127" si="8">E124*0.9</f>
        <v>12600000</v>
      </c>
    </row>
    <row r="125" spans="1:14" ht="21.75" customHeight="1">
      <c r="A125" s="15"/>
      <c r="B125" s="16"/>
      <c r="C125" s="15"/>
      <c r="D125" s="15"/>
      <c r="E125" s="17">
        <v>7700000</v>
      </c>
      <c r="F125" s="17"/>
      <c r="G125" s="17"/>
      <c r="H125" s="15"/>
      <c r="J125" s="53" t="s">
        <v>351</v>
      </c>
      <c r="K125">
        <v>70</v>
      </c>
      <c r="L125" s="30">
        <f t="shared" si="7"/>
        <v>99000</v>
      </c>
      <c r="M125" s="67">
        <f t="shared" si="8"/>
        <v>6930000</v>
      </c>
    </row>
    <row r="126" spans="1:14" ht="21.75" customHeight="1">
      <c r="A126" s="15"/>
      <c r="B126" s="16"/>
      <c r="C126" s="15"/>
      <c r="D126" s="15"/>
      <c r="E126" s="17">
        <v>4504000</v>
      </c>
      <c r="F126" s="17"/>
      <c r="G126" s="17"/>
      <c r="H126" s="15"/>
      <c r="J126" s="53" t="s">
        <v>350</v>
      </c>
      <c r="K126">
        <v>8</v>
      </c>
      <c r="L126" s="30">
        <f t="shared" si="7"/>
        <v>506700</v>
      </c>
      <c r="M126" s="67">
        <f t="shared" si="8"/>
        <v>4053600</v>
      </c>
    </row>
    <row r="127" spans="1:14" ht="21.75" customHeight="1">
      <c r="A127" s="15"/>
      <c r="B127" s="16"/>
      <c r="C127" s="15"/>
      <c r="D127" s="15"/>
      <c r="E127" s="17">
        <v>2000000</v>
      </c>
      <c r="F127" s="17"/>
      <c r="G127" s="17"/>
      <c r="H127" s="15"/>
      <c r="J127" s="53" t="s">
        <v>352</v>
      </c>
      <c r="K127">
        <v>1</v>
      </c>
      <c r="L127" s="30">
        <f t="shared" si="7"/>
        <v>1800000</v>
      </c>
      <c r="M127" s="67">
        <f t="shared" si="8"/>
        <v>1800000</v>
      </c>
    </row>
    <row r="128" spans="1:14" ht="21.75" customHeight="1">
      <c r="A128" s="15"/>
      <c r="B128" s="16"/>
      <c r="C128" s="15"/>
      <c r="D128" s="15"/>
      <c r="E128" s="17"/>
      <c r="F128" s="17"/>
      <c r="G128" s="17"/>
      <c r="H128" s="15"/>
    </row>
    <row r="129" spans="1:13" ht="21.75" customHeight="1">
      <c r="A129" s="15" t="s">
        <v>82</v>
      </c>
      <c r="B129" s="16">
        <v>44048</v>
      </c>
      <c r="C129" s="15" t="s">
        <v>83</v>
      </c>
      <c r="D129" s="15" t="s">
        <v>84</v>
      </c>
      <c r="E129" s="17">
        <v>44246434</v>
      </c>
      <c r="F129" s="17">
        <v>10</v>
      </c>
      <c r="G129" s="17">
        <v>4424643</v>
      </c>
      <c r="H129" s="15" t="s">
        <v>14</v>
      </c>
    </row>
    <row r="130" spans="1:13" ht="21.75" customHeight="1">
      <c r="A130" s="15"/>
      <c r="B130" s="16"/>
      <c r="C130" s="15"/>
      <c r="D130" s="15"/>
      <c r="E130" s="17"/>
      <c r="F130" s="17"/>
      <c r="G130" s="17"/>
      <c r="H130" s="15"/>
      <c r="J130" s="53" t="s">
        <v>353</v>
      </c>
      <c r="K130">
        <v>19.239999999999998</v>
      </c>
      <c r="L130" s="30">
        <f>M130/K130</f>
        <v>2069739.6361746364</v>
      </c>
      <c r="M130" s="67">
        <f>E129*0.9</f>
        <v>39821790.600000001</v>
      </c>
    </row>
    <row r="131" spans="1:13" ht="21.75" customHeight="1">
      <c r="A131" s="15"/>
      <c r="B131" s="16"/>
      <c r="C131" s="15"/>
      <c r="D131" s="15"/>
      <c r="E131" s="17"/>
      <c r="F131" s="17"/>
      <c r="G131" s="17"/>
      <c r="H131" s="15"/>
    </row>
    <row r="132" spans="1:13" ht="21.75" customHeight="1">
      <c r="A132" s="15" t="s">
        <v>85</v>
      </c>
      <c r="B132" s="16">
        <v>44096</v>
      </c>
      <c r="C132" s="15" t="s">
        <v>86</v>
      </c>
      <c r="D132" s="15" t="s">
        <v>87</v>
      </c>
      <c r="E132" s="17">
        <v>56131500</v>
      </c>
      <c r="F132" s="17">
        <v>10</v>
      </c>
      <c r="G132" s="17">
        <v>5613150</v>
      </c>
      <c r="H132" s="15" t="s">
        <v>14</v>
      </c>
    </row>
    <row r="133" spans="1:13" ht="21.75" customHeight="1">
      <c r="A133" s="15"/>
      <c r="B133" s="16"/>
      <c r="C133" s="15"/>
      <c r="D133" s="15"/>
      <c r="E133" s="17">
        <v>31687500</v>
      </c>
      <c r="F133" s="17"/>
      <c r="G133" s="17"/>
      <c r="H133" s="15"/>
      <c r="J133" s="53" t="s">
        <v>335</v>
      </c>
      <c r="K133">
        <v>16.25</v>
      </c>
      <c r="L133" s="30">
        <f>M133/K133</f>
        <v>1755000</v>
      </c>
      <c r="M133" s="67">
        <f>E133*0.9</f>
        <v>28518750</v>
      </c>
    </row>
    <row r="134" spans="1:13" ht="21.75" customHeight="1">
      <c r="A134" s="15"/>
      <c r="B134" s="16"/>
      <c r="C134" s="15"/>
      <c r="D134" s="15"/>
      <c r="E134" s="17">
        <v>24444000</v>
      </c>
      <c r="F134" s="17"/>
      <c r="G134" s="17"/>
      <c r="H134" s="15"/>
      <c r="J134" s="53" t="s">
        <v>336</v>
      </c>
      <c r="K134">
        <v>12.6</v>
      </c>
      <c r="L134" s="30">
        <f>M134/K134</f>
        <v>1746000</v>
      </c>
      <c r="M134" s="67">
        <f>E134*0.9</f>
        <v>21999600</v>
      </c>
    </row>
    <row r="135" spans="1:13" ht="21.75" customHeight="1">
      <c r="A135" s="15"/>
      <c r="B135" s="16"/>
      <c r="C135" s="15"/>
      <c r="D135" s="15"/>
      <c r="E135" s="17"/>
      <c r="F135" s="17"/>
      <c r="G135" s="17"/>
      <c r="H135" s="15"/>
    </row>
    <row r="136" spans="1:13" ht="21.75" customHeight="1">
      <c r="A136" s="15"/>
      <c r="B136" s="16"/>
      <c r="C136" s="15"/>
      <c r="D136" s="15"/>
      <c r="E136" s="17"/>
      <c r="F136" s="17"/>
      <c r="G136" s="17"/>
      <c r="H136" s="15"/>
    </row>
    <row r="137" spans="1:13" ht="21.75" customHeight="1">
      <c r="A137" s="15" t="s">
        <v>88</v>
      </c>
      <c r="B137" s="16">
        <v>44096</v>
      </c>
      <c r="C137" s="15" t="s">
        <v>31</v>
      </c>
      <c r="D137" s="15" t="s">
        <v>32</v>
      </c>
      <c r="E137" s="17">
        <v>46502400</v>
      </c>
      <c r="F137" s="17">
        <v>10</v>
      </c>
      <c r="G137" s="17">
        <v>4650240</v>
      </c>
      <c r="H137" s="15" t="s">
        <v>14</v>
      </c>
    </row>
    <row r="138" spans="1:13" ht="21.75" customHeight="1">
      <c r="A138" s="15"/>
      <c r="B138" s="16"/>
      <c r="C138" s="15"/>
      <c r="D138" s="15"/>
      <c r="E138" s="17">
        <v>33302400</v>
      </c>
      <c r="F138" s="17"/>
      <c r="G138" s="17"/>
      <c r="H138" s="15"/>
      <c r="J138" s="53" t="s">
        <v>319</v>
      </c>
      <c r="K138">
        <v>27.75</v>
      </c>
      <c r="L138" s="30">
        <f>M138/K138</f>
        <v>1080077.8378378379</v>
      </c>
      <c r="M138" s="67">
        <f>E138*0.9</f>
        <v>29972160</v>
      </c>
    </row>
    <row r="139" spans="1:13" ht="21.75" customHeight="1">
      <c r="A139" s="15"/>
      <c r="B139" s="16"/>
      <c r="C139" s="15"/>
      <c r="D139" s="15"/>
      <c r="E139" s="17">
        <v>13200000</v>
      </c>
      <c r="F139" s="17"/>
      <c r="G139" s="17"/>
      <c r="H139" s="15"/>
      <c r="J139" s="53" t="s">
        <v>354</v>
      </c>
      <c r="K139">
        <v>16.5</v>
      </c>
      <c r="L139" s="30">
        <f>M139/K139</f>
        <v>720000</v>
      </c>
      <c r="M139" s="67">
        <f>E139*0.9</f>
        <v>11880000</v>
      </c>
    </row>
    <row r="140" spans="1:13" ht="21.75" customHeight="1">
      <c r="A140" s="15"/>
      <c r="B140" s="16"/>
      <c r="C140" s="15"/>
      <c r="D140" s="15"/>
      <c r="E140" s="17"/>
      <c r="F140" s="17"/>
      <c r="G140" s="17"/>
      <c r="H140" s="15"/>
    </row>
    <row r="141" spans="1:13" ht="21.75" customHeight="1">
      <c r="A141" s="15"/>
      <c r="B141" s="16"/>
      <c r="C141" s="15"/>
      <c r="D141" s="15"/>
      <c r="E141" s="17"/>
      <c r="F141" s="17"/>
      <c r="G141" s="17"/>
      <c r="H141" s="15"/>
    </row>
    <row r="142" spans="1:13" ht="21.75" customHeight="1">
      <c r="A142" s="15" t="s">
        <v>89</v>
      </c>
      <c r="B142" s="16">
        <v>44103</v>
      </c>
      <c r="C142" s="15" t="s">
        <v>49</v>
      </c>
      <c r="D142" s="15" t="s">
        <v>50</v>
      </c>
      <c r="E142" s="17">
        <v>98220000</v>
      </c>
      <c r="F142" s="17">
        <v>10</v>
      </c>
      <c r="G142" s="17">
        <v>9822000</v>
      </c>
      <c r="H142" s="15" t="s">
        <v>14</v>
      </c>
    </row>
    <row r="143" spans="1:13" ht="21.75" customHeight="1">
      <c r="A143" s="15"/>
      <c r="B143" s="16"/>
      <c r="C143" s="15"/>
      <c r="D143" s="15"/>
      <c r="E143" s="17">
        <v>27115000</v>
      </c>
      <c r="F143" s="17"/>
      <c r="G143" s="17"/>
      <c r="H143" s="15"/>
      <c r="J143" s="53" t="s">
        <v>355</v>
      </c>
      <c r="K143">
        <v>18.7</v>
      </c>
      <c r="L143" s="30">
        <f>M143/K143</f>
        <v>1305000</v>
      </c>
      <c r="M143" s="67">
        <f>E143*0.9</f>
        <v>24403500</v>
      </c>
    </row>
    <row r="144" spans="1:13" ht="21.75" customHeight="1">
      <c r="A144" s="15"/>
      <c r="B144" s="16"/>
      <c r="C144" s="15"/>
      <c r="D144" s="15"/>
      <c r="E144" s="17">
        <v>34320000</v>
      </c>
      <c r="F144" s="17"/>
      <c r="G144" s="17"/>
      <c r="H144" s="15"/>
      <c r="J144" s="53" t="s">
        <v>356</v>
      </c>
      <c r="K144">
        <v>20.8</v>
      </c>
      <c r="L144" s="30">
        <f t="shared" ref="L144:L145" si="9">M144/K144</f>
        <v>1485000</v>
      </c>
      <c r="M144" s="67">
        <f t="shared" ref="M144:M145" si="10">E144*0.9</f>
        <v>30888000</v>
      </c>
    </row>
    <row r="145" spans="1:13" ht="21.75" customHeight="1">
      <c r="A145" s="15"/>
      <c r="B145" s="16"/>
      <c r="C145" s="15"/>
      <c r="D145" s="15"/>
      <c r="E145" s="17">
        <v>34565000</v>
      </c>
      <c r="F145" s="17"/>
      <c r="G145" s="17"/>
      <c r="H145" s="15"/>
      <c r="J145" s="53" t="s">
        <v>340</v>
      </c>
      <c r="K145">
        <v>22.3</v>
      </c>
      <c r="L145" s="30">
        <f t="shared" si="9"/>
        <v>1395000</v>
      </c>
      <c r="M145" s="67">
        <f t="shared" si="10"/>
        <v>31108500</v>
      </c>
    </row>
    <row r="146" spans="1:13" ht="21.75" customHeight="1">
      <c r="A146" s="15"/>
      <c r="B146" s="16"/>
      <c r="C146" s="15"/>
      <c r="D146" s="15"/>
      <c r="E146" s="17">
        <v>2220000</v>
      </c>
      <c r="F146" s="17"/>
      <c r="G146" s="17"/>
      <c r="H146" s="15"/>
      <c r="J146" s="53" t="s">
        <v>318</v>
      </c>
      <c r="K146">
        <v>6</v>
      </c>
      <c r="L146" s="160">
        <v>317000</v>
      </c>
      <c r="M146" s="67">
        <f>K146*L146</f>
        <v>1902000</v>
      </c>
    </row>
    <row r="147" spans="1:13" ht="21.75" customHeight="1">
      <c r="A147" s="15"/>
      <c r="B147" s="16"/>
      <c r="C147" s="15"/>
      <c r="D147" s="15"/>
      <c r="E147" s="17"/>
      <c r="F147" s="17"/>
      <c r="G147" s="17"/>
      <c r="H147" s="15"/>
    </row>
    <row r="148" spans="1:13" ht="21.75" customHeight="1">
      <c r="A148" s="15"/>
      <c r="B148" s="16"/>
      <c r="C148" s="15"/>
      <c r="D148" s="15"/>
      <c r="E148" s="17"/>
      <c r="F148" s="17"/>
      <c r="G148" s="17"/>
      <c r="H148" s="15"/>
    </row>
    <row r="149" spans="1:13" ht="21.75" customHeight="1">
      <c r="A149" s="15" t="s">
        <v>90</v>
      </c>
      <c r="B149" s="16">
        <v>44103</v>
      </c>
      <c r="C149" s="15" t="s">
        <v>91</v>
      </c>
      <c r="D149" s="15" t="s">
        <v>92</v>
      </c>
      <c r="E149" s="17">
        <v>94793340</v>
      </c>
      <c r="F149" s="17">
        <v>10</v>
      </c>
      <c r="G149" s="17">
        <v>9479334</v>
      </c>
      <c r="H149" s="15" t="s">
        <v>14</v>
      </c>
    </row>
    <row r="150" spans="1:13" ht="21.75" customHeight="1">
      <c r="A150" s="15"/>
      <c r="B150" s="16"/>
      <c r="C150" s="15"/>
      <c r="D150" s="15"/>
      <c r="E150" s="17">
        <v>47979360</v>
      </c>
      <c r="F150" s="17"/>
      <c r="G150" s="17"/>
      <c r="H150" s="15"/>
      <c r="J150" s="53" t="s">
        <v>357</v>
      </c>
      <c r="K150">
        <v>25.74</v>
      </c>
      <c r="L150" s="30">
        <f>M150/K150</f>
        <v>1677600</v>
      </c>
      <c r="M150" s="67">
        <f>E150*0.9</f>
        <v>43181424</v>
      </c>
    </row>
    <row r="151" spans="1:13" ht="21.75" customHeight="1">
      <c r="A151" s="15"/>
      <c r="B151" s="16"/>
      <c r="C151" s="15"/>
      <c r="D151" s="15"/>
      <c r="E151" s="17">
        <v>30668980</v>
      </c>
      <c r="F151" s="17"/>
      <c r="G151" s="17"/>
      <c r="H151" s="15"/>
      <c r="J151" s="53" t="s">
        <v>358</v>
      </c>
      <c r="K151">
        <v>16.420000000000002</v>
      </c>
      <c r="L151" s="30">
        <f t="shared" ref="L151:L152" si="11">M151/K151</f>
        <v>1681003.7758830693</v>
      </c>
      <c r="M151" s="67">
        <f t="shared" ref="M151:M152" si="12">E151*0.9</f>
        <v>27602082</v>
      </c>
    </row>
    <row r="152" spans="1:13" ht="21.75" customHeight="1">
      <c r="A152" s="15"/>
      <c r="B152" s="16"/>
      <c r="C152" s="15"/>
      <c r="D152" s="15"/>
      <c r="E152" s="17">
        <v>16125000</v>
      </c>
      <c r="F152" s="17"/>
      <c r="G152" s="17"/>
      <c r="H152" s="15"/>
      <c r="J152" s="53" t="s">
        <v>359</v>
      </c>
      <c r="K152">
        <v>12.9</v>
      </c>
      <c r="L152" s="30">
        <f t="shared" si="11"/>
        <v>1125000</v>
      </c>
      <c r="M152" s="67">
        <f t="shared" si="12"/>
        <v>14512500</v>
      </c>
    </row>
    <row r="153" spans="1:13" ht="21.75" customHeight="1">
      <c r="A153" s="15"/>
      <c r="B153" s="16"/>
      <c r="C153" s="15"/>
      <c r="D153" s="15"/>
      <c r="E153" s="17"/>
      <c r="F153" s="17"/>
      <c r="G153" s="17"/>
      <c r="H153" s="15"/>
    </row>
    <row r="154" spans="1:13" ht="21.75" customHeight="1">
      <c r="A154" s="15"/>
      <c r="B154" s="16"/>
      <c r="C154" s="15"/>
      <c r="D154" s="15"/>
      <c r="E154" s="17"/>
      <c r="F154" s="17"/>
      <c r="G154" s="17"/>
      <c r="H154" s="15"/>
    </row>
    <row r="155" spans="1:13" ht="21.75" customHeight="1">
      <c r="A155" s="15" t="s">
        <v>93</v>
      </c>
      <c r="B155" s="16">
        <v>44104</v>
      </c>
      <c r="C155" s="15" t="s">
        <v>94</v>
      </c>
      <c r="D155" s="15" t="s">
        <v>95</v>
      </c>
      <c r="E155" s="17">
        <v>2239200000</v>
      </c>
      <c r="F155" s="17">
        <v>10</v>
      </c>
      <c r="G155" s="17">
        <v>223920000</v>
      </c>
      <c r="H155" s="15" t="s">
        <v>14</v>
      </c>
    </row>
    <row r="156" spans="1:13" ht="21.75" customHeight="1">
      <c r="A156" s="19"/>
      <c r="B156" s="59"/>
      <c r="C156" s="19"/>
      <c r="D156" s="19"/>
      <c r="E156" s="60">
        <v>282800000</v>
      </c>
      <c r="F156" s="60"/>
      <c r="G156" s="60"/>
      <c r="H156" s="19"/>
      <c r="J156" s="53" t="s">
        <v>360</v>
      </c>
      <c r="K156">
        <v>101</v>
      </c>
      <c r="L156" s="30">
        <f>M156/K156</f>
        <v>2520000</v>
      </c>
      <c r="M156" s="67">
        <f>E156*0.9</f>
        <v>254520000</v>
      </c>
    </row>
    <row r="157" spans="1:13" ht="21.75" customHeight="1">
      <c r="A157" s="19"/>
      <c r="B157" s="59"/>
      <c r="C157" s="19"/>
      <c r="D157" s="19"/>
      <c r="E157" s="60">
        <v>349800000</v>
      </c>
      <c r="F157" s="60"/>
      <c r="G157" s="60"/>
      <c r="H157" s="19"/>
      <c r="J157" s="53" t="s">
        <v>361</v>
      </c>
      <c r="K157">
        <v>132</v>
      </c>
      <c r="L157" s="30">
        <f t="shared" ref="L157:L159" si="13">M157/K157</f>
        <v>2385000</v>
      </c>
      <c r="M157" s="67">
        <f t="shared" ref="M157:M159" si="14">E157*0.9</f>
        <v>314820000</v>
      </c>
    </row>
    <row r="158" spans="1:13" ht="21.75" customHeight="1">
      <c r="A158" s="19"/>
      <c r="B158" s="59"/>
      <c r="C158" s="19"/>
      <c r="D158" s="19"/>
      <c r="E158" s="60">
        <v>452400000</v>
      </c>
      <c r="F158" s="60"/>
      <c r="G158" s="60"/>
      <c r="H158" s="19"/>
      <c r="J158" s="53" t="s">
        <v>362</v>
      </c>
      <c r="K158">
        <v>174</v>
      </c>
      <c r="L158" s="30">
        <f t="shared" si="13"/>
        <v>2340000</v>
      </c>
      <c r="M158" s="67">
        <f t="shared" si="14"/>
        <v>407160000</v>
      </c>
    </row>
    <row r="159" spans="1:13" ht="21.75" customHeight="1">
      <c r="A159" s="19"/>
      <c r="B159" s="59"/>
      <c r="C159" s="19"/>
      <c r="D159" s="19"/>
      <c r="E159" s="60">
        <v>1154200000</v>
      </c>
      <c r="F159" s="60"/>
      <c r="G159" s="60"/>
      <c r="H159" s="19"/>
      <c r="J159" s="53" t="s">
        <v>363</v>
      </c>
      <c r="K159">
        <v>398</v>
      </c>
      <c r="L159" s="30">
        <f t="shared" si="13"/>
        <v>2610000</v>
      </c>
      <c r="M159" s="67">
        <f t="shared" si="14"/>
        <v>1038780000</v>
      </c>
    </row>
    <row r="160" spans="1:13" ht="21.75" customHeight="1">
      <c r="A160" s="19"/>
      <c r="B160" s="59"/>
      <c r="C160" s="19"/>
      <c r="D160" s="19"/>
      <c r="E160" s="60"/>
      <c r="F160" s="60"/>
      <c r="G160" s="60"/>
      <c r="H160" s="19"/>
    </row>
    <row r="161" spans="1:14" ht="21.75" customHeight="1">
      <c r="A161" s="19"/>
      <c r="B161" s="59"/>
      <c r="C161" s="19"/>
      <c r="D161" s="19"/>
      <c r="E161" s="60"/>
      <c r="F161" s="60"/>
      <c r="G161" s="60"/>
      <c r="H161" s="19"/>
    </row>
    <row r="162" spans="1:14" ht="21.75" customHeight="1">
      <c r="C162" s="11" t="s">
        <v>42</v>
      </c>
      <c r="D162" s="12"/>
      <c r="E162" s="18">
        <v>3106385949</v>
      </c>
      <c r="F162" s="12"/>
      <c r="G162" s="18">
        <v>310638595</v>
      </c>
      <c r="K162">
        <f>K111+K130+K133+K134+K143+K144+K156+K157+K158</f>
        <v>501.49</v>
      </c>
    </row>
    <row r="163" spans="1:14" ht="21.75" customHeight="1">
      <c r="K163">
        <f>K156+K157+K158</f>
        <v>407</v>
      </c>
    </row>
    <row r="164" spans="1:14" ht="21.75" customHeight="1">
      <c r="K164" s="68">
        <f>SUM(K162:K163)</f>
        <v>908.49</v>
      </c>
    </row>
    <row r="166" spans="1:14" ht="21.75" customHeight="1">
      <c r="A166" t="s">
        <v>307</v>
      </c>
      <c r="I166">
        <v>0.9</v>
      </c>
    </row>
    <row r="167" spans="1:14" ht="21.75" customHeight="1">
      <c r="A167" s="13" t="s">
        <v>3</v>
      </c>
      <c r="B167" s="13" t="s">
        <v>4</v>
      </c>
      <c r="C167" s="13" t="s">
        <v>5</v>
      </c>
      <c r="D167" s="13" t="s">
        <v>6</v>
      </c>
      <c r="E167" s="14" t="s">
        <v>7</v>
      </c>
      <c r="F167" s="14" t="s">
        <v>8</v>
      </c>
      <c r="G167" s="14" t="s">
        <v>9</v>
      </c>
      <c r="H167" s="13" t="s">
        <v>10</v>
      </c>
    </row>
    <row r="168" spans="1:14" ht="21.75" customHeight="1">
      <c r="A168" s="15" t="s">
        <v>96</v>
      </c>
      <c r="B168" s="16">
        <v>44117</v>
      </c>
      <c r="C168" s="15" t="s">
        <v>97</v>
      </c>
      <c r="D168" s="15" t="s">
        <v>98</v>
      </c>
      <c r="E168" s="17">
        <v>476075580</v>
      </c>
      <c r="F168" s="17">
        <v>10</v>
      </c>
      <c r="G168" s="17">
        <v>47607558</v>
      </c>
      <c r="H168" s="15" t="s">
        <v>14</v>
      </c>
    </row>
    <row r="169" spans="1:14" ht="21.75" customHeight="1">
      <c r="A169" s="15"/>
      <c r="B169" s="16"/>
      <c r="C169" s="15"/>
      <c r="D169" s="15"/>
      <c r="E169" s="17">
        <v>259596360</v>
      </c>
      <c r="F169" s="17"/>
      <c r="G169" s="17"/>
      <c r="H169" s="15"/>
      <c r="J169" s="53" t="s">
        <v>364</v>
      </c>
      <c r="K169">
        <v>138</v>
      </c>
      <c r="L169" s="30">
        <f>M169/K169</f>
        <v>1711831.0695652172</v>
      </c>
      <c r="M169" s="67">
        <f>E169*0.91</f>
        <v>236232687.59999999</v>
      </c>
    </row>
    <row r="170" spans="1:14" ht="21.75" customHeight="1">
      <c r="A170" s="15"/>
      <c r="B170" s="16"/>
      <c r="C170" s="15"/>
      <c r="D170" s="15"/>
      <c r="E170" s="17">
        <v>199147920</v>
      </c>
      <c r="F170" s="17"/>
      <c r="G170" s="17"/>
      <c r="H170" s="15"/>
      <c r="J170" s="53" t="s">
        <v>365</v>
      </c>
      <c r="K170">
        <v>112</v>
      </c>
      <c r="L170" s="30">
        <f t="shared" ref="L170:L171" si="15">M170/K170</f>
        <v>1618076.85</v>
      </c>
      <c r="M170" s="67">
        <f t="shared" ref="M170:M171" si="16">E170*0.91</f>
        <v>181224607.20000002</v>
      </c>
    </row>
    <row r="171" spans="1:14" ht="21.75" customHeight="1">
      <c r="A171" s="15"/>
      <c r="B171" s="16"/>
      <c r="C171" s="15"/>
      <c r="D171" s="15"/>
      <c r="E171" s="17">
        <v>17331300</v>
      </c>
      <c r="F171" s="17"/>
      <c r="G171" s="17"/>
      <c r="H171" s="15"/>
      <c r="J171" s="53" t="s">
        <v>366</v>
      </c>
      <c r="K171">
        <v>13</v>
      </c>
      <c r="L171" s="30">
        <f t="shared" si="15"/>
        <v>1213191</v>
      </c>
      <c r="M171" s="67">
        <f t="shared" si="16"/>
        <v>15771483</v>
      </c>
    </row>
    <row r="172" spans="1:14" ht="21.75" customHeight="1">
      <c r="A172" s="15"/>
      <c r="B172" s="16"/>
      <c r="C172" s="15"/>
      <c r="D172" s="15"/>
      <c r="E172" s="17"/>
      <c r="F172" s="17"/>
      <c r="G172" s="17"/>
      <c r="H172" s="15"/>
    </row>
    <row r="173" spans="1:14" ht="21.75" customHeight="1">
      <c r="A173" s="15"/>
      <c r="B173" s="16"/>
      <c r="C173" s="15"/>
      <c r="D173" s="15"/>
      <c r="E173" s="17"/>
      <c r="F173" s="17"/>
      <c r="G173" s="17"/>
      <c r="H173" s="15"/>
    </row>
    <row r="174" spans="1:14" ht="21.75" customHeight="1">
      <c r="A174" s="15" t="s">
        <v>99</v>
      </c>
      <c r="B174" s="16">
        <v>44161</v>
      </c>
      <c r="C174" s="15" t="s">
        <v>100</v>
      </c>
      <c r="D174" s="15" t="s">
        <v>101</v>
      </c>
      <c r="E174" s="17">
        <v>11910000</v>
      </c>
      <c r="F174" s="17">
        <v>10</v>
      </c>
      <c r="G174" s="17">
        <v>1191000</v>
      </c>
      <c r="H174" s="15" t="s">
        <v>14</v>
      </c>
    </row>
    <row r="175" spans="1:14" ht="21.75" customHeight="1">
      <c r="A175" s="15"/>
      <c r="B175" s="16"/>
      <c r="C175" s="15"/>
      <c r="D175" s="15"/>
      <c r="E175" s="17">
        <v>1400000</v>
      </c>
      <c r="F175" s="17"/>
      <c r="G175" s="17"/>
      <c r="H175" s="15"/>
      <c r="J175" s="53" t="s">
        <v>318</v>
      </c>
      <c r="K175">
        <v>4</v>
      </c>
      <c r="L175" s="30">
        <v>317000</v>
      </c>
      <c r="M175" s="67">
        <f>E175*0.91</f>
        <v>1274000</v>
      </c>
      <c r="N175" s="30">
        <f>157400+110200+13100+116300</f>
        <v>397000</v>
      </c>
    </row>
    <row r="176" spans="1:14" ht="21.75" customHeight="1">
      <c r="A176" s="15"/>
      <c r="B176" s="16"/>
      <c r="C176" s="15"/>
      <c r="D176" s="15"/>
      <c r="E176" s="17">
        <v>720000</v>
      </c>
      <c r="F176" s="17"/>
      <c r="G176" s="17"/>
      <c r="H176" s="15"/>
      <c r="J176" s="53" t="s">
        <v>367</v>
      </c>
      <c r="K176">
        <v>9</v>
      </c>
      <c r="L176" s="30">
        <v>74500</v>
      </c>
      <c r="M176" s="67">
        <f>K176*L176</f>
        <v>670500</v>
      </c>
      <c r="N176" s="30">
        <v>74500</v>
      </c>
    </row>
    <row r="177" spans="1:16" ht="21.75" customHeight="1">
      <c r="A177" s="15"/>
      <c r="B177" s="16"/>
      <c r="C177" s="15"/>
      <c r="D177" s="15"/>
      <c r="E177" s="17">
        <v>9790000</v>
      </c>
      <c r="F177" s="17"/>
      <c r="G177" s="17"/>
      <c r="H177" s="15"/>
      <c r="J177" s="53" t="s">
        <v>368</v>
      </c>
      <c r="K177">
        <v>8.9</v>
      </c>
      <c r="L177" s="30">
        <f t="shared" ref="L177" si="17">M177/K177</f>
        <v>1001000</v>
      </c>
      <c r="M177" s="67">
        <f t="shared" ref="M177" si="18">E177*0.91</f>
        <v>8908900</v>
      </c>
    </row>
    <row r="178" spans="1:16" ht="21.75" customHeight="1">
      <c r="A178" s="15"/>
      <c r="B178" s="16"/>
      <c r="C178" s="15"/>
      <c r="D178" s="15"/>
      <c r="E178" s="17"/>
      <c r="F178" s="17"/>
      <c r="G178" s="17"/>
      <c r="H178" s="15"/>
    </row>
    <row r="179" spans="1:16" ht="21.75" customHeight="1">
      <c r="A179" s="15"/>
      <c r="B179" s="16"/>
      <c r="C179" s="15"/>
      <c r="D179" s="15"/>
      <c r="E179" s="17"/>
      <c r="F179" s="17"/>
      <c r="G179" s="17"/>
      <c r="H179" s="15"/>
    </row>
    <row r="180" spans="1:16" ht="21.75" customHeight="1">
      <c r="A180" s="15" t="s">
        <v>102</v>
      </c>
      <c r="B180" s="16">
        <v>44165</v>
      </c>
      <c r="C180" s="15" t="s">
        <v>103</v>
      </c>
      <c r="D180" s="15" t="s">
        <v>104</v>
      </c>
      <c r="E180" s="17">
        <v>139407495</v>
      </c>
      <c r="F180" s="17">
        <v>10</v>
      </c>
      <c r="G180" s="17">
        <v>13940749</v>
      </c>
      <c r="H180" s="15" t="s">
        <v>14</v>
      </c>
    </row>
    <row r="181" spans="1:16" ht="21.75" customHeight="1">
      <c r="A181" s="15"/>
      <c r="B181" s="16"/>
      <c r="C181" s="15"/>
      <c r="D181" s="15"/>
      <c r="E181" s="17">
        <v>9600000</v>
      </c>
      <c r="F181" s="17"/>
      <c r="G181" s="17"/>
      <c r="H181" s="15"/>
      <c r="J181" s="53" t="s">
        <v>369</v>
      </c>
      <c r="K181">
        <v>24</v>
      </c>
      <c r="L181" s="30">
        <f>M181/K181</f>
        <v>364000</v>
      </c>
      <c r="M181" s="67">
        <f>E181*0.91</f>
        <v>8736000</v>
      </c>
      <c r="N181" s="30">
        <v>9600000</v>
      </c>
    </row>
    <row r="182" spans="1:16" ht="21.75" customHeight="1">
      <c r="A182" s="15"/>
      <c r="B182" s="16"/>
      <c r="C182" s="15"/>
      <c r="D182" s="15"/>
      <c r="E182" s="17">
        <v>1430000</v>
      </c>
      <c r="F182" s="17"/>
      <c r="G182" s="17"/>
      <c r="H182" s="15"/>
      <c r="J182" s="53" t="s">
        <v>370</v>
      </c>
      <c r="K182">
        <v>11</v>
      </c>
      <c r="L182" s="30">
        <f t="shared" ref="L182:L184" si="19">M182/K182</f>
        <v>118300</v>
      </c>
      <c r="M182" s="67">
        <f t="shared" ref="M182:M185" si="20">E182*0.91</f>
        <v>1301300</v>
      </c>
      <c r="N182" s="30">
        <v>1430000</v>
      </c>
    </row>
    <row r="183" spans="1:16" ht="21.75" customHeight="1">
      <c r="A183" s="15"/>
      <c r="B183" s="16"/>
      <c r="C183" s="15"/>
      <c r="D183" s="15"/>
      <c r="E183" s="17">
        <v>1000000</v>
      </c>
      <c r="F183" s="17"/>
      <c r="G183" s="17"/>
      <c r="H183" s="15"/>
      <c r="J183" s="53" t="s">
        <v>371</v>
      </c>
      <c r="K183">
        <v>4</v>
      </c>
      <c r="L183" s="30">
        <f>M183/K183</f>
        <v>227500</v>
      </c>
      <c r="M183" s="67">
        <f t="shared" si="20"/>
        <v>910000</v>
      </c>
      <c r="N183" s="30">
        <v>1000000</v>
      </c>
    </row>
    <row r="184" spans="1:16" ht="21.75" customHeight="1">
      <c r="A184" s="15"/>
      <c r="B184" s="16"/>
      <c r="C184" s="15"/>
      <c r="D184" s="15"/>
      <c r="E184" s="17">
        <v>25812495</v>
      </c>
      <c r="F184" s="17"/>
      <c r="G184" s="17"/>
      <c r="H184" s="15"/>
      <c r="J184" s="53" t="s">
        <v>372</v>
      </c>
      <c r="K184">
        <v>20.54</v>
      </c>
      <c r="L184" s="30">
        <f t="shared" si="19"/>
        <v>1143591.5506329115</v>
      </c>
      <c r="M184" s="67">
        <f t="shared" si="20"/>
        <v>23489370.449999999</v>
      </c>
      <c r="N184" s="30">
        <v>25812495</v>
      </c>
    </row>
    <row r="185" spans="1:16" ht="21.75" customHeight="1">
      <c r="A185" s="15"/>
      <c r="B185" s="16"/>
      <c r="C185" s="15"/>
      <c r="D185" s="15"/>
      <c r="E185" s="17">
        <v>101565000</v>
      </c>
      <c r="F185" s="17"/>
      <c r="G185" s="17"/>
      <c r="H185" s="15"/>
      <c r="K185">
        <v>2257</v>
      </c>
      <c r="L185" s="30">
        <f>M185/K185</f>
        <v>40950</v>
      </c>
      <c r="M185" s="67">
        <f t="shared" si="20"/>
        <v>92424150</v>
      </c>
      <c r="N185" s="30">
        <v>101565000</v>
      </c>
      <c r="O185" s="33">
        <f>N185/45000</f>
        <v>2257</v>
      </c>
      <c r="P185" t="s">
        <v>448</v>
      </c>
    </row>
    <row r="186" spans="1:16" ht="21.75" customHeight="1">
      <c r="A186" s="15"/>
      <c r="B186" s="16"/>
      <c r="C186" s="15"/>
      <c r="D186" s="15"/>
      <c r="E186" s="17"/>
      <c r="F186" s="17"/>
      <c r="G186" s="17"/>
      <c r="H186" s="15"/>
    </row>
    <row r="187" spans="1:16" ht="21.75" customHeight="1">
      <c r="A187" s="15"/>
      <c r="B187" s="16"/>
      <c r="C187" s="15"/>
      <c r="D187" s="15"/>
      <c r="E187" s="17"/>
      <c r="F187" s="17"/>
      <c r="G187" s="17"/>
      <c r="H187" s="15"/>
    </row>
    <row r="188" spans="1:16" ht="21.75" customHeight="1">
      <c r="A188" s="15" t="s">
        <v>105</v>
      </c>
      <c r="B188" s="16">
        <v>44179</v>
      </c>
      <c r="C188" s="15" t="s">
        <v>106</v>
      </c>
      <c r="D188" s="15" t="s">
        <v>107</v>
      </c>
      <c r="E188" s="17">
        <v>10291000</v>
      </c>
      <c r="F188" s="17">
        <v>10</v>
      </c>
      <c r="G188" s="17">
        <v>1029100</v>
      </c>
      <c r="H188" s="15" t="s">
        <v>14</v>
      </c>
    </row>
    <row r="189" spans="1:16" ht="21.75" customHeight="1">
      <c r="A189" s="15"/>
      <c r="B189" s="16"/>
      <c r="C189" s="15"/>
      <c r="D189" s="15"/>
      <c r="E189" s="17">
        <v>4431000</v>
      </c>
      <c r="F189" s="17"/>
      <c r="G189" s="17"/>
      <c r="H189" s="15"/>
      <c r="J189" s="53" t="s">
        <v>315</v>
      </c>
      <c r="K189">
        <v>4.22</v>
      </c>
      <c r="L189" s="30">
        <f>M189/K189</f>
        <v>955500</v>
      </c>
      <c r="M189" s="67">
        <f>E189*0.91</f>
        <v>4032210</v>
      </c>
    </row>
    <row r="190" spans="1:16" ht="21.75" customHeight="1">
      <c r="A190" s="15"/>
      <c r="B190" s="16"/>
      <c r="C190" s="15"/>
      <c r="D190" s="15"/>
      <c r="E190" s="17">
        <v>4750000</v>
      </c>
      <c r="F190" s="17"/>
      <c r="G190" s="17"/>
      <c r="H190" s="15"/>
      <c r="J190" s="53" t="s">
        <v>373</v>
      </c>
      <c r="K190">
        <v>5</v>
      </c>
      <c r="L190" s="30">
        <f t="shared" ref="L190:L193" si="21">M190/K190</f>
        <v>864500</v>
      </c>
      <c r="M190" s="67">
        <f t="shared" ref="M190:M193" si="22">E190*0.91</f>
        <v>4322500</v>
      </c>
    </row>
    <row r="191" spans="1:16" ht="21.75" customHeight="1">
      <c r="A191" s="15"/>
      <c r="B191" s="16"/>
      <c r="C191" s="15"/>
      <c r="D191" s="15"/>
      <c r="E191" s="17">
        <v>600000</v>
      </c>
      <c r="F191" s="17"/>
      <c r="G191" s="17"/>
      <c r="H191" s="15"/>
      <c r="J191" s="53" t="s">
        <v>367</v>
      </c>
      <c r="K191">
        <v>8</v>
      </c>
      <c r="L191" s="160">
        <v>74500</v>
      </c>
      <c r="M191" s="67">
        <f>K191*L191</f>
        <v>596000</v>
      </c>
    </row>
    <row r="192" spans="1:16" ht="21.75" customHeight="1">
      <c r="A192" s="15"/>
      <c r="B192" s="16"/>
      <c r="C192" s="15"/>
      <c r="D192" s="15"/>
      <c r="E192" s="17">
        <v>150000</v>
      </c>
      <c r="F192" s="17"/>
      <c r="G192" s="17"/>
      <c r="H192" s="15"/>
      <c r="J192" s="53" t="s">
        <v>374</v>
      </c>
      <c r="K192">
        <v>2</v>
      </c>
      <c r="L192" s="30">
        <f t="shared" si="21"/>
        <v>68250</v>
      </c>
      <c r="M192" s="67">
        <f t="shared" si="22"/>
        <v>136500</v>
      </c>
    </row>
    <row r="193" spans="1:14" ht="21.75" customHeight="1">
      <c r="A193" s="15"/>
      <c r="B193" s="16"/>
      <c r="C193" s="15"/>
      <c r="D193" s="15"/>
      <c r="E193" s="17">
        <v>360000</v>
      </c>
      <c r="F193" s="17"/>
      <c r="G193" s="17"/>
      <c r="H193" s="15"/>
      <c r="J193" s="53" t="s">
        <v>375</v>
      </c>
      <c r="K193">
        <v>2</v>
      </c>
      <c r="L193" s="30">
        <f t="shared" si="21"/>
        <v>163800</v>
      </c>
      <c r="M193" s="67">
        <f t="shared" si="22"/>
        <v>327600</v>
      </c>
      <c r="N193" s="30">
        <v>75010</v>
      </c>
    </row>
    <row r="194" spans="1:14" ht="21.75" customHeight="1">
      <c r="A194" s="15"/>
      <c r="B194" s="16"/>
      <c r="C194" s="15"/>
      <c r="D194" s="15"/>
      <c r="E194" s="17"/>
      <c r="F194" s="17"/>
      <c r="G194" s="17"/>
      <c r="H194" s="15"/>
    </row>
    <row r="195" spans="1:14" ht="21.75" customHeight="1">
      <c r="A195" s="15"/>
      <c r="B195" s="16"/>
      <c r="C195" s="15"/>
      <c r="D195" s="15"/>
      <c r="E195" s="17"/>
      <c r="F195" s="17"/>
      <c r="G195" s="17"/>
      <c r="H195" s="15"/>
    </row>
    <row r="196" spans="1:14" ht="21.75" customHeight="1">
      <c r="A196" s="15" t="s">
        <v>108</v>
      </c>
      <c r="B196" s="16">
        <v>44186</v>
      </c>
      <c r="C196" s="15" t="s">
        <v>109</v>
      </c>
      <c r="D196" s="15" t="s">
        <v>35</v>
      </c>
      <c r="E196" s="17">
        <v>282223200</v>
      </c>
      <c r="F196" s="17">
        <v>10</v>
      </c>
      <c r="G196" s="17">
        <v>28222320</v>
      </c>
      <c r="H196" s="15" t="s">
        <v>14</v>
      </c>
    </row>
    <row r="197" spans="1:14" ht="21.75" customHeight="1">
      <c r="A197" s="15"/>
      <c r="B197" s="16"/>
      <c r="C197" s="15"/>
      <c r="D197" s="15"/>
      <c r="E197" s="17"/>
      <c r="F197" s="17"/>
      <c r="G197" s="17"/>
      <c r="H197" s="15"/>
      <c r="J197" s="53" t="s">
        <v>376</v>
      </c>
      <c r="K197">
        <v>263.76</v>
      </c>
      <c r="L197" s="30">
        <f>M197/K197</f>
        <v>973700</v>
      </c>
      <c r="M197" s="67">
        <f>E196*0.91</f>
        <v>256823112</v>
      </c>
    </row>
    <row r="198" spans="1:14" ht="21.75" customHeight="1">
      <c r="A198" s="15"/>
      <c r="B198" s="16"/>
      <c r="C198" s="15"/>
      <c r="D198" s="15"/>
      <c r="E198" s="17"/>
      <c r="F198" s="17"/>
      <c r="G198" s="17"/>
      <c r="H198" s="15"/>
    </row>
    <row r="199" spans="1:14" ht="21.75" customHeight="1">
      <c r="A199" s="15" t="s">
        <v>110</v>
      </c>
      <c r="B199" s="16">
        <v>44186</v>
      </c>
      <c r="C199" s="15" t="s">
        <v>109</v>
      </c>
      <c r="D199" s="15" t="s">
        <v>35</v>
      </c>
      <c r="E199" s="17">
        <v>1651512520</v>
      </c>
      <c r="F199" s="17">
        <v>10</v>
      </c>
      <c r="G199" s="17">
        <v>165151252</v>
      </c>
      <c r="H199" s="15" t="s">
        <v>14</v>
      </c>
    </row>
    <row r="200" spans="1:14" ht="21.75" customHeight="1">
      <c r="A200" s="15"/>
      <c r="B200" s="16"/>
      <c r="C200" s="15"/>
      <c r="D200" s="15"/>
      <c r="E200" s="17">
        <v>149286400</v>
      </c>
      <c r="F200" s="17"/>
      <c r="G200" s="17"/>
      <c r="H200" s="15"/>
      <c r="J200" s="53" t="s">
        <v>376</v>
      </c>
      <c r="K200">
        <v>139.52000000000001</v>
      </c>
      <c r="L200" s="30">
        <f>M200/K200</f>
        <v>973699.99999999988</v>
      </c>
      <c r="M200" s="67">
        <f>E200*0.91</f>
        <v>135850624</v>
      </c>
    </row>
    <row r="201" spans="1:14" ht="21.75" customHeight="1">
      <c r="A201" s="15"/>
      <c r="B201" s="16"/>
      <c r="C201" s="15"/>
      <c r="D201" s="15"/>
      <c r="E201" s="17">
        <v>437341680</v>
      </c>
      <c r="F201" s="17"/>
      <c r="G201" s="17"/>
      <c r="H201" s="15"/>
      <c r="J201" s="53" t="s">
        <v>377</v>
      </c>
      <c r="K201">
        <v>224.97</v>
      </c>
      <c r="L201" s="30">
        <f t="shared" ref="L201:L203" si="23">M201/K201</f>
        <v>1769040</v>
      </c>
      <c r="M201" s="67">
        <f>E201*0.91</f>
        <v>397980928.80000001</v>
      </c>
    </row>
    <row r="202" spans="1:14" ht="21.75" customHeight="1">
      <c r="A202" s="15"/>
      <c r="B202" s="16"/>
      <c r="C202" s="15"/>
      <c r="D202" s="15"/>
      <c r="E202" s="17">
        <v>763888440</v>
      </c>
      <c r="F202" s="17"/>
      <c r="G202" s="17"/>
      <c r="H202" s="15"/>
      <c r="J202" s="53" t="s">
        <v>378</v>
      </c>
      <c r="K202">
        <v>393.96</v>
      </c>
      <c r="L202" s="30">
        <f t="shared" si="23"/>
        <v>1764490</v>
      </c>
      <c r="M202" s="67">
        <f t="shared" ref="M202:M203" si="24">E202*0.91</f>
        <v>695138480.39999998</v>
      </c>
    </row>
    <row r="203" spans="1:14" ht="21.75" customHeight="1">
      <c r="A203" s="15"/>
      <c r="B203" s="16"/>
      <c r="C203" s="15"/>
      <c r="D203" s="15"/>
      <c r="E203" s="17">
        <v>300996000</v>
      </c>
      <c r="F203" s="17"/>
      <c r="G203" s="17"/>
      <c r="H203" s="15"/>
      <c r="J203" s="53" t="s">
        <v>379</v>
      </c>
      <c r="K203">
        <v>222.96</v>
      </c>
      <c r="L203" s="30">
        <f t="shared" si="23"/>
        <v>1228500</v>
      </c>
      <c r="M203" s="67">
        <f t="shared" si="24"/>
        <v>273906360</v>
      </c>
    </row>
    <row r="204" spans="1:14" ht="21.75" customHeight="1">
      <c r="A204" s="15"/>
      <c r="B204" s="16"/>
      <c r="C204" s="15"/>
      <c r="D204" s="15"/>
      <c r="E204" s="17"/>
      <c r="F204" s="17"/>
      <c r="G204" s="17"/>
      <c r="H204" s="15"/>
    </row>
    <row r="205" spans="1:14" ht="21.75" customHeight="1">
      <c r="A205" s="15"/>
      <c r="B205" s="16"/>
      <c r="C205" s="15"/>
      <c r="D205" s="15"/>
      <c r="E205" s="17"/>
      <c r="F205" s="17"/>
      <c r="G205" s="17"/>
      <c r="H205" s="15"/>
    </row>
    <row r="206" spans="1:14" ht="21.75" customHeight="1">
      <c r="A206" s="15" t="s">
        <v>111</v>
      </c>
      <c r="B206" s="16">
        <v>44188</v>
      </c>
      <c r="C206" s="15" t="s">
        <v>77</v>
      </c>
      <c r="D206" s="15" t="s">
        <v>78</v>
      </c>
      <c r="E206" s="17">
        <v>66355000</v>
      </c>
      <c r="F206" s="17">
        <v>10</v>
      </c>
      <c r="G206" s="17">
        <v>6635500</v>
      </c>
      <c r="H206" s="15" t="s">
        <v>14</v>
      </c>
    </row>
    <row r="207" spans="1:14" ht="21.75" customHeight="1">
      <c r="A207" s="15"/>
      <c r="B207" s="16"/>
      <c r="C207" s="15"/>
      <c r="D207" s="15"/>
      <c r="E207" s="17">
        <v>37375000</v>
      </c>
      <c r="F207" s="17"/>
      <c r="G207" s="17"/>
      <c r="H207" s="15"/>
      <c r="J207" s="53" t="s">
        <v>380</v>
      </c>
      <c r="K207">
        <v>16.25</v>
      </c>
      <c r="L207" s="30">
        <f>M207/K207</f>
        <v>2093000</v>
      </c>
      <c r="M207" s="67">
        <f>E207*0.91</f>
        <v>34011250</v>
      </c>
    </row>
    <row r="208" spans="1:14" ht="21.75" customHeight="1">
      <c r="A208" s="15"/>
      <c r="B208" s="16"/>
      <c r="C208" s="15"/>
      <c r="D208" s="15"/>
      <c r="E208" s="17">
        <v>28980000</v>
      </c>
      <c r="F208" s="17"/>
      <c r="G208" s="17"/>
      <c r="H208" s="15"/>
      <c r="J208" s="53" t="s">
        <v>381</v>
      </c>
      <c r="K208">
        <v>12.6</v>
      </c>
      <c r="L208" s="30">
        <f>M208/K208</f>
        <v>2093000</v>
      </c>
      <c r="M208" s="67">
        <f>E208*0.91</f>
        <v>26371800</v>
      </c>
    </row>
    <row r="209" spans="1:13" ht="21.75" customHeight="1">
      <c r="A209" s="15"/>
      <c r="B209" s="16"/>
      <c r="C209" s="15"/>
      <c r="D209" s="15"/>
      <c r="E209" s="17"/>
      <c r="F209" s="17"/>
      <c r="G209" s="17"/>
      <c r="H209" s="15"/>
    </row>
    <row r="210" spans="1:13" ht="21.75" customHeight="1">
      <c r="A210" s="15"/>
      <c r="B210" s="16"/>
      <c r="C210" s="15"/>
      <c r="D210" s="15"/>
      <c r="E210" s="17"/>
      <c r="F210" s="17"/>
      <c r="G210" s="17"/>
      <c r="H210" s="15"/>
    </row>
    <row r="211" spans="1:13" ht="21.75" customHeight="1">
      <c r="A211" s="15" t="s">
        <v>112</v>
      </c>
      <c r="B211" s="16">
        <v>44191</v>
      </c>
      <c r="C211" s="15" t="s">
        <v>113</v>
      </c>
      <c r="D211" s="15" t="s">
        <v>114</v>
      </c>
      <c r="E211" s="17">
        <v>22083500</v>
      </c>
      <c r="F211" s="17">
        <v>10</v>
      </c>
      <c r="G211" s="17">
        <v>2208350</v>
      </c>
      <c r="H211" s="15" t="s">
        <v>14</v>
      </c>
    </row>
    <row r="212" spans="1:13" ht="21.75" customHeight="1">
      <c r="A212" s="15"/>
      <c r="B212" s="16"/>
      <c r="C212" s="15"/>
      <c r="D212" s="15"/>
      <c r="E212" s="17"/>
      <c r="F212" s="17"/>
      <c r="G212" s="17"/>
      <c r="H212" s="15"/>
      <c r="J212" s="53" t="s">
        <v>340</v>
      </c>
      <c r="K212">
        <v>15.23</v>
      </c>
      <c r="L212" s="30">
        <f>M212/K212</f>
        <v>1319500</v>
      </c>
      <c r="M212" s="67">
        <f>E211*0.91</f>
        <v>20095985</v>
      </c>
    </row>
    <row r="213" spans="1:13" ht="21.75" customHeight="1">
      <c r="A213" s="15"/>
      <c r="B213" s="16"/>
      <c r="C213" s="15"/>
      <c r="D213" s="15"/>
      <c r="E213" s="17"/>
      <c r="F213" s="17"/>
      <c r="G213" s="17"/>
      <c r="H213" s="15"/>
    </row>
    <row r="214" spans="1:13" ht="21.75" customHeight="1">
      <c r="A214" s="15" t="s">
        <v>115</v>
      </c>
      <c r="B214" s="16">
        <v>44191</v>
      </c>
      <c r="C214" s="15" t="s">
        <v>113</v>
      </c>
      <c r="D214" s="15" t="s">
        <v>114</v>
      </c>
      <c r="E214" s="17">
        <v>23359500</v>
      </c>
      <c r="F214" s="17">
        <v>10</v>
      </c>
      <c r="G214" s="17">
        <v>2335950</v>
      </c>
      <c r="H214" s="15" t="s">
        <v>14</v>
      </c>
    </row>
    <row r="215" spans="1:13" ht="21.75" customHeight="1">
      <c r="A215" s="15"/>
      <c r="B215" s="16"/>
      <c r="C215" s="15"/>
      <c r="D215" s="15"/>
      <c r="F215" s="17"/>
      <c r="G215" s="17"/>
      <c r="H215" s="15"/>
      <c r="J215" s="53" t="s">
        <v>340</v>
      </c>
      <c r="K215">
        <v>16.11</v>
      </c>
      <c r="L215" s="30">
        <f>M215/K215</f>
        <v>1319500</v>
      </c>
      <c r="M215" s="67">
        <f>E214*0.91</f>
        <v>21257145</v>
      </c>
    </row>
    <row r="216" spans="1:13" ht="21.75" customHeight="1">
      <c r="A216" s="15"/>
      <c r="B216" s="16"/>
      <c r="C216" s="15"/>
      <c r="D216" s="15"/>
      <c r="F216" s="17"/>
      <c r="G216" s="17"/>
      <c r="H216" s="15"/>
    </row>
    <row r="217" spans="1:13" ht="21.75" customHeight="1">
      <c r="A217" s="15"/>
      <c r="B217" s="16"/>
      <c r="C217" s="15"/>
      <c r="D217" s="15"/>
      <c r="F217" s="17"/>
      <c r="G217" s="17"/>
      <c r="H217" s="15"/>
    </row>
    <row r="218" spans="1:13" ht="21.75" customHeight="1">
      <c r="A218" s="15" t="s">
        <v>116</v>
      </c>
      <c r="B218" s="16">
        <v>44193</v>
      </c>
      <c r="C218" s="15" t="s">
        <v>117</v>
      </c>
      <c r="D218" s="15" t="s">
        <v>75</v>
      </c>
      <c r="E218" s="17">
        <v>36823200</v>
      </c>
      <c r="F218" s="17">
        <v>10</v>
      </c>
      <c r="G218" s="17">
        <v>3682320</v>
      </c>
      <c r="H218" s="15" t="s">
        <v>14</v>
      </c>
    </row>
    <row r="219" spans="1:13" ht="21.75" customHeight="1">
      <c r="A219" s="15"/>
      <c r="B219" s="16"/>
      <c r="C219" s="15"/>
      <c r="D219" s="15"/>
      <c r="E219" s="17">
        <v>18290000</v>
      </c>
      <c r="F219" s="17"/>
      <c r="G219" s="17"/>
      <c r="H219" s="15"/>
      <c r="J219" s="53" t="s">
        <v>382</v>
      </c>
      <c r="K219">
        <v>11.8</v>
      </c>
      <c r="L219" s="30">
        <f>M219/K219</f>
        <v>1410500</v>
      </c>
      <c r="M219" s="67">
        <f>E219*0.91</f>
        <v>16643900</v>
      </c>
    </row>
    <row r="220" spans="1:13" ht="21.75" customHeight="1">
      <c r="A220" s="15"/>
      <c r="B220" s="16"/>
      <c r="C220" s="15"/>
      <c r="D220" s="15"/>
      <c r="E220" s="17">
        <v>15093200</v>
      </c>
      <c r="F220" s="17"/>
      <c r="G220" s="17"/>
      <c r="H220" s="15"/>
      <c r="J220" s="53" t="s">
        <v>383</v>
      </c>
      <c r="K220">
        <v>15.56</v>
      </c>
      <c r="L220" s="30">
        <f t="shared" ref="L220:L221" si="25">M220/K220</f>
        <v>882700</v>
      </c>
      <c r="M220" s="67">
        <f t="shared" ref="M220:M221" si="26">E220*0.91</f>
        <v>13734812</v>
      </c>
    </row>
    <row r="221" spans="1:13" ht="21.75" customHeight="1">
      <c r="A221" s="15"/>
      <c r="B221" s="16"/>
      <c r="C221" s="15"/>
      <c r="D221" s="15"/>
      <c r="E221" s="17">
        <v>3440000</v>
      </c>
      <c r="F221" s="17"/>
      <c r="G221" s="17"/>
      <c r="H221" s="15"/>
      <c r="J221" s="53" t="s">
        <v>384</v>
      </c>
      <c r="K221">
        <v>21.5</v>
      </c>
      <c r="L221" s="30">
        <f t="shared" si="25"/>
        <v>145600</v>
      </c>
      <c r="M221" s="67">
        <f t="shared" si="26"/>
        <v>3130400</v>
      </c>
    </row>
    <row r="222" spans="1:13" ht="21.75" customHeight="1">
      <c r="A222" s="15"/>
      <c r="B222" s="16"/>
      <c r="C222" s="15"/>
      <c r="D222" s="15"/>
      <c r="E222" s="17"/>
      <c r="F222" s="17"/>
      <c r="G222" s="17"/>
      <c r="H222" s="15"/>
    </row>
    <row r="223" spans="1:13" ht="21.75" customHeight="1">
      <c r="A223" s="15"/>
      <c r="B223" s="16"/>
      <c r="C223" s="15"/>
      <c r="D223" s="15"/>
      <c r="E223" s="17"/>
      <c r="F223" s="17"/>
      <c r="G223" s="17"/>
      <c r="H223" s="15"/>
    </row>
    <row r="224" spans="1:13" ht="21.75" customHeight="1">
      <c r="A224" s="15"/>
      <c r="B224" s="16"/>
      <c r="C224" s="15"/>
      <c r="D224" s="15"/>
      <c r="E224" s="17"/>
      <c r="F224" s="17"/>
      <c r="G224" s="17"/>
      <c r="H224" s="15"/>
    </row>
    <row r="225" spans="1:14" ht="21.75" customHeight="1">
      <c r="A225" s="15" t="s">
        <v>118</v>
      </c>
      <c r="B225" s="16">
        <v>44195</v>
      </c>
      <c r="C225" s="15" t="s">
        <v>94</v>
      </c>
      <c r="D225" s="15" t="s">
        <v>95</v>
      </c>
      <c r="E225" s="17">
        <v>259954000</v>
      </c>
      <c r="F225" s="17">
        <v>10</v>
      </c>
      <c r="G225" s="17">
        <v>25995400</v>
      </c>
      <c r="H225" s="15" t="s">
        <v>14</v>
      </c>
    </row>
    <row r="226" spans="1:14" ht="21.75" customHeight="1">
      <c r="A226" s="15"/>
      <c r="B226" s="16"/>
      <c r="C226" s="15"/>
      <c r="D226" s="15"/>
      <c r="E226" s="17">
        <v>92000000</v>
      </c>
      <c r="F226" s="17"/>
      <c r="G226" s="17"/>
      <c r="H226" s="15"/>
      <c r="J226" s="53" t="s">
        <v>385</v>
      </c>
      <c r="K226">
        <v>23</v>
      </c>
      <c r="L226" s="30">
        <f>M226/K226</f>
        <v>3640000</v>
      </c>
      <c r="M226" s="67">
        <f>E226*0.91</f>
        <v>83720000</v>
      </c>
    </row>
    <row r="227" spans="1:14" ht="21.75" customHeight="1">
      <c r="A227" s="15"/>
      <c r="B227" s="16"/>
      <c r="C227" s="15"/>
      <c r="D227" s="15"/>
      <c r="E227" s="17">
        <v>80454000</v>
      </c>
      <c r="F227" s="17"/>
      <c r="G227" s="17"/>
      <c r="H227" s="15"/>
      <c r="J227" s="53" t="s">
        <v>386</v>
      </c>
      <c r="K227">
        <v>268.18</v>
      </c>
      <c r="L227" s="30">
        <f t="shared" ref="L227:L228" si="27">M227/K227</f>
        <v>273000</v>
      </c>
      <c r="M227" s="67">
        <f t="shared" ref="M227:M228" si="28">E227*0.91</f>
        <v>73213140</v>
      </c>
    </row>
    <row r="228" spans="1:14" ht="21.75" customHeight="1">
      <c r="A228" s="15"/>
      <c r="B228" s="16"/>
      <c r="C228" s="15"/>
      <c r="D228" s="15"/>
      <c r="E228" s="17">
        <v>87500000</v>
      </c>
      <c r="F228" s="17"/>
      <c r="G228" s="17"/>
      <c r="H228" s="15"/>
      <c r="J228" s="53" t="s">
        <v>387</v>
      </c>
      <c r="K228">
        <v>35</v>
      </c>
      <c r="L228" s="30">
        <f t="shared" si="27"/>
        <v>2275000</v>
      </c>
      <c r="M228" s="67">
        <f t="shared" si="28"/>
        <v>79625000</v>
      </c>
      <c r="N228" s="30">
        <f>SUM(M227:M228)</f>
        <v>152838140</v>
      </c>
    </row>
    <row r="229" spans="1:14" ht="21.75" customHeight="1">
      <c r="A229" s="15"/>
      <c r="B229" s="16"/>
      <c r="C229" s="15"/>
      <c r="D229" s="15"/>
      <c r="E229" s="17"/>
      <c r="F229" s="17"/>
      <c r="G229" s="17"/>
      <c r="H229" s="15"/>
    </row>
    <row r="230" spans="1:14" ht="21.75" customHeight="1">
      <c r="A230" s="15"/>
      <c r="B230" s="16"/>
      <c r="C230" s="15"/>
      <c r="D230" s="15"/>
      <c r="E230" s="17"/>
      <c r="F230" s="17"/>
      <c r="G230" s="17"/>
      <c r="H230" s="15"/>
    </row>
    <row r="231" spans="1:14" ht="21.75" customHeight="1">
      <c r="A231" s="15" t="s">
        <v>119</v>
      </c>
      <c r="B231" s="16">
        <v>44195</v>
      </c>
      <c r="C231" s="15" t="s">
        <v>94</v>
      </c>
      <c r="D231" s="15" t="s">
        <v>95</v>
      </c>
      <c r="E231" s="17">
        <v>368547000</v>
      </c>
      <c r="F231" s="17">
        <v>10</v>
      </c>
      <c r="G231" s="17">
        <v>36854700</v>
      </c>
      <c r="H231" s="15" t="s">
        <v>14</v>
      </c>
    </row>
    <row r="232" spans="1:14" ht="21.75" customHeight="1">
      <c r="A232" s="19"/>
      <c r="B232" s="59"/>
      <c r="C232" s="19"/>
      <c r="D232" s="19"/>
      <c r="E232" s="60">
        <v>139167000</v>
      </c>
      <c r="F232" s="60"/>
      <c r="G232" s="60"/>
      <c r="H232" s="19"/>
      <c r="J232" s="53" t="s">
        <v>389</v>
      </c>
      <c r="K232">
        <v>44.18</v>
      </c>
      <c r="L232" s="30">
        <f>M232/K232</f>
        <v>2866500</v>
      </c>
      <c r="M232" s="67">
        <f>E232*0.91</f>
        <v>126641970</v>
      </c>
    </row>
    <row r="233" spans="1:14" ht="21.75" customHeight="1">
      <c r="A233" s="19"/>
      <c r="B233" s="59"/>
      <c r="C233" s="19"/>
      <c r="D233" s="19"/>
      <c r="E233" s="60">
        <v>229380000</v>
      </c>
      <c r="F233" s="60"/>
      <c r="G233" s="60"/>
      <c r="H233" s="19"/>
      <c r="J233" s="53" t="s">
        <v>388</v>
      </c>
      <c r="K233">
        <v>76.459999999999994</v>
      </c>
      <c r="L233" s="30">
        <f>M233/K233</f>
        <v>2730000</v>
      </c>
      <c r="M233" s="67">
        <f>E233*0.91</f>
        <v>208735800</v>
      </c>
    </row>
    <row r="234" spans="1:14" ht="21.75" customHeight="1">
      <c r="A234" s="19"/>
      <c r="B234" s="59"/>
      <c r="C234" s="19"/>
      <c r="D234" s="19"/>
      <c r="E234" s="60"/>
      <c r="F234" s="60"/>
      <c r="G234" s="60"/>
      <c r="H234" s="19"/>
    </row>
    <row r="235" spans="1:14" ht="21.75" customHeight="1">
      <c r="A235" s="19"/>
      <c r="B235" s="59"/>
      <c r="C235" s="19"/>
      <c r="D235" s="19"/>
      <c r="E235" s="60"/>
      <c r="F235" s="60"/>
      <c r="G235" s="60"/>
      <c r="H235" s="19"/>
    </row>
    <row r="236" spans="1:14" ht="21.75" customHeight="1">
      <c r="A236" s="12"/>
      <c r="B236" s="12"/>
      <c r="C236" s="11" t="s">
        <v>42</v>
      </c>
      <c r="D236" s="12"/>
      <c r="E236" s="18">
        <v>3348541995</v>
      </c>
      <c r="F236" s="12"/>
      <c r="G236" s="18">
        <v>334854199</v>
      </c>
      <c r="H236" s="12"/>
    </row>
    <row r="237" spans="1:14" ht="21.75" customHeight="1">
      <c r="K237">
        <f>K184+K201+K202+K203+K207+K208+K232+K233</f>
        <v>1011.9200000000001</v>
      </c>
    </row>
    <row r="238" spans="1:14" ht="21.75" customHeight="1">
      <c r="K238">
        <v>223</v>
      </c>
    </row>
    <row r="239" spans="1:14" ht="21.75" customHeight="1">
      <c r="K239" s="68">
        <f>K237+K238</f>
        <v>1234.92</v>
      </c>
    </row>
    <row r="244" spans="11:13" ht="21.75" customHeight="1">
      <c r="K244">
        <f>K96+K164+K239</f>
        <v>2188.91</v>
      </c>
    </row>
    <row r="247" spans="11:13" ht="21.75" customHeight="1">
      <c r="L247" s="30">
        <v>11490000</v>
      </c>
    </row>
    <row r="248" spans="11:13" ht="21.75" customHeight="1">
      <c r="L248" s="30">
        <v>13630000</v>
      </c>
    </row>
    <row r="249" spans="11:13" ht="21.75" customHeight="1">
      <c r="L249" s="30">
        <v>8680000</v>
      </c>
    </row>
    <row r="250" spans="11:13" ht="21.75" customHeight="1">
      <c r="L250" s="30">
        <v>2170000</v>
      </c>
    </row>
    <row r="251" spans="11:13" ht="21.75" customHeight="1">
      <c r="L251" s="30">
        <v>1040000</v>
      </c>
    </row>
    <row r="252" spans="11:13" ht="21.75" customHeight="1">
      <c r="L252" s="30">
        <v>260000</v>
      </c>
    </row>
    <row r="253" spans="11:13" ht="21.75" customHeight="1">
      <c r="L253" s="30">
        <f>SUM(L247:L252)</f>
        <v>37270000</v>
      </c>
      <c r="M253" s="67">
        <v>100</v>
      </c>
    </row>
    <row r="254" spans="11:13" ht="21.75" customHeight="1">
      <c r="M254" s="67">
        <f>L253/M253</f>
        <v>372700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opLeftCell="B1" workbookViewId="0">
      <selection activeCell="B14" sqref="B14:C17"/>
    </sheetView>
  </sheetViews>
  <sheetFormatPr defaultRowHeight="15.75"/>
  <cols>
    <col min="1" max="1" width="9" style="30"/>
    <col min="2" max="2" width="17.625" style="30" bestFit="1" customWidth="1"/>
    <col min="3" max="3" width="16" style="30" bestFit="1" customWidth="1"/>
    <col min="4" max="4" width="16.75" style="30" customWidth="1"/>
    <col min="5" max="5" width="13.5" style="30" bestFit="1" customWidth="1"/>
    <col min="6" max="6" width="14.5" style="30" customWidth="1"/>
    <col min="7" max="16384" width="9" style="30"/>
  </cols>
  <sheetData>
    <row r="3" spans="1:7">
      <c r="A3" s="30" t="s">
        <v>451</v>
      </c>
    </row>
    <row r="4" spans="1:7">
      <c r="A4" s="30" t="s">
        <v>452</v>
      </c>
      <c r="B4" s="30" t="s">
        <v>455</v>
      </c>
      <c r="D4" s="30" t="s">
        <v>456</v>
      </c>
    </row>
    <row r="5" spans="1:7">
      <c r="B5" s="30" t="s">
        <v>453</v>
      </c>
      <c r="C5" s="30" t="s">
        <v>454</v>
      </c>
      <c r="F5" s="30">
        <v>108567315</v>
      </c>
    </row>
    <row r="6" spans="1:7">
      <c r="A6" s="30" t="s">
        <v>304</v>
      </c>
      <c r="B6" s="30">
        <v>334381116</v>
      </c>
      <c r="C6" s="160">
        <v>33438112</v>
      </c>
      <c r="D6" s="30">
        <v>559727210</v>
      </c>
      <c r="E6" s="160">
        <v>55972721</v>
      </c>
    </row>
    <row r="8" spans="1:7">
      <c r="A8" s="30" t="s">
        <v>305</v>
      </c>
      <c r="B8" s="30">
        <v>1422480101</v>
      </c>
      <c r="C8" s="30">
        <v>142248009</v>
      </c>
      <c r="D8" s="30">
        <v>334956000</v>
      </c>
      <c r="E8" s="30">
        <v>33495600</v>
      </c>
    </row>
    <row r="9" spans="1:7">
      <c r="C9" s="30">
        <v>142372368</v>
      </c>
    </row>
    <row r="10" spans="1:7">
      <c r="C10" s="176">
        <f>C9-C8</f>
        <v>124359</v>
      </c>
    </row>
    <row r="11" spans="1:7">
      <c r="A11" s="30" t="s">
        <v>306</v>
      </c>
      <c r="B11" s="30">
        <v>2144349922</v>
      </c>
      <c r="C11" s="30">
        <v>213800644</v>
      </c>
      <c r="D11" s="30">
        <v>3106385949</v>
      </c>
      <c r="E11" s="30">
        <v>310638595</v>
      </c>
    </row>
    <row r="12" spans="1:7">
      <c r="C12" s="30">
        <v>215707911</v>
      </c>
    </row>
    <row r="13" spans="1:7">
      <c r="C13" s="176">
        <f>C12-C11</f>
        <v>1907267</v>
      </c>
    </row>
    <row r="14" spans="1:7">
      <c r="A14" s="30" t="s">
        <v>307</v>
      </c>
      <c r="B14" s="30">
        <v>2315035366</v>
      </c>
      <c r="C14" s="30">
        <v>231503538</v>
      </c>
      <c r="D14" s="30">
        <v>3348541995</v>
      </c>
      <c r="E14" s="30">
        <v>334854200</v>
      </c>
      <c r="G14" s="30">
        <v>5403498</v>
      </c>
    </row>
    <row r="15" spans="1:7">
      <c r="C15" s="30">
        <v>232280069</v>
      </c>
    </row>
    <row r="16" spans="1:7">
      <c r="C16" s="176">
        <f>C15-C14</f>
        <v>776531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A53" zoomScaleNormal="100" workbookViewId="0">
      <selection activeCell="A53" sqref="A53:H67"/>
    </sheetView>
  </sheetViews>
  <sheetFormatPr defaultRowHeight="15.75"/>
  <cols>
    <col min="1" max="1" width="4.5" customWidth="1"/>
    <col min="2" max="2" width="12.125" customWidth="1"/>
    <col min="3" max="3" width="48.625" customWidth="1"/>
    <col min="4" max="4" width="12.125" customWidth="1"/>
    <col min="5" max="7" width="12.125" style="2" customWidth="1"/>
    <col min="8" max="8" width="12.125" customWidth="1"/>
    <col min="9" max="12" width="21.75" style="24" customWidth="1"/>
    <col min="13" max="13" width="18.625" style="24" customWidth="1"/>
    <col min="14" max="14" width="14.625" style="24" customWidth="1"/>
    <col min="15" max="15" width="16.125" style="20" customWidth="1"/>
    <col min="16" max="16" width="17.625" style="22" bestFit="1" customWidth="1"/>
    <col min="17" max="21" width="9" style="20"/>
    <col min="260" max="261" width="12.125" customWidth="1"/>
    <col min="262" max="262" width="18.25" customWidth="1"/>
    <col min="263" max="267" width="12.125" customWidth="1"/>
    <col min="516" max="517" width="12.125" customWidth="1"/>
    <col min="518" max="518" width="18.25" customWidth="1"/>
    <col min="519" max="523" width="12.125" customWidth="1"/>
    <col min="772" max="773" width="12.125" customWidth="1"/>
    <col min="774" max="774" width="18.25" customWidth="1"/>
    <col min="775" max="779" width="12.125" customWidth="1"/>
    <col min="1028" max="1029" width="12.125" customWidth="1"/>
    <col min="1030" max="1030" width="18.25" customWidth="1"/>
    <col min="1031" max="1035" width="12.125" customWidth="1"/>
    <col min="1284" max="1285" width="12.125" customWidth="1"/>
    <col min="1286" max="1286" width="18.25" customWidth="1"/>
    <col min="1287" max="1291" width="12.125" customWidth="1"/>
    <col min="1540" max="1541" width="12.125" customWidth="1"/>
    <col min="1542" max="1542" width="18.25" customWidth="1"/>
    <col min="1543" max="1547" width="12.125" customWidth="1"/>
    <col min="1796" max="1797" width="12.125" customWidth="1"/>
    <col min="1798" max="1798" width="18.25" customWidth="1"/>
    <col min="1799" max="1803" width="12.125" customWidth="1"/>
    <col min="2052" max="2053" width="12.125" customWidth="1"/>
    <col min="2054" max="2054" width="18.25" customWidth="1"/>
    <col min="2055" max="2059" width="12.125" customWidth="1"/>
    <col min="2308" max="2309" width="12.125" customWidth="1"/>
    <col min="2310" max="2310" width="18.25" customWidth="1"/>
    <col min="2311" max="2315" width="12.125" customWidth="1"/>
    <col min="2564" max="2565" width="12.125" customWidth="1"/>
    <col min="2566" max="2566" width="18.25" customWidth="1"/>
    <col min="2567" max="2571" width="12.125" customWidth="1"/>
    <col min="2820" max="2821" width="12.125" customWidth="1"/>
    <col min="2822" max="2822" width="18.25" customWidth="1"/>
    <col min="2823" max="2827" width="12.125" customWidth="1"/>
    <col min="3076" max="3077" width="12.125" customWidth="1"/>
    <col min="3078" max="3078" width="18.25" customWidth="1"/>
    <col min="3079" max="3083" width="12.125" customWidth="1"/>
    <col min="3332" max="3333" width="12.125" customWidth="1"/>
    <col min="3334" max="3334" width="18.25" customWidth="1"/>
    <col min="3335" max="3339" width="12.125" customWidth="1"/>
    <col min="3588" max="3589" width="12.125" customWidth="1"/>
    <col min="3590" max="3590" width="18.25" customWidth="1"/>
    <col min="3591" max="3595" width="12.125" customWidth="1"/>
    <col min="3844" max="3845" width="12.125" customWidth="1"/>
    <col min="3846" max="3846" width="18.25" customWidth="1"/>
    <col min="3847" max="3851" width="12.125" customWidth="1"/>
    <col min="4100" max="4101" width="12.125" customWidth="1"/>
    <col min="4102" max="4102" width="18.25" customWidth="1"/>
    <col min="4103" max="4107" width="12.125" customWidth="1"/>
    <col min="4356" max="4357" width="12.125" customWidth="1"/>
    <col min="4358" max="4358" width="18.25" customWidth="1"/>
    <col min="4359" max="4363" width="12.125" customWidth="1"/>
    <col min="4612" max="4613" width="12.125" customWidth="1"/>
    <col min="4614" max="4614" width="18.25" customWidth="1"/>
    <col min="4615" max="4619" width="12.125" customWidth="1"/>
    <col min="4868" max="4869" width="12.125" customWidth="1"/>
    <col min="4870" max="4870" width="18.25" customWidth="1"/>
    <col min="4871" max="4875" width="12.125" customWidth="1"/>
    <col min="5124" max="5125" width="12.125" customWidth="1"/>
    <col min="5126" max="5126" width="18.25" customWidth="1"/>
    <col min="5127" max="5131" width="12.125" customWidth="1"/>
    <col min="5380" max="5381" width="12.125" customWidth="1"/>
    <col min="5382" max="5382" width="18.25" customWidth="1"/>
    <col min="5383" max="5387" width="12.125" customWidth="1"/>
    <col min="5636" max="5637" width="12.125" customWidth="1"/>
    <col min="5638" max="5638" width="18.25" customWidth="1"/>
    <col min="5639" max="5643" width="12.125" customWidth="1"/>
    <col min="5892" max="5893" width="12.125" customWidth="1"/>
    <col min="5894" max="5894" width="18.25" customWidth="1"/>
    <col min="5895" max="5899" width="12.125" customWidth="1"/>
    <col min="6148" max="6149" width="12.125" customWidth="1"/>
    <col min="6150" max="6150" width="18.25" customWidth="1"/>
    <col min="6151" max="6155" width="12.125" customWidth="1"/>
    <col min="6404" max="6405" width="12.125" customWidth="1"/>
    <col min="6406" max="6406" width="18.25" customWidth="1"/>
    <col min="6407" max="6411" width="12.125" customWidth="1"/>
    <col min="6660" max="6661" width="12.125" customWidth="1"/>
    <col min="6662" max="6662" width="18.25" customWidth="1"/>
    <col min="6663" max="6667" width="12.125" customWidth="1"/>
    <col min="6916" max="6917" width="12.125" customWidth="1"/>
    <col min="6918" max="6918" width="18.25" customWidth="1"/>
    <col min="6919" max="6923" width="12.125" customWidth="1"/>
    <col min="7172" max="7173" width="12.125" customWidth="1"/>
    <col min="7174" max="7174" width="18.25" customWidth="1"/>
    <col min="7175" max="7179" width="12.125" customWidth="1"/>
    <col min="7428" max="7429" width="12.125" customWidth="1"/>
    <col min="7430" max="7430" width="18.25" customWidth="1"/>
    <col min="7431" max="7435" width="12.125" customWidth="1"/>
    <col min="7684" max="7685" width="12.125" customWidth="1"/>
    <col min="7686" max="7686" width="18.25" customWidth="1"/>
    <col min="7687" max="7691" width="12.125" customWidth="1"/>
    <col min="7940" max="7941" width="12.125" customWidth="1"/>
    <col min="7942" max="7942" width="18.25" customWidth="1"/>
    <col min="7943" max="7947" width="12.125" customWidth="1"/>
    <col min="8196" max="8197" width="12.125" customWidth="1"/>
    <col min="8198" max="8198" width="18.25" customWidth="1"/>
    <col min="8199" max="8203" width="12.125" customWidth="1"/>
    <col min="8452" max="8453" width="12.125" customWidth="1"/>
    <col min="8454" max="8454" width="18.25" customWidth="1"/>
    <col min="8455" max="8459" width="12.125" customWidth="1"/>
    <col min="8708" max="8709" width="12.125" customWidth="1"/>
    <col min="8710" max="8710" width="18.25" customWidth="1"/>
    <col min="8711" max="8715" width="12.125" customWidth="1"/>
    <col min="8964" max="8965" width="12.125" customWidth="1"/>
    <col min="8966" max="8966" width="18.25" customWidth="1"/>
    <col min="8967" max="8971" width="12.125" customWidth="1"/>
    <col min="9220" max="9221" width="12.125" customWidth="1"/>
    <col min="9222" max="9222" width="18.25" customWidth="1"/>
    <col min="9223" max="9227" width="12.125" customWidth="1"/>
    <col min="9476" max="9477" width="12.125" customWidth="1"/>
    <col min="9478" max="9478" width="18.25" customWidth="1"/>
    <col min="9479" max="9483" width="12.125" customWidth="1"/>
    <col min="9732" max="9733" width="12.125" customWidth="1"/>
    <col min="9734" max="9734" width="18.25" customWidth="1"/>
    <col min="9735" max="9739" width="12.125" customWidth="1"/>
    <col min="9988" max="9989" width="12.125" customWidth="1"/>
    <col min="9990" max="9990" width="18.25" customWidth="1"/>
    <col min="9991" max="9995" width="12.125" customWidth="1"/>
    <col min="10244" max="10245" width="12.125" customWidth="1"/>
    <col min="10246" max="10246" width="18.25" customWidth="1"/>
    <col min="10247" max="10251" width="12.125" customWidth="1"/>
    <col min="10500" max="10501" width="12.125" customWidth="1"/>
    <col min="10502" max="10502" width="18.25" customWidth="1"/>
    <col min="10503" max="10507" width="12.125" customWidth="1"/>
    <col min="10756" max="10757" width="12.125" customWidth="1"/>
    <col min="10758" max="10758" width="18.25" customWidth="1"/>
    <col min="10759" max="10763" width="12.125" customWidth="1"/>
    <col min="11012" max="11013" width="12.125" customWidth="1"/>
    <col min="11014" max="11014" width="18.25" customWidth="1"/>
    <col min="11015" max="11019" width="12.125" customWidth="1"/>
    <col min="11268" max="11269" width="12.125" customWidth="1"/>
    <col min="11270" max="11270" width="18.25" customWidth="1"/>
    <col min="11271" max="11275" width="12.125" customWidth="1"/>
    <col min="11524" max="11525" width="12.125" customWidth="1"/>
    <col min="11526" max="11526" width="18.25" customWidth="1"/>
    <col min="11527" max="11531" width="12.125" customWidth="1"/>
    <col min="11780" max="11781" width="12.125" customWidth="1"/>
    <col min="11782" max="11782" width="18.25" customWidth="1"/>
    <col min="11783" max="11787" width="12.125" customWidth="1"/>
    <col min="12036" max="12037" width="12.125" customWidth="1"/>
    <col min="12038" max="12038" width="18.25" customWidth="1"/>
    <col min="12039" max="12043" width="12.125" customWidth="1"/>
    <col min="12292" max="12293" width="12.125" customWidth="1"/>
    <col min="12294" max="12294" width="18.25" customWidth="1"/>
    <col min="12295" max="12299" width="12.125" customWidth="1"/>
    <col min="12548" max="12549" width="12.125" customWidth="1"/>
    <col min="12550" max="12550" width="18.25" customWidth="1"/>
    <col min="12551" max="12555" width="12.125" customWidth="1"/>
    <col min="12804" max="12805" width="12.125" customWidth="1"/>
    <col min="12806" max="12806" width="18.25" customWidth="1"/>
    <col min="12807" max="12811" width="12.125" customWidth="1"/>
    <col min="13060" max="13061" width="12.125" customWidth="1"/>
    <col min="13062" max="13062" width="18.25" customWidth="1"/>
    <col min="13063" max="13067" width="12.125" customWidth="1"/>
    <col min="13316" max="13317" width="12.125" customWidth="1"/>
    <col min="13318" max="13318" width="18.25" customWidth="1"/>
    <col min="13319" max="13323" width="12.125" customWidth="1"/>
    <col min="13572" max="13573" width="12.125" customWidth="1"/>
    <col min="13574" max="13574" width="18.25" customWidth="1"/>
    <col min="13575" max="13579" width="12.125" customWidth="1"/>
    <col min="13828" max="13829" width="12.125" customWidth="1"/>
    <col min="13830" max="13830" width="18.25" customWidth="1"/>
    <col min="13831" max="13835" width="12.125" customWidth="1"/>
    <col min="14084" max="14085" width="12.125" customWidth="1"/>
    <col min="14086" max="14086" width="18.25" customWidth="1"/>
    <col min="14087" max="14091" width="12.125" customWidth="1"/>
    <col min="14340" max="14341" width="12.125" customWidth="1"/>
    <col min="14342" max="14342" width="18.25" customWidth="1"/>
    <col min="14343" max="14347" width="12.125" customWidth="1"/>
    <col min="14596" max="14597" width="12.125" customWidth="1"/>
    <col min="14598" max="14598" width="18.25" customWidth="1"/>
    <col min="14599" max="14603" width="12.125" customWidth="1"/>
    <col min="14852" max="14853" width="12.125" customWidth="1"/>
    <col min="14854" max="14854" width="18.25" customWidth="1"/>
    <col min="14855" max="14859" width="12.125" customWidth="1"/>
    <col min="15108" max="15109" width="12.125" customWidth="1"/>
    <col min="15110" max="15110" width="18.25" customWidth="1"/>
    <col min="15111" max="15115" width="12.125" customWidth="1"/>
    <col min="15364" max="15365" width="12.125" customWidth="1"/>
    <col min="15366" max="15366" width="18.25" customWidth="1"/>
    <col min="15367" max="15371" width="12.125" customWidth="1"/>
    <col min="15620" max="15621" width="12.125" customWidth="1"/>
    <col min="15622" max="15622" width="18.25" customWidth="1"/>
    <col min="15623" max="15627" width="12.125" customWidth="1"/>
    <col min="15876" max="15877" width="12.125" customWidth="1"/>
    <col min="15878" max="15878" width="18.25" customWidth="1"/>
    <col min="15879" max="15883" width="12.125" customWidth="1"/>
    <col min="16132" max="16133" width="12.125" customWidth="1"/>
    <col min="16134" max="16134" width="18.25" customWidth="1"/>
    <col min="16135" max="16139" width="12.125" customWidth="1"/>
  </cols>
  <sheetData>
    <row r="1" spans="1:17" ht="20.25" customHeight="1">
      <c r="A1" s="1" t="s">
        <v>0</v>
      </c>
    </row>
    <row r="2" spans="1:17" ht="16.5">
      <c r="A2" s="3" t="s">
        <v>1</v>
      </c>
    </row>
    <row r="3" spans="1:17" ht="20.25" customHeight="1">
      <c r="A3" s="4" t="s">
        <v>2</v>
      </c>
    </row>
    <row r="5" spans="1:17" ht="20.25" customHeight="1">
      <c r="A5" s="5" t="s">
        <v>3</v>
      </c>
      <c r="B5" s="5" t="s">
        <v>4</v>
      </c>
      <c r="C5" s="5" t="s">
        <v>5</v>
      </c>
      <c r="D5" s="5" t="s">
        <v>6</v>
      </c>
      <c r="E5" s="6" t="s">
        <v>7</v>
      </c>
      <c r="F5" s="6" t="s">
        <v>8</v>
      </c>
      <c r="G5" s="6" t="s">
        <v>9</v>
      </c>
      <c r="H5" s="5" t="s">
        <v>10</v>
      </c>
      <c r="I5" s="25" t="s">
        <v>120</v>
      </c>
      <c r="J5" s="25"/>
      <c r="K5" s="25"/>
      <c r="L5" s="25"/>
      <c r="M5" s="26" t="s">
        <v>121</v>
      </c>
      <c r="N5" s="26" t="s">
        <v>122</v>
      </c>
      <c r="O5" s="28" t="s">
        <v>123</v>
      </c>
      <c r="P5" s="51" t="s">
        <v>124</v>
      </c>
      <c r="Q5" s="28" t="s">
        <v>125</v>
      </c>
    </row>
    <row r="6" spans="1:17">
      <c r="A6" s="7" t="s">
        <v>11</v>
      </c>
      <c r="B6" s="8">
        <v>43838</v>
      </c>
      <c r="C6" s="7" t="s">
        <v>12</v>
      </c>
      <c r="D6" s="7" t="s">
        <v>13</v>
      </c>
      <c r="E6" s="9">
        <v>7294100</v>
      </c>
      <c r="F6" s="9">
        <v>10</v>
      </c>
      <c r="G6" s="9">
        <v>729410</v>
      </c>
      <c r="H6" s="7" t="s">
        <v>14</v>
      </c>
      <c r="I6" s="24">
        <f>E6*0.7</f>
        <v>5105870</v>
      </c>
      <c r="M6" s="24">
        <f>E6*0.17</f>
        <v>1239997</v>
      </c>
    </row>
    <row r="7" spans="1:17">
      <c r="A7" s="7" t="s">
        <v>15</v>
      </c>
      <c r="B7" s="8">
        <v>43847</v>
      </c>
      <c r="C7" s="7" t="s">
        <v>16</v>
      </c>
      <c r="D7" s="7" t="s">
        <v>17</v>
      </c>
      <c r="E7" s="9">
        <v>63112500</v>
      </c>
      <c r="F7" s="9">
        <v>10</v>
      </c>
      <c r="G7" s="9">
        <v>6311250</v>
      </c>
      <c r="H7" s="7" t="s">
        <v>14</v>
      </c>
      <c r="I7" s="24">
        <f t="shared" ref="I7:I16" si="0">E7*0.7</f>
        <v>44178750</v>
      </c>
      <c r="M7" s="24">
        <f t="shared" ref="M7:M16" si="1">E7*0.17</f>
        <v>10729125</v>
      </c>
    </row>
    <row r="8" spans="1:17">
      <c r="A8" s="7" t="s">
        <v>18</v>
      </c>
      <c r="B8" s="8">
        <v>43848</v>
      </c>
      <c r="C8" s="7" t="s">
        <v>19</v>
      </c>
      <c r="D8" s="7" t="s">
        <v>20</v>
      </c>
      <c r="E8" s="9">
        <v>14840000</v>
      </c>
      <c r="F8" s="9">
        <v>10</v>
      </c>
      <c r="G8" s="9">
        <v>1484000</v>
      </c>
      <c r="H8" s="7" t="s">
        <v>14</v>
      </c>
      <c r="I8" s="24">
        <f t="shared" si="0"/>
        <v>10388000</v>
      </c>
      <c r="M8" s="24">
        <f t="shared" si="1"/>
        <v>2522800</v>
      </c>
    </row>
    <row r="9" spans="1:17">
      <c r="A9" s="7" t="s">
        <v>21</v>
      </c>
      <c r="B9" s="8">
        <v>43849</v>
      </c>
      <c r="C9" s="7" t="s">
        <v>22</v>
      </c>
      <c r="D9" s="7" t="s">
        <v>23</v>
      </c>
      <c r="E9" s="9">
        <v>19584000</v>
      </c>
      <c r="F9" s="9">
        <v>10</v>
      </c>
      <c r="G9" s="9">
        <v>1958400</v>
      </c>
      <c r="H9" s="7" t="s">
        <v>14</v>
      </c>
      <c r="I9" s="24">
        <f t="shared" si="0"/>
        <v>13708800</v>
      </c>
      <c r="M9" s="24">
        <f t="shared" si="1"/>
        <v>3329280.0000000005</v>
      </c>
    </row>
    <row r="10" spans="1:17">
      <c r="A10" s="7" t="s">
        <v>24</v>
      </c>
      <c r="B10" s="8">
        <v>43850</v>
      </c>
      <c r="C10" s="7" t="s">
        <v>25</v>
      </c>
      <c r="D10" s="7" t="s">
        <v>26</v>
      </c>
      <c r="E10" s="9">
        <v>138639605</v>
      </c>
      <c r="F10" s="9">
        <v>10</v>
      </c>
      <c r="G10" s="9">
        <v>13863961</v>
      </c>
      <c r="H10" s="7" t="s">
        <v>14</v>
      </c>
      <c r="I10" s="24">
        <f t="shared" si="0"/>
        <v>97047723.5</v>
      </c>
      <c r="M10" s="24">
        <f t="shared" si="1"/>
        <v>23568732.850000001</v>
      </c>
    </row>
    <row r="11" spans="1:17">
      <c r="A11" s="7" t="s">
        <v>27</v>
      </c>
      <c r="B11" s="8">
        <v>43895</v>
      </c>
      <c r="C11" s="7" t="s">
        <v>28</v>
      </c>
      <c r="D11" s="7" t="s">
        <v>29</v>
      </c>
      <c r="E11" s="9">
        <v>45810000</v>
      </c>
      <c r="F11" s="9">
        <v>10</v>
      </c>
      <c r="G11" s="9">
        <v>4581000</v>
      </c>
      <c r="H11" s="7" t="s">
        <v>14</v>
      </c>
      <c r="I11" s="24">
        <f t="shared" si="0"/>
        <v>32066999.999999996</v>
      </c>
      <c r="M11" s="24">
        <f t="shared" si="1"/>
        <v>7787700.0000000009</v>
      </c>
    </row>
    <row r="12" spans="1:17">
      <c r="A12" s="7" t="s">
        <v>30</v>
      </c>
      <c r="B12" s="8">
        <v>43907</v>
      </c>
      <c r="C12" s="7" t="s">
        <v>31</v>
      </c>
      <c r="D12" s="7" t="s">
        <v>32</v>
      </c>
      <c r="E12" s="9">
        <v>162450000</v>
      </c>
      <c r="F12" s="9">
        <v>10</v>
      </c>
      <c r="G12" s="9">
        <v>16245000</v>
      </c>
      <c r="H12" s="7" t="s">
        <v>14</v>
      </c>
      <c r="I12" s="24">
        <f t="shared" si="0"/>
        <v>113715000</v>
      </c>
      <c r="M12" s="24">
        <f t="shared" si="1"/>
        <v>27616500.000000004</v>
      </c>
    </row>
    <row r="13" spans="1:17">
      <c r="A13" s="7" t="s">
        <v>33</v>
      </c>
      <c r="B13" s="8">
        <v>43908</v>
      </c>
      <c r="C13" s="7" t="s">
        <v>34</v>
      </c>
      <c r="D13" s="7" t="s">
        <v>35</v>
      </c>
      <c r="E13" s="9">
        <v>50427000</v>
      </c>
      <c r="F13" s="9">
        <v>10</v>
      </c>
      <c r="G13" s="9">
        <v>5042700</v>
      </c>
      <c r="H13" s="7" t="s">
        <v>14</v>
      </c>
      <c r="I13" s="24">
        <f t="shared" si="0"/>
        <v>35298900</v>
      </c>
      <c r="M13" s="24">
        <f t="shared" si="1"/>
        <v>8572590</v>
      </c>
    </row>
    <row r="14" spans="1:17">
      <c r="A14" s="7" t="s">
        <v>36</v>
      </c>
      <c r="B14" s="8">
        <v>43914</v>
      </c>
      <c r="C14" s="7" t="s">
        <v>37</v>
      </c>
      <c r="D14" s="7" t="s">
        <v>38</v>
      </c>
      <c r="E14" s="9">
        <v>17250000</v>
      </c>
      <c r="F14" s="9">
        <v>10</v>
      </c>
      <c r="G14" s="9">
        <v>1725000</v>
      </c>
      <c r="H14" s="7" t="s">
        <v>14</v>
      </c>
      <c r="I14" s="24">
        <f t="shared" si="0"/>
        <v>12075000</v>
      </c>
      <c r="M14" s="24">
        <f t="shared" si="1"/>
        <v>2932500</v>
      </c>
    </row>
    <row r="15" spans="1:17">
      <c r="A15" s="7" t="s">
        <v>39</v>
      </c>
      <c r="B15" s="8">
        <v>43918</v>
      </c>
      <c r="C15" s="7" t="s">
        <v>40</v>
      </c>
      <c r="D15" s="7" t="s">
        <v>41</v>
      </c>
      <c r="E15" s="9">
        <v>40320000</v>
      </c>
      <c r="F15" s="9">
        <v>10</v>
      </c>
      <c r="G15" s="9">
        <v>4032000</v>
      </c>
      <c r="H15" s="7" t="s">
        <v>14</v>
      </c>
      <c r="I15" s="24">
        <f t="shared" si="0"/>
        <v>28224000</v>
      </c>
      <c r="M15" s="24">
        <f t="shared" si="1"/>
        <v>6854400.0000000009</v>
      </c>
    </row>
    <row r="16" spans="1:17" ht="20.25" customHeight="1">
      <c r="C16" s="4" t="s">
        <v>42</v>
      </c>
      <c r="E16" s="10">
        <f>SUM(E6:E15)</f>
        <v>559727205</v>
      </c>
      <c r="G16" s="10">
        <f>SUM(G6:G15)</f>
        <v>55972721</v>
      </c>
      <c r="I16" s="27">
        <f t="shared" si="0"/>
        <v>391809043.5</v>
      </c>
      <c r="J16" s="27"/>
      <c r="K16" s="27"/>
      <c r="L16" s="27"/>
      <c r="M16" s="27">
        <f t="shared" si="1"/>
        <v>95153624.850000009</v>
      </c>
      <c r="N16" s="24">
        <f>'bang luong'!I66</f>
        <v>81480000</v>
      </c>
      <c r="O16" s="52">
        <f>'phan bo'!H45</f>
        <v>11257862.125</v>
      </c>
      <c r="P16" s="24">
        <f>P76*4</f>
        <v>5000000</v>
      </c>
    </row>
    <row r="17" spans="1:17">
      <c r="M17" s="24">
        <v>94800000</v>
      </c>
    </row>
    <row r="18" spans="1:17" ht="26.25" customHeight="1">
      <c r="A18" s="4" t="s">
        <v>43</v>
      </c>
      <c r="I18" s="24">
        <f>I16+M17+N16+P16+O16</f>
        <v>584346905.625</v>
      </c>
      <c r="Q18" s="52">
        <f>I18/E16</f>
        <v>1.0439851777885265</v>
      </c>
    </row>
    <row r="19" spans="1:17" ht="26.25" customHeight="1"/>
    <row r="20" spans="1:17" ht="26.25" customHeight="1">
      <c r="A20" s="5" t="s">
        <v>3</v>
      </c>
      <c r="B20" s="5" t="s">
        <v>4</v>
      </c>
      <c r="C20" s="5" t="s">
        <v>5</v>
      </c>
      <c r="D20" s="5" t="s">
        <v>6</v>
      </c>
      <c r="E20" s="6" t="s">
        <v>7</v>
      </c>
      <c r="F20" s="6" t="s">
        <v>8</v>
      </c>
      <c r="G20" s="6" t="s">
        <v>9</v>
      </c>
      <c r="H20" s="5" t="s">
        <v>10</v>
      </c>
      <c r="I20" s="25" t="s">
        <v>120</v>
      </c>
      <c r="J20" s="25"/>
      <c r="K20" s="25"/>
      <c r="L20" s="25"/>
      <c r="M20" s="26" t="s">
        <v>121</v>
      </c>
      <c r="N20" s="26" t="s">
        <v>122</v>
      </c>
      <c r="O20" s="28" t="s">
        <v>123</v>
      </c>
      <c r="P20" s="51" t="s">
        <v>124</v>
      </c>
      <c r="Q20" s="28" t="s">
        <v>125</v>
      </c>
    </row>
    <row r="21" spans="1:17" ht="26.25" customHeight="1">
      <c r="A21" s="7" t="s">
        <v>44</v>
      </c>
      <c r="B21" s="8">
        <v>43955</v>
      </c>
      <c r="C21" s="7" t="s">
        <v>31</v>
      </c>
      <c r="D21" s="7" t="s">
        <v>32</v>
      </c>
      <c r="E21" s="9">
        <v>33850000</v>
      </c>
      <c r="F21" s="9">
        <v>10</v>
      </c>
      <c r="G21" s="9">
        <v>3385000</v>
      </c>
      <c r="H21" s="7" t="s">
        <v>14</v>
      </c>
      <c r="I21" s="24">
        <f>E21*0.7</f>
        <v>23695000</v>
      </c>
      <c r="M21" s="24">
        <f>E21*0.17</f>
        <v>5754500</v>
      </c>
    </row>
    <row r="22" spans="1:17" ht="26.25" customHeight="1">
      <c r="A22" s="7" t="s">
        <v>45</v>
      </c>
      <c r="B22" s="8">
        <v>44005</v>
      </c>
      <c r="C22" s="7" t="s">
        <v>46</v>
      </c>
      <c r="D22" s="7" t="s">
        <v>47</v>
      </c>
      <c r="E22" s="9">
        <v>46172000</v>
      </c>
      <c r="F22" s="9">
        <v>10</v>
      </c>
      <c r="G22" s="9">
        <v>4617200</v>
      </c>
      <c r="H22" s="7" t="s">
        <v>14</v>
      </c>
      <c r="I22" s="24">
        <f t="shared" ref="I22:I32" si="2">E22*0.7</f>
        <v>32320399.999999996</v>
      </c>
      <c r="M22" s="24">
        <f t="shared" ref="M22:M32" si="3">E22*0.17</f>
        <v>7849240.0000000009</v>
      </c>
    </row>
    <row r="23" spans="1:17" ht="26.25" customHeight="1">
      <c r="A23" s="7" t="s">
        <v>48</v>
      </c>
      <c r="B23" s="8">
        <v>44009</v>
      </c>
      <c r="C23" s="7" t="s">
        <v>49</v>
      </c>
      <c r="D23" s="7" t="s">
        <v>50</v>
      </c>
      <c r="E23" s="9">
        <v>39930000</v>
      </c>
      <c r="F23" s="9">
        <v>10</v>
      </c>
      <c r="G23" s="9">
        <v>3993000</v>
      </c>
      <c r="H23" s="7" t="s">
        <v>14</v>
      </c>
      <c r="I23" s="24">
        <f t="shared" si="2"/>
        <v>27951000</v>
      </c>
      <c r="M23" s="24">
        <f t="shared" si="3"/>
        <v>6788100.0000000009</v>
      </c>
    </row>
    <row r="24" spans="1:17" ht="26.25" customHeight="1">
      <c r="A24" s="7" t="s">
        <v>51</v>
      </c>
      <c r="B24" s="8">
        <v>43924</v>
      </c>
      <c r="C24" s="7" t="s">
        <v>52</v>
      </c>
      <c r="D24" s="7" t="s">
        <v>53</v>
      </c>
      <c r="E24" s="9">
        <v>40825000</v>
      </c>
      <c r="F24" s="9">
        <v>10</v>
      </c>
      <c r="G24" s="9">
        <v>4082500</v>
      </c>
      <c r="H24" s="7" t="s">
        <v>14</v>
      </c>
      <c r="I24" s="24">
        <f t="shared" si="2"/>
        <v>28577500</v>
      </c>
      <c r="M24" s="24">
        <f t="shared" si="3"/>
        <v>6940250.0000000009</v>
      </c>
    </row>
    <row r="25" spans="1:17" ht="26.25" customHeight="1">
      <c r="A25" s="7" t="s">
        <v>54</v>
      </c>
      <c r="B25" s="8">
        <v>43935</v>
      </c>
      <c r="C25" s="7" t="s">
        <v>55</v>
      </c>
      <c r="D25" s="7" t="s">
        <v>56</v>
      </c>
      <c r="E25" s="9">
        <v>10335000</v>
      </c>
      <c r="F25" s="9">
        <v>10</v>
      </c>
      <c r="G25" s="9">
        <v>1033500</v>
      </c>
      <c r="H25" s="7" t="s">
        <v>14</v>
      </c>
      <c r="I25" s="24">
        <f t="shared" si="2"/>
        <v>7234500</v>
      </c>
      <c r="M25" s="24">
        <f t="shared" si="3"/>
        <v>1756950.0000000002</v>
      </c>
    </row>
    <row r="26" spans="1:17" ht="26.25" customHeight="1">
      <c r="A26" s="7" t="s">
        <v>57</v>
      </c>
      <c r="B26" s="8">
        <v>43937</v>
      </c>
      <c r="C26" s="7" t="s">
        <v>55</v>
      </c>
      <c r="D26" s="7" t="s">
        <v>56</v>
      </c>
      <c r="E26" s="9">
        <v>15170000</v>
      </c>
      <c r="F26" s="9">
        <v>10</v>
      </c>
      <c r="G26" s="9">
        <v>1517000</v>
      </c>
      <c r="H26" s="7" t="s">
        <v>14</v>
      </c>
      <c r="I26" s="24">
        <f t="shared" si="2"/>
        <v>10619000</v>
      </c>
      <c r="M26" s="24">
        <f t="shared" si="3"/>
        <v>2578900</v>
      </c>
    </row>
    <row r="27" spans="1:17" ht="26.25" customHeight="1">
      <c r="A27" s="7" t="s">
        <v>58</v>
      </c>
      <c r="B27" s="8">
        <v>43938</v>
      </c>
      <c r="C27" s="7" t="s">
        <v>59</v>
      </c>
      <c r="D27" s="7" t="s">
        <v>60</v>
      </c>
      <c r="E27" s="9">
        <v>94836000</v>
      </c>
      <c r="F27" s="9">
        <v>10</v>
      </c>
      <c r="G27" s="9">
        <v>9483600</v>
      </c>
      <c r="H27" s="7" t="s">
        <v>14</v>
      </c>
      <c r="I27" s="24">
        <f t="shared" si="2"/>
        <v>66385199.999999993</v>
      </c>
      <c r="M27" s="24">
        <f t="shared" si="3"/>
        <v>16122120.000000002</v>
      </c>
    </row>
    <row r="28" spans="1:17" ht="26.25" customHeight="1">
      <c r="A28" s="7" t="s">
        <v>61</v>
      </c>
      <c r="B28" s="8">
        <v>43942</v>
      </c>
      <c r="C28" s="7" t="s">
        <v>62</v>
      </c>
      <c r="D28" s="7" t="s">
        <v>63</v>
      </c>
      <c r="E28" s="9">
        <v>6048000</v>
      </c>
      <c r="F28" s="9">
        <v>10</v>
      </c>
      <c r="G28" s="9">
        <v>604800</v>
      </c>
      <c r="H28" s="7" t="s">
        <v>14</v>
      </c>
      <c r="I28" s="24">
        <f t="shared" si="2"/>
        <v>4233600</v>
      </c>
      <c r="M28" s="24">
        <f t="shared" si="3"/>
        <v>1028160.0000000001</v>
      </c>
    </row>
    <row r="29" spans="1:17" ht="26.25" customHeight="1">
      <c r="A29" s="7" t="s">
        <v>64</v>
      </c>
      <c r="B29" s="8">
        <v>43943</v>
      </c>
      <c r="C29" s="7" t="s">
        <v>55</v>
      </c>
      <c r="D29" s="7" t="s">
        <v>56</v>
      </c>
      <c r="E29" s="9">
        <v>12950000</v>
      </c>
      <c r="F29" s="9">
        <v>10</v>
      </c>
      <c r="G29" s="9">
        <v>1295000</v>
      </c>
      <c r="H29" s="7" t="s">
        <v>14</v>
      </c>
      <c r="I29" s="24">
        <f t="shared" si="2"/>
        <v>9065000</v>
      </c>
      <c r="M29" s="24">
        <f t="shared" si="3"/>
        <v>2201500</v>
      </c>
    </row>
    <row r="30" spans="1:17" ht="26.25" customHeight="1">
      <c r="A30" s="7" t="s">
        <v>65</v>
      </c>
      <c r="B30" s="8">
        <v>43943</v>
      </c>
      <c r="C30" s="7" t="s">
        <v>31</v>
      </c>
      <c r="D30" s="7" t="s">
        <v>32</v>
      </c>
      <c r="E30" s="9">
        <v>2340000</v>
      </c>
      <c r="F30" s="9">
        <v>10</v>
      </c>
      <c r="G30" s="9">
        <v>234000</v>
      </c>
      <c r="H30" s="7" t="s">
        <v>14</v>
      </c>
      <c r="I30" s="24">
        <f t="shared" si="2"/>
        <v>1638000</v>
      </c>
      <c r="M30" s="24">
        <f t="shared" si="3"/>
        <v>397800</v>
      </c>
    </row>
    <row r="31" spans="1:17" ht="26.25" customHeight="1">
      <c r="A31" s="7" t="s">
        <v>66</v>
      </c>
      <c r="B31" s="8">
        <v>43955</v>
      </c>
      <c r="C31" s="7" t="s">
        <v>31</v>
      </c>
      <c r="D31" s="7" t="s">
        <v>32</v>
      </c>
      <c r="E31" s="9">
        <v>32500000</v>
      </c>
      <c r="F31" s="9">
        <v>10</v>
      </c>
      <c r="G31" s="9">
        <v>3250000</v>
      </c>
      <c r="H31" s="7" t="s">
        <v>14</v>
      </c>
      <c r="I31" s="24">
        <f t="shared" si="2"/>
        <v>22750000</v>
      </c>
      <c r="M31" s="24">
        <f t="shared" si="3"/>
        <v>5525000</v>
      </c>
    </row>
    <row r="32" spans="1:17" ht="26.25" customHeight="1">
      <c r="C32" s="4" t="s">
        <v>42</v>
      </c>
      <c r="E32" s="10">
        <f>SUM(E21:E31)</f>
        <v>334956000</v>
      </c>
      <c r="G32" s="10">
        <f>SUM(G21:G31)</f>
        <v>33495600</v>
      </c>
      <c r="I32" s="27">
        <f t="shared" si="2"/>
        <v>234469200</v>
      </c>
      <c r="J32" s="27"/>
      <c r="K32" s="27"/>
      <c r="L32" s="27"/>
      <c r="M32" s="27">
        <f t="shared" si="3"/>
        <v>56942520.000000007</v>
      </c>
      <c r="N32" s="24">
        <f>'bang luong'!S66</f>
        <v>98500000</v>
      </c>
      <c r="O32" s="52">
        <f>'phan bo'!K45</f>
        <v>11257862.125</v>
      </c>
      <c r="P32" s="22">
        <f>P76*3</f>
        <v>3750000</v>
      </c>
    </row>
    <row r="33" spans="1:17">
      <c r="M33" s="24">
        <v>58000000</v>
      </c>
    </row>
    <row r="34" spans="1:17">
      <c r="I34" s="24">
        <f>I32+M33+N32+P32+O32</f>
        <v>405977062.125</v>
      </c>
      <c r="Q34" s="52">
        <f>I34/E32</f>
        <v>1.2120310193726938</v>
      </c>
    </row>
    <row r="35" spans="1:17" ht="19.5" customHeight="1">
      <c r="A35" s="11" t="s">
        <v>67</v>
      </c>
      <c r="B35" s="12"/>
      <c r="C35" s="12"/>
      <c r="D35" s="12"/>
      <c r="E35" s="12"/>
      <c r="F35" s="12"/>
      <c r="G35" s="12"/>
      <c r="H35" s="12"/>
    </row>
    <row r="36" spans="1:17" ht="19.5" customHeight="1">
      <c r="E36"/>
      <c r="F36"/>
      <c r="G36"/>
    </row>
    <row r="37" spans="1:17" ht="19.5" customHeight="1">
      <c r="A37" s="13" t="s">
        <v>3</v>
      </c>
      <c r="B37" s="13" t="s">
        <v>4</v>
      </c>
      <c r="C37" s="13" t="s">
        <v>5</v>
      </c>
      <c r="D37" s="13" t="s">
        <v>6</v>
      </c>
      <c r="E37" s="14" t="s">
        <v>7</v>
      </c>
      <c r="F37" s="14" t="s">
        <v>8</v>
      </c>
      <c r="G37" s="14" t="s">
        <v>9</v>
      </c>
      <c r="H37" s="21" t="s">
        <v>10</v>
      </c>
      <c r="I37" s="25" t="s">
        <v>120</v>
      </c>
      <c r="J37" s="25"/>
      <c r="K37" s="25"/>
      <c r="L37" s="25"/>
      <c r="M37" s="26" t="s">
        <v>121</v>
      </c>
      <c r="N37" s="26" t="s">
        <v>122</v>
      </c>
      <c r="O37" s="28" t="s">
        <v>123</v>
      </c>
      <c r="P37" s="51" t="s">
        <v>124</v>
      </c>
      <c r="Q37" s="28" t="s">
        <v>125</v>
      </c>
    </row>
    <row r="38" spans="1:17" ht="19.5" customHeight="1">
      <c r="A38" s="15" t="s">
        <v>68</v>
      </c>
      <c r="B38" s="16">
        <v>44026</v>
      </c>
      <c r="C38" s="15" t="s">
        <v>69</v>
      </c>
      <c r="D38" s="15" t="s">
        <v>70</v>
      </c>
      <c r="E38" s="17">
        <v>70284000</v>
      </c>
      <c r="F38" s="17">
        <v>10</v>
      </c>
      <c r="G38" s="17">
        <v>7028400</v>
      </c>
      <c r="H38" s="15" t="s">
        <v>14</v>
      </c>
      <c r="I38" s="24">
        <f>E38*0.7</f>
        <v>49198800</v>
      </c>
      <c r="M38" s="24">
        <f>E38*0.17</f>
        <v>11948280</v>
      </c>
    </row>
    <row r="39" spans="1:17" ht="19.5" customHeight="1">
      <c r="A39" s="15" t="s">
        <v>71</v>
      </c>
      <c r="B39" s="16">
        <v>44027</v>
      </c>
      <c r="C39" s="15" t="s">
        <v>72</v>
      </c>
      <c r="D39" s="15" t="s">
        <v>26</v>
      </c>
      <c r="E39" s="17">
        <v>159968775</v>
      </c>
      <c r="F39" s="17">
        <v>10</v>
      </c>
      <c r="G39" s="17">
        <v>15996878</v>
      </c>
      <c r="H39" s="15" t="s">
        <v>14</v>
      </c>
      <c r="I39" s="24">
        <f t="shared" ref="I39:I49" si="4">E39*0.7</f>
        <v>111978142.5</v>
      </c>
      <c r="M39" s="24">
        <f t="shared" ref="M39:M49" si="5">E39*0.17</f>
        <v>27194691.750000004</v>
      </c>
    </row>
    <row r="40" spans="1:17" ht="19.5" customHeight="1">
      <c r="A40" s="15" t="s">
        <v>73</v>
      </c>
      <c r="B40" s="16">
        <v>44040</v>
      </c>
      <c r="C40" s="15" t="s">
        <v>74</v>
      </c>
      <c r="D40" s="15" t="s">
        <v>75</v>
      </c>
      <c r="E40" s="17">
        <v>32992500</v>
      </c>
      <c r="F40" s="17">
        <v>10</v>
      </c>
      <c r="G40" s="17">
        <v>3299250</v>
      </c>
      <c r="H40" s="15" t="s">
        <v>14</v>
      </c>
      <c r="I40" s="24">
        <f t="shared" si="4"/>
        <v>23094750</v>
      </c>
      <c r="M40" s="24">
        <f t="shared" si="5"/>
        <v>5608725</v>
      </c>
    </row>
    <row r="41" spans="1:17" ht="19.5" customHeight="1">
      <c r="A41" s="15" t="s">
        <v>76</v>
      </c>
      <c r="B41" s="16">
        <v>44048</v>
      </c>
      <c r="C41" s="15" t="s">
        <v>77</v>
      </c>
      <c r="D41" s="15" t="s">
        <v>78</v>
      </c>
      <c r="E41" s="17">
        <v>172143000</v>
      </c>
      <c r="F41" s="17">
        <v>10</v>
      </c>
      <c r="G41" s="17">
        <v>17214300</v>
      </c>
      <c r="H41" s="15" t="s">
        <v>14</v>
      </c>
      <c r="I41" s="24">
        <f t="shared" si="4"/>
        <v>120500099.99999999</v>
      </c>
      <c r="M41" s="24">
        <f t="shared" si="5"/>
        <v>29264310.000000004</v>
      </c>
    </row>
    <row r="42" spans="1:17" ht="19.5" customHeight="1">
      <c r="A42" s="15" t="s">
        <v>79</v>
      </c>
      <c r="B42" s="16">
        <v>44049</v>
      </c>
      <c r="C42" s="15" t="s">
        <v>80</v>
      </c>
      <c r="D42" s="15" t="s">
        <v>81</v>
      </c>
      <c r="E42" s="17">
        <v>91904000</v>
      </c>
      <c r="F42" s="17">
        <v>10</v>
      </c>
      <c r="G42" s="17">
        <v>9190400</v>
      </c>
      <c r="H42" s="15" t="s">
        <v>14</v>
      </c>
      <c r="I42" s="24">
        <f t="shared" si="4"/>
        <v>64332799.999999993</v>
      </c>
      <c r="M42" s="24">
        <f t="shared" si="5"/>
        <v>15623680.000000002</v>
      </c>
    </row>
    <row r="43" spans="1:17" ht="19.5" customHeight="1">
      <c r="A43" s="15" t="s">
        <v>82</v>
      </c>
      <c r="B43" s="16">
        <v>44048</v>
      </c>
      <c r="C43" s="15" t="s">
        <v>83</v>
      </c>
      <c r="D43" s="15" t="s">
        <v>84</v>
      </c>
      <c r="E43" s="17">
        <v>44246434</v>
      </c>
      <c r="F43" s="17">
        <v>10</v>
      </c>
      <c r="G43" s="17">
        <v>4424643</v>
      </c>
      <c r="H43" s="15" t="s">
        <v>14</v>
      </c>
      <c r="I43" s="24">
        <f t="shared" si="4"/>
        <v>30972503.799999997</v>
      </c>
      <c r="M43" s="24">
        <f t="shared" si="5"/>
        <v>7521893.7800000003</v>
      </c>
    </row>
    <row r="44" spans="1:17" ht="19.5" customHeight="1">
      <c r="A44" s="15" t="s">
        <v>85</v>
      </c>
      <c r="B44" s="16">
        <v>44096</v>
      </c>
      <c r="C44" s="15" t="s">
        <v>86</v>
      </c>
      <c r="D44" s="15" t="s">
        <v>87</v>
      </c>
      <c r="E44" s="17">
        <v>56131500</v>
      </c>
      <c r="F44" s="17">
        <v>10</v>
      </c>
      <c r="G44" s="17">
        <v>5613150</v>
      </c>
      <c r="H44" s="15" t="s">
        <v>14</v>
      </c>
      <c r="I44" s="24">
        <f t="shared" si="4"/>
        <v>39292050</v>
      </c>
      <c r="M44" s="24">
        <f t="shared" si="5"/>
        <v>9542355</v>
      </c>
    </row>
    <row r="45" spans="1:17" ht="19.5" customHeight="1">
      <c r="A45" s="15" t="s">
        <v>88</v>
      </c>
      <c r="B45" s="16">
        <v>44096</v>
      </c>
      <c r="C45" s="15" t="s">
        <v>31</v>
      </c>
      <c r="D45" s="15" t="s">
        <v>32</v>
      </c>
      <c r="E45" s="17">
        <v>46502400</v>
      </c>
      <c r="F45" s="17">
        <v>10</v>
      </c>
      <c r="G45" s="17">
        <v>4650240</v>
      </c>
      <c r="H45" s="15" t="s">
        <v>14</v>
      </c>
      <c r="I45" s="24">
        <f t="shared" si="4"/>
        <v>32551679.999999996</v>
      </c>
      <c r="M45" s="24">
        <f t="shared" si="5"/>
        <v>7905408.0000000009</v>
      </c>
    </row>
    <row r="46" spans="1:17" ht="19.5" customHeight="1">
      <c r="A46" s="15" t="s">
        <v>89</v>
      </c>
      <c r="B46" s="16">
        <v>44103</v>
      </c>
      <c r="C46" s="15" t="s">
        <v>49</v>
      </c>
      <c r="D46" s="15" t="s">
        <v>50</v>
      </c>
      <c r="E46" s="17">
        <v>98220000</v>
      </c>
      <c r="F46" s="17">
        <v>10</v>
      </c>
      <c r="G46" s="17">
        <v>9822000</v>
      </c>
      <c r="H46" s="15" t="s">
        <v>14</v>
      </c>
      <c r="I46" s="24">
        <f t="shared" si="4"/>
        <v>68754000</v>
      </c>
      <c r="M46" s="24">
        <f t="shared" si="5"/>
        <v>16697400.000000002</v>
      </c>
    </row>
    <row r="47" spans="1:17" ht="19.5" customHeight="1">
      <c r="A47" s="15" t="s">
        <v>90</v>
      </c>
      <c r="B47" s="16">
        <v>44103</v>
      </c>
      <c r="C47" s="15" t="s">
        <v>91</v>
      </c>
      <c r="D47" s="15" t="s">
        <v>92</v>
      </c>
      <c r="E47" s="17">
        <v>94793340</v>
      </c>
      <c r="F47" s="17">
        <v>10</v>
      </c>
      <c r="G47" s="17">
        <v>9479334</v>
      </c>
      <c r="H47" s="15" t="s">
        <v>14</v>
      </c>
      <c r="I47" s="24">
        <f t="shared" si="4"/>
        <v>66355337.999999993</v>
      </c>
      <c r="M47" s="24">
        <f t="shared" si="5"/>
        <v>16114867.800000001</v>
      </c>
    </row>
    <row r="48" spans="1:17" ht="19.5" customHeight="1">
      <c r="A48" s="15" t="s">
        <v>93</v>
      </c>
      <c r="B48" s="16">
        <v>44104</v>
      </c>
      <c r="C48" s="15" t="s">
        <v>94</v>
      </c>
      <c r="D48" s="15" t="s">
        <v>95</v>
      </c>
      <c r="E48" s="17">
        <v>2239200000</v>
      </c>
      <c r="F48" s="17">
        <v>10</v>
      </c>
      <c r="G48" s="17">
        <v>223920000</v>
      </c>
      <c r="H48" s="15" t="s">
        <v>14</v>
      </c>
      <c r="I48" s="24">
        <f t="shared" si="4"/>
        <v>1567440000</v>
      </c>
      <c r="M48" s="24">
        <f t="shared" si="5"/>
        <v>380664000</v>
      </c>
    </row>
    <row r="49" spans="1:17" ht="19.5" customHeight="1">
      <c r="C49" s="11" t="s">
        <v>42</v>
      </c>
      <c r="D49" s="12"/>
      <c r="E49" s="18">
        <v>3106385949</v>
      </c>
      <c r="F49" s="12"/>
      <c r="G49" s="18">
        <v>310638595</v>
      </c>
      <c r="I49" s="27">
        <f t="shared" si="4"/>
        <v>2174470164.2999997</v>
      </c>
      <c r="J49" s="27"/>
      <c r="K49" s="27"/>
      <c r="L49" s="27"/>
      <c r="M49" s="27">
        <f t="shared" si="5"/>
        <v>528085611.33000004</v>
      </c>
      <c r="N49" s="24">
        <f>'bang luong'!AB67</f>
        <v>108120000</v>
      </c>
      <c r="O49" s="52">
        <f>'phan bo'!N45</f>
        <v>13946203.035</v>
      </c>
      <c r="P49" s="22">
        <f>P76*20</f>
        <v>25000000</v>
      </c>
    </row>
    <row r="50" spans="1:17">
      <c r="M50" s="24">
        <v>528000000</v>
      </c>
    </row>
    <row r="51" spans="1:17">
      <c r="I51" s="24">
        <f>I49+M50+N49+P49+O49</f>
        <v>2849536367.3349996</v>
      </c>
      <c r="Q51" s="52">
        <f>I51/E49</f>
        <v>0.91731562468994399</v>
      </c>
    </row>
    <row r="53" spans="1:17" ht="18" customHeight="1">
      <c r="A53" s="365" t="s">
        <v>227</v>
      </c>
      <c r="B53" s="365"/>
    </row>
    <row r="54" spans="1:17" ht="19.5" customHeight="1">
      <c r="A54" s="13" t="s">
        <v>3</v>
      </c>
      <c r="B54" s="13" t="s">
        <v>4</v>
      </c>
      <c r="C54" s="13" t="s">
        <v>5</v>
      </c>
      <c r="D54" s="13" t="s">
        <v>6</v>
      </c>
      <c r="E54" s="14" t="s">
        <v>7</v>
      </c>
      <c r="F54" s="14" t="s">
        <v>8</v>
      </c>
      <c r="G54" s="14" t="s">
        <v>9</v>
      </c>
      <c r="H54" s="13" t="s">
        <v>10</v>
      </c>
      <c r="I54" s="25" t="s">
        <v>120</v>
      </c>
      <c r="J54" s="25"/>
      <c r="K54" s="25"/>
      <c r="L54" s="25"/>
      <c r="M54" s="26" t="s">
        <v>121</v>
      </c>
      <c r="N54" s="26" t="s">
        <v>122</v>
      </c>
      <c r="O54" s="28" t="s">
        <v>123</v>
      </c>
      <c r="P54" s="51" t="s">
        <v>124</v>
      </c>
      <c r="Q54" s="28" t="s">
        <v>125</v>
      </c>
    </row>
    <row r="55" spans="1:17" ht="19.5" customHeight="1">
      <c r="A55" s="15" t="s">
        <v>96</v>
      </c>
      <c r="B55" s="16">
        <v>44117</v>
      </c>
      <c r="C55" s="15" t="s">
        <v>97</v>
      </c>
      <c r="D55" s="15" t="s">
        <v>98</v>
      </c>
      <c r="E55" s="17">
        <v>476075580</v>
      </c>
      <c r="F55" s="17">
        <v>10</v>
      </c>
      <c r="G55" s="17">
        <v>47607558</v>
      </c>
      <c r="H55" s="15" t="s">
        <v>14</v>
      </c>
      <c r="I55" s="24">
        <f>E55*0.7</f>
        <v>333252906</v>
      </c>
      <c r="M55" s="24">
        <f>E55*0.17</f>
        <v>80932848.600000009</v>
      </c>
    </row>
    <row r="56" spans="1:17" ht="19.5" customHeight="1">
      <c r="A56" s="15" t="s">
        <v>99</v>
      </c>
      <c r="B56" s="16">
        <v>44161</v>
      </c>
      <c r="C56" s="15" t="s">
        <v>100</v>
      </c>
      <c r="D56" s="15" t="s">
        <v>101</v>
      </c>
      <c r="E56" s="17">
        <v>11910000</v>
      </c>
      <c r="F56" s="17">
        <v>10</v>
      </c>
      <c r="G56" s="17">
        <v>1191000</v>
      </c>
      <c r="H56" s="15" t="s">
        <v>14</v>
      </c>
      <c r="I56" s="24">
        <f t="shared" ref="I56:I67" si="6">E56*0.7</f>
        <v>8336999.9999999991</v>
      </c>
      <c r="M56" s="24">
        <f t="shared" ref="M56:M67" si="7">E56*0.17</f>
        <v>2024700.0000000002</v>
      </c>
    </row>
    <row r="57" spans="1:17" ht="19.5" customHeight="1">
      <c r="A57" s="15" t="s">
        <v>102</v>
      </c>
      <c r="B57" s="16">
        <v>44165</v>
      </c>
      <c r="C57" s="15" t="s">
        <v>103</v>
      </c>
      <c r="D57" s="15" t="s">
        <v>104</v>
      </c>
      <c r="E57" s="17">
        <v>139407495</v>
      </c>
      <c r="F57" s="17">
        <v>10</v>
      </c>
      <c r="G57" s="17">
        <v>13940749</v>
      </c>
      <c r="H57" s="15" t="s">
        <v>14</v>
      </c>
      <c r="I57" s="24">
        <f t="shared" si="6"/>
        <v>97585246.5</v>
      </c>
      <c r="M57" s="24">
        <f t="shared" si="7"/>
        <v>23699274.150000002</v>
      </c>
    </row>
    <row r="58" spans="1:17" ht="19.5" customHeight="1">
      <c r="A58" s="15" t="s">
        <v>105</v>
      </c>
      <c r="B58" s="16">
        <v>44179</v>
      </c>
      <c r="C58" s="15" t="s">
        <v>106</v>
      </c>
      <c r="D58" s="15" t="s">
        <v>107</v>
      </c>
      <c r="E58" s="17">
        <v>10291000</v>
      </c>
      <c r="F58" s="17">
        <v>10</v>
      </c>
      <c r="G58" s="17">
        <v>1029100</v>
      </c>
      <c r="H58" s="15" t="s">
        <v>14</v>
      </c>
      <c r="I58" s="24">
        <f t="shared" si="6"/>
        <v>7203700</v>
      </c>
      <c r="M58" s="24">
        <f t="shared" si="7"/>
        <v>1749470.0000000002</v>
      </c>
    </row>
    <row r="59" spans="1:17" ht="19.5" customHeight="1">
      <c r="A59" s="15" t="s">
        <v>108</v>
      </c>
      <c r="B59" s="16">
        <v>44186</v>
      </c>
      <c r="C59" s="15" t="s">
        <v>109</v>
      </c>
      <c r="D59" s="15" t="s">
        <v>35</v>
      </c>
      <c r="E59" s="17">
        <v>282223200</v>
      </c>
      <c r="F59" s="17">
        <v>10</v>
      </c>
      <c r="G59" s="17">
        <v>28222320</v>
      </c>
      <c r="H59" s="15" t="s">
        <v>14</v>
      </c>
      <c r="I59" s="24">
        <f t="shared" si="6"/>
        <v>197556240</v>
      </c>
      <c r="M59" s="24">
        <f t="shared" si="7"/>
        <v>47977944</v>
      </c>
    </row>
    <row r="60" spans="1:17" ht="19.5" customHeight="1">
      <c r="A60" s="15" t="s">
        <v>110</v>
      </c>
      <c r="B60" s="16">
        <v>44186</v>
      </c>
      <c r="C60" s="15" t="s">
        <v>109</v>
      </c>
      <c r="D60" s="15" t="s">
        <v>35</v>
      </c>
      <c r="E60" s="17">
        <v>1651512520</v>
      </c>
      <c r="F60" s="17">
        <v>10</v>
      </c>
      <c r="G60" s="17">
        <v>165151252</v>
      </c>
      <c r="H60" s="15" t="s">
        <v>14</v>
      </c>
      <c r="I60" s="24">
        <f t="shared" si="6"/>
        <v>1156058764</v>
      </c>
      <c r="M60" s="24">
        <f t="shared" si="7"/>
        <v>280757128.40000004</v>
      </c>
    </row>
    <row r="61" spans="1:17" ht="19.5" customHeight="1">
      <c r="A61" s="15" t="s">
        <v>111</v>
      </c>
      <c r="B61" s="16">
        <v>44188</v>
      </c>
      <c r="C61" s="15" t="s">
        <v>77</v>
      </c>
      <c r="D61" s="15" t="s">
        <v>78</v>
      </c>
      <c r="E61" s="17">
        <v>66355000</v>
      </c>
      <c r="F61" s="17">
        <v>10</v>
      </c>
      <c r="G61" s="17">
        <v>6635500</v>
      </c>
      <c r="H61" s="15" t="s">
        <v>14</v>
      </c>
      <c r="I61" s="24">
        <f t="shared" si="6"/>
        <v>46448500</v>
      </c>
      <c r="M61" s="24">
        <f t="shared" si="7"/>
        <v>11280350</v>
      </c>
    </row>
    <row r="62" spans="1:17" ht="19.5" customHeight="1">
      <c r="A62" s="15" t="s">
        <v>112</v>
      </c>
      <c r="B62" s="16">
        <v>44191</v>
      </c>
      <c r="C62" s="15" t="s">
        <v>113</v>
      </c>
      <c r="D62" s="15" t="s">
        <v>114</v>
      </c>
      <c r="E62" s="17">
        <v>22083500</v>
      </c>
      <c r="F62" s="17">
        <v>10</v>
      </c>
      <c r="G62" s="17">
        <v>2208350</v>
      </c>
      <c r="H62" s="15" t="s">
        <v>14</v>
      </c>
      <c r="I62" s="24">
        <f t="shared" si="6"/>
        <v>15458449.999999998</v>
      </c>
      <c r="M62" s="24">
        <f t="shared" si="7"/>
        <v>3754195.0000000005</v>
      </c>
    </row>
    <row r="63" spans="1:17" ht="19.5" customHeight="1">
      <c r="A63" s="15" t="s">
        <v>115</v>
      </c>
      <c r="B63" s="16">
        <v>44191</v>
      </c>
      <c r="C63" s="15" t="s">
        <v>113</v>
      </c>
      <c r="D63" s="15" t="s">
        <v>114</v>
      </c>
      <c r="E63" s="17">
        <v>23359500</v>
      </c>
      <c r="F63" s="17">
        <v>10</v>
      </c>
      <c r="G63" s="17">
        <v>2335950</v>
      </c>
      <c r="H63" s="15" t="s">
        <v>14</v>
      </c>
      <c r="I63" s="24">
        <f t="shared" si="6"/>
        <v>16351649.999999998</v>
      </c>
      <c r="M63" s="24">
        <f t="shared" si="7"/>
        <v>3971115.0000000005</v>
      </c>
    </row>
    <row r="64" spans="1:17" ht="19.5" customHeight="1">
      <c r="A64" s="15" t="s">
        <v>116</v>
      </c>
      <c r="B64" s="16">
        <v>44193</v>
      </c>
      <c r="C64" s="15" t="s">
        <v>117</v>
      </c>
      <c r="D64" s="15" t="s">
        <v>75</v>
      </c>
      <c r="E64" s="17">
        <v>36823200</v>
      </c>
      <c r="F64" s="17">
        <v>10</v>
      </c>
      <c r="G64" s="17">
        <v>3682320</v>
      </c>
      <c r="H64" s="15" t="s">
        <v>14</v>
      </c>
      <c r="I64" s="24">
        <f t="shared" si="6"/>
        <v>25776240</v>
      </c>
      <c r="M64" s="24">
        <f t="shared" si="7"/>
        <v>6259944</v>
      </c>
    </row>
    <row r="65" spans="1:17" ht="19.5" customHeight="1">
      <c r="A65" s="15" t="s">
        <v>118</v>
      </c>
      <c r="B65" s="16">
        <v>44195</v>
      </c>
      <c r="C65" s="15" t="s">
        <v>94</v>
      </c>
      <c r="D65" s="15" t="s">
        <v>95</v>
      </c>
      <c r="E65" s="17">
        <v>259954000</v>
      </c>
      <c r="F65" s="17">
        <v>10</v>
      </c>
      <c r="G65" s="17">
        <v>25995400</v>
      </c>
      <c r="H65" s="15" t="s">
        <v>14</v>
      </c>
      <c r="I65" s="24">
        <f t="shared" si="6"/>
        <v>181967800</v>
      </c>
      <c r="M65" s="24">
        <f t="shared" si="7"/>
        <v>44192180</v>
      </c>
    </row>
    <row r="66" spans="1:17" ht="19.5" customHeight="1">
      <c r="A66" s="15" t="s">
        <v>119</v>
      </c>
      <c r="B66" s="16">
        <v>44195</v>
      </c>
      <c r="C66" s="15" t="s">
        <v>94</v>
      </c>
      <c r="D66" s="15" t="s">
        <v>95</v>
      </c>
      <c r="E66" s="17">
        <v>368547000</v>
      </c>
      <c r="F66" s="17">
        <v>10</v>
      </c>
      <c r="G66" s="17">
        <v>36854700</v>
      </c>
      <c r="H66" s="15" t="s">
        <v>14</v>
      </c>
      <c r="I66" s="24">
        <f t="shared" si="6"/>
        <v>257982899.99999997</v>
      </c>
      <c r="M66" s="24">
        <f t="shared" si="7"/>
        <v>62652990.000000007</v>
      </c>
    </row>
    <row r="67" spans="1:17" ht="19.5" customHeight="1">
      <c r="A67" s="12"/>
      <c r="B67" s="12"/>
      <c r="C67" s="11" t="s">
        <v>42</v>
      </c>
      <c r="D67" s="12"/>
      <c r="E67" s="18">
        <v>3348541995</v>
      </c>
      <c r="F67" s="12"/>
      <c r="G67" s="18">
        <v>334854199</v>
      </c>
      <c r="H67" s="12"/>
      <c r="I67" s="27">
        <f t="shared" si="6"/>
        <v>2343979396.5</v>
      </c>
      <c r="J67" s="27"/>
      <c r="K67" s="27"/>
      <c r="L67" s="27"/>
      <c r="M67" s="27">
        <f t="shared" si="7"/>
        <v>569252139.1500001</v>
      </c>
      <c r="N67" s="24">
        <f>'bang luong'!AM67</f>
        <v>112275000</v>
      </c>
      <c r="O67" s="52">
        <f>'phan bo'!Q45</f>
        <v>19322884.855000004</v>
      </c>
      <c r="P67" s="22">
        <f>P76*22</f>
        <v>27500000</v>
      </c>
    </row>
    <row r="68" spans="1:17">
      <c r="M68" s="24">
        <v>570000000</v>
      </c>
    </row>
    <row r="69" spans="1:17">
      <c r="I69" s="24">
        <f>I67+M68+N67+P67+O67</f>
        <v>3073077281.355</v>
      </c>
      <c r="Q69" s="52">
        <f>I69/E67</f>
        <v>0.91773592385691438</v>
      </c>
    </row>
    <row r="74" spans="1:17">
      <c r="I74" s="24">
        <f>I67+I49+I32+I16</f>
        <v>5144727804.2999992</v>
      </c>
      <c r="M74" s="24">
        <f>M67+M49+M32+M16</f>
        <v>1249433895.3299999</v>
      </c>
    </row>
    <row r="75" spans="1:17">
      <c r="P75" s="22">
        <f>P67+P49+P16+P32</f>
        <v>61250000</v>
      </c>
    </row>
    <row r="76" spans="1:17">
      <c r="P76" s="22">
        <f>5000000/4</f>
        <v>1250000</v>
      </c>
    </row>
  </sheetData>
  <mergeCells count="1">
    <mergeCell ref="A53:B5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7"/>
  <sheetViews>
    <sheetView zoomScale="106" zoomScaleNormal="106" workbookViewId="0">
      <pane xSplit="4" ySplit="3" topLeftCell="G106" activePane="bottomRight" state="frozen"/>
      <selection pane="topRight" activeCell="E1" sqref="E1"/>
      <selection pane="bottomLeft" activeCell="A4" sqref="A4"/>
      <selection pane="bottomRight" activeCell="I111" sqref="I111"/>
    </sheetView>
  </sheetViews>
  <sheetFormatPr defaultRowHeight="15.75"/>
  <cols>
    <col min="2" max="2" width="15.5" customWidth="1"/>
    <col min="3" max="3" width="37" customWidth="1"/>
    <col min="4" max="4" width="17" customWidth="1"/>
    <col min="5" max="5" width="14.75" customWidth="1"/>
    <col min="6" max="6" width="13.375" customWidth="1"/>
    <col min="7" max="7" width="16.375" customWidth="1"/>
    <col min="9" max="9" width="22.25" customWidth="1"/>
    <col min="10" max="10" width="30.75" customWidth="1"/>
    <col min="11" max="11" width="22.125" customWidth="1"/>
    <col min="12" max="12" width="17.125" customWidth="1"/>
  </cols>
  <sheetData>
    <row r="3" spans="1:12">
      <c r="A3" s="30"/>
      <c r="B3" s="351"/>
      <c r="C3" s="30"/>
      <c r="D3" s="30"/>
      <c r="E3" s="366" t="s">
        <v>698</v>
      </c>
      <c r="F3" s="366"/>
      <c r="G3" s="366"/>
      <c r="H3" s="357"/>
      <c r="I3" s="351" t="s">
        <v>699</v>
      </c>
      <c r="J3" s="30" t="s">
        <v>700</v>
      </c>
      <c r="K3" s="30" t="s">
        <v>701</v>
      </c>
      <c r="L3" t="s">
        <v>702</v>
      </c>
    </row>
    <row r="4" spans="1:12">
      <c r="A4" s="368" t="s">
        <v>708</v>
      </c>
      <c r="B4" s="368"/>
      <c r="C4" s="30"/>
      <c r="D4" s="30"/>
      <c r="E4" s="356"/>
      <c r="F4" s="356"/>
      <c r="G4" s="356"/>
      <c r="H4" s="30"/>
      <c r="I4" s="351"/>
      <c r="J4" s="30"/>
      <c r="K4" s="30"/>
      <c r="L4" s="30"/>
    </row>
    <row r="5" spans="1:12">
      <c r="A5" s="30"/>
      <c r="B5" s="351"/>
      <c r="C5" s="30"/>
      <c r="D5" s="30"/>
      <c r="E5" s="30"/>
      <c r="F5" s="30"/>
      <c r="G5" s="30"/>
      <c r="H5" s="30"/>
      <c r="I5" s="351"/>
      <c r="J5" s="30"/>
      <c r="K5" s="30"/>
      <c r="L5" s="30"/>
    </row>
    <row r="6" spans="1:12">
      <c r="A6" s="353" t="s">
        <v>3</v>
      </c>
      <c r="B6" s="353" t="s">
        <v>4</v>
      </c>
      <c r="C6" s="353" t="s">
        <v>460</v>
      </c>
      <c r="D6" s="353" t="s">
        <v>6</v>
      </c>
      <c r="E6" s="353" t="s">
        <v>7</v>
      </c>
      <c r="F6" s="353" t="s">
        <v>8</v>
      </c>
      <c r="G6" s="353" t="s">
        <v>9</v>
      </c>
    </row>
    <row r="7" spans="1:12">
      <c r="A7" s="361" t="s">
        <v>461</v>
      </c>
      <c r="B7" s="354">
        <v>43847</v>
      </c>
      <c r="C7" s="361" t="s">
        <v>462</v>
      </c>
      <c r="D7" s="361" t="s">
        <v>463</v>
      </c>
      <c r="E7" s="182">
        <v>3307500</v>
      </c>
      <c r="F7" s="182">
        <v>10</v>
      </c>
      <c r="G7" s="182">
        <v>330750</v>
      </c>
    </row>
    <row r="8" spans="1:12">
      <c r="A8" s="361" t="s">
        <v>464</v>
      </c>
      <c r="B8" s="354">
        <v>43833</v>
      </c>
      <c r="C8" s="361" t="s">
        <v>465</v>
      </c>
      <c r="D8" s="361" t="s">
        <v>466</v>
      </c>
      <c r="E8" s="182">
        <v>181816500</v>
      </c>
      <c r="F8" s="182">
        <v>10</v>
      </c>
      <c r="G8" s="182">
        <v>18181650</v>
      </c>
    </row>
    <row r="9" spans="1:12">
      <c r="A9" s="361" t="s">
        <v>467</v>
      </c>
      <c r="B9" s="354">
        <v>43864</v>
      </c>
      <c r="C9" s="361" t="s">
        <v>468</v>
      </c>
      <c r="D9" s="361" t="s">
        <v>469</v>
      </c>
      <c r="E9" s="182">
        <v>45454571</v>
      </c>
      <c r="F9" s="182">
        <v>10</v>
      </c>
      <c r="G9" s="182">
        <v>4545457</v>
      </c>
      <c r="I9" s="363">
        <v>43862</v>
      </c>
      <c r="J9" t="s">
        <v>721</v>
      </c>
    </row>
    <row r="10" spans="1:12">
      <c r="A10" s="361" t="s">
        <v>470</v>
      </c>
      <c r="B10" s="354">
        <v>43899</v>
      </c>
      <c r="C10" s="361" t="s">
        <v>471</v>
      </c>
      <c r="D10" s="361" t="s">
        <v>458</v>
      </c>
      <c r="E10" s="182">
        <v>30156000</v>
      </c>
      <c r="F10" s="182">
        <v>10</v>
      </c>
      <c r="G10" s="182">
        <v>3015600</v>
      </c>
    </row>
    <row r="11" spans="1:12">
      <c r="A11" s="361" t="s">
        <v>472</v>
      </c>
      <c r="B11" s="354">
        <v>43901</v>
      </c>
      <c r="C11" s="361" t="s">
        <v>473</v>
      </c>
      <c r="D11" s="361" t="s">
        <v>458</v>
      </c>
      <c r="E11" s="182">
        <v>10910000</v>
      </c>
      <c r="F11" s="182">
        <v>10</v>
      </c>
      <c r="G11" s="182">
        <v>1091000</v>
      </c>
    </row>
    <row r="12" spans="1:12">
      <c r="A12" s="361" t="s">
        <v>474</v>
      </c>
      <c r="B12" s="354">
        <v>43832</v>
      </c>
      <c r="C12" s="361" t="s">
        <v>475</v>
      </c>
      <c r="D12" s="361" t="s">
        <v>476</v>
      </c>
      <c r="E12" s="182">
        <v>1090909</v>
      </c>
      <c r="F12" s="182">
        <v>10</v>
      </c>
      <c r="G12" s="182">
        <v>109091</v>
      </c>
    </row>
    <row r="13" spans="1:12">
      <c r="A13" s="361" t="s">
        <v>477</v>
      </c>
      <c r="B13" s="354">
        <v>43844</v>
      </c>
      <c r="C13" s="361" t="s">
        <v>478</v>
      </c>
      <c r="D13" s="361" t="s">
        <v>476</v>
      </c>
      <c r="E13" s="182">
        <v>1090909</v>
      </c>
      <c r="F13" s="182">
        <v>10</v>
      </c>
      <c r="G13" s="182">
        <v>109091</v>
      </c>
    </row>
    <row r="14" spans="1:12">
      <c r="A14" s="361" t="s">
        <v>479</v>
      </c>
      <c r="B14" s="354">
        <v>43853</v>
      </c>
      <c r="C14" s="361" t="s">
        <v>480</v>
      </c>
      <c r="D14" s="361" t="s">
        <v>476</v>
      </c>
      <c r="E14" s="182">
        <v>1090909</v>
      </c>
      <c r="F14" s="182">
        <v>10</v>
      </c>
      <c r="G14" s="182">
        <v>109091</v>
      </c>
    </row>
    <row r="15" spans="1:12">
      <c r="A15" s="361" t="s">
        <v>481</v>
      </c>
      <c r="B15" s="354">
        <v>43870</v>
      </c>
      <c r="C15" s="361" t="s">
        <v>480</v>
      </c>
      <c r="D15" s="361" t="s">
        <v>476</v>
      </c>
      <c r="E15" s="182">
        <v>1090909</v>
      </c>
      <c r="F15" s="182">
        <v>10</v>
      </c>
      <c r="G15" s="182">
        <v>109091</v>
      </c>
    </row>
    <row r="16" spans="1:12">
      <c r="A16" s="361" t="s">
        <v>482</v>
      </c>
      <c r="B16" s="354">
        <v>43884</v>
      </c>
      <c r="C16" s="361" t="s">
        <v>480</v>
      </c>
      <c r="D16" s="361" t="s">
        <v>476</v>
      </c>
      <c r="E16" s="182">
        <v>909091</v>
      </c>
      <c r="F16" s="182">
        <v>10</v>
      </c>
      <c r="G16" s="182">
        <v>90909</v>
      </c>
    </row>
    <row r="17" spans="1:7">
      <c r="A17" s="361" t="s">
        <v>483</v>
      </c>
      <c r="B17" s="354">
        <v>43895</v>
      </c>
      <c r="C17" s="361" t="s">
        <v>480</v>
      </c>
      <c r="D17" s="361" t="s">
        <v>476</v>
      </c>
      <c r="E17" s="182">
        <v>1000000</v>
      </c>
      <c r="F17" s="182">
        <v>10</v>
      </c>
      <c r="G17" s="182">
        <v>100000</v>
      </c>
    </row>
    <row r="18" spans="1:7">
      <c r="A18" s="361" t="s">
        <v>484</v>
      </c>
      <c r="B18" s="354">
        <v>43861</v>
      </c>
      <c r="C18" s="361" t="s">
        <v>485</v>
      </c>
      <c r="D18" s="361" t="s">
        <v>486</v>
      </c>
      <c r="E18" s="182">
        <v>16000000</v>
      </c>
      <c r="F18" s="182">
        <v>10</v>
      </c>
      <c r="G18" s="182">
        <v>1600000</v>
      </c>
    </row>
    <row r="19" spans="1:7">
      <c r="A19" s="361" t="s">
        <v>487</v>
      </c>
      <c r="B19" s="354">
        <v>43907</v>
      </c>
      <c r="C19" s="361" t="s">
        <v>488</v>
      </c>
      <c r="D19" s="361" t="s">
        <v>476</v>
      </c>
      <c r="E19" s="182">
        <v>909091</v>
      </c>
      <c r="F19" s="182">
        <v>10</v>
      </c>
      <c r="G19" s="182">
        <v>90909</v>
      </c>
    </row>
    <row r="20" spans="1:7">
      <c r="A20" s="361" t="s">
        <v>11</v>
      </c>
      <c r="B20" s="354">
        <v>43865</v>
      </c>
      <c r="C20" s="361" t="s">
        <v>485</v>
      </c>
      <c r="D20" s="361" t="s">
        <v>486</v>
      </c>
      <c r="E20" s="182">
        <v>17020000</v>
      </c>
      <c r="F20" s="182">
        <v>10</v>
      </c>
      <c r="G20" s="182">
        <v>1702000</v>
      </c>
    </row>
    <row r="21" spans="1:7">
      <c r="A21" s="361" t="s">
        <v>489</v>
      </c>
      <c r="B21" s="354">
        <v>43921</v>
      </c>
      <c r="C21" s="361" t="s">
        <v>488</v>
      </c>
      <c r="D21" s="361" t="s">
        <v>476</v>
      </c>
      <c r="E21" s="182">
        <v>772727</v>
      </c>
      <c r="F21" s="182">
        <v>10</v>
      </c>
      <c r="G21" s="182">
        <v>77273</v>
      </c>
    </row>
    <row r="22" spans="1:7">
      <c r="A22" s="361" t="s">
        <v>18</v>
      </c>
      <c r="B22" s="354">
        <v>43872</v>
      </c>
      <c r="C22" s="361" t="s">
        <v>485</v>
      </c>
      <c r="D22" s="361" t="s">
        <v>486</v>
      </c>
      <c r="E22" s="182">
        <v>17020000</v>
      </c>
      <c r="F22" s="182">
        <v>10</v>
      </c>
      <c r="G22" s="182">
        <v>1702000</v>
      </c>
    </row>
    <row r="23" spans="1:7">
      <c r="A23" s="355"/>
      <c r="B23" s="355"/>
      <c r="C23" s="362" t="s">
        <v>42</v>
      </c>
      <c r="D23" s="355"/>
      <c r="E23" s="183">
        <v>329639116</v>
      </c>
      <c r="F23" s="148"/>
      <c r="G23" s="183">
        <v>32963912</v>
      </c>
    </row>
    <row r="24" spans="1:7">
      <c r="A24" s="351"/>
      <c r="B24" s="351"/>
      <c r="C24" s="351"/>
      <c r="D24" s="351"/>
      <c r="E24" s="30">
        <v>334381116</v>
      </c>
      <c r="F24" s="30"/>
      <c r="G24" s="160">
        <v>33438112</v>
      </c>
    </row>
    <row r="25" spans="1:7">
      <c r="A25" s="351"/>
      <c r="B25" s="351"/>
      <c r="C25" s="351"/>
      <c r="D25" s="351"/>
      <c r="E25" s="30"/>
      <c r="F25" s="30"/>
      <c r="G25" s="30">
        <f>G24</f>
        <v>33438112</v>
      </c>
    </row>
    <row r="31" spans="1:7">
      <c r="A31" s="367" t="s">
        <v>712</v>
      </c>
      <c r="B31" s="367"/>
      <c r="C31" s="148"/>
      <c r="D31" s="148"/>
      <c r="E31" s="148"/>
      <c r="F31" s="148"/>
      <c r="G31" s="148"/>
    </row>
    <row r="32" spans="1:7">
      <c r="A32" s="30"/>
      <c r="B32" s="30"/>
      <c r="C32" s="30"/>
      <c r="D32" s="30"/>
      <c r="E32" s="30"/>
      <c r="F32" s="30"/>
      <c r="G32" s="30"/>
    </row>
    <row r="33" spans="1:12">
      <c r="A33" s="180" t="s">
        <v>3</v>
      </c>
      <c r="B33" s="180" t="s">
        <v>4</v>
      </c>
      <c r="C33" s="180" t="s">
        <v>460</v>
      </c>
      <c r="D33" s="180" t="s">
        <v>6</v>
      </c>
      <c r="E33" s="180" t="s">
        <v>7</v>
      </c>
      <c r="F33" s="180" t="s">
        <v>8</v>
      </c>
      <c r="G33" s="180" t="s">
        <v>9</v>
      </c>
    </row>
    <row r="34" spans="1:12">
      <c r="A34" s="181" t="s">
        <v>490</v>
      </c>
      <c r="B34" s="354">
        <v>43977</v>
      </c>
      <c r="C34" s="181" t="s">
        <v>491</v>
      </c>
      <c r="D34" s="181" t="s">
        <v>486</v>
      </c>
      <c r="E34" s="182">
        <v>16974000</v>
      </c>
      <c r="F34" s="182">
        <v>10</v>
      </c>
      <c r="G34" s="182">
        <v>1697400</v>
      </c>
    </row>
    <row r="35" spans="1:12">
      <c r="A35" s="181" t="s">
        <v>490</v>
      </c>
      <c r="B35" s="354">
        <v>43969</v>
      </c>
      <c r="C35" s="181" t="s">
        <v>492</v>
      </c>
      <c r="D35" s="181" t="s">
        <v>493</v>
      </c>
      <c r="E35" s="182">
        <v>29788200</v>
      </c>
      <c r="F35" s="182">
        <v>10</v>
      </c>
      <c r="G35" s="182">
        <v>2978820</v>
      </c>
      <c r="I35" s="363">
        <v>43963</v>
      </c>
      <c r="J35" t="s">
        <v>717</v>
      </c>
      <c r="K35" s="67">
        <v>32767020</v>
      </c>
      <c r="L35" t="s">
        <v>703</v>
      </c>
    </row>
    <row r="36" spans="1:12">
      <c r="A36" s="181" t="s">
        <v>494</v>
      </c>
      <c r="B36" s="354">
        <v>43984</v>
      </c>
      <c r="C36" s="181" t="s">
        <v>495</v>
      </c>
      <c r="D36" s="181" t="s">
        <v>463</v>
      </c>
      <c r="E36" s="182">
        <v>8981500</v>
      </c>
      <c r="F36" s="182">
        <v>10</v>
      </c>
      <c r="G36" s="182">
        <v>898150</v>
      </c>
      <c r="K36" s="67"/>
    </row>
    <row r="37" spans="1:12">
      <c r="A37" s="181" t="s">
        <v>496</v>
      </c>
      <c r="B37" s="354">
        <v>43979</v>
      </c>
      <c r="C37" s="181" t="s">
        <v>491</v>
      </c>
      <c r="D37" s="181" t="s">
        <v>486</v>
      </c>
      <c r="E37" s="182">
        <v>16713600</v>
      </c>
      <c r="F37" s="182">
        <v>10</v>
      </c>
      <c r="G37" s="182">
        <v>1671360</v>
      </c>
      <c r="K37" s="67"/>
    </row>
    <row r="38" spans="1:12">
      <c r="A38" s="181" t="s">
        <v>497</v>
      </c>
      <c r="B38" s="354">
        <v>43981</v>
      </c>
      <c r="C38" s="181" t="s">
        <v>491</v>
      </c>
      <c r="D38" s="181" t="s">
        <v>486</v>
      </c>
      <c r="E38" s="182">
        <v>16974000</v>
      </c>
      <c r="F38" s="182">
        <v>10</v>
      </c>
      <c r="G38" s="182">
        <v>1697400</v>
      </c>
      <c r="K38" s="67"/>
    </row>
    <row r="39" spans="1:12">
      <c r="A39" s="181" t="s">
        <v>498</v>
      </c>
      <c r="B39" s="354">
        <v>44000</v>
      </c>
      <c r="C39" s="181" t="s">
        <v>495</v>
      </c>
      <c r="D39" s="181" t="s">
        <v>463</v>
      </c>
      <c r="E39" s="182">
        <v>4350000</v>
      </c>
      <c r="F39" s="182">
        <v>10</v>
      </c>
      <c r="G39" s="182">
        <v>435000</v>
      </c>
      <c r="K39" s="67"/>
    </row>
    <row r="40" spans="1:12">
      <c r="A40" s="181" t="s">
        <v>499</v>
      </c>
      <c r="B40" s="354">
        <v>43972</v>
      </c>
      <c r="C40" s="181" t="s">
        <v>492</v>
      </c>
      <c r="D40" s="181" t="s">
        <v>493</v>
      </c>
      <c r="E40" s="182">
        <v>1618800</v>
      </c>
      <c r="F40" s="182">
        <v>10</v>
      </c>
      <c r="G40" s="182">
        <v>161880</v>
      </c>
      <c r="K40" s="67"/>
    </row>
    <row r="41" spans="1:12">
      <c r="A41" s="181" t="s">
        <v>500</v>
      </c>
      <c r="B41" s="354">
        <v>43977</v>
      </c>
      <c r="C41" s="181" t="s">
        <v>501</v>
      </c>
      <c r="D41" s="181" t="s">
        <v>502</v>
      </c>
      <c r="E41" s="182">
        <v>5000000</v>
      </c>
      <c r="F41" s="182">
        <v>10</v>
      </c>
      <c r="G41" s="182">
        <v>500000</v>
      </c>
      <c r="K41" s="67"/>
    </row>
    <row r="42" spans="1:12">
      <c r="A42" s="181" t="s">
        <v>503</v>
      </c>
      <c r="B42" s="354">
        <v>43985</v>
      </c>
      <c r="C42" s="181" t="s">
        <v>504</v>
      </c>
      <c r="D42" s="181" t="s">
        <v>502</v>
      </c>
      <c r="E42" s="182">
        <v>1243586</v>
      </c>
      <c r="F42" s="182">
        <v>10</v>
      </c>
      <c r="G42" s="184">
        <v>124359</v>
      </c>
      <c r="K42" s="67"/>
    </row>
    <row r="43" spans="1:12">
      <c r="A43" s="181" t="s">
        <v>505</v>
      </c>
      <c r="B43" s="354">
        <v>43930</v>
      </c>
      <c r="C43" s="181" t="s">
        <v>506</v>
      </c>
      <c r="D43" s="181" t="s">
        <v>507</v>
      </c>
      <c r="E43" s="182">
        <v>1203600000</v>
      </c>
      <c r="F43" s="182">
        <v>10</v>
      </c>
      <c r="G43" s="182">
        <v>120360000</v>
      </c>
      <c r="K43" s="67"/>
    </row>
    <row r="44" spans="1:12">
      <c r="A44" s="181" t="s">
        <v>508</v>
      </c>
      <c r="B44" s="354">
        <v>43936</v>
      </c>
      <c r="C44" s="181" t="s">
        <v>509</v>
      </c>
      <c r="D44" s="181" t="s">
        <v>476</v>
      </c>
      <c r="E44" s="182">
        <v>681818</v>
      </c>
      <c r="F44" s="182">
        <v>10</v>
      </c>
      <c r="G44" s="182">
        <v>68182</v>
      </c>
      <c r="K44" s="67"/>
    </row>
    <row r="45" spans="1:12">
      <c r="A45" s="181" t="s">
        <v>510</v>
      </c>
      <c r="B45" s="354">
        <v>43943</v>
      </c>
      <c r="C45" s="181" t="s">
        <v>457</v>
      </c>
      <c r="D45" s="181" t="s">
        <v>458</v>
      </c>
      <c r="E45" s="182">
        <v>33480000</v>
      </c>
      <c r="F45" s="182">
        <v>10</v>
      </c>
      <c r="G45" s="182">
        <v>3348000</v>
      </c>
      <c r="K45" s="67"/>
    </row>
    <row r="46" spans="1:12">
      <c r="A46" s="181" t="s">
        <v>511</v>
      </c>
      <c r="B46" s="354">
        <v>43950</v>
      </c>
      <c r="C46" s="181" t="s">
        <v>488</v>
      </c>
      <c r="D46" s="181" t="s">
        <v>476</v>
      </c>
      <c r="E46" s="182">
        <v>672727</v>
      </c>
      <c r="F46" s="182">
        <v>10</v>
      </c>
      <c r="G46" s="182">
        <v>67273</v>
      </c>
      <c r="K46" s="67"/>
    </row>
    <row r="47" spans="1:12">
      <c r="A47" s="181" t="s">
        <v>512</v>
      </c>
      <c r="B47" s="354">
        <v>43962</v>
      </c>
      <c r="C47" s="181" t="s">
        <v>509</v>
      </c>
      <c r="D47" s="181" t="s">
        <v>476</v>
      </c>
      <c r="E47" s="182">
        <v>545455</v>
      </c>
      <c r="F47" s="182">
        <v>10</v>
      </c>
      <c r="G47" s="182">
        <v>54545</v>
      </c>
      <c r="K47" s="67"/>
    </row>
    <row r="48" spans="1:12">
      <c r="A48" s="181" t="s">
        <v>513</v>
      </c>
      <c r="B48" s="354">
        <v>43969</v>
      </c>
      <c r="C48" s="181" t="s">
        <v>514</v>
      </c>
      <c r="D48" s="181" t="s">
        <v>476</v>
      </c>
      <c r="E48" s="182">
        <v>636364</v>
      </c>
      <c r="F48" s="182">
        <v>10</v>
      </c>
      <c r="G48" s="182">
        <v>63636</v>
      </c>
      <c r="K48" s="67"/>
    </row>
    <row r="49" spans="1:11">
      <c r="A49" s="181" t="s">
        <v>515</v>
      </c>
      <c r="B49" s="354">
        <v>43986</v>
      </c>
      <c r="C49" s="181" t="s">
        <v>478</v>
      </c>
      <c r="D49" s="181" t="s">
        <v>476</v>
      </c>
      <c r="E49" s="182">
        <v>636364</v>
      </c>
      <c r="F49" s="182">
        <v>10</v>
      </c>
      <c r="G49" s="182">
        <v>63636</v>
      </c>
      <c r="K49" s="67"/>
    </row>
    <row r="50" spans="1:11">
      <c r="A50" s="181" t="s">
        <v>516</v>
      </c>
      <c r="B50" s="354">
        <v>44004</v>
      </c>
      <c r="C50" s="181" t="s">
        <v>517</v>
      </c>
      <c r="D50" s="181" t="s">
        <v>476</v>
      </c>
      <c r="E50" s="182">
        <v>727273</v>
      </c>
      <c r="F50" s="182">
        <v>10</v>
      </c>
      <c r="G50" s="182">
        <v>72727</v>
      </c>
      <c r="K50" s="67"/>
    </row>
    <row r="51" spans="1:11">
      <c r="A51" s="181" t="s">
        <v>518</v>
      </c>
      <c r="B51" s="354">
        <v>43958</v>
      </c>
      <c r="C51" s="181" t="s">
        <v>457</v>
      </c>
      <c r="D51" s="181" t="s">
        <v>458</v>
      </c>
      <c r="E51" s="182">
        <v>81100000</v>
      </c>
      <c r="F51" s="182">
        <v>10</v>
      </c>
      <c r="G51" s="182">
        <v>8110000</v>
      </c>
      <c r="K51" s="67"/>
    </row>
    <row r="52" spans="1:11">
      <c r="A52" s="148"/>
      <c r="B52" s="148"/>
      <c r="C52" s="179" t="s">
        <v>42</v>
      </c>
      <c r="D52" s="148"/>
      <c r="E52" s="183">
        <v>1423723687</v>
      </c>
      <c r="F52" s="148"/>
      <c r="G52" s="183">
        <v>142372368</v>
      </c>
    </row>
    <row r="53" spans="1:11">
      <c r="A53" s="30"/>
      <c r="B53" s="30"/>
      <c r="C53" s="30"/>
      <c r="D53" s="30"/>
      <c r="E53" s="30"/>
      <c r="F53" s="30"/>
      <c r="G53" s="30"/>
    </row>
    <row r="54" spans="1:11">
      <c r="A54" s="30"/>
      <c r="B54" s="30"/>
      <c r="C54" s="30"/>
      <c r="D54" s="30"/>
      <c r="E54" s="30">
        <v>1422480101</v>
      </c>
      <c r="F54" s="30"/>
      <c r="G54" s="30">
        <v>142248009</v>
      </c>
    </row>
    <row r="55" spans="1:11">
      <c r="A55" s="30"/>
      <c r="B55" s="30"/>
      <c r="C55" s="30"/>
      <c r="D55" s="30"/>
      <c r="E55" s="30"/>
      <c r="F55" s="30"/>
      <c r="G55" s="30">
        <v>142372368</v>
      </c>
    </row>
    <row r="56" spans="1:11">
      <c r="A56" s="30"/>
      <c r="B56" s="30"/>
      <c r="C56" s="30"/>
      <c r="D56" s="30"/>
      <c r="E56" s="30"/>
      <c r="F56" s="30"/>
      <c r="G56" s="160">
        <f>G55-G54</f>
        <v>124359</v>
      </c>
    </row>
    <row r="57" spans="1:11">
      <c r="A57" s="30"/>
      <c r="B57" s="30"/>
      <c r="C57" s="30"/>
      <c r="D57" s="30"/>
      <c r="E57" s="30"/>
      <c r="F57" s="30"/>
      <c r="G57" s="30"/>
    </row>
    <row r="58" spans="1:11">
      <c r="A58" s="177"/>
      <c r="B58" s="148"/>
      <c r="C58" s="148"/>
      <c r="D58" s="148"/>
      <c r="E58" s="148"/>
      <c r="F58" s="148"/>
      <c r="G58" s="148"/>
    </row>
    <row r="59" spans="1:11" ht="16.5">
      <c r="A59" s="178"/>
      <c r="B59" s="148"/>
      <c r="C59" s="148"/>
      <c r="D59" s="148"/>
      <c r="E59" s="148"/>
      <c r="F59" s="148"/>
      <c r="G59" s="148"/>
    </row>
    <row r="60" spans="1:11">
      <c r="A60" s="367" t="s">
        <v>710</v>
      </c>
      <c r="B60" s="367"/>
      <c r="C60" s="148"/>
      <c r="D60" s="148"/>
      <c r="E60" s="148"/>
      <c r="F60" s="148"/>
      <c r="G60" s="148"/>
    </row>
    <row r="61" spans="1:11">
      <c r="A61" s="30"/>
      <c r="B61" s="30"/>
      <c r="C61" s="30"/>
      <c r="D61" s="30"/>
      <c r="E61" s="30"/>
      <c r="F61" s="30"/>
      <c r="G61" s="30"/>
    </row>
    <row r="62" spans="1:11">
      <c r="A62" s="180" t="s">
        <v>3</v>
      </c>
      <c r="B62" s="180" t="s">
        <v>4</v>
      </c>
      <c r="C62" s="180" t="s">
        <v>460</v>
      </c>
      <c r="D62" s="180" t="s">
        <v>6</v>
      </c>
      <c r="E62" s="180" t="s">
        <v>7</v>
      </c>
      <c r="F62" s="180" t="s">
        <v>8</v>
      </c>
      <c r="G62" s="180" t="s">
        <v>9</v>
      </c>
    </row>
    <row r="63" spans="1:11">
      <c r="A63" s="181" t="s">
        <v>522</v>
      </c>
      <c r="B63" s="354">
        <v>44078</v>
      </c>
      <c r="C63" s="181" t="s">
        <v>523</v>
      </c>
      <c r="D63" s="181" t="s">
        <v>476</v>
      </c>
      <c r="E63" s="182">
        <v>681818</v>
      </c>
      <c r="F63" s="182">
        <v>10</v>
      </c>
      <c r="G63" s="182">
        <v>68182</v>
      </c>
    </row>
    <row r="64" spans="1:11">
      <c r="A64" s="181" t="s">
        <v>522</v>
      </c>
      <c r="B64" s="354">
        <v>44078</v>
      </c>
      <c r="C64" s="181" t="s">
        <v>524</v>
      </c>
      <c r="D64" s="181" t="s">
        <v>476</v>
      </c>
      <c r="E64" s="182">
        <v>681818</v>
      </c>
      <c r="F64" s="182">
        <v>10</v>
      </c>
      <c r="G64" s="182">
        <v>68182</v>
      </c>
    </row>
    <row r="65" spans="1:12">
      <c r="A65" s="181" t="s">
        <v>525</v>
      </c>
      <c r="B65" s="354">
        <v>44080</v>
      </c>
      <c r="C65" s="181" t="s">
        <v>524</v>
      </c>
      <c r="D65" s="181" t="s">
        <v>476</v>
      </c>
      <c r="E65" s="182">
        <v>636364</v>
      </c>
      <c r="F65" s="182">
        <v>10</v>
      </c>
      <c r="G65" s="182">
        <v>63636</v>
      </c>
    </row>
    <row r="66" spans="1:12">
      <c r="A66" s="181" t="s">
        <v>526</v>
      </c>
      <c r="B66" s="354">
        <v>44086</v>
      </c>
      <c r="C66" s="181" t="s">
        <v>524</v>
      </c>
      <c r="D66" s="181" t="s">
        <v>476</v>
      </c>
      <c r="E66" s="182">
        <v>727273</v>
      </c>
      <c r="F66" s="182">
        <v>10</v>
      </c>
      <c r="G66" s="182">
        <v>72727</v>
      </c>
    </row>
    <row r="67" spans="1:12">
      <c r="A67" s="181" t="s">
        <v>527</v>
      </c>
      <c r="B67" s="354">
        <v>44090</v>
      </c>
      <c r="C67" s="181" t="s">
        <v>524</v>
      </c>
      <c r="D67" s="181" t="s">
        <v>476</v>
      </c>
      <c r="E67" s="182">
        <v>727273</v>
      </c>
      <c r="F67" s="182">
        <v>10</v>
      </c>
      <c r="G67" s="182">
        <v>72727</v>
      </c>
    </row>
    <row r="68" spans="1:12">
      <c r="A68" s="181" t="s">
        <v>528</v>
      </c>
      <c r="B68" s="354">
        <v>44094</v>
      </c>
      <c r="C68" s="181" t="s">
        <v>523</v>
      </c>
      <c r="D68" s="181" t="s">
        <v>476</v>
      </c>
      <c r="E68" s="182">
        <v>545455</v>
      </c>
      <c r="F68" s="182">
        <v>10</v>
      </c>
      <c r="G68" s="182">
        <v>54545</v>
      </c>
      <c r="K68" s="67"/>
    </row>
    <row r="69" spans="1:12">
      <c r="A69" s="181" t="s">
        <v>528</v>
      </c>
      <c r="B69" s="354">
        <v>44094</v>
      </c>
      <c r="C69" s="181" t="s">
        <v>524</v>
      </c>
      <c r="D69" s="181" t="s">
        <v>476</v>
      </c>
      <c r="E69" s="182">
        <v>545455</v>
      </c>
      <c r="F69" s="182">
        <v>10</v>
      </c>
      <c r="G69" s="182">
        <v>54545</v>
      </c>
    </row>
    <row r="70" spans="1:12">
      <c r="A70" s="181" t="s">
        <v>529</v>
      </c>
      <c r="B70" s="354">
        <v>44095</v>
      </c>
      <c r="C70" s="181" t="s">
        <v>530</v>
      </c>
      <c r="D70" s="181" t="s">
        <v>476</v>
      </c>
      <c r="E70" s="182">
        <v>790909</v>
      </c>
      <c r="F70" s="182">
        <v>10</v>
      </c>
      <c r="G70" s="182">
        <v>79091</v>
      </c>
    </row>
    <row r="71" spans="1:12">
      <c r="A71" s="181" t="s">
        <v>531</v>
      </c>
      <c r="B71" s="354">
        <v>44102</v>
      </c>
      <c r="C71" s="181" t="s">
        <v>524</v>
      </c>
      <c r="D71" s="181" t="s">
        <v>476</v>
      </c>
      <c r="E71" s="182">
        <v>545455</v>
      </c>
      <c r="F71" s="182">
        <v>10</v>
      </c>
      <c r="G71" s="182">
        <v>54545</v>
      </c>
    </row>
    <row r="72" spans="1:12">
      <c r="A72" s="181" t="s">
        <v>531</v>
      </c>
      <c r="B72" s="354">
        <v>44102</v>
      </c>
      <c r="C72" s="181" t="s">
        <v>523</v>
      </c>
      <c r="D72" s="181" t="s">
        <v>476</v>
      </c>
      <c r="E72" s="182">
        <v>545455</v>
      </c>
      <c r="F72" s="182">
        <v>10</v>
      </c>
      <c r="G72" s="182">
        <v>54545</v>
      </c>
    </row>
    <row r="73" spans="1:12">
      <c r="A73" s="181" t="s">
        <v>532</v>
      </c>
      <c r="B73" s="354">
        <v>44025</v>
      </c>
      <c r="C73" s="181" t="s">
        <v>533</v>
      </c>
      <c r="D73" s="181" t="s">
        <v>534</v>
      </c>
      <c r="E73" s="182">
        <v>1017000</v>
      </c>
      <c r="F73" s="182">
        <v>10</v>
      </c>
      <c r="G73" s="182">
        <v>101700</v>
      </c>
    </row>
    <row r="74" spans="1:12">
      <c r="A74" s="181" t="s">
        <v>535</v>
      </c>
      <c r="B74" s="354">
        <v>44077</v>
      </c>
      <c r="C74" s="181" t="s">
        <v>536</v>
      </c>
      <c r="D74" s="181" t="s">
        <v>463</v>
      </c>
      <c r="E74" s="182">
        <v>1854500</v>
      </c>
      <c r="F74" s="182">
        <v>10</v>
      </c>
      <c r="G74" s="182">
        <v>185450</v>
      </c>
    </row>
    <row r="75" spans="1:12">
      <c r="A75" s="181" t="s">
        <v>537</v>
      </c>
      <c r="B75" s="354">
        <v>44014</v>
      </c>
      <c r="C75" s="181" t="s">
        <v>538</v>
      </c>
      <c r="D75" s="181" t="s">
        <v>539</v>
      </c>
      <c r="E75" s="182">
        <v>548400000</v>
      </c>
      <c r="F75" s="182">
        <v>10</v>
      </c>
      <c r="G75" s="182">
        <v>54840000</v>
      </c>
      <c r="I75" s="363">
        <v>43832</v>
      </c>
      <c r="J75" t="s">
        <v>715</v>
      </c>
    </row>
    <row r="76" spans="1:12">
      <c r="A76" s="181" t="s">
        <v>540</v>
      </c>
      <c r="B76" s="354">
        <v>44063</v>
      </c>
      <c r="C76" s="181" t="s">
        <v>541</v>
      </c>
      <c r="D76" s="181" t="s">
        <v>539</v>
      </c>
      <c r="E76" s="182">
        <v>400000281</v>
      </c>
      <c r="F76" s="182">
        <v>10</v>
      </c>
      <c r="G76" s="182">
        <v>40000028</v>
      </c>
      <c r="I76" s="363">
        <v>44063</v>
      </c>
      <c r="J76" t="s">
        <v>722</v>
      </c>
      <c r="K76" s="30">
        <v>440000309</v>
      </c>
      <c r="L76" s="33">
        <f>K76</f>
        <v>440000309</v>
      </c>
    </row>
    <row r="77" spans="1:12">
      <c r="A77" s="181" t="s">
        <v>542</v>
      </c>
      <c r="B77" s="354">
        <v>44079</v>
      </c>
      <c r="C77" s="181" t="s">
        <v>538</v>
      </c>
      <c r="D77" s="181" t="s">
        <v>543</v>
      </c>
      <c r="E77" s="182">
        <v>409200000</v>
      </c>
      <c r="F77" s="182">
        <v>10</v>
      </c>
      <c r="G77" s="182">
        <v>40920000</v>
      </c>
    </row>
    <row r="78" spans="1:12">
      <c r="A78" s="181" t="s">
        <v>544</v>
      </c>
      <c r="B78" s="354">
        <v>44074</v>
      </c>
      <c r="C78" s="181" t="s">
        <v>545</v>
      </c>
      <c r="D78" s="181" t="s">
        <v>546</v>
      </c>
      <c r="E78" s="182">
        <v>319090909</v>
      </c>
      <c r="F78" s="182">
        <v>10</v>
      </c>
      <c r="G78" s="182">
        <v>31909091</v>
      </c>
      <c r="I78" s="363">
        <v>44074</v>
      </c>
      <c r="J78" t="s">
        <v>720</v>
      </c>
      <c r="K78" s="30">
        <v>351000000</v>
      </c>
    </row>
    <row r="79" spans="1:12">
      <c r="A79" s="181" t="s">
        <v>547</v>
      </c>
      <c r="B79" s="354">
        <v>44090</v>
      </c>
      <c r="C79" s="181" t="s">
        <v>548</v>
      </c>
      <c r="D79" s="181" t="s">
        <v>549</v>
      </c>
      <c r="E79" s="182">
        <v>400050000</v>
      </c>
      <c r="F79" s="182">
        <v>10</v>
      </c>
      <c r="G79" s="182">
        <v>40005000</v>
      </c>
    </row>
    <row r="80" spans="1:12">
      <c r="A80" s="181" t="s">
        <v>550</v>
      </c>
      <c r="B80" s="354">
        <v>44019</v>
      </c>
      <c r="C80" s="181" t="s">
        <v>533</v>
      </c>
      <c r="D80" s="181" t="s">
        <v>534</v>
      </c>
      <c r="E80" s="182">
        <v>2021000</v>
      </c>
      <c r="F80" s="182">
        <v>10</v>
      </c>
      <c r="G80" s="182">
        <v>202100</v>
      </c>
    </row>
    <row r="81" spans="1:12">
      <c r="A81" s="181" t="s">
        <v>551</v>
      </c>
      <c r="B81" s="354">
        <v>44022</v>
      </c>
      <c r="C81" s="181" t="s">
        <v>552</v>
      </c>
      <c r="D81" s="181" t="s">
        <v>476</v>
      </c>
      <c r="E81" s="182">
        <v>863636</v>
      </c>
      <c r="F81" s="182">
        <v>10</v>
      </c>
      <c r="G81" s="182">
        <v>86364</v>
      </c>
    </row>
    <row r="82" spans="1:12">
      <c r="A82" s="181" t="s">
        <v>553</v>
      </c>
      <c r="B82" s="354">
        <v>44029</v>
      </c>
      <c r="C82" s="181" t="s">
        <v>552</v>
      </c>
      <c r="D82" s="181" t="s">
        <v>476</v>
      </c>
      <c r="E82" s="182">
        <v>836364</v>
      </c>
      <c r="F82" s="182">
        <v>10</v>
      </c>
      <c r="G82" s="182">
        <v>83636</v>
      </c>
    </row>
    <row r="83" spans="1:12">
      <c r="A83" s="181" t="s">
        <v>554</v>
      </c>
      <c r="B83" s="354">
        <v>44075</v>
      </c>
      <c r="C83" s="181" t="s">
        <v>555</v>
      </c>
      <c r="D83" s="181" t="s">
        <v>556</v>
      </c>
      <c r="E83" s="182">
        <v>63700000</v>
      </c>
      <c r="F83" s="182">
        <v>10</v>
      </c>
      <c r="G83" s="182">
        <v>6370000</v>
      </c>
      <c r="I83" s="363">
        <v>44075</v>
      </c>
      <c r="J83" t="s">
        <v>714</v>
      </c>
      <c r="K83" s="30">
        <v>70070000</v>
      </c>
      <c r="L83" t="s">
        <v>703</v>
      </c>
    </row>
    <row r="84" spans="1:12">
      <c r="A84" s="181" t="s">
        <v>557</v>
      </c>
      <c r="B84" s="354">
        <v>44041</v>
      </c>
      <c r="C84" s="181" t="s">
        <v>558</v>
      </c>
      <c r="D84" s="181" t="s">
        <v>559</v>
      </c>
      <c r="E84" s="182">
        <v>727273</v>
      </c>
      <c r="F84" s="182">
        <v>10</v>
      </c>
      <c r="G84" s="182">
        <v>72727</v>
      </c>
    </row>
    <row r="85" spans="1:12">
      <c r="A85" s="181" t="s">
        <v>560</v>
      </c>
      <c r="B85" s="354">
        <v>45871</v>
      </c>
      <c r="C85" s="181" t="s">
        <v>561</v>
      </c>
      <c r="D85" s="181" t="s">
        <v>476</v>
      </c>
      <c r="E85" s="182">
        <v>527273</v>
      </c>
      <c r="F85" s="182">
        <v>10</v>
      </c>
      <c r="G85" s="182">
        <v>52727</v>
      </c>
    </row>
    <row r="86" spans="1:12">
      <c r="A86" s="181" t="s">
        <v>562</v>
      </c>
      <c r="B86" s="354">
        <v>44053</v>
      </c>
      <c r="C86" s="181" t="s">
        <v>524</v>
      </c>
      <c r="D86" s="181" t="s">
        <v>563</v>
      </c>
      <c r="E86" s="182">
        <v>909091</v>
      </c>
      <c r="F86" s="182">
        <v>10</v>
      </c>
      <c r="G86" s="182">
        <v>90909</v>
      </c>
    </row>
    <row r="87" spans="1:12">
      <c r="A87" s="181" t="s">
        <v>564</v>
      </c>
      <c r="B87" s="354">
        <v>44064</v>
      </c>
      <c r="C87" s="181" t="s">
        <v>524</v>
      </c>
      <c r="D87" s="181" t="s">
        <v>476</v>
      </c>
      <c r="E87" s="182">
        <v>727273</v>
      </c>
      <c r="F87" s="182">
        <v>10</v>
      </c>
      <c r="G87" s="182">
        <v>72727</v>
      </c>
    </row>
    <row r="88" spans="1:12">
      <c r="A88" s="181" t="s">
        <v>565</v>
      </c>
      <c r="B88" s="354">
        <v>44074</v>
      </c>
      <c r="C88" s="181" t="s">
        <v>524</v>
      </c>
      <c r="D88" s="181" t="s">
        <v>476</v>
      </c>
      <c r="E88" s="182">
        <v>727273</v>
      </c>
      <c r="F88" s="182">
        <v>10</v>
      </c>
      <c r="G88" s="182">
        <v>72727</v>
      </c>
    </row>
    <row r="89" spans="1:12">
      <c r="A89" s="148"/>
      <c r="B89" s="148"/>
      <c r="C89" s="179" t="s">
        <v>42</v>
      </c>
      <c r="D89" s="148"/>
      <c r="E89" s="183">
        <v>2157079148</v>
      </c>
      <c r="F89" s="148"/>
      <c r="G89" s="183">
        <v>215707911</v>
      </c>
    </row>
    <row r="90" spans="1:12">
      <c r="A90" s="30"/>
      <c r="B90" s="30"/>
      <c r="C90" s="30"/>
      <c r="D90" s="30"/>
      <c r="E90" s="30"/>
      <c r="F90" s="30"/>
      <c r="G90" s="30"/>
    </row>
    <row r="91" spans="1:12">
      <c r="A91" s="30"/>
      <c r="B91" s="30"/>
      <c r="C91" s="30"/>
      <c r="D91" s="30"/>
      <c r="E91" s="30">
        <v>2144349922</v>
      </c>
      <c r="F91" s="30"/>
      <c r="G91" s="30">
        <v>213800644</v>
      </c>
    </row>
    <row r="92" spans="1:12">
      <c r="A92" s="30"/>
      <c r="B92" s="30"/>
      <c r="C92" s="30"/>
      <c r="D92" s="30"/>
      <c r="E92" s="30"/>
      <c r="F92" s="30"/>
      <c r="G92" s="30">
        <v>215707911</v>
      </c>
    </row>
    <row r="93" spans="1:12">
      <c r="A93" s="30"/>
      <c r="B93" s="30"/>
      <c r="C93" s="30"/>
      <c r="D93" s="30"/>
      <c r="E93" s="30"/>
      <c r="F93" s="30"/>
      <c r="G93" s="30">
        <v>1907267</v>
      </c>
    </row>
    <row r="94" spans="1:12">
      <c r="A94" s="30"/>
      <c r="B94" s="30"/>
      <c r="C94" s="30"/>
      <c r="D94" s="30"/>
      <c r="E94" s="30"/>
      <c r="F94" s="30"/>
      <c r="G94" s="30"/>
    </row>
    <row r="95" spans="1:12">
      <c r="A95" s="30"/>
      <c r="B95" s="30"/>
      <c r="C95" s="30"/>
      <c r="D95" s="30"/>
      <c r="E95" s="30"/>
      <c r="F95" s="30"/>
      <c r="G95" s="30"/>
    </row>
    <row r="96" spans="1:12">
      <c r="A96" s="193"/>
      <c r="B96" s="185"/>
      <c r="C96" s="185"/>
      <c r="D96" s="185"/>
      <c r="E96" s="185"/>
      <c r="F96" s="185"/>
      <c r="G96" s="185"/>
    </row>
    <row r="97" spans="1:7" ht="16.5">
      <c r="A97" s="194"/>
      <c r="B97" s="185"/>
      <c r="C97" s="185"/>
      <c r="D97" s="185"/>
      <c r="E97" s="185"/>
      <c r="F97" s="185"/>
      <c r="G97" s="185"/>
    </row>
    <row r="98" spans="1:7">
      <c r="A98" s="189" t="s">
        <v>713</v>
      </c>
      <c r="B98" s="185"/>
      <c r="C98" s="185"/>
      <c r="D98" s="185"/>
      <c r="E98" s="185"/>
      <c r="F98" s="185"/>
      <c r="G98" s="185"/>
    </row>
    <row r="99" spans="1:7">
      <c r="A99" s="30"/>
      <c r="B99" s="30"/>
      <c r="C99" s="30"/>
      <c r="D99" s="30"/>
      <c r="E99" s="30"/>
      <c r="F99" s="30"/>
      <c r="G99" s="30"/>
    </row>
    <row r="100" spans="1:7">
      <c r="A100" s="186" t="s">
        <v>3</v>
      </c>
      <c r="B100" s="186" t="s">
        <v>4</v>
      </c>
      <c r="C100" s="186" t="s">
        <v>460</v>
      </c>
      <c r="D100" s="186" t="s">
        <v>6</v>
      </c>
      <c r="E100" s="190" t="s">
        <v>7</v>
      </c>
      <c r="F100" s="190" t="s">
        <v>8</v>
      </c>
      <c r="G100" s="190" t="s">
        <v>9</v>
      </c>
    </row>
    <row r="101" spans="1:7">
      <c r="A101" s="187" t="s">
        <v>567</v>
      </c>
      <c r="B101" s="188">
        <v>44107</v>
      </c>
      <c r="C101" s="187" t="s">
        <v>524</v>
      </c>
      <c r="D101" s="187" t="s">
        <v>476</v>
      </c>
      <c r="E101" s="191">
        <v>500000</v>
      </c>
      <c r="F101" s="191">
        <v>10</v>
      </c>
      <c r="G101" s="191">
        <v>50000</v>
      </c>
    </row>
    <row r="102" spans="1:7">
      <c r="A102" s="187" t="s">
        <v>568</v>
      </c>
      <c r="B102" s="188">
        <v>44114</v>
      </c>
      <c r="C102" s="187" t="s">
        <v>524</v>
      </c>
      <c r="D102" s="187" t="s">
        <v>476</v>
      </c>
      <c r="E102" s="191">
        <v>545455</v>
      </c>
      <c r="F102" s="191">
        <v>10</v>
      </c>
      <c r="G102" s="191">
        <v>54545</v>
      </c>
    </row>
    <row r="103" spans="1:7">
      <c r="A103" s="187" t="s">
        <v>569</v>
      </c>
      <c r="B103" s="188">
        <v>44127</v>
      </c>
      <c r="C103" s="187" t="s">
        <v>552</v>
      </c>
      <c r="D103" s="187" t="s">
        <v>476</v>
      </c>
      <c r="E103" s="191">
        <v>636364</v>
      </c>
      <c r="F103" s="191">
        <v>10</v>
      </c>
      <c r="G103" s="191">
        <v>63636</v>
      </c>
    </row>
    <row r="104" spans="1:7">
      <c r="A104" s="187" t="s">
        <v>570</v>
      </c>
      <c r="B104" s="188">
        <v>44134</v>
      </c>
      <c r="C104" s="187" t="s">
        <v>552</v>
      </c>
      <c r="D104" s="187" t="s">
        <v>476</v>
      </c>
      <c r="E104" s="191">
        <v>727273</v>
      </c>
      <c r="F104" s="191">
        <v>10</v>
      </c>
      <c r="G104" s="191">
        <v>72727</v>
      </c>
    </row>
    <row r="105" spans="1:7">
      <c r="A105" s="187" t="s">
        <v>571</v>
      </c>
      <c r="B105" s="188">
        <v>44136</v>
      </c>
      <c r="C105" s="187" t="s">
        <v>552</v>
      </c>
      <c r="D105" s="187" t="s">
        <v>476</v>
      </c>
      <c r="E105" s="191">
        <v>454545</v>
      </c>
      <c r="F105" s="191">
        <v>10</v>
      </c>
      <c r="G105" s="191">
        <v>45455</v>
      </c>
    </row>
    <row r="106" spans="1:7">
      <c r="A106" s="187" t="s">
        <v>572</v>
      </c>
      <c r="B106" s="188">
        <v>44152</v>
      </c>
      <c r="C106" s="187" t="s">
        <v>552</v>
      </c>
      <c r="D106" s="187" t="s">
        <v>476</v>
      </c>
      <c r="E106" s="191">
        <v>636364</v>
      </c>
      <c r="F106" s="191">
        <v>10</v>
      </c>
      <c r="G106" s="191">
        <v>63636</v>
      </c>
    </row>
    <row r="107" spans="1:7">
      <c r="A107" s="187" t="s">
        <v>573</v>
      </c>
      <c r="B107" s="188">
        <v>44154</v>
      </c>
      <c r="C107" s="187" t="s">
        <v>552</v>
      </c>
      <c r="D107" s="187" t="s">
        <v>476</v>
      </c>
      <c r="E107" s="191">
        <v>454545</v>
      </c>
      <c r="F107" s="191">
        <v>10</v>
      </c>
      <c r="G107" s="191">
        <v>45455</v>
      </c>
    </row>
    <row r="108" spans="1:7">
      <c r="A108" s="187" t="s">
        <v>574</v>
      </c>
      <c r="B108" s="188">
        <v>44157</v>
      </c>
      <c r="C108" s="187" t="s">
        <v>552</v>
      </c>
      <c r="D108" s="187" t="s">
        <v>476</v>
      </c>
      <c r="E108" s="191">
        <v>454545</v>
      </c>
      <c r="F108" s="191">
        <v>10</v>
      </c>
      <c r="G108" s="191">
        <v>45455</v>
      </c>
    </row>
    <row r="109" spans="1:7">
      <c r="A109" s="187" t="s">
        <v>575</v>
      </c>
      <c r="B109" s="188">
        <v>44164</v>
      </c>
      <c r="C109" s="187" t="s">
        <v>552</v>
      </c>
      <c r="D109" s="187" t="s">
        <v>476</v>
      </c>
      <c r="E109" s="191">
        <v>572727</v>
      </c>
      <c r="F109" s="191">
        <v>10</v>
      </c>
      <c r="G109" s="191">
        <v>57273</v>
      </c>
    </row>
    <row r="110" spans="1:7">
      <c r="A110" s="187" t="s">
        <v>576</v>
      </c>
      <c r="B110" s="188">
        <v>44166</v>
      </c>
      <c r="C110" s="187" t="s">
        <v>552</v>
      </c>
      <c r="D110" s="187" t="s">
        <v>476</v>
      </c>
      <c r="E110" s="191">
        <v>454545</v>
      </c>
      <c r="F110" s="191">
        <v>10</v>
      </c>
      <c r="G110" s="191">
        <v>45455</v>
      </c>
    </row>
    <row r="111" spans="1:7">
      <c r="A111" s="187" t="s">
        <v>577</v>
      </c>
      <c r="B111" s="188">
        <v>44176</v>
      </c>
      <c r="C111" s="187" t="s">
        <v>552</v>
      </c>
      <c r="D111" s="187" t="s">
        <v>476</v>
      </c>
      <c r="E111" s="191">
        <v>818182</v>
      </c>
      <c r="F111" s="191">
        <v>10</v>
      </c>
      <c r="G111" s="191">
        <v>81818</v>
      </c>
    </row>
    <row r="112" spans="1:7">
      <c r="A112" s="187" t="s">
        <v>578</v>
      </c>
      <c r="B112" s="188">
        <v>44183</v>
      </c>
      <c r="C112" s="187" t="s">
        <v>552</v>
      </c>
      <c r="D112" s="187" t="s">
        <v>476</v>
      </c>
      <c r="E112" s="191">
        <v>727273</v>
      </c>
      <c r="F112" s="191">
        <v>10</v>
      </c>
      <c r="G112" s="191">
        <v>72727</v>
      </c>
    </row>
    <row r="113" spans="1:10">
      <c r="A113" s="187" t="s">
        <v>579</v>
      </c>
      <c r="B113" s="188">
        <v>44191</v>
      </c>
      <c r="C113" s="187" t="s">
        <v>552</v>
      </c>
      <c r="D113" s="187" t="s">
        <v>476</v>
      </c>
      <c r="E113" s="191">
        <v>727273</v>
      </c>
      <c r="F113" s="191">
        <v>10</v>
      </c>
      <c r="G113" s="191">
        <v>72727</v>
      </c>
    </row>
    <row r="114" spans="1:10">
      <c r="A114" s="187" t="s">
        <v>580</v>
      </c>
      <c r="B114" s="188">
        <v>44131</v>
      </c>
      <c r="C114" s="187" t="s">
        <v>581</v>
      </c>
      <c r="D114" s="187" t="s">
        <v>582</v>
      </c>
      <c r="E114" s="191">
        <v>191765400</v>
      </c>
      <c r="F114" s="191">
        <v>10</v>
      </c>
      <c r="G114" s="191">
        <v>19176540</v>
      </c>
      <c r="J114" t="s">
        <v>723</v>
      </c>
    </row>
    <row r="115" spans="1:10">
      <c r="A115" s="187" t="s">
        <v>583</v>
      </c>
      <c r="B115" s="188">
        <v>44135</v>
      </c>
      <c r="C115" s="187" t="s">
        <v>471</v>
      </c>
      <c r="D115" s="187" t="s">
        <v>458</v>
      </c>
      <c r="E115" s="191">
        <v>30492700</v>
      </c>
      <c r="F115" s="191">
        <v>10</v>
      </c>
      <c r="G115" s="191">
        <v>3049270</v>
      </c>
    </row>
    <row r="116" spans="1:10">
      <c r="A116" s="187" t="s">
        <v>584</v>
      </c>
      <c r="B116" s="188">
        <v>44147</v>
      </c>
      <c r="C116" s="187" t="s">
        <v>471</v>
      </c>
      <c r="D116" s="187" t="s">
        <v>458</v>
      </c>
      <c r="E116" s="191">
        <v>12180000</v>
      </c>
      <c r="F116" s="191">
        <v>10</v>
      </c>
      <c r="G116" s="191">
        <v>1218000</v>
      </c>
    </row>
    <row r="117" spans="1:10">
      <c r="A117" s="187" t="s">
        <v>585</v>
      </c>
      <c r="B117" s="188">
        <v>44151</v>
      </c>
      <c r="C117" s="187" t="s">
        <v>471</v>
      </c>
      <c r="D117" s="187" t="s">
        <v>458</v>
      </c>
      <c r="E117" s="191">
        <v>3306650</v>
      </c>
      <c r="F117" s="191">
        <v>10</v>
      </c>
      <c r="G117" s="191">
        <v>330665</v>
      </c>
    </row>
    <row r="118" spans="1:10">
      <c r="A118" s="187" t="s">
        <v>586</v>
      </c>
      <c r="B118" s="188">
        <v>44153</v>
      </c>
      <c r="C118" s="187" t="s">
        <v>471</v>
      </c>
      <c r="D118" s="187" t="s">
        <v>458</v>
      </c>
      <c r="E118" s="191">
        <v>41666500</v>
      </c>
      <c r="F118" s="191">
        <v>10</v>
      </c>
      <c r="G118" s="191">
        <v>4166650</v>
      </c>
    </row>
    <row r="119" spans="1:10">
      <c r="A119" s="187" t="s">
        <v>587</v>
      </c>
      <c r="B119" s="188">
        <v>44150</v>
      </c>
      <c r="C119" s="187" t="s">
        <v>538</v>
      </c>
      <c r="D119" s="187" t="s">
        <v>543</v>
      </c>
      <c r="E119" s="191">
        <v>539400000</v>
      </c>
      <c r="F119" s="191">
        <v>10</v>
      </c>
      <c r="G119" s="191">
        <v>53940000</v>
      </c>
      <c r="I119" s="363">
        <v>43832</v>
      </c>
      <c r="J119" t="s">
        <v>715</v>
      </c>
    </row>
    <row r="120" spans="1:10">
      <c r="A120" s="187" t="s">
        <v>588</v>
      </c>
      <c r="B120" s="188">
        <v>44181</v>
      </c>
      <c r="C120" s="187" t="s">
        <v>541</v>
      </c>
      <c r="D120" s="187" t="s">
        <v>589</v>
      </c>
      <c r="E120" s="191">
        <v>550011090</v>
      </c>
      <c r="F120" s="191">
        <v>10</v>
      </c>
      <c r="G120" s="191">
        <v>55001109</v>
      </c>
    </row>
    <row r="121" spans="1:10">
      <c r="A121" s="187" t="s">
        <v>590</v>
      </c>
      <c r="B121" s="188">
        <v>44173</v>
      </c>
      <c r="C121" s="187" t="s">
        <v>471</v>
      </c>
      <c r="D121" s="187" t="s">
        <v>458</v>
      </c>
      <c r="E121" s="191">
        <v>19900000</v>
      </c>
      <c r="F121" s="191">
        <v>10</v>
      </c>
      <c r="G121" s="191">
        <v>1990000</v>
      </c>
    </row>
    <row r="122" spans="1:10">
      <c r="A122" s="187" t="s">
        <v>591</v>
      </c>
      <c r="B122" s="188">
        <v>44174</v>
      </c>
      <c r="C122" s="187" t="s">
        <v>471</v>
      </c>
      <c r="D122" s="187" t="s">
        <v>458</v>
      </c>
      <c r="E122" s="191">
        <v>870000</v>
      </c>
      <c r="F122" s="191">
        <v>10</v>
      </c>
      <c r="G122" s="191">
        <v>87000</v>
      </c>
    </row>
    <row r="123" spans="1:10">
      <c r="A123" s="187" t="s">
        <v>592</v>
      </c>
      <c r="B123" s="188">
        <v>44183</v>
      </c>
      <c r="C123" s="187" t="s">
        <v>471</v>
      </c>
      <c r="D123" s="187" t="s">
        <v>458</v>
      </c>
      <c r="E123" s="191">
        <v>50532400</v>
      </c>
      <c r="F123" s="191">
        <v>10</v>
      </c>
      <c r="G123" s="191">
        <v>5053240</v>
      </c>
    </row>
    <row r="124" spans="1:10">
      <c r="A124" s="187" t="s">
        <v>593</v>
      </c>
      <c r="B124" s="188">
        <v>44186</v>
      </c>
      <c r="C124" s="187" t="s">
        <v>471</v>
      </c>
      <c r="D124" s="187" t="s">
        <v>458</v>
      </c>
      <c r="E124" s="191">
        <v>25276500</v>
      </c>
      <c r="F124" s="191">
        <v>10</v>
      </c>
      <c r="G124" s="191">
        <v>2527650</v>
      </c>
    </row>
    <row r="125" spans="1:10">
      <c r="A125" s="187" t="s">
        <v>594</v>
      </c>
      <c r="B125" s="188">
        <v>44196</v>
      </c>
      <c r="C125" s="187" t="s">
        <v>471</v>
      </c>
      <c r="D125" s="187" t="s">
        <v>458</v>
      </c>
      <c r="E125" s="191">
        <v>26456200</v>
      </c>
      <c r="F125" s="191">
        <v>10</v>
      </c>
      <c r="G125" s="191">
        <v>2645620</v>
      </c>
    </row>
    <row r="126" spans="1:10">
      <c r="A126" s="187" t="s">
        <v>595</v>
      </c>
      <c r="B126" s="188">
        <v>44132</v>
      </c>
      <c r="C126" s="187" t="s">
        <v>596</v>
      </c>
      <c r="D126" s="187" t="s">
        <v>597</v>
      </c>
      <c r="E126" s="191">
        <v>363653300</v>
      </c>
      <c r="F126" s="191">
        <v>10</v>
      </c>
      <c r="G126" s="191">
        <v>36365330</v>
      </c>
    </row>
    <row r="127" spans="1:10">
      <c r="A127" s="187" t="s">
        <v>598</v>
      </c>
      <c r="B127" s="188">
        <v>44194</v>
      </c>
      <c r="C127" s="187" t="s">
        <v>599</v>
      </c>
      <c r="D127" s="187" t="s">
        <v>600</v>
      </c>
      <c r="E127" s="191">
        <v>29900800</v>
      </c>
      <c r="F127" s="191">
        <v>10</v>
      </c>
      <c r="G127" s="191">
        <v>2990080</v>
      </c>
    </row>
    <row r="128" spans="1:10">
      <c r="A128" s="187" t="s">
        <v>601</v>
      </c>
      <c r="B128" s="188">
        <v>44195</v>
      </c>
      <c r="C128" s="187" t="s">
        <v>599</v>
      </c>
      <c r="D128" s="187" t="s">
        <v>600</v>
      </c>
      <c r="E128" s="191">
        <v>26529900</v>
      </c>
      <c r="F128" s="191">
        <v>10</v>
      </c>
      <c r="G128" s="191">
        <v>2652990</v>
      </c>
    </row>
    <row r="129" spans="1:7">
      <c r="A129" s="187" t="s">
        <v>602</v>
      </c>
      <c r="B129" s="188">
        <v>44168</v>
      </c>
      <c r="C129" s="187" t="s">
        <v>495</v>
      </c>
      <c r="D129" s="187" t="s">
        <v>463</v>
      </c>
      <c r="E129" s="191">
        <v>2083500</v>
      </c>
      <c r="F129" s="191">
        <v>10</v>
      </c>
      <c r="G129" s="191">
        <v>208350</v>
      </c>
    </row>
    <row r="130" spans="1:7">
      <c r="A130" s="187" t="s">
        <v>603</v>
      </c>
      <c r="B130" s="188">
        <v>44193</v>
      </c>
      <c r="C130" s="187" t="s">
        <v>604</v>
      </c>
      <c r="D130" s="187" t="s">
        <v>546</v>
      </c>
      <c r="E130" s="191">
        <v>484545</v>
      </c>
      <c r="F130" s="191">
        <v>10</v>
      </c>
      <c r="G130" s="191">
        <v>48455</v>
      </c>
    </row>
    <row r="131" spans="1:7">
      <c r="A131" s="187" t="s">
        <v>605</v>
      </c>
      <c r="B131" s="188">
        <v>44192</v>
      </c>
      <c r="C131" s="187" t="s">
        <v>552</v>
      </c>
      <c r="D131" s="187" t="s">
        <v>476</v>
      </c>
      <c r="E131" s="191">
        <v>590909</v>
      </c>
      <c r="F131" s="191">
        <v>10</v>
      </c>
      <c r="G131" s="191">
        <v>59091</v>
      </c>
    </row>
    <row r="132" spans="1:7">
      <c r="A132" s="187" t="s">
        <v>606</v>
      </c>
      <c r="B132" s="188">
        <v>44168</v>
      </c>
      <c r="C132" s="187" t="s">
        <v>607</v>
      </c>
      <c r="D132" s="187" t="s">
        <v>608</v>
      </c>
      <c r="E132" s="191">
        <v>399991200</v>
      </c>
      <c r="F132" s="191">
        <v>10</v>
      </c>
      <c r="G132" s="191">
        <v>39999120</v>
      </c>
    </row>
    <row r="133" spans="1:7">
      <c r="A133" s="185"/>
      <c r="B133" s="185"/>
      <c r="C133" s="189" t="s">
        <v>42</v>
      </c>
      <c r="D133" s="185"/>
      <c r="E133" s="192">
        <v>2322800685</v>
      </c>
      <c r="F133" s="185"/>
      <c r="G133" s="192">
        <v>232280069</v>
      </c>
    </row>
    <row r="134" spans="1:7">
      <c r="A134" s="30"/>
      <c r="B134" s="30"/>
      <c r="C134" s="30"/>
      <c r="D134" s="30"/>
      <c r="E134" s="30"/>
      <c r="F134" s="30"/>
      <c r="G134" s="30"/>
    </row>
    <row r="135" spans="1:7">
      <c r="A135" s="30"/>
      <c r="B135" s="30"/>
      <c r="C135" s="30"/>
      <c r="D135" s="30"/>
      <c r="E135" s="30">
        <v>2315035366</v>
      </c>
      <c r="F135" s="30"/>
      <c r="G135" s="30">
        <v>231503538</v>
      </c>
    </row>
    <row r="136" spans="1:7">
      <c r="A136" s="30"/>
      <c r="B136" s="30"/>
      <c r="C136" s="30"/>
      <c r="D136" s="30"/>
      <c r="E136" s="30"/>
      <c r="F136" s="30"/>
      <c r="G136" s="30">
        <v>232280069</v>
      </c>
    </row>
    <row r="137" spans="1:7">
      <c r="A137" s="30"/>
      <c r="B137" s="30"/>
      <c r="C137" s="30"/>
      <c r="D137" s="30"/>
      <c r="E137" s="30"/>
      <c r="F137" s="30"/>
      <c r="G137" s="30">
        <v>776531</v>
      </c>
    </row>
  </sheetData>
  <mergeCells count="4">
    <mergeCell ref="E3:G3"/>
    <mergeCell ref="A31:B31"/>
    <mergeCell ref="A4:B4"/>
    <mergeCell ref="A60:B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1"/>
  <sheetViews>
    <sheetView workbookViewId="0">
      <pane xSplit="3" ySplit="3" topLeftCell="F25" activePane="bottomRight" state="frozen"/>
      <selection pane="topRight" activeCell="D1" sqref="D1"/>
      <selection pane="bottomLeft" activeCell="A4" sqref="A4"/>
      <selection pane="bottomRight" activeCell="I44" sqref="I44"/>
    </sheetView>
  </sheetViews>
  <sheetFormatPr defaultRowHeight="22.5" customHeight="1"/>
  <cols>
    <col min="1" max="1" width="9" style="30"/>
    <col min="2" max="2" width="9" style="351"/>
    <col min="3" max="3" width="41.375" style="30" customWidth="1"/>
    <col min="4" max="4" width="9" style="30" customWidth="1"/>
    <col min="5" max="5" width="11.375" style="30" customWidth="1"/>
    <col min="6" max="6" width="12.125" style="30" customWidth="1"/>
    <col min="7" max="7" width="15.125" style="30" customWidth="1"/>
    <col min="8" max="8" width="11.375" style="30" customWidth="1"/>
    <col min="9" max="9" width="11.375" style="351" customWidth="1"/>
    <col min="10" max="10" width="18.5" style="30" customWidth="1"/>
    <col min="11" max="11" width="15.5" style="30" customWidth="1"/>
    <col min="12" max="12" width="17.75" style="30" customWidth="1"/>
    <col min="13" max="16384" width="9" style="30"/>
  </cols>
  <sheetData>
    <row r="3" spans="1:12" ht="22.5" customHeight="1">
      <c r="E3" s="366" t="s">
        <v>698</v>
      </c>
      <c r="F3" s="366"/>
      <c r="G3" s="366"/>
      <c r="H3" s="357"/>
      <c r="I3" s="351" t="s">
        <v>699</v>
      </c>
      <c r="J3" s="30" t="s">
        <v>700</v>
      </c>
      <c r="K3" s="30" t="s">
        <v>701</v>
      </c>
      <c r="L3" s="30" t="s">
        <v>702</v>
      </c>
    </row>
    <row r="4" spans="1:12" ht="22.5" customHeight="1">
      <c r="A4" s="176" t="s">
        <v>708</v>
      </c>
      <c r="B4" s="360"/>
      <c r="E4" s="356"/>
      <c r="F4" s="356"/>
      <c r="G4" s="356"/>
    </row>
    <row r="6" spans="1:12" ht="22.5" customHeight="1">
      <c r="A6" s="180" t="s">
        <v>3</v>
      </c>
      <c r="B6" s="353" t="s">
        <v>4</v>
      </c>
      <c r="C6" s="180" t="s">
        <v>5</v>
      </c>
      <c r="D6" s="180" t="s">
        <v>6</v>
      </c>
      <c r="E6" s="180" t="s">
        <v>7</v>
      </c>
      <c r="F6" s="180" t="s">
        <v>8</v>
      </c>
      <c r="G6" s="180" t="s">
        <v>9</v>
      </c>
      <c r="H6" s="180" t="s">
        <v>10</v>
      </c>
      <c r="I6" s="358"/>
      <c r="J6" s="359"/>
    </row>
    <row r="7" spans="1:12" ht="22.5" customHeight="1">
      <c r="A7" s="181" t="s">
        <v>11</v>
      </c>
      <c r="B7" s="354">
        <v>43838</v>
      </c>
      <c r="C7" s="181" t="s">
        <v>12</v>
      </c>
      <c r="D7" s="181" t="s">
        <v>13</v>
      </c>
      <c r="E7" s="182">
        <v>7294100</v>
      </c>
      <c r="F7" s="182">
        <v>10</v>
      </c>
      <c r="G7" s="182">
        <v>729410</v>
      </c>
      <c r="H7" s="181">
        <f>E7+G7</f>
        <v>8023510</v>
      </c>
      <c r="I7" s="352"/>
      <c r="J7" s="349"/>
    </row>
    <row r="8" spans="1:12" ht="22.5" customHeight="1">
      <c r="A8" s="181" t="s">
        <v>15</v>
      </c>
      <c r="B8" s="354">
        <v>43847</v>
      </c>
      <c r="C8" s="181" t="s">
        <v>16</v>
      </c>
      <c r="D8" s="181" t="s">
        <v>17</v>
      </c>
      <c r="E8" s="182">
        <v>63112500</v>
      </c>
      <c r="F8" s="182">
        <v>10</v>
      </c>
      <c r="G8" s="182">
        <v>6311250</v>
      </c>
      <c r="H8" s="181">
        <f t="shared" ref="H8:H16" si="0">E8+G8</f>
        <v>69423750</v>
      </c>
      <c r="I8" s="352"/>
      <c r="J8" s="349"/>
    </row>
    <row r="9" spans="1:12" ht="22.5" customHeight="1">
      <c r="A9" s="181" t="s">
        <v>18</v>
      </c>
      <c r="B9" s="354">
        <v>43848</v>
      </c>
      <c r="C9" s="181" t="s">
        <v>19</v>
      </c>
      <c r="D9" s="181" t="s">
        <v>20</v>
      </c>
      <c r="E9" s="182">
        <v>14840000</v>
      </c>
      <c r="F9" s="182">
        <v>10</v>
      </c>
      <c r="G9" s="182">
        <v>1484000</v>
      </c>
      <c r="H9" s="181">
        <f t="shared" si="0"/>
        <v>16324000</v>
      </c>
      <c r="I9" s="352">
        <v>43845</v>
      </c>
      <c r="J9" s="349" t="s">
        <v>706</v>
      </c>
      <c r="K9" s="30">
        <v>14840000</v>
      </c>
      <c r="L9" s="30" t="s">
        <v>703</v>
      </c>
    </row>
    <row r="10" spans="1:12" ht="22.5" customHeight="1">
      <c r="A10" s="181" t="s">
        <v>21</v>
      </c>
      <c r="B10" s="354">
        <v>43849</v>
      </c>
      <c r="C10" s="181" t="s">
        <v>22</v>
      </c>
      <c r="D10" s="181" t="s">
        <v>23</v>
      </c>
      <c r="E10" s="182">
        <v>19584000</v>
      </c>
      <c r="F10" s="182">
        <v>10</v>
      </c>
      <c r="G10" s="182">
        <v>1958400</v>
      </c>
      <c r="H10" s="181">
        <f t="shared" si="0"/>
        <v>21542400</v>
      </c>
      <c r="I10" s="352"/>
      <c r="J10" s="349"/>
    </row>
    <row r="11" spans="1:12" ht="22.5" customHeight="1">
      <c r="A11" s="181" t="s">
        <v>24</v>
      </c>
      <c r="B11" s="354">
        <v>43850</v>
      </c>
      <c r="C11" s="181" t="s">
        <v>25</v>
      </c>
      <c r="D11" s="181" t="s">
        <v>26</v>
      </c>
      <c r="E11" s="182">
        <v>138639605</v>
      </c>
      <c r="F11" s="182">
        <v>10</v>
      </c>
      <c r="G11" s="182">
        <v>13863961</v>
      </c>
      <c r="H11" s="181">
        <f t="shared" si="0"/>
        <v>152503566</v>
      </c>
      <c r="I11" s="352"/>
      <c r="J11" s="349"/>
    </row>
    <row r="12" spans="1:12" ht="22.5" customHeight="1">
      <c r="A12" s="181" t="s">
        <v>27</v>
      </c>
      <c r="B12" s="354">
        <v>43895</v>
      </c>
      <c r="C12" s="181" t="s">
        <v>28</v>
      </c>
      <c r="D12" s="181" t="s">
        <v>29</v>
      </c>
      <c r="E12" s="182">
        <v>45810000</v>
      </c>
      <c r="F12" s="182">
        <v>10</v>
      </c>
      <c r="G12" s="182">
        <v>4581000</v>
      </c>
      <c r="H12" s="181">
        <f t="shared" si="0"/>
        <v>50391000</v>
      </c>
      <c r="I12" s="352"/>
      <c r="J12" s="349"/>
    </row>
    <row r="13" spans="1:12" ht="24" customHeight="1">
      <c r="A13" s="181" t="s">
        <v>30</v>
      </c>
      <c r="B13" s="354">
        <v>43907</v>
      </c>
      <c r="C13" s="181" t="s">
        <v>31</v>
      </c>
      <c r="D13" s="181" t="s">
        <v>32</v>
      </c>
      <c r="E13" s="182">
        <v>162450000</v>
      </c>
      <c r="F13" s="182">
        <v>10</v>
      </c>
      <c r="G13" s="182">
        <v>16245000</v>
      </c>
      <c r="H13" s="181">
        <f t="shared" si="0"/>
        <v>178695000</v>
      </c>
      <c r="I13" s="352">
        <v>43922</v>
      </c>
      <c r="J13" s="349" t="s">
        <v>716</v>
      </c>
    </row>
    <row r="14" spans="1:12" ht="33" customHeight="1">
      <c r="A14" s="181" t="s">
        <v>33</v>
      </c>
      <c r="B14" s="354">
        <v>43908</v>
      </c>
      <c r="C14" s="181" t="s">
        <v>34</v>
      </c>
      <c r="D14" s="181" t="s">
        <v>35</v>
      </c>
      <c r="E14" s="182">
        <v>50427000</v>
      </c>
      <c r="F14" s="182">
        <v>10</v>
      </c>
      <c r="G14" s="182">
        <v>5042700</v>
      </c>
      <c r="H14" s="181">
        <f t="shared" si="0"/>
        <v>55469700</v>
      </c>
      <c r="I14" s="352"/>
      <c r="J14" s="349"/>
    </row>
    <row r="15" spans="1:12" ht="22.5" customHeight="1">
      <c r="A15" s="181" t="s">
        <v>36</v>
      </c>
      <c r="B15" s="354">
        <v>43914</v>
      </c>
      <c r="C15" s="181" t="s">
        <v>37</v>
      </c>
      <c r="D15" s="181" t="s">
        <v>38</v>
      </c>
      <c r="E15" s="182">
        <v>17250000</v>
      </c>
      <c r="F15" s="182">
        <v>10</v>
      </c>
      <c r="G15" s="182">
        <v>1725000</v>
      </c>
      <c r="H15" s="181">
        <f t="shared" si="0"/>
        <v>18975000</v>
      </c>
      <c r="I15" s="352"/>
      <c r="J15" s="349"/>
    </row>
    <row r="16" spans="1:12" ht="22.5" customHeight="1">
      <c r="A16" s="181" t="s">
        <v>39</v>
      </c>
      <c r="B16" s="354">
        <v>43918</v>
      </c>
      <c r="C16" s="181" t="s">
        <v>40</v>
      </c>
      <c r="D16" s="181" t="s">
        <v>41</v>
      </c>
      <c r="E16" s="182">
        <v>40320000</v>
      </c>
      <c r="F16" s="182">
        <v>10</v>
      </c>
      <c r="G16" s="182">
        <v>4032000</v>
      </c>
      <c r="H16" s="181">
        <f t="shared" si="0"/>
        <v>44352000</v>
      </c>
      <c r="I16" s="352"/>
      <c r="J16" s="349"/>
    </row>
    <row r="17" spans="1:12" ht="22.5" customHeight="1">
      <c r="C17" s="179" t="s">
        <v>42</v>
      </c>
      <c r="E17" s="183">
        <f>SUM(E7:E16)</f>
        <v>559727205</v>
      </c>
      <c r="G17" s="183">
        <f>SUM(G7:G16)</f>
        <v>55972721</v>
      </c>
    </row>
    <row r="20" spans="1:12" ht="22.5" customHeight="1">
      <c r="A20" s="370" t="s">
        <v>709</v>
      </c>
      <c r="B20" s="370"/>
    </row>
    <row r="22" spans="1:12" ht="22.5" customHeight="1">
      <c r="A22" s="180">
        <v>4</v>
      </c>
      <c r="B22" s="353" t="s">
        <v>4</v>
      </c>
      <c r="C22" s="180" t="s">
        <v>5</v>
      </c>
      <c r="D22" s="180" t="s">
        <v>6</v>
      </c>
      <c r="E22" s="180" t="s">
        <v>7</v>
      </c>
      <c r="F22" s="180" t="s">
        <v>8</v>
      </c>
      <c r="G22" s="180" t="s">
        <v>9</v>
      </c>
      <c r="H22" s="180" t="s">
        <v>10</v>
      </c>
    </row>
    <row r="23" spans="1:12" ht="22.5" customHeight="1">
      <c r="A23" s="181" t="s">
        <v>44</v>
      </c>
      <c r="B23" s="354">
        <v>43955</v>
      </c>
      <c r="C23" s="181" t="s">
        <v>31</v>
      </c>
      <c r="D23" s="181" t="s">
        <v>32</v>
      </c>
      <c r="E23" s="182">
        <v>33850000</v>
      </c>
      <c r="F23" s="182">
        <v>10</v>
      </c>
      <c r="G23" s="182">
        <v>3385000</v>
      </c>
      <c r="H23" s="181" t="s">
        <v>14</v>
      </c>
    </row>
    <row r="24" spans="1:12" ht="22.5" customHeight="1">
      <c r="A24" s="181" t="s">
        <v>45</v>
      </c>
      <c r="B24" s="354">
        <v>44005</v>
      </c>
      <c r="C24" s="181" t="s">
        <v>46</v>
      </c>
      <c r="D24" s="181" t="s">
        <v>47</v>
      </c>
      <c r="E24" s="182">
        <v>46172000</v>
      </c>
      <c r="F24" s="182">
        <v>10</v>
      </c>
      <c r="G24" s="182">
        <v>4617200</v>
      </c>
      <c r="H24" s="181" t="s">
        <v>14</v>
      </c>
      <c r="I24" s="351">
        <v>44014</v>
      </c>
      <c r="J24" s="30" t="s">
        <v>705</v>
      </c>
      <c r="K24" s="30">
        <v>50789200</v>
      </c>
      <c r="L24" s="30" t="s">
        <v>703</v>
      </c>
    </row>
    <row r="25" spans="1:12" ht="22.5" customHeight="1">
      <c r="A25" s="181" t="s">
        <v>48</v>
      </c>
      <c r="B25" s="354">
        <v>44009</v>
      </c>
      <c r="C25" s="181" t="s">
        <v>49</v>
      </c>
      <c r="D25" s="181" t="s">
        <v>50</v>
      </c>
      <c r="E25" s="182">
        <v>39930000</v>
      </c>
      <c r="F25" s="182">
        <v>10</v>
      </c>
      <c r="G25" s="182">
        <v>3993000</v>
      </c>
      <c r="H25" s="181" t="s">
        <v>14</v>
      </c>
    </row>
    <row r="26" spans="1:12" ht="22.5" customHeight="1">
      <c r="A26" s="181" t="s">
        <v>51</v>
      </c>
      <c r="B26" s="354">
        <v>43924</v>
      </c>
      <c r="C26" s="181" t="s">
        <v>52</v>
      </c>
      <c r="D26" s="181" t="s">
        <v>53</v>
      </c>
      <c r="E26" s="182">
        <v>40825000</v>
      </c>
      <c r="F26" s="182">
        <v>10</v>
      </c>
      <c r="G26" s="182">
        <v>4082500</v>
      </c>
      <c r="H26" s="181" t="s">
        <v>14</v>
      </c>
    </row>
    <row r="27" spans="1:12" ht="22.5" customHeight="1">
      <c r="A27" s="181" t="s">
        <v>54</v>
      </c>
      <c r="B27" s="354">
        <v>43935</v>
      </c>
      <c r="C27" s="181" t="s">
        <v>55</v>
      </c>
      <c r="D27" s="181" t="s">
        <v>56</v>
      </c>
      <c r="E27" s="182">
        <v>10335000</v>
      </c>
      <c r="F27" s="182">
        <v>10</v>
      </c>
      <c r="G27" s="182">
        <v>1033500</v>
      </c>
      <c r="H27" s="181" t="s">
        <v>14</v>
      </c>
    </row>
    <row r="28" spans="1:12" ht="22.5" customHeight="1">
      <c r="A28" s="181" t="s">
        <v>57</v>
      </c>
      <c r="B28" s="354">
        <v>43937</v>
      </c>
      <c r="C28" s="181" t="s">
        <v>55</v>
      </c>
      <c r="D28" s="181" t="s">
        <v>56</v>
      </c>
      <c r="E28" s="182">
        <v>15170000</v>
      </c>
      <c r="F28" s="182">
        <v>10</v>
      </c>
      <c r="G28" s="182">
        <v>1517000</v>
      </c>
      <c r="H28" s="181" t="s">
        <v>14</v>
      </c>
    </row>
    <row r="29" spans="1:12" ht="22.5" customHeight="1">
      <c r="A29" s="181" t="s">
        <v>58</v>
      </c>
      <c r="B29" s="354">
        <v>43938</v>
      </c>
      <c r="C29" s="181" t="s">
        <v>59</v>
      </c>
      <c r="D29" s="181" t="s">
        <v>60</v>
      </c>
      <c r="E29" s="182">
        <v>94836000</v>
      </c>
      <c r="F29" s="182">
        <v>10</v>
      </c>
      <c r="G29" s="182">
        <v>9483600</v>
      </c>
      <c r="H29" s="181" t="s">
        <v>14</v>
      </c>
    </row>
    <row r="30" spans="1:12" ht="22.5" customHeight="1">
      <c r="A30" s="181" t="s">
        <v>61</v>
      </c>
      <c r="B30" s="354">
        <v>43942</v>
      </c>
      <c r="C30" s="181" t="s">
        <v>62</v>
      </c>
      <c r="D30" s="181" t="s">
        <v>63</v>
      </c>
      <c r="E30" s="182">
        <v>6048000</v>
      </c>
      <c r="F30" s="182">
        <v>10</v>
      </c>
      <c r="G30" s="182">
        <v>604800</v>
      </c>
      <c r="H30" s="181" t="s">
        <v>14</v>
      </c>
      <c r="I30" s="351">
        <v>43931</v>
      </c>
      <c r="J30" s="30" t="s">
        <v>718</v>
      </c>
      <c r="K30" s="30">
        <v>6652800</v>
      </c>
    </row>
    <row r="31" spans="1:12" ht="22.5" customHeight="1">
      <c r="A31" s="181" t="s">
        <v>64</v>
      </c>
      <c r="B31" s="354">
        <v>43943</v>
      </c>
      <c r="C31" s="181" t="s">
        <v>55</v>
      </c>
      <c r="D31" s="181" t="s">
        <v>56</v>
      </c>
      <c r="E31" s="182">
        <v>12950000</v>
      </c>
      <c r="F31" s="182">
        <v>10</v>
      </c>
      <c r="G31" s="182">
        <v>1295000</v>
      </c>
      <c r="H31" s="181" t="s">
        <v>14</v>
      </c>
    </row>
    <row r="32" spans="1:12" ht="22.5" customHeight="1">
      <c r="A32" s="181" t="s">
        <v>65</v>
      </c>
      <c r="B32" s="354">
        <v>43943</v>
      </c>
      <c r="C32" s="181" t="s">
        <v>31</v>
      </c>
      <c r="D32" s="181" t="s">
        <v>32</v>
      </c>
      <c r="E32" s="182">
        <v>2340000</v>
      </c>
      <c r="F32" s="182">
        <v>10</v>
      </c>
      <c r="G32" s="182">
        <v>234000</v>
      </c>
      <c r="H32" s="181" t="s">
        <v>14</v>
      </c>
    </row>
    <row r="33" spans="1:12" ht="22.5" customHeight="1">
      <c r="A33" s="181" t="s">
        <v>66</v>
      </c>
      <c r="B33" s="354">
        <v>43955</v>
      </c>
      <c r="C33" s="181" t="s">
        <v>31</v>
      </c>
      <c r="D33" s="181" t="s">
        <v>32</v>
      </c>
      <c r="E33" s="182">
        <v>32500000</v>
      </c>
      <c r="F33" s="182">
        <v>10</v>
      </c>
      <c r="G33" s="182">
        <v>3250000</v>
      </c>
      <c r="H33" s="181" t="s">
        <v>14</v>
      </c>
    </row>
    <row r="34" spans="1:12" ht="22.5" customHeight="1">
      <c r="C34" s="179" t="s">
        <v>42</v>
      </c>
      <c r="E34" s="183">
        <f>SUM(E23:E33)</f>
        <v>334956000</v>
      </c>
      <c r="G34" s="183">
        <f>SUM(G23:G33)</f>
        <v>33495600</v>
      </c>
    </row>
    <row r="38" spans="1:12" ht="22.5" customHeight="1">
      <c r="A38" s="367" t="s">
        <v>710</v>
      </c>
      <c r="B38" s="367"/>
      <c r="C38" s="148"/>
      <c r="D38" s="148"/>
      <c r="E38" s="148"/>
      <c r="F38" s="148"/>
      <c r="G38" s="148"/>
      <c r="H38" s="148"/>
    </row>
    <row r="40" spans="1:12" ht="22.5" customHeight="1">
      <c r="A40" s="180" t="s">
        <v>3</v>
      </c>
      <c r="B40" s="353" t="s">
        <v>4</v>
      </c>
      <c r="C40" s="180" t="s">
        <v>5</v>
      </c>
      <c r="D40" s="180" t="s">
        <v>6</v>
      </c>
      <c r="E40" s="180" t="s">
        <v>7</v>
      </c>
      <c r="F40" s="180" t="s">
        <v>8</v>
      </c>
      <c r="G40" s="180" t="s">
        <v>9</v>
      </c>
      <c r="H40" s="350" t="s">
        <v>10</v>
      </c>
    </row>
    <row r="41" spans="1:12" ht="22.5" customHeight="1">
      <c r="A41" s="181" t="s">
        <v>68</v>
      </c>
      <c r="B41" s="354">
        <v>44026</v>
      </c>
      <c r="C41" s="181" t="s">
        <v>69</v>
      </c>
      <c r="D41" s="181" t="s">
        <v>70</v>
      </c>
      <c r="E41" s="182">
        <v>70284000</v>
      </c>
      <c r="F41" s="182">
        <v>10</v>
      </c>
      <c r="G41" s="182">
        <v>7028400</v>
      </c>
      <c r="H41" s="181" t="s">
        <v>14</v>
      </c>
    </row>
    <row r="42" spans="1:12" ht="22.5" customHeight="1">
      <c r="A42" s="181" t="s">
        <v>71</v>
      </c>
      <c r="B42" s="354">
        <v>44027</v>
      </c>
      <c r="C42" s="181" t="s">
        <v>72</v>
      </c>
      <c r="D42" s="181" t="s">
        <v>26</v>
      </c>
      <c r="E42" s="182">
        <v>159968775</v>
      </c>
      <c r="F42" s="182">
        <v>10</v>
      </c>
      <c r="G42" s="182">
        <v>15996878</v>
      </c>
      <c r="H42" s="181" t="s">
        <v>14</v>
      </c>
    </row>
    <row r="43" spans="1:12" ht="22.5" customHeight="1">
      <c r="A43" s="181" t="s">
        <v>73</v>
      </c>
      <c r="B43" s="354">
        <v>44040</v>
      </c>
      <c r="C43" s="181" t="s">
        <v>74</v>
      </c>
      <c r="D43" s="181" t="s">
        <v>75</v>
      </c>
      <c r="E43" s="182">
        <v>32992500</v>
      </c>
      <c r="F43" s="182">
        <v>10</v>
      </c>
      <c r="G43" s="182">
        <v>3299250</v>
      </c>
      <c r="H43" s="181" t="s">
        <v>14</v>
      </c>
    </row>
    <row r="44" spans="1:12" ht="22.5" customHeight="1">
      <c r="A44" s="181" t="s">
        <v>76</v>
      </c>
      <c r="B44" s="354">
        <v>44048</v>
      </c>
      <c r="C44" s="181" t="s">
        <v>77</v>
      </c>
      <c r="D44" s="181" t="s">
        <v>78</v>
      </c>
      <c r="E44" s="182">
        <v>172143000</v>
      </c>
      <c r="F44" s="182">
        <v>10</v>
      </c>
      <c r="G44" s="182">
        <v>17214300</v>
      </c>
      <c r="H44" s="181" t="s">
        <v>14</v>
      </c>
    </row>
    <row r="45" spans="1:12" ht="22.5" customHeight="1">
      <c r="A45" s="181" t="s">
        <v>79</v>
      </c>
      <c r="B45" s="354">
        <v>44049</v>
      </c>
      <c r="C45" s="181" t="s">
        <v>80</v>
      </c>
      <c r="D45" s="181" t="s">
        <v>81</v>
      </c>
      <c r="E45" s="182">
        <v>91904000</v>
      </c>
      <c r="F45" s="182">
        <v>10</v>
      </c>
      <c r="G45" s="182">
        <v>9190400</v>
      </c>
      <c r="H45" s="181" t="s">
        <v>14</v>
      </c>
      <c r="I45" s="351">
        <v>44029</v>
      </c>
      <c r="K45" s="30">
        <v>101094400</v>
      </c>
      <c r="L45" s="30">
        <f>K45</f>
        <v>101094400</v>
      </c>
    </row>
    <row r="46" spans="1:12" ht="22.5" customHeight="1">
      <c r="A46" s="181" t="s">
        <v>82</v>
      </c>
      <c r="B46" s="354">
        <v>44048</v>
      </c>
      <c r="C46" s="181" t="s">
        <v>83</v>
      </c>
      <c r="D46" s="181" t="s">
        <v>84</v>
      </c>
      <c r="E46" s="182">
        <v>44246434</v>
      </c>
      <c r="F46" s="182">
        <v>10</v>
      </c>
      <c r="G46" s="182">
        <v>4424643</v>
      </c>
      <c r="H46" s="181" t="s">
        <v>14</v>
      </c>
      <c r="I46" s="351">
        <v>44032</v>
      </c>
      <c r="J46" s="30" t="s">
        <v>707</v>
      </c>
      <c r="K46" s="30">
        <v>48671077</v>
      </c>
      <c r="L46" s="30">
        <f>K46</f>
        <v>48671077</v>
      </c>
    </row>
    <row r="47" spans="1:12" ht="22.5" customHeight="1">
      <c r="A47" s="181" t="s">
        <v>85</v>
      </c>
      <c r="B47" s="354">
        <v>44096</v>
      </c>
      <c r="C47" s="181" t="s">
        <v>86</v>
      </c>
      <c r="D47" s="181" t="s">
        <v>87</v>
      </c>
      <c r="E47" s="182">
        <v>56131500</v>
      </c>
      <c r="F47" s="182">
        <v>10</v>
      </c>
      <c r="G47" s="182">
        <v>5613150</v>
      </c>
      <c r="H47" s="181" t="s">
        <v>14</v>
      </c>
      <c r="I47" s="351">
        <v>43832</v>
      </c>
      <c r="J47" s="30" t="s">
        <v>719</v>
      </c>
    </row>
    <row r="48" spans="1:12" ht="22.5" customHeight="1">
      <c r="A48" s="181" t="s">
        <v>88</v>
      </c>
      <c r="B48" s="354">
        <v>44096</v>
      </c>
      <c r="C48" s="181" t="s">
        <v>31</v>
      </c>
      <c r="D48" s="181" t="s">
        <v>32</v>
      </c>
      <c r="E48" s="182">
        <v>46502400</v>
      </c>
      <c r="F48" s="182">
        <v>10</v>
      </c>
      <c r="G48" s="182">
        <v>4650240</v>
      </c>
      <c r="H48" s="181" t="s">
        <v>14</v>
      </c>
    </row>
    <row r="49" spans="1:12" ht="22.5" customHeight="1">
      <c r="A49" s="181" t="s">
        <v>89</v>
      </c>
      <c r="B49" s="354">
        <v>44103</v>
      </c>
      <c r="C49" s="181" t="s">
        <v>49</v>
      </c>
      <c r="D49" s="181" t="s">
        <v>50</v>
      </c>
      <c r="E49" s="182">
        <v>98220000</v>
      </c>
      <c r="F49" s="182">
        <v>10</v>
      </c>
      <c r="G49" s="182">
        <v>9822000</v>
      </c>
      <c r="H49" s="181" t="s">
        <v>14</v>
      </c>
    </row>
    <row r="50" spans="1:12" ht="22.5" customHeight="1">
      <c r="A50" s="181" t="s">
        <v>90</v>
      </c>
      <c r="B50" s="354">
        <v>44103</v>
      </c>
      <c r="C50" s="181" t="s">
        <v>91</v>
      </c>
      <c r="D50" s="181" t="s">
        <v>92</v>
      </c>
      <c r="E50" s="182">
        <v>94793340</v>
      </c>
      <c r="F50" s="182">
        <v>10</v>
      </c>
      <c r="G50" s="182">
        <v>9479334</v>
      </c>
      <c r="H50" s="181">
        <f>E50+G50</f>
        <v>104272674</v>
      </c>
      <c r="J50" s="30" t="s">
        <v>704</v>
      </c>
      <c r="K50" s="30">
        <v>104272674</v>
      </c>
      <c r="L50" s="30" t="s">
        <v>703</v>
      </c>
    </row>
    <row r="51" spans="1:12" ht="22.5" customHeight="1">
      <c r="A51" s="181" t="s">
        <v>93</v>
      </c>
      <c r="B51" s="354">
        <v>44104</v>
      </c>
      <c r="C51" s="181" t="s">
        <v>94</v>
      </c>
      <c r="D51" s="181" t="s">
        <v>95</v>
      </c>
      <c r="E51" s="182">
        <v>2239200000</v>
      </c>
      <c r="F51" s="182">
        <v>10</v>
      </c>
      <c r="G51" s="182">
        <v>223920000</v>
      </c>
      <c r="H51" s="181" t="s">
        <v>14</v>
      </c>
    </row>
    <row r="52" spans="1:12" ht="22.5" customHeight="1">
      <c r="C52" s="179" t="s">
        <v>42</v>
      </c>
      <c r="D52" s="148"/>
      <c r="E52" s="183">
        <v>3106385949</v>
      </c>
      <c r="F52" s="148"/>
      <c r="G52" s="183">
        <v>310638595</v>
      </c>
    </row>
    <row r="56" spans="1:12" ht="22.5" customHeight="1">
      <c r="A56" s="370" t="s">
        <v>711</v>
      </c>
      <c r="B56" s="370"/>
    </row>
    <row r="57" spans="1:12" ht="22.5" customHeight="1">
      <c r="A57" s="369"/>
      <c r="B57" s="369"/>
    </row>
    <row r="58" spans="1:12" ht="22.5" customHeight="1">
      <c r="A58" s="180" t="s">
        <v>3</v>
      </c>
      <c r="B58" s="353" t="s">
        <v>4</v>
      </c>
      <c r="C58" s="180" t="s">
        <v>5</v>
      </c>
      <c r="D58" s="180" t="s">
        <v>6</v>
      </c>
      <c r="E58" s="180" t="s">
        <v>7</v>
      </c>
      <c r="F58" s="180" t="s">
        <v>8</v>
      </c>
      <c r="G58" s="180" t="s">
        <v>9</v>
      </c>
      <c r="H58" s="180" t="s">
        <v>10</v>
      </c>
    </row>
    <row r="59" spans="1:12" ht="22.5" customHeight="1">
      <c r="A59" s="181" t="s">
        <v>96</v>
      </c>
      <c r="B59" s="354">
        <v>44117</v>
      </c>
      <c r="C59" s="181" t="s">
        <v>97</v>
      </c>
      <c r="D59" s="181" t="s">
        <v>98</v>
      </c>
      <c r="E59" s="182">
        <v>476075580</v>
      </c>
      <c r="F59" s="182">
        <v>10</v>
      </c>
      <c r="G59" s="182">
        <v>47607558</v>
      </c>
      <c r="H59" s="181" t="s">
        <v>14</v>
      </c>
    </row>
    <row r="60" spans="1:12" ht="22.5" customHeight="1">
      <c r="A60" s="181" t="s">
        <v>99</v>
      </c>
      <c r="B60" s="354">
        <v>44161</v>
      </c>
      <c r="C60" s="181" t="s">
        <v>100</v>
      </c>
      <c r="D60" s="181" t="s">
        <v>101</v>
      </c>
      <c r="E60" s="182">
        <v>11910000</v>
      </c>
      <c r="F60" s="182">
        <v>10</v>
      </c>
      <c r="G60" s="182">
        <v>1191000</v>
      </c>
      <c r="H60" s="181" t="s">
        <v>14</v>
      </c>
    </row>
    <row r="61" spans="1:12" ht="22.5" customHeight="1">
      <c r="A61" s="181" t="s">
        <v>102</v>
      </c>
      <c r="B61" s="354">
        <v>44165</v>
      </c>
      <c r="C61" s="181" t="s">
        <v>103</v>
      </c>
      <c r="D61" s="181" t="s">
        <v>104</v>
      </c>
      <c r="E61" s="182">
        <v>139407495</v>
      </c>
      <c r="F61" s="182">
        <v>10</v>
      </c>
      <c r="G61" s="182">
        <v>13940749</v>
      </c>
      <c r="H61" s="181">
        <f>E61+G61</f>
        <v>153348244</v>
      </c>
      <c r="I61" s="351">
        <v>44144</v>
      </c>
      <c r="J61" s="30" t="s">
        <v>697</v>
      </c>
      <c r="K61" s="30">
        <v>153348244</v>
      </c>
      <c r="L61" s="30">
        <f>K61</f>
        <v>153348244</v>
      </c>
    </row>
    <row r="62" spans="1:12" ht="22.5" customHeight="1">
      <c r="A62" s="181" t="s">
        <v>105</v>
      </c>
      <c r="B62" s="354">
        <v>44179</v>
      </c>
      <c r="C62" s="181" t="s">
        <v>106</v>
      </c>
      <c r="D62" s="181" t="s">
        <v>107</v>
      </c>
      <c r="E62" s="182">
        <v>10291000</v>
      </c>
      <c r="F62" s="182">
        <v>10</v>
      </c>
      <c r="G62" s="182">
        <v>1029100</v>
      </c>
      <c r="H62" s="181" t="s">
        <v>14</v>
      </c>
    </row>
    <row r="63" spans="1:12" ht="22.5" customHeight="1">
      <c r="A63" s="181" t="s">
        <v>108</v>
      </c>
      <c r="B63" s="354">
        <v>44186</v>
      </c>
      <c r="C63" s="181" t="s">
        <v>109</v>
      </c>
      <c r="D63" s="181" t="s">
        <v>35</v>
      </c>
      <c r="E63" s="182">
        <v>282223200</v>
      </c>
      <c r="F63" s="182">
        <v>10</v>
      </c>
      <c r="G63" s="182">
        <v>28222320</v>
      </c>
      <c r="H63" s="181" t="s">
        <v>14</v>
      </c>
    </row>
    <row r="64" spans="1:12" ht="22.5" customHeight="1">
      <c r="A64" s="181" t="s">
        <v>110</v>
      </c>
      <c r="B64" s="354">
        <v>44186</v>
      </c>
      <c r="C64" s="181" t="s">
        <v>109</v>
      </c>
      <c r="D64" s="181" t="s">
        <v>35</v>
      </c>
      <c r="E64" s="182">
        <v>1651512520</v>
      </c>
      <c r="F64" s="182">
        <v>10</v>
      </c>
      <c r="G64" s="182">
        <v>165151252</v>
      </c>
      <c r="H64" s="181" t="s">
        <v>14</v>
      </c>
    </row>
    <row r="65" spans="1:8" ht="22.5" customHeight="1">
      <c r="A65" s="181" t="s">
        <v>111</v>
      </c>
      <c r="B65" s="354">
        <v>44188</v>
      </c>
      <c r="C65" s="181" t="s">
        <v>77</v>
      </c>
      <c r="D65" s="181" t="s">
        <v>78</v>
      </c>
      <c r="E65" s="182">
        <v>66355000</v>
      </c>
      <c r="F65" s="182">
        <v>10</v>
      </c>
      <c r="G65" s="182">
        <v>6635500</v>
      </c>
      <c r="H65" s="181" t="s">
        <v>14</v>
      </c>
    </row>
    <row r="66" spans="1:8" ht="22.5" customHeight="1">
      <c r="A66" s="181" t="s">
        <v>112</v>
      </c>
      <c r="B66" s="354">
        <v>44191</v>
      </c>
      <c r="C66" s="181" t="s">
        <v>113</v>
      </c>
      <c r="D66" s="181" t="s">
        <v>114</v>
      </c>
      <c r="E66" s="182">
        <v>22083500</v>
      </c>
      <c r="F66" s="182">
        <v>10</v>
      </c>
      <c r="G66" s="182">
        <v>2208350</v>
      </c>
      <c r="H66" s="181" t="s">
        <v>14</v>
      </c>
    </row>
    <row r="67" spans="1:8" ht="22.5" customHeight="1">
      <c r="A67" s="181" t="s">
        <v>115</v>
      </c>
      <c r="B67" s="354">
        <v>44191</v>
      </c>
      <c r="C67" s="181" t="s">
        <v>113</v>
      </c>
      <c r="D67" s="181" t="s">
        <v>114</v>
      </c>
      <c r="E67" s="182">
        <v>23359500</v>
      </c>
      <c r="F67" s="182">
        <v>10</v>
      </c>
      <c r="G67" s="182">
        <v>2335950</v>
      </c>
      <c r="H67" s="181" t="s">
        <v>14</v>
      </c>
    </row>
    <row r="68" spans="1:8" ht="22.5" customHeight="1">
      <c r="A68" s="181" t="s">
        <v>116</v>
      </c>
      <c r="B68" s="354">
        <v>44193</v>
      </c>
      <c r="C68" s="181" t="s">
        <v>117</v>
      </c>
      <c r="D68" s="181" t="s">
        <v>75</v>
      </c>
      <c r="E68" s="182">
        <v>36823200</v>
      </c>
      <c r="F68" s="182">
        <v>10</v>
      </c>
      <c r="G68" s="182">
        <v>3682320</v>
      </c>
      <c r="H68" s="181" t="s">
        <v>14</v>
      </c>
    </row>
    <row r="69" spans="1:8" ht="22.5" customHeight="1">
      <c r="A69" s="181" t="s">
        <v>118</v>
      </c>
      <c r="B69" s="354">
        <v>44195</v>
      </c>
      <c r="C69" s="181" t="s">
        <v>94</v>
      </c>
      <c r="D69" s="181" t="s">
        <v>95</v>
      </c>
      <c r="E69" s="182">
        <v>259954000</v>
      </c>
      <c r="F69" s="182">
        <v>10</v>
      </c>
      <c r="G69" s="182">
        <v>25995400</v>
      </c>
      <c r="H69" s="181" t="s">
        <v>14</v>
      </c>
    </row>
    <row r="70" spans="1:8" ht="22.5" customHeight="1">
      <c r="A70" s="181" t="s">
        <v>119</v>
      </c>
      <c r="B70" s="354">
        <v>44195</v>
      </c>
      <c r="C70" s="181" t="s">
        <v>94</v>
      </c>
      <c r="D70" s="181" t="s">
        <v>95</v>
      </c>
      <c r="E70" s="182">
        <v>368547000</v>
      </c>
      <c r="F70" s="182">
        <v>10</v>
      </c>
      <c r="G70" s="182">
        <v>36854700</v>
      </c>
      <c r="H70" s="181" t="s">
        <v>14</v>
      </c>
    </row>
    <row r="71" spans="1:8" ht="22.5" customHeight="1">
      <c r="A71" s="148"/>
      <c r="B71" s="355"/>
      <c r="C71" s="179" t="s">
        <v>42</v>
      </c>
      <c r="D71" s="148"/>
      <c r="E71" s="183">
        <v>3348541995</v>
      </c>
      <c r="F71" s="148"/>
      <c r="G71" s="183">
        <v>334854199</v>
      </c>
      <c r="H71" s="148"/>
    </row>
  </sheetData>
  <mergeCells count="5">
    <mergeCell ref="E3:G3"/>
    <mergeCell ref="A57:B57"/>
    <mergeCell ref="A20:B20"/>
    <mergeCell ref="A38:B38"/>
    <mergeCell ref="A56:B5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4"/>
  <sheetViews>
    <sheetView workbookViewId="0">
      <pane xSplit="2" ySplit="2" topLeftCell="G45" activePane="bottomRight" state="frozen"/>
      <selection pane="topRight" activeCell="C1" sqref="C1"/>
      <selection pane="bottomLeft" activeCell="A3" sqref="A3"/>
      <selection pane="bottomRight" activeCell="M13" sqref="M13"/>
    </sheetView>
  </sheetViews>
  <sheetFormatPr defaultRowHeight="15.75"/>
  <cols>
    <col min="1" max="1" width="6" style="42" bestFit="1" customWidth="1"/>
    <col min="2" max="2" width="19.625" style="42" bestFit="1" customWidth="1"/>
    <col min="3" max="3" width="26.875" style="42" bestFit="1" customWidth="1"/>
    <col min="4" max="4" width="12.5" style="42" bestFit="1" customWidth="1"/>
    <col min="5" max="5" width="14.875" style="48" bestFit="1" customWidth="1"/>
    <col min="6" max="6" width="9" style="48" bestFit="1" customWidth="1"/>
    <col min="7" max="7" width="11.625" style="44" bestFit="1" customWidth="1"/>
    <col min="8" max="8" width="11.25" style="42" customWidth="1"/>
    <col min="9" max="9" width="15.25" style="42" customWidth="1"/>
    <col min="10" max="11" width="12.5" style="42" bestFit="1" customWidth="1"/>
    <col min="12" max="12" width="14" style="42" bestFit="1" customWidth="1"/>
    <col min="13" max="13" width="12.375" style="42" bestFit="1" customWidth="1"/>
    <col min="14" max="14" width="6.625" style="42" bestFit="1" customWidth="1"/>
    <col min="15" max="15" width="14" style="42" bestFit="1" customWidth="1"/>
    <col min="16" max="16" width="12.375" style="42" bestFit="1" customWidth="1"/>
    <col min="17" max="17" width="6.625" style="42" bestFit="1" customWidth="1"/>
    <col min="18" max="18" width="14" style="42" bestFit="1" customWidth="1"/>
    <col min="19" max="19" width="13.375" style="42" customWidth="1"/>
    <col min="20" max="20" width="6.625" style="42" bestFit="1" customWidth="1"/>
    <col min="21" max="21" width="14" style="42" bestFit="1" customWidth="1"/>
    <col min="22" max="22" width="12.375" style="48" bestFit="1" customWidth="1"/>
    <col min="23" max="23" width="6.625" style="48" bestFit="1" customWidth="1"/>
    <col min="24" max="24" width="15.75" style="48" bestFit="1" customWidth="1"/>
    <col min="25" max="25" width="12.375" style="42" bestFit="1" customWidth="1"/>
    <col min="26" max="26" width="8.25" style="42" bestFit="1" customWidth="1"/>
    <col min="27" max="27" width="14" style="46" bestFit="1" customWidth="1"/>
    <col min="28" max="28" width="13.5" style="46" bestFit="1" customWidth="1"/>
    <col min="29" max="29" width="8.25" style="40" bestFit="1" customWidth="1"/>
    <col min="30" max="30" width="14" style="42" bestFit="1" customWidth="1"/>
    <col min="31" max="31" width="12.375" style="42" bestFit="1" customWidth="1"/>
    <col min="32" max="32" width="8.25" style="42" bestFit="1" customWidth="1"/>
    <col min="33" max="33" width="14" style="42" bestFit="1" customWidth="1"/>
    <col min="34" max="34" width="12.375" style="42" bestFit="1" customWidth="1"/>
    <col min="35" max="35" width="8.25" style="42" bestFit="1" customWidth="1"/>
    <col min="36" max="36" width="15.75" style="42" bestFit="1" customWidth="1"/>
    <col min="37" max="37" width="15" style="42" bestFit="1" customWidth="1"/>
    <col min="38" max="38" width="9.875" style="42" bestFit="1" customWidth="1"/>
    <col min="39" max="39" width="15.75" style="42" bestFit="1" customWidth="1"/>
    <col min="40" max="40" width="12.375" style="42" bestFit="1" customWidth="1"/>
    <col min="41" max="41" width="8.25" style="42" bestFit="1" customWidth="1"/>
    <col min="42" max="42" width="15.75" style="42" bestFit="1" customWidth="1"/>
    <col min="43" max="43" width="13.375" style="42" bestFit="1" customWidth="1"/>
    <col min="44" max="45" width="15.75" style="42" bestFit="1" customWidth="1"/>
    <col min="46" max="46" width="17.375" style="76" bestFit="1" customWidth="1"/>
    <col min="47" max="47" width="18.125" style="75" bestFit="1" customWidth="1"/>
    <col min="48" max="49" width="14.25" style="75" bestFit="1" customWidth="1"/>
    <col min="50" max="50" width="13.125" style="75" bestFit="1" customWidth="1"/>
    <col min="51" max="51" width="14.25" style="75" bestFit="1" customWidth="1"/>
    <col min="52" max="16384" width="9" style="75"/>
  </cols>
  <sheetData>
    <row r="1" spans="1:51">
      <c r="A1" s="371" t="s">
        <v>126</v>
      </c>
      <c r="B1" s="371" t="s">
        <v>127</v>
      </c>
      <c r="C1" s="382" t="s">
        <v>128</v>
      </c>
      <c r="D1" s="371" t="s">
        <v>129</v>
      </c>
      <c r="E1" s="384" t="s">
        <v>130</v>
      </c>
      <c r="F1" s="70" t="s">
        <v>131</v>
      </c>
      <c r="G1" s="381" t="s">
        <v>132</v>
      </c>
      <c r="H1" s="380" t="s">
        <v>133</v>
      </c>
      <c r="I1" s="380"/>
      <c r="J1" s="29"/>
      <c r="K1" s="380" t="s">
        <v>134</v>
      </c>
      <c r="L1" s="380"/>
      <c r="M1" s="69"/>
      <c r="N1" s="380" t="s">
        <v>135</v>
      </c>
      <c r="O1" s="380"/>
      <c r="P1" s="69"/>
      <c r="Q1" s="380" t="s">
        <v>136</v>
      </c>
      <c r="R1" s="380"/>
      <c r="S1" s="69"/>
      <c r="T1" s="380" t="s">
        <v>137</v>
      </c>
      <c r="U1" s="380"/>
      <c r="V1" s="69"/>
      <c r="W1" s="380" t="s">
        <v>138</v>
      </c>
      <c r="X1" s="380"/>
      <c r="Y1" s="69"/>
      <c r="Z1" s="380" t="s">
        <v>139</v>
      </c>
      <c r="AA1" s="380"/>
      <c r="AB1" s="69"/>
      <c r="AC1" s="380" t="s">
        <v>140</v>
      </c>
      <c r="AD1" s="380"/>
      <c r="AE1" s="69"/>
      <c r="AF1" s="380" t="s">
        <v>141</v>
      </c>
      <c r="AG1" s="380"/>
      <c r="AH1" s="69"/>
      <c r="AI1" s="380" t="s">
        <v>142</v>
      </c>
      <c r="AJ1" s="380"/>
      <c r="AK1" s="69"/>
      <c r="AL1" s="380" t="s">
        <v>143</v>
      </c>
      <c r="AM1" s="380"/>
      <c r="AN1" s="69"/>
      <c r="AO1" s="380" t="s">
        <v>144</v>
      </c>
      <c r="AP1" s="380"/>
      <c r="AQ1" s="69"/>
      <c r="AR1" s="371" t="s">
        <v>145</v>
      </c>
      <c r="AS1" s="75"/>
    </row>
    <row r="2" spans="1:51" ht="31.5">
      <c r="A2" s="371"/>
      <c r="B2" s="371"/>
      <c r="C2" s="383"/>
      <c r="D2" s="371"/>
      <c r="E2" s="384"/>
      <c r="F2" s="70" t="s">
        <v>146</v>
      </c>
      <c r="G2" s="381"/>
      <c r="H2" s="31" t="s">
        <v>147</v>
      </c>
      <c r="I2" s="31" t="s">
        <v>148</v>
      </c>
      <c r="J2" s="69" t="s">
        <v>122</v>
      </c>
      <c r="K2" s="31" t="s">
        <v>147</v>
      </c>
      <c r="L2" s="31" t="s">
        <v>148</v>
      </c>
      <c r="M2" s="69" t="s">
        <v>122</v>
      </c>
      <c r="N2" s="31" t="s">
        <v>147</v>
      </c>
      <c r="O2" s="31" t="s">
        <v>148</v>
      </c>
      <c r="P2" s="69" t="s">
        <v>122</v>
      </c>
      <c r="Q2" s="31" t="s">
        <v>147</v>
      </c>
      <c r="R2" s="31" t="s">
        <v>148</v>
      </c>
      <c r="S2" s="69" t="s">
        <v>122</v>
      </c>
      <c r="T2" s="31" t="s">
        <v>147</v>
      </c>
      <c r="U2" s="31" t="s">
        <v>148</v>
      </c>
      <c r="V2" s="69" t="s">
        <v>122</v>
      </c>
      <c r="W2" s="31" t="s">
        <v>147</v>
      </c>
      <c r="X2" s="31" t="s">
        <v>148</v>
      </c>
      <c r="Y2" s="69" t="s">
        <v>122</v>
      </c>
      <c r="Z2" s="31" t="s">
        <v>147</v>
      </c>
      <c r="AA2" s="31" t="s">
        <v>148</v>
      </c>
      <c r="AB2" s="69" t="s">
        <v>122</v>
      </c>
      <c r="AC2" s="31" t="s">
        <v>147</v>
      </c>
      <c r="AD2" s="31" t="s">
        <v>148</v>
      </c>
      <c r="AE2" s="69" t="s">
        <v>122</v>
      </c>
      <c r="AF2" s="31" t="s">
        <v>147</v>
      </c>
      <c r="AG2" s="31" t="s">
        <v>148</v>
      </c>
      <c r="AH2" s="69" t="s">
        <v>122</v>
      </c>
      <c r="AI2" s="31" t="s">
        <v>147</v>
      </c>
      <c r="AJ2" s="31" t="s">
        <v>148</v>
      </c>
      <c r="AK2" s="69" t="s">
        <v>122</v>
      </c>
      <c r="AL2" s="31" t="s">
        <v>147</v>
      </c>
      <c r="AM2" s="31" t="s">
        <v>148</v>
      </c>
      <c r="AN2" s="69" t="s">
        <v>122</v>
      </c>
      <c r="AO2" s="31" t="s">
        <v>147</v>
      </c>
      <c r="AP2" s="31" t="s">
        <v>148</v>
      </c>
      <c r="AQ2" s="69" t="s">
        <v>122</v>
      </c>
      <c r="AR2" s="371"/>
      <c r="AS2" s="69" t="s">
        <v>149</v>
      </c>
    </row>
    <row r="3" spans="1:51" s="173" customFormat="1" ht="16.5">
      <c r="A3" s="169"/>
      <c r="B3" s="163" t="s">
        <v>449</v>
      </c>
      <c r="C3" s="170"/>
      <c r="D3" s="169"/>
      <c r="E3" s="39" t="s">
        <v>153</v>
      </c>
      <c r="F3" s="39"/>
      <c r="G3" s="168">
        <v>5000000</v>
      </c>
      <c r="H3" s="89"/>
      <c r="I3" s="89"/>
      <c r="J3" s="171"/>
      <c r="K3" s="89"/>
      <c r="L3" s="89">
        <f>I3</f>
        <v>0</v>
      </c>
      <c r="M3" s="171"/>
      <c r="N3" s="89"/>
      <c r="O3" s="89">
        <f>L3</f>
        <v>0</v>
      </c>
      <c r="P3" s="171"/>
      <c r="Q3" s="89">
        <v>21</v>
      </c>
      <c r="R3" s="89">
        <f>G3</f>
        <v>5000000</v>
      </c>
      <c r="S3" s="171">
        <v>730000</v>
      </c>
      <c r="T3" s="89">
        <v>20</v>
      </c>
      <c r="U3" s="89">
        <f>R3</f>
        <v>5000000</v>
      </c>
      <c r="V3" s="171">
        <v>730000</v>
      </c>
      <c r="W3" s="89">
        <v>22</v>
      </c>
      <c r="X3" s="89">
        <f>U3</f>
        <v>5000000</v>
      </c>
      <c r="Y3" s="171">
        <v>730000</v>
      </c>
      <c r="Z3" s="89">
        <v>21</v>
      </c>
      <c r="AA3" s="89">
        <f>X3</f>
        <v>5000000</v>
      </c>
      <c r="AB3" s="171">
        <v>730000</v>
      </c>
      <c r="AC3" s="89">
        <v>23</v>
      </c>
      <c r="AD3" s="89">
        <f>AA3</f>
        <v>5000000</v>
      </c>
      <c r="AE3" s="171">
        <v>730000</v>
      </c>
      <c r="AF3" s="89">
        <v>22</v>
      </c>
      <c r="AG3" s="89">
        <f>AD3</f>
        <v>5000000</v>
      </c>
      <c r="AH3" s="171">
        <v>730000</v>
      </c>
      <c r="AI3" s="89">
        <v>21</v>
      </c>
      <c r="AJ3" s="89">
        <f>AG3</f>
        <v>5000000</v>
      </c>
      <c r="AK3" s="171">
        <v>730000</v>
      </c>
      <c r="AL3" s="89">
        <v>22</v>
      </c>
      <c r="AM3" s="89">
        <f>AJ3</f>
        <v>5000000</v>
      </c>
      <c r="AN3" s="171">
        <v>730000</v>
      </c>
      <c r="AO3" s="89">
        <v>22</v>
      </c>
      <c r="AP3" s="89">
        <f>AM3</f>
        <v>5000000</v>
      </c>
      <c r="AQ3" s="171">
        <v>730000</v>
      </c>
      <c r="AR3" s="169">
        <f>I3+L3+O3+R3+U3+X3+AA3+AD3+AG3+AJ3+AM3+AP3</f>
        <v>45000000</v>
      </c>
      <c r="AS3" s="172">
        <v>3750000</v>
      </c>
      <c r="AT3" s="76">
        <f>AS3/4*3</f>
        <v>2812500</v>
      </c>
    </row>
    <row r="4" spans="1:51">
      <c r="A4" s="77">
        <v>1</v>
      </c>
      <c r="B4" s="78" t="s">
        <v>150</v>
      </c>
      <c r="C4" s="79" t="s">
        <v>151</v>
      </c>
      <c r="D4" s="79" t="s">
        <v>152</v>
      </c>
      <c r="E4" s="80" t="s">
        <v>153</v>
      </c>
      <c r="F4" s="80"/>
      <c r="G4" s="32">
        <v>8000000</v>
      </c>
      <c r="H4" s="80">
        <v>26</v>
      </c>
      <c r="I4" s="80">
        <f>G4</f>
        <v>8000000</v>
      </c>
      <c r="J4" s="80">
        <v>730000</v>
      </c>
      <c r="K4" s="81">
        <v>19</v>
      </c>
      <c r="L4" s="81">
        <f>G4</f>
        <v>8000000</v>
      </c>
      <c r="M4" s="81">
        <v>730000</v>
      </c>
      <c r="N4" s="81">
        <v>26</v>
      </c>
      <c r="O4" s="81">
        <f>L4</f>
        <v>8000000</v>
      </c>
      <c r="P4" s="80">
        <v>730000</v>
      </c>
      <c r="Q4" s="81">
        <v>21</v>
      </c>
      <c r="R4" s="81">
        <v>8000000</v>
      </c>
      <c r="S4" s="80">
        <v>730000</v>
      </c>
      <c r="T4" s="81">
        <v>20</v>
      </c>
      <c r="U4" s="81">
        <f>G4</f>
        <v>8000000</v>
      </c>
      <c r="V4" s="80">
        <v>730000</v>
      </c>
      <c r="W4" s="81">
        <v>22</v>
      </c>
      <c r="X4" s="81">
        <f>G4</f>
        <v>8000000</v>
      </c>
      <c r="Y4" s="80">
        <v>730000</v>
      </c>
      <c r="Z4" s="81">
        <v>21</v>
      </c>
      <c r="AA4" s="81">
        <f>G4</f>
        <v>8000000</v>
      </c>
      <c r="AB4" s="80">
        <v>730000</v>
      </c>
      <c r="AC4" s="81">
        <v>23</v>
      </c>
      <c r="AD4" s="81">
        <f>G4</f>
        <v>8000000</v>
      </c>
      <c r="AE4" s="80">
        <v>730000</v>
      </c>
      <c r="AF4" s="81">
        <v>22</v>
      </c>
      <c r="AG4" s="81">
        <f>AD4</f>
        <v>8000000</v>
      </c>
      <c r="AH4" s="80">
        <v>730000</v>
      </c>
      <c r="AI4" s="81">
        <v>21</v>
      </c>
      <c r="AJ4" s="81">
        <f>G4</f>
        <v>8000000</v>
      </c>
      <c r="AK4" s="80">
        <v>730000</v>
      </c>
      <c r="AL4" s="81">
        <v>22</v>
      </c>
      <c r="AM4" s="81">
        <f>G4</f>
        <v>8000000</v>
      </c>
      <c r="AN4" s="80">
        <v>730000</v>
      </c>
      <c r="AO4" s="81">
        <v>22</v>
      </c>
      <c r="AP4" s="81">
        <f>AG4</f>
        <v>8000000</v>
      </c>
      <c r="AQ4" s="80">
        <v>730000</v>
      </c>
      <c r="AR4" s="82">
        <f>SUM(I4,L4,O4,R4,U4,X4,AA4,AD4,AG4,AJ4,AM4,AP4)</f>
        <v>96000000</v>
      </c>
      <c r="AS4" s="83">
        <v>5000000</v>
      </c>
      <c r="AU4" s="76"/>
      <c r="AV4" s="84"/>
      <c r="AW4" s="84"/>
    </row>
    <row r="5" spans="1:51">
      <c r="A5" s="77">
        <v>2</v>
      </c>
      <c r="B5" s="85" t="s">
        <v>154</v>
      </c>
      <c r="C5" s="79" t="s">
        <v>155</v>
      </c>
      <c r="D5" s="79" t="s">
        <v>156</v>
      </c>
      <c r="E5" s="80" t="s">
        <v>157</v>
      </c>
      <c r="F5" s="80"/>
      <c r="G5" s="32">
        <v>6000000</v>
      </c>
      <c r="H5" s="80">
        <v>26</v>
      </c>
      <c r="I5" s="80">
        <f>G5</f>
        <v>6000000</v>
      </c>
      <c r="J5" s="80">
        <v>730000</v>
      </c>
      <c r="K5" s="81">
        <v>19</v>
      </c>
      <c r="L5" s="81">
        <f>G5</f>
        <v>6000000</v>
      </c>
      <c r="M5" s="81">
        <v>730000</v>
      </c>
      <c r="N5" s="81">
        <v>26</v>
      </c>
      <c r="O5" s="81">
        <f>L5</f>
        <v>6000000</v>
      </c>
      <c r="P5" s="80">
        <v>730000</v>
      </c>
      <c r="Q5" s="81">
        <v>21</v>
      </c>
      <c r="R5" s="81">
        <v>6000000</v>
      </c>
      <c r="S5" s="80">
        <v>730000</v>
      </c>
      <c r="T5" s="81">
        <v>20</v>
      </c>
      <c r="U5" s="81">
        <f>G5</f>
        <v>6000000</v>
      </c>
      <c r="V5" s="80">
        <v>730000</v>
      </c>
      <c r="W5" s="81">
        <v>22</v>
      </c>
      <c r="X5" s="81">
        <f>G5</f>
        <v>6000000</v>
      </c>
      <c r="Y5" s="80">
        <v>730000</v>
      </c>
      <c r="Z5" s="81">
        <v>21</v>
      </c>
      <c r="AA5" s="81">
        <f>G5</f>
        <v>6000000</v>
      </c>
      <c r="AB5" s="80">
        <v>730000</v>
      </c>
      <c r="AC5" s="81">
        <v>23</v>
      </c>
      <c r="AD5" s="81">
        <f>G5</f>
        <v>6000000</v>
      </c>
      <c r="AE5" s="80">
        <v>730000</v>
      </c>
      <c r="AF5" s="81">
        <v>22</v>
      </c>
      <c r="AG5" s="81">
        <f>G5</f>
        <v>6000000</v>
      </c>
      <c r="AH5" s="80">
        <v>730000</v>
      </c>
      <c r="AI5" s="81">
        <v>21</v>
      </c>
      <c r="AJ5" s="81">
        <f>G5</f>
        <v>6000000</v>
      </c>
      <c r="AK5" s="80">
        <v>730000</v>
      </c>
      <c r="AL5" s="81">
        <v>22</v>
      </c>
      <c r="AM5" s="81">
        <f>G5</f>
        <v>6000000</v>
      </c>
      <c r="AN5" s="80">
        <v>730000</v>
      </c>
      <c r="AO5" s="81">
        <v>22</v>
      </c>
      <c r="AP5" s="81">
        <f>AG5</f>
        <v>6000000</v>
      </c>
      <c r="AQ5" s="80">
        <v>730000</v>
      </c>
      <c r="AR5" s="86">
        <f>SUM(I5,L5,O5,R5,U5,X5,AA5,AD5,AG5,AJ5,AM5,AP5)</f>
        <v>72000000</v>
      </c>
      <c r="AS5" s="83">
        <v>5000000</v>
      </c>
      <c r="AU5" s="76"/>
      <c r="AV5" s="84"/>
      <c r="AW5" s="84"/>
    </row>
    <row r="6" spans="1:51">
      <c r="A6" s="77">
        <v>3</v>
      </c>
      <c r="B6" s="85" t="s">
        <v>158</v>
      </c>
      <c r="C6" s="79" t="s">
        <v>159</v>
      </c>
      <c r="D6" s="79" t="s">
        <v>160</v>
      </c>
      <c r="E6" s="80" t="s">
        <v>161</v>
      </c>
      <c r="F6" s="80"/>
      <c r="G6" s="32">
        <v>2000000</v>
      </c>
      <c r="H6" s="80">
        <v>26</v>
      </c>
      <c r="I6" s="80">
        <f>G6</f>
        <v>2000000</v>
      </c>
      <c r="J6" s="80">
        <v>730000</v>
      </c>
      <c r="K6" s="81">
        <v>19</v>
      </c>
      <c r="L6" s="81">
        <f>G6</f>
        <v>2000000</v>
      </c>
      <c r="M6" s="81">
        <v>730000</v>
      </c>
      <c r="N6" s="81">
        <v>26</v>
      </c>
      <c r="O6" s="81">
        <f>L6</f>
        <v>2000000</v>
      </c>
      <c r="P6" s="80">
        <v>730000</v>
      </c>
      <c r="Q6" s="81">
        <v>21</v>
      </c>
      <c r="R6" s="81">
        <f>O6</f>
        <v>2000000</v>
      </c>
      <c r="S6" s="80">
        <v>730000</v>
      </c>
      <c r="T6" s="81">
        <v>20</v>
      </c>
      <c r="U6" s="81">
        <f>R6</f>
        <v>2000000</v>
      </c>
      <c r="V6" s="80">
        <v>730000</v>
      </c>
      <c r="W6" s="81">
        <v>22</v>
      </c>
      <c r="X6" s="81">
        <f>U6</f>
        <v>2000000</v>
      </c>
      <c r="Y6" s="80">
        <v>730000</v>
      </c>
      <c r="Z6" s="81">
        <v>21</v>
      </c>
      <c r="AA6" s="81">
        <f>X6</f>
        <v>2000000</v>
      </c>
      <c r="AB6" s="80">
        <v>730000</v>
      </c>
      <c r="AC6" s="81">
        <v>23</v>
      </c>
      <c r="AD6" s="81">
        <f>AA6</f>
        <v>2000000</v>
      </c>
      <c r="AE6" s="80">
        <v>730000</v>
      </c>
      <c r="AF6" s="81">
        <v>22</v>
      </c>
      <c r="AG6" s="81">
        <f>AD6</f>
        <v>2000000</v>
      </c>
      <c r="AH6" s="80">
        <v>730000</v>
      </c>
      <c r="AI6" s="81">
        <v>21</v>
      </c>
      <c r="AJ6" s="81">
        <f>AG6</f>
        <v>2000000</v>
      </c>
      <c r="AK6" s="80">
        <v>730000</v>
      </c>
      <c r="AL6" s="81">
        <v>22</v>
      </c>
      <c r="AM6" s="81">
        <f>AJ6</f>
        <v>2000000</v>
      </c>
      <c r="AN6" s="80">
        <v>730000</v>
      </c>
      <c r="AO6" s="81">
        <v>22</v>
      </c>
      <c r="AP6" s="81">
        <f>AM6</f>
        <v>2000000</v>
      </c>
      <c r="AQ6" s="80">
        <v>730000</v>
      </c>
      <c r="AR6" s="86">
        <f>SUM(I6,L6,O6,R6,U6,X6,AA6,AD6,AG6,AJ6,AM6,AP6)</f>
        <v>24000000</v>
      </c>
      <c r="AS6" s="83">
        <v>5000000</v>
      </c>
      <c r="AU6" s="76"/>
      <c r="AV6" s="84"/>
      <c r="AW6" s="84"/>
    </row>
    <row r="7" spans="1:51">
      <c r="A7" s="87">
        <v>5</v>
      </c>
      <c r="B7" s="88" t="s">
        <v>165</v>
      </c>
      <c r="C7" s="79" t="s">
        <v>166</v>
      </c>
      <c r="D7" s="79" t="s">
        <v>167</v>
      </c>
      <c r="E7" s="89" t="s">
        <v>164</v>
      </c>
      <c r="F7" s="90"/>
      <c r="G7" s="35">
        <v>4200000</v>
      </c>
      <c r="H7" s="91">
        <v>26</v>
      </c>
      <c r="I7" s="92">
        <v>4200000</v>
      </c>
      <c r="J7" s="80">
        <v>730000</v>
      </c>
      <c r="K7" s="91">
        <v>19</v>
      </c>
      <c r="L7" s="92">
        <f>I7</f>
        <v>4200000</v>
      </c>
      <c r="M7" s="81">
        <v>730000</v>
      </c>
      <c r="N7" s="91">
        <v>26</v>
      </c>
      <c r="O7" s="92">
        <f>L7</f>
        <v>4200000</v>
      </c>
      <c r="P7" s="80">
        <v>730000</v>
      </c>
      <c r="Q7" s="91">
        <v>21</v>
      </c>
      <c r="R7" s="92">
        <f>O7</f>
        <v>4200000</v>
      </c>
      <c r="S7" s="80">
        <v>730000</v>
      </c>
      <c r="T7" s="91">
        <v>20</v>
      </c>
      <c r="U7" s="92">
        <f>R7</f>
        <v>4200000</v>
      </c>
      <c r="V7" s="80">
        <v>730000</v>
      </c>
      <c r="W7" s="91">
        <v>20</v>
      </c>
      <c r="X7" s="92">
        <f>U7</f>
        <v>4200000</v>
      </c>
      <c r="Y7" s="80">
        <v>730000</v>
      </c>
      <c r="Z7" s="91">
        <v>22</v>
      </c>
      <c r="AA7" s="92">
        <f>X7</f>
        <v>4200000</v>
      </c>
      <c r="AB7" s="80">
        <v>730000</v>
      </c>
      <c r="AC7" s="91">
        <v>22</v>
      </c>
      <c r="AD7" s="92">
        <f>AA7</f>
        <v>4200000</v>
      </c>
      <c r="AE7" s="93">
        <v>730000</v>
      </c>
      <c r="AF7" s="91">
        <v>22</v>
      </c>
      <c r="AG7" s="92">
        <f>AD7</f>
        <v>4200000</v>
      </c>
      <c r="AH7" s="93">
        <v>730000</v>
      </c>
      <c r="AI7" s="91">
        <v>22</v>
      </c>
      <c r="AJ7" s="92">
        <f>AG7</f>
        <v>4200000</v>
      </c>
      <c r="AK7" s="93">
        <v>730000</v>
      </c>
      <c r="AL7" s="91">
        <v>22</v>
      </c>
      <c r="AM7" s="92">
        <f>AJ7</f>
        <v>4200000</v>
      </c>
      <c r="AN7" s="93">
        <v>730000</v>
      </c>
      <c r="AO7" s="91">
        <v>22</v>
      </c>
      <c r="AP7" s="92">
        <f>AM7</f>
        <v>4200000</v>
      </c>
      <c r="AQ7" s="80">
        <v>730000</v>
      </c>
      <c r="AR7" s="94">
        <f>I7+L7+O7+R7+U7+X7+AA7+AD7+AG7+AJ7+AM7+AP7</f>
        <v>50400000</v>
      </c>
      <c r="AS7" s="83">
        <v>5000000</v>
      </c>
      <c r="AU7" s="76"/>
      <c r="AV7" s="84"/>
      <c r="AW7" s="76"/>
      <c r="AX7" s="84"/>
      <c r="AY7" s="84"/>
    </row>
    <row r="8" spans="1:51">
      <c r="A8" s="372" t="s">
        <v>162</v>
      </c>
      <c r="B8" s="372"/>
      <c r="C8" s="372"/>
      <c r="D8" s="372"/>
      <c r="E8" s="372"/>
      <c r="F8" s="372"/>
      <c r="G8" s="372"/>
      <c r="H8" s="34">
        <f>SUM(H4:H5)</f>
        <v>52</v>
      </c>
      <c r="I8" s="34">
        <f>SUM(I4:I7)</f>
        <v>20200000</v>
      </c>
      <c r="J8" s="34">
        <f t="shared" ref="J8:P8" si="0">SUM(J4:J7)</f>
        <v>2920000</v>
      </c>
      <c r="K8" s="34">
        <f t="shared" si="0"/>
        <v>76</v>
      </c>
      <c r="L8" s="34">
        <f t="shared" si="0"/>
        <v>20200000</v>
      </c>
      <c r="M8" s="34">
        <f t="shared" si="0"/>
        <v>2920000</v>
      </c>
      <c r="N8" s="34">
        <f t="shared" si="0"/>
        <v>104</v>
      </c>
      <c r="O8" s="34">
        <f t="shared" si="0"/>
        <v>20200000</v>
      </c>
      <c r="P8" s="34">
        <f t="shared" si="0"/>
        <v>2920000</v>
      </c>
      <c r="Q8" s="34">
        <f>SUM(Q3:Q7)</f>
        <v>105</v>
      </c>
      <c r="R8" s="34">
        <f t="shared" ref="R8:AS8" si="1">SUM(R3:R7)</f>
        <v>25200000</v>
      </c>
      <c r="S8" s="34">
        <f t="shared" si="1"/>
        <v>3650000</v>
      </c>
      <c r="T8" s="34">
        <f t="shared" si="1"/>
        <v>100</v>
      </c>
      <c r="U8" s="34">
        <f t="shared" si="1"/>
        <v>25200000</v>
      </c>
      <c r="V8" s="34">
        <f t="shared" si="1"/>
        <v>3650000</v>
      </c>
      <c r="W8" s="34">
        <f t="shared" si="1"/>
        <v>108</v>
      </c>
      <c r="X8" s="34">
        <f t="shared" si="1"/>
        <v>25200000</v>
      </c>
      <c r="Y8" s="34">
        <f t="shared" si="1"/>
        <v>3650000</v>
      </c>
      <c r="Z8" s="34">
        <f t="shared" si="1"/>
        <v>106</v>
      </c>
      <c r="AA8" s="34">
        <f t="shared" si="1"/>
        <v>25200000</v>
      </c>
      <c r="AB8" s="34">
        <f t="shared" si="1"/>
        <v>3650000</v>
      </c>
      <c r="AC8" s="34">
        <f t="shared" si="1"/>
        <v>114</v>
      </c>
      <c r="AD8" s="34">
        <f t="shared" si="1"/>
        <v>25200000</v>
      </c>
      <c r="AE8" s="34">
        <f t="shared" si="1"/>
        <v>3650000</v>
      </c>
      <c r="AF8" s="34">
        <f t="shared" si="1"/>
        <v>110</v>
      </c>
      <c r="AG8" s="34">
        <f t="shared" si="1"/>
        <v>25200000</v>
      </c>
      <c r="AH8" s="34">
        <f t="shared" si="1"/>
        <v>3650000</v>
      </c>
      <c r="AI8" s="34">
        <f t="shared" si="1"/>
        <v>106</v>
      </c>
      <c r="AJ8" s="34">
        <f t="shared" si="1"/>
        <v>25200000</v>
      </c>
      <c r="AK8" s="34">
        <f t="shared" si="1"/>
        <v>3650000</v>
      </c>
      <c r="AL8" s="34">
        <f t="shared" si="1"/>
        <v>110</v>
      </c>
      <c r="AM8" s="34">
        <f t="shared" si="1"/>
        <v>25200000</v>
      </c>
      <c r="AN8" s="34">
        <f t="shared" si="1"/>
        <v>3650000</v>
      </c>
      <c r="AO8" s="34">
        <f t="shared" si="1"/>
        <v>110</v>
      </c>
      <c r="AP8" s="34">
        <f t="shared" si="1"/>
        <v>25200000</v>
      </c>
      <c r="AQ8" s="34">
        <f t="shared" si="1"/>
        <v>3650000</v>
      </c>
      <c r="AR8" s="34">
        <f t="shared" si="1"/>
        <v>287400000</v>
      </c>
      <c r="AS8" s="34">
        <f t="shared" si="1"/>
        <v>23750000</v>
      </c>
      <c r="AU8" s="76"/>
    </row>
    <row r="9" spans="1:51" s="140" customFormat="1">
      <c r="A9" s="136"/>
      <c r="B9" s="136"/>
      <c r="C9" s="136"/>
      <c r="D9" s="136"/>
      <c r="E9" s="136"/>
      <c r="F9" s="136"/>
      <c r="G9" s="136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8"/>
      <c r="AT9" s="139"/>
      <c r="AU9" s="139"/>
    </row>
    <row r="10" spans="1:51">
      <c r="A10" s="87">
        <v>4</v>
      </c>
      <c r="B10" s="78" t="s">
        <v>163</v>
      </c>
      <c r="C10" s="79" t="s">
        <v>151</v>
      </c>
      <c r="D10" s="79" t="s">
        <v>152</v>
      </c>
      <c r="E10" s="89" t="s">
        <v>164</v>
      </c>
      <c r="F10" s="90"/>
      <c r="G10" s="35">
        <v>4200000</v>
      </c>
      <c r="H10" s="91">
        <v>26</v>
      </c>
      <c r="I10" s="92">
        <v>4200000</v>
      </c>
      <c r="J10" s="93">
        <f>J7</f>
        <v>730000</v>
      </c>
      <c r="K10" s="91">
        <v>19</v>
      </c>
      <c r="L10" s="92">
        <v>4200000</v>
      </c>
      <c r="M10" s="93">
        <f>M7</f>
        <v>730000</v>
      </c>
      <c r="N10" s="91">
        <v>26</v>
      </c>
      <c r="O10" s="92">
        <v>4200000</v>
      </c>
      <c r="P10" s="93">
        <f>P7</f>
        <v>730000</v>
      </c>
      <c r="Q10" s="91">
        <v>21</v>
      </c>
      <c r="R10" s="92">
        <v>4200000</v>
      </c>
      <c r="S10" s="93">
        <f>S7</f>
        <v>730000</v>
      </c>
      <c r="T10" s="91">
        <v>21</v>
      </c>
      <c r="U10" s="92">
        <v>4200000</v>
      </c>
      <c r="V10" s="93">
        <f>V7</f>
        <v>730000</v>
      </c>
      <c r="W10" s="91">
        <v>22</v>
      </c>
      <c r="X10" s="92">
        <v>4200000</v>
      </c>
      <c r="Y10" s="93">
        <f>Y7</f>
        <v>730000</v>
      </c>
      <c r="Z10" s="91">
        <v>23</v>
      </c>
      <c r="AA10" s="92">
        <v>4200000</v>
      </c>
      <c r="AB10" s="93">
        <f>AB7</f>
        <v>730000</v>
      </c>
      <c r="AC10" s="91">
        <v>22</v>
      </c>
      <c r="AD10" s="92">
        <v>4200000</v>
      </c>
      <c r="AE10" s="93">
        <f>AE7</f>
        <v>730000</v>
      </c>
      <c r="AF10" s="91">
        <v>23</v>
      </c>
      <c r="AG10" s="92">
        <v>4200000</v>
      </c>
      <c r="AH10" s="93">
        <f>AH7</f>
        <v>730000</v>
      </c>
      <c r="AI10" s="91">
        <v>22</v>
      </c>
      <c r="AJ10" s="92">
        <v>4200000</v>
      </c>
      <c r="AK10" s="93">
        <f>AK7</f>
        <v>730000</v>
      </c>
      <c r="AL10" s="91">
        <v>23</v>
      </c>
      <c r="AM10" s="92">
        <v>4200000</v>
      </c>
      <c r="AN10" s="93">
        <f>AN7</f>
        <v>730000</v>
      </c>
      <c r="AO10" s="91">
        <v>23</v>
      </c>
      <c r="AP10" s="92">
        <v>4200000</v>
      </c>
      <c r="AQ10" s="93">
        <f>AQ7</f>
        <v>730000</v>
      </c>
      <c r="AR10" s="94">
        <f>I10+L10+O10+R10+U10+X10+AA10+AD10+AG10+AJ10+AM10+AP10</f>
        <v>50400000</v>
      </c>
      <c r="AS10" s="83">
        <v>5000000</v>
      </c>
      <c r="AU10" s="76"/>
      <c r="AV10" s="84"/>
      <c r="AW10" s="76"/>
      <c r="AX10" s="84"/>
      <c r="AY10" s="84"/>
    </row>
    <row r="11" spans="1:51">
      <c r="A11" s="87">
        <v>6</v>
      </c>
      <c r="B11" s="88" t="s">
        <v>168</v>
      </c>
      <c r="C11" s="79" t="s">
        <v>169</v>
      </c>
      <c r="D11" s="95" t="s">
        <v>170</v>
      </c>
      <c r="E11" s="89" t="s">
        <v>164</v>
      </c>
      <c r="F11" s="90"/>
      <c r="G11" s="35">
        <v>4200000</v>
      </c>
      <c r="H11" s="91">
        <v>26</v>
      </c>
      <c r="I11" s="92">
        <v>4200000</v>
      </c>
      <c r="J11" s="93">
        <v>730000</v>
      </c>
      <c r="K11" s="91">
        <v>19</v>
      </c>
      <c r="L11" s="92">
        <v>4200000</v>
      </c>
      <c r="M11" s="93">
        <v>730000</v>
      </c>
      <c r="N11" s="91">
        <v>26</v>
      </c>
      <c r="O11" s="92">
        <v>4200000</v>
      </c>
      <c r="P11" s="93">
        <v>730000</v>
      </c>
      <c r="Q11" s="91">
        <v>21</v>
      </c>
      <c r="R11" s="92">
        <v>4200000</v>
      </c>
      <c r="S11" s="93">
        <v>730000</v>
      </c>
      <c r="T11" s="91">
        <v>21</v>
      </c>
      <c r="U11" s="92">
        <v>4200000</v>
      </c>
      <c r="V11" s="93">
        <v>730000</v>
      </c>
      <c r="W11" s="91">
        <v>22</v>
      </c>
      <c r="X11" s="92">
        <v>4200000</v>
      </c>
      <c r="Y11" s="93">
        <v>730000</v>
      </c>
      <c r="Z11" s="91">
        <v>23</v>
      </c>
      <c r="AA11" s="92">
        <v>4200000</v>
      </c>
      <c r="AB11" s="93">
        <v>730000</v>
      </c>
      <c r="AC11" s="91">
        <v>22</v>
      </c>
      <c r="AD11" s="92">
        <v>4200000</v>
      </c>
      <c r="AE11" s="93">
        <v>730000</v>
      </c>
      <c r="AF11" s="91">
        <v>23</v>
      </c>
      <c r="AG11" s="92">
        <v>4200000</v>
      </c>
      <c r="AH11" s="93">
        <v>730000</v>
      </c>
      <c r="AI11" s="91">
        <v>22</v>
      </c>
      <c r="AJ11" s="92">
        <v>4200000</v>
      </c>
      <c r="AK11" s="93">
        <v>730000</v>
      </c>
      <c r="AL11" s="91">
        <v>23</v>
      </c>
      <c r="AM11" s="92">
        <v>4200000</v>
      </c>
      <c r="AN11" s="93">
        <v>730000</v>
      </c>
      <c r="AO11" s="91">
        <v>23</v>
      </c>
      <c r="AP11" s="92">
        <v>4200000</v>
      </c>
      <c r="AQ11" s="93">
        <v>730000</v>
      </c>
      <c r="AR11" s="94">
        <f t="shared" ref="AR11:AR12" si="2">I11+L11+O11+R11+U11+X11+AA11+AD11+AG11+AJ11+AM11+AP11</f>
        <v>50400000</v>
      </c>
      <c r="AS11" s="83">
        <v>5000000</v>
      </c>
      <c r="AU11" s="76"/>
      <c r="AV11" s="84"/>
      <c r="AW11" s="76"/>
      <c r="AX11" s="84"/>
    </row>
    <row r="12" spans="1:51">
      <c r="A12" s="87">
        <v>20</v>
      </c>
      <c r="B12" s="105" t="s">
        <v>200</v>
      </c>
      <c r="C12" s="106">
        <v>8106916277</v>
      </c>
      <c r="D12" s="110" t="s">
        <v>201</v>
      </c>
      <c r="E12" s="89" t="s">
        <v>164</v>
      </c>
      <c r="F12" s="104"/>
      <c r="G12" s="35">
        <v>400000</v>
      </c>
      <c r="H12" s="91"/>
      <c r="I12" s="92"/>
      <c r="J12" s="93"/>
      <c r="K12" s="91"/>
      <c r="L12" s="92"/>
      <c r="M12" s="93"/>
      <c r="N12" s="91"/>
      <c r="O12" s="92"/>
      <c r="P12" s="93"/>
      <c r="Q12" s="91"/>
      <c r="R12" s="92">
        <v>4200000</v>
      </c>
      <c r="S12" s="93">
        <f>S11</f>
        <v>730000</v>
      </c>
      <c r="T12" s="91"/>
      <c r="U12" s="92">
        <v>4200000</v>
      </c>
      <c r="V12" s="93">
        <f>V11</f>
        <v>730000</v>
      </c>
      <c r="W12" s="91"/>
      <c r="X12" s="174">
        <v>4200000</v>
      </c>
      <c r="Y12" s="348">
        <f>Y11</f>
        <v>730000</v>
      </c>
      <c r="Z12" s="91">
        <v>22</v>
      </c>
      <c r="AA12" s="92">
        <v>4200000</v>
      </c>
      <c r="AB12" s="93">
        <f>AB11</f>
        <v>730000</v>
      </c>
      <c r="AC12" s="91">
        <v>22</v>
      </c>
      <c r="AD12" s="92">
        <v>4200000</v>
      </c>
      <c r="AE12" s="93">
        <f>AE11</f>
        <v>730000</v>
      </c>
      <c r="AF12" s="91">
        <v>22</v>
      </c>
      <c r="AG12" s="92">
        <v>4200000</v>
      </c>
      <c r="AH12" s="93">
        <f>AH11</f>
        <v>730000</v>
      </c>
      <c r="AI12" s="91">
        <v>22</v>
      </c>
      <c r="AJ12" s="92">
        <v>4200000</v>
      </c>
      <c r="AK12" s="93">
        <f>AK11</f>
        <v>730000</v>
      </c>
      <c r="AL12" s="91">
        <v>22</v>
      </c>
      <c r="AM12" s="92">
        <v>4200000</v>
      </c>
      <c r="AN12" s="93">
        <f>AN11</f>
        <v>730000</v>
      </c>
      <c r="AO12" s="91">
        <v>22</v>
      </c>
      <c r="AP12" s="92">
        <v>4200000</v>
      </c>
      <c r="AQ12" s="93">
        <f>AQ11</f>
        <v>730000</v>
      </c>
      <c r="AR12" s="94">
        <f t="shared" si="2"/>
        <v>37800000</v>
      </c>
      <c r="AS12" s="83">
        <v>5000000</v>
      </c>
      <c r="AU12" s="76"/>
      <c r="AV12" s="84"/>
    </row>
    <row r="13" spans="1:51" s="74" customFormat="1">
      <c r="A13" s="96"/>
      <c r="B13" s="97"/>
      <c r="C13" s="79"/>
      <c r="D13" s="95"/>
      <c r="E13" s="31"/>
      <c r="F13" s="98"/>
      <c r="G13" s="71"/>
      <c r="H13" s="99">
        <f>SUM(H10:H12)</f>
        <v>52</v>
      </c>
      <c r="I13" s="99">
        <f t="shared" ref="I13" si="3">SUM(I10:I12)</f>
        <v>8400000</v>
      </c>
      <c r="J13" s="99">
        <f t="shared" ref="J13" si="4">SUM(J10:J12)</f>
        <v>1460000</v>
      </c>
      <c r="K13" s="99">
        <f t="shared" ref="K13" si="5">SUM(K10:K12)</f>
        <v>38</v>
      </c>
      <c r="L13" s="99">
        <f t="shared" ref="L13" si="6">SUM(L10:L12)</f>
        <v>8400000</v>
      </c>
      <c r="M13" s="99">
        <f t="shared" ref="M13" si="7">SUM(M10:M12)</f>
        <v>1460000</v>
      </c>
      <c r="N13" s="99">
        <f t="shared" ref="N13" si="8">SUM(N10:N12)</f>
        <v>52</v>
      </c>
      <c r="O13" s="99">
        <f t="shared" ref="O13" si="9">SUM(O10:O12)</f>
        <v>8400000</v>
      </c>
      <c r="P13" s="99">
        <f t="shared" ref="P13" si="10">SUM(P10:P12)</f>
        <v>1460000</v>
      </c>
      <c r="Q13" s="99">
        <f t="shared" ref="Q13" si="11">SUM(Q10:Q12)</f>
        <v>42</v>
      </c>
      <c r="R13" s="99">
        <f t="shared" ref="R13" si="12">SUM(R10:R12)</f>
        <v>12600000</v>
      </c>
      <c r="S13" s="99">
        <f t="shared" ref="S13" si="13">SUM(S10:S12)</f>
        <v>2190000</v>
      </c>
      <c r="T13" s="99">
        <f t="shared" ref="T13" si="14">SUM(T10:T12)</f>
        <v>42</v>
      </c>
      <c r="U13" s="99">
        <f t="shared" ref="U13" si="15">SUM(U10:U12)</f>
        <v>12600000</v>
      </c>
      <c r="V13" s="99">
        <f t="shared" ref="V13" si="16">SUM(V10:V12)</f>
        <v>2190000</v>
      </c>
      <c r="W13" s="99">
        <f t="shared" ref="W13" si="17">SUM(W10:W12)</f>
        <v>44</v>
      </c>
      <c r="X13" s="99">
        <f t="shared" ref="X13" si="18">SUM(X10:X12)</f>
        <v>12600000</v>
      </c>
      <c r="Y13" s="99">
        <f t="shared" ref="Y13" si="19">SUM(Y10:Y12)</f>
        <v>2190000</v>
      </c>
      <c r="Z13" s="99">
        <f t="shared" ref="Z13" si="20">SUM(Z10:Z12)</f>
        <v>68</v>
      </c>
      <c r="AA13" s="99">
        <f t="shared" ref="AA13" si="21">SUM(AA10:AA12)</f>
        <v>12600000</v>
      </c>
      <c r="AB13" s="99">
        <f t="shared" ref="AB13" si="22">SUM(AB10:AB12)</f>
        <v>2190000</v>
      </c>
      <c r="AC13" s="99">
        <f t="shared" ref="AC13" si="23">SUM(AC10:AC12)</f>
        <v>66</v>
      </c>
      <c r="AD13" s="99">
        <f t="shared" ref="AD13" si="24">SUM(AD10:AD12)</f>
        <v>12600000</v>
      </c>
      <c r="AE13" s="99">
        <f t="shared" ref="AE13" si="25">SUM(AE10:AE12)</f>
        <v>2190000</v>
      </c>
      <c r="AF13" s="99">
        <f t="shared" ref="AF13" si="26">SUM(AF10:AF12)</f>
        <v>68</v>
      </c>
      <c r="AG13" s="99">
        <f t="shared" ref="AG13" si="27">SUM(AG10:AG12)</f>
        <v>12600000</v>
      </c>
      <c r="AH13" s="99">
        <f t="shared" ref="AH13" si="28">SUM(AH10:AH12)</f>
        <v>2190000</v>
      </c>
      <c r="AI13" s="99">
        <f t="shared" ref="AI13" si="29">SUM(AI10:AI12)</f>
        <v>66</v>
      </c>
      <c r="AJ13" s="99">
        <f t="shared" ref="AJ13" si="30">SUM(AJ10:AJ12)</f>
        <v>12600000</v>
      </c>
      <c r="AK13" s="99">
        <f t="shared" ref="AK13" si="31">SUM(AK10:AK12)</f>
        <v>2190000</v>
      </c>
      <c r="AL13" s="99">
        <f t="shared" ref="AL13" si="32">SUM(AL10:AL12)</f>
        <v>68</v>
      </c>
      <c r="AM13" s="99">
        <f t="shared" ref="AM13" si="33">SUM(AM10:AM12)</f>
        <v>12600000</v>
      </c>
      <c r="AN13" s="99">
        <f t="shared" ref="AN13" si="34">SUM(AN10:AN12)</f>
        <v>2190000</v>
      </c>
      <c r="AO13" s="99">
        <f t="shared" ref="AO13" si="35">SUM(AO10:AO12)</f>
        <v>68</v>
      </c>
      <c r="AP13" s="99">
        <f t="shared" ref="AP13" si="36">SUM(AP10:AP12)</f>
        <v>12600000</v>
      </c>
      <c r="AQ13" s="99">
        <f t="shared" ref="AQ13" si="37">SUM(AQ10:AQ12)</f>
        <v>2190000</v>
      </c>
      <c r="AR13" s="99">
        <f t="shared" ref="AR13" si="38">SUM(AR10:AR12)</f>
        <v>138600000</v>
      </c>
      <c r="AS13" s="99">
        <f t="shared" ref="AS13" si="39">SUM(AS10:AS12)</f>
        <v>15000000</v>
      </c>
      <c r="AT13" s="72"/>
      <c r="AU13" s="72"/>
      <c r="AV13" s="73"/>
      <c r="AW13" s="72"/>
      <c r="AX13" s="73"/>
    </row>
    <row r="14" spans="1:51" s="74" customFormat="1">
      <c r="A14" s="96"/>
      <c r="B14" s="97"/>
      <c r="C14" s="79"/>
      <c r="D14" s="95"/>
      <c r="E14" s="31"/>
      <c r="F14" s="98"/>
      <c r="G14" s="71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162"/>
      <c r="AT14" s="72"/>
      <c r="AU14" s="72"/>
      <c r="AV14" s="73"/>
      <c r="AW14" s="72"/>
      <c r="AX14" s="73"/>
    </row>
    <row r="15" spans="1:51" s="74" customFormat="1">
      <c r="A15" s="96"/>
      <c r="B15" s="97"/>
      <c r="C15" s="79"/>
      <c r="D15" s="95"/>
      <c r="E15" s="31"/>
      <c r="F15" s="98"/>
      <c r="G15" s="71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162"/>
      <c r="AT15" s="72"/>
      <c r="AU15" s="72"/>
      <c r="AV15" s="73"/>
      <c r="AW15" s="72"/>
      <c r="AX15" s="73"/>
    </row>
    <row r="16" spans="1:51" s="74" customFormat="1">
      <c r="A16" s="96"/>
      <c r="B16" s="97"/>
      <c r="C16" s="79"/>
      <c r="D16" s="95"/>
      <c r="E16" s="31"/>
      <c r="F16" s="98"/>
      <c r="G16" s="71"/>
      <c r="H16" s="99"/>
      <c r="I16" s="99"/>
      <c r="J16" s="99"/>
      <c r="K16" s="99">
        <f>I12+J12</f>
        <v>0</v>
      </c>
      <c r="L16" s="99"/>
      <c r="M16" s="99">
        <f>L12+M12</f>
        <v>0</v>
      </c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>
        <f>X12+Y12</f>
        <v>4930000</v>
      </c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162"/>
      <c r="AT16" s="72"/>
      <c r="AU16" s="72"/>
      <c r="AV16" s="73"/>
      <c r="AW16" s="72"/>
      <c r="AX16" s="73"/>
    </row>
    <row r="17" spans="1:50">
      <c r="A17" s="87"/>
      <c r="B17" s="88"/>
      <c r="C17" s="79"/>
      <c r="D17" s="95"/>
      <c r="E17" s="89"/>
      <c r="F17" s="90"/>
      <c r="G17" s="35"/>
      <c r="H17" s="91"/>
      <c r="I17" s="92"/>
      <c r="J17" s="93"/>
      <c r="K17" s="91"/>
      <c r="L17" s="92"/>
      <c r="M17" s="93"/>
      <c r="N17" s="91"/>
      <c r="O17" s="92"/>
      <c r="P17" s="93"/>
      <c r="Q17" s="91"/>
      <c r="R17" s="92"/>
      <c r="S17" s="93"/>
      <c r="T17" s="91"/>
      <c r="U17" s="92"/>
      <c r="V17" s="93"/>
      <c r="W17" s="91"/>
      <c r="X17" s="92"/>
      <c r="Y17" s="93"/>
      <c r="Z17" s="91"/>
      <c r="AA17" s="92"/>
      <c r="AB17" s="93"/>
      <c r="AC17" s="91"/>
      <c r="AD17" s="92"/>
      <c r="AE17" s="93"/>
      <c r="AF17" s="91"/>
      <c r="AG17" s="92"/>
      <c r="AH17" s="93"/>
      <c r="AI17" s="91"/>
      <c r="AJ17" s="92"/>
      <c r="AK17" s="93"/>
      <c r="AL17" s="91"/>
      <c r="AM17" s="92"/>
      <c r="AN17" s="93"/>
      <c r="AO17" s="91"/>
      <c r="AP17" s="92"/>
      <c r="AQ17" s="93"/>
      <c r="AR17" s="94"/>
      <c r="AS17" s="83"/>
      <c r="AU17" s="76"/>
      <c r="AV17" s="84"/>
      <c r="AW17" s="76"/>
      <c r="AX17" s="84"/>
    </row>
    <row r="18" spans="1:50">
      <c r="A18" s="87"/>
      <c r="B18" s="88"/>
      <c r="C18" s="79"/>
      <c r="D18" s="95"/>
      <c r="E18" s="89"/>
      <c r="F18" s="90"/>
      <c r="G18" s="35"/>
      <c r="H18" s="91"/>
      <c r="I18" s="91"/>
      <c r="J18" s="93"/>
      <c r="K18" s="91"/>
      <c r="L18" s="75"/>
      <c r="M18" s="93"/>
      <c r="N18" s="91"/>
      <c r="O18" s="92"/>
      <c r="P18" s="93"/>
      <c r="Q18" s="91"/>
      <c r="R18" s="92"/>
      <c r="S18" s="93"/>
      <c r="T18" s="91"/>
      <c r="U18" s="92"/>
      <c r="V18" s="93"/>
      <c r="W18" s="91"/>
      <c r="X18" s="92"/>
      <c r="Y18" s="93"/>
      <c r="Z18" s="91"/>
      <c r="AA18" s="92"/>
      <c r="AB18" s="93"/>
      <c r="AC18" s="91"/>
      <c r="AD18" s="92"/>
      <c r="AE18" s="93"/>
      <c r="AF18" s="91"/>
      <c r="AG18" s="92"/>
      <c r="AH18" s="93"/>
      <c r="AI18" s="91"/>
      <c r="AJ18" s="92"/>
      <c r="AK18" s="93"/>
      <c r="AL18" s="91"/>
      <c r="AM18" s="92"/>
      <c r="AN18" s="93"/>
      <c r="AO18" s="91"/>
      <c r="AP18" s="92"/>
      <c r="AQ18" s="93"/>
      <c r="AR18" s="94"/>
      <c r="AS18" s="83"/>
      <c r="AU18" s="76"/>
      <c r="AV18" s="84"/>
      <c r="AW18" s="76"/>
      <c r="AX18" s="84"/>
    </row>
    <row r="19" spans="1:50">
      <c r="E19" s="89"/>
      <c r="F19" s="90"/>
      <c r="G19" s="35"/>
      <c r="H19" s="91"/>
      <c r="I19" s="92"/>
      <c r="J19" s="93"/>
      <c r="K19" s="91"/>
      <c r="L19" s="92"/>
      <c r="M19" s="93"/>
      <c r="N19" s="91"/>
      <c r="O19" s="92"/>
      <c r="P19" s="93"/>
      <c r="Q19" s="91"/>
      <c r="R19" s="92"/>
      <c r="S19" s="93"/>
      <c r="T19" s="91"/>
      <c r="U19" s="92"/>
      <c r="V19" s="93"/>
      <c r="W19" s="91"/>
      <c r="X19" s="92"/>
      <c r="Y19" s="93"/>
      <c r="Z19" s="91"/>
      <c r="AA19" s="92"/>
      <c r="AB19" s="93"/>
      <c r="AC19" s="91"/>
      <c r="AD19" s="92"/>
      <c r="AE19" s="93"/>
      <c r="AF19" s="91"/>
      <c r="AG19" s="92"/>
      <c r="AH19" s="93"/>
      <c r="AI19" s="91"/>
      <c r="AJ19" s="92"/>
      <c r="AK19" s="93"/>
      <c r="AL19" s="91"/>
      <c r="AM19" s="92"/>
      <c r="AN19" s="93"/>
      <c r="AO19" s="91"/>
      <c r="AP19" s="92"/>
      <c r="AQ19" s="93"/>
      <c r="AR19" s="94"/>
      <c r="AS19" s="83"/>
      <c r="AU19" s="76"/>
      <c r="AV19" s="84"/>
      <c r="AW19" s="76"/>
      <c r="AX19" s="84"/>
    </row>
    <row r="20" spans="1:50">
      <c r="E20" s="89"/>
      <c r="F20" s="90"/>
      <c r="G20" s="35"/>
      <c r="H20" s="91"/>
      <c r="I20" s="92"/>
      <c r="J20" s="93"/>
      <c r="K20" s="91"/>
      <c r="L20" s="92"/>
      <c r="M20" s="93"/>
      <c r="N20" s="91"/>
      <c r="O20" s="92"/>
      <c r="P20" s="93"/>
      <c r="Q20" s="91"/>
      <c r="R20" s="92"/>
      <c r="S20" s="93"/>
      <c r="T20" s="91"/>
      <c r="U20" s="92"/>
      <c r="V20" s="93"/>
      <c r="W20" s="91"/>
      <c r="X20" s="92"/>
      <c r="Y20" s="93"/>
      <c r="Z20" s="91"/>
      <c r="AA20" s="92"/>
      <c r="AB20" s="93"/>
      <c r="AC20" s="91"/>
      <c r="AD20" s="92"/>
      <c r="AE20" s="93"/>
      <c r="AF20" s="91"/>
      <c r="AG20" s="92"/>
      <c r="AH20" s="93"/>
      <c r="AI20" s="91"/>
      <c r="AJ20" s="92"/>
      <c r="AK20" s="93"/>
      <c r="AL20" s="91"/>
      <c r="AM20" s="92"/>
      <c r="AN20" s="93"/>
      <c r="AO20" s="91"/>
      <c r="AP20" s="92"/>
      <c r="AQ20" s="93"/>
      <c r="AR20" s="94"/>
      <c r="AS20" s="83"/>
      <c r="AU20" s="76"/>
      <c r="AV20" s="84"/>
      <c r="AW20" s="76"/>
      <c r="AX20" s="84"/>
    </row>
    <row r="21" spans="1:50">
      <c r="A21" s="87">
        <v>23</v>
      </c>
      <c r="B21" s="105" t="s">
        <v>205</v>
      </c>
      <c r="C21" s="106">
        <v>8255386499</v>
      </c>
      <c r="D21" s="110" t="s">
        <v>206</v>
      </c>
      <c r="E21" s="89" t="s">
        <v>611</v>
      </c>
      <c r="F21" s="90"/>
      <c r="G21" s="35">
        <v>400000</v>
      </c>
      <c r="H21" s="91">
        <v>21</v>
      </c>
      <c r="I21" s="92">
        <f>H21*G21</f>
        <v>8400000</v>
      </c>
      <c r="J21" s="93">
        <f>H21*30000</f>
        <v>630000</v>
      </c>
      <c r="K21" s="91">
        <v>18</v>
      </c>
      <c r="L21" s="92">
        <f t="shared" ref="L21:L30" si="40">K21*G21</f>
        <v>7200000</v>
      </c>
      <c r="M21" s="93">
        <f>K21*30000</f>
        <v>540000</v>
      </c>
      <c r="N21" s="91">
        <v>21</v>
      </c>
      <c r="O21" s="92">
        <f t="shared" ref="O21:O30" si="41">N21*G21</f>
        <v>8400000</v>
      </c>
      <c r="P21" s="93">
        <f>N21*30000</f>
        <v>630000</v>
      </c>
      <c r="Q21" s="91">
        <v>22</v>
      </c>
      <c r="R21" s="92">
        <f>Q21*G21</f>
        <v>8800000</v>
      </c>
      <c r="S21" s="93">
        <f>Q21*30000</f>
        <v>660000</v>
      </c>
      <c r="T21" s="91">
        <v>20</v>
      </c>
      <c r="U21" s="92">
        <f>G21*T21</f>
        <v>8000000</v>
      </c>
      <c r="V21" s="93">
        <f>T21*30000</f>
        <v>600000</v>
      </c>
      <c r="W21" s="91">
        <v>22</v>
      </c>
      <c r="X21" s="92">
        <f>G21*W21</f>
        <v>8800000</v>
      </c>
      <c r="Y21" s="93">
        <f>W21*30000</f>
        <v>660000</v>
      </c>
      <c r="Z21" s="91">
        <v>23</v>
      </c>
      <c r="AA21" s="92">
        <f t="shared" ref="AA21:AA50" si="42">Z21*G21</f>
        <v>9200000</v>
      </c>
      <c r="AB21" s="93">
        <f>Z21*30000</f>
        <v>690000</v>
      </c>
      <c r="AC21" s="91">
        <v>22</v>
      </c>
      <c r="AD21" s="92">
        <f t="shared" ref="AD21:AD50" si="43">AC21*G21</f>
        <v>8800000</v>
      </c>
      <c r="AE21" s="93">
        <f>30000*AC21</f>
        <v>660000</v>
      </c>
      <c r="AF21" s="91">
        <v>23</v>
      </c>
      <c r="AG21" s="92">
        <f t="shared" ref="AG21:AG50" si="44">AF21*G21</f>
        <v>9200000</v>
      </c>
      <c r="AH21" s="93">
        <f>AF21*30000</f>
        <v>690000</v>
      </c>
      <c r="AI21" s="91">
        <v>22</v>
      </c>
      <c r="AJ21" s="92">
        <f t="shared" ref="AJ21:AJ52" si="45">AI21*G21</f>
        <v>8800000</v>
      </c>
      <c r="AK21" s="93">
        <f>AI21*30000</f>
        <v>660000</v>
      </c>
      <c r="AL21" s="91">
        <v>23</v>
      </c>
      <c r="AM21" s="92">
        <f t="shared" ref="AM21:AM52" si="46">AL21*G21</f>
        <v>9200000</v>
      </c>
      <c r="AN21" s="93">
        <f>AL21*30000</f>
        <v>690000</v>
      </c>
      <c r="AO21" s="91">
        <v>23</v>
      </c>
      <c r="AP21" s="92">
        <f>AO21*G21</f>
        <v>9200000</v>
      </c>
      <c r="AQ21" s="93">
        <f>AO21*30000</f>
        <v>690000</v>
      </c>
      <c r="AR21" s="94">
        <f>I21+L21+O21+R21+U21+X21+AA21+AD21+AG21+AJ21+AM21+AP21</f>
        <v>104000000</v>
      </c>
      <c r="AS21" s="83">
        <v>5000000</v>
      </c>
      <c r="AU21" s="76"/>
      <c r="AV21" s="84"/>
    </row>
    <row r="22" spans="1:50">
      <c r="A22" s="87">
        <v>24</v>
      </c>
      <c r="B22" s="105" t="s">
        <v>207</v>
      </c>
      <c r="C22" s="106">
        <v>8106916252</v>
      </c>
      <c r="D22" s="110" t="s">
        <v>208</v>
      </c>
      <c r="E22" s="89" t="s">
        <v>611</v>
      </c>
      <c r="F22" s="90"/>
      <c r="G22" s="35">
        <v>400000</v>
      </c>
      <c r="H22" s="91">
        <v>21</v>
      </c>
      <c r="I22" s="92">
        <f t="shared" ref="I22:I46" si="47">H22*G22</f>
        <v>8400000</v>
      </c>
      <c r="J22" s="93">
        <f t="shared" ref="J22:J31" si="48">H22*30000</f>
        <v>630000</v>
      </c>
      <c r="K22" s="91">
        <v>18</v>
      </c>
      <c r="L22" s="92">
        <f t="shared" si="40"/>
        <v>7200000</v>
      </c>
      <c r="M22" s="93">
        <f t="shared" ref="M22:M30" si="49">K22*30000</f>
        <v>540000</v>
      </c>
      <c r="N22" s="91">
        <v>21</v>
      </c>
      <c r="O22" s="92">
        <f t="shared" si="41"/>
        <v>8400000</v>
      </c>
      <c r="P22" s="93">
        <f t="shared" ref="P22:P30" si="50">N22*30000</f>
        <v>630000</v>
      </c>
      <c r="Q22" s="91">
        <v>21</v>
      </c>
      <c r="R22" s="92">
        <f t="shared" ref="R22:R30" si="51">Q22*G22</f>
        <v>8400000</v>
      </c>
      <c r="S22" s="93">
        <f t="shared" ref="S22:S30" si="52">Q22*30000</f>
        <v>630000</v>
      </c>
      <c r="T22" s="91">
        <v>20</v>
      </c>
      <c r="U22" s="92">
        <f t="shared" ref="U22:U30" si="53">G22*T22</f>
        <v>8000000</v>
      </c>
      <c r="V22" s="93">
        <f t="shared" ref="V22:V30" si="54">T22*30000</f>
        <v>600000</v>
      </c>
      <c r="W22" s="91">
        <v>22</v>
      </c>
      <c r="X22" s="92">
        <f t="shared" ref="X22:X30" si="55">G22*W22</f>
        <v>8800000</v>
      </c>
      <c r="Y22" s="93">
        <f t="shared" ref="Y22:Y30" si="56">W22*30000</f>
        <v>660000</v>
      </c>
      <c r="Z22" s="91">
        <v>23</v>
      </c>
      <c r="AA22" s="92">
        <f t="shared" si="42"/>
        <v>9200000</v>
      </c>
      <c r="AB22" s="93">
        <f t="shared" ref="AB22:AB30" si="57">Z22*30000</f>
        <v>690000</v>
      </c>
      <c r="AC22" s="91">
        <v>22</v>
      </c>
      <c r="AD22" s="92">
        <f t="shared" si="43"/>
        <v>8800000</v>
      </c>
      <c r="AE22" s="93">
        <f t="shared" ref="AE22:AE30" si="58">30000*AC22</f>
        <v>660000</v>
      </c>
      <c r="AF22" s="91">
        <v>23</v>
      </c>
      <c r="AG22" s="92">
        <f t="shared" si="44"/>
        <v>9200000</v>
      </c>
      <c r="AH22" s="93">
        <f t="shared" ref="AH22:AH30" si="59">AF22*30000</f>
        <v>690000</v>
      </c>
      <c r="AI22" s="91">
        <v>22</v>
      </c>
      <c r="AJ22" s="92">
        <f t="shared" si="45"/>
        <v>8800000</v>
      </c>
      <c r="AK22" s="93">
        <f t="shared" ref="AK22:AK31" si="60">AI22*30000</f>
        <v>660000</v>
      </c>
      <c r="AL22" s="91">
        <v>23</v>
      </c>
      <c r="AM22" s="92">
        <f t="shared" si="46"/>
        <v>9200000</v>
      </c>
      <c r="AN22" s="93">
        <f t="shared" ref="AN22:AN30" si="61">AL22*30000</f>
        <v>690000</v>
      </c>
      <c r="AO22" s="91">
        <v>23</v>
      </c>
      <c r="AP22" s="92">
        <f t="shared" ref="AP22:AP52" si="62">AO22*G22</f>
        <v>9200000</v>
      </c>
      <c r="AQ22" s="93">
        <f t="shared" ref="AQ22:AQ31" si="63">AO22*30000</f>
        <v>690000</v>
      </c>
      <c r="AR22" s="94">
        <f t="shared" ref="AR22:AR59" si="64">I22+L22+O22+R22+U22+X22+AA22+AD22+AG22+AJ22+AM22+AP22</f>
        <v>103600000</v>
      </c>
      <c r="AS22" s="83">
        <v>5000000</v>
      </c>
      <c r="AU22" s="76"/>
      <c r="AV22" s="84"/>
    </row>
    <row r="23" spans="1:50">
      <c r="A23" s="87">
        <v>25</v>
      </c>
      <c r="B23" s="105" t="s">
        <v>186</v>
      </c>
      <c r="C23" s="106">
        <v>8155618555</v>
      </c>
      <c r="D23" s="110" t="s">
        <v>209</v>
      </c>
      <c r="E23" s="89" t="s">
        <v>611</v>
      </c>
      <c r="F23" s="90"/>
      <c r="G23" s="35">
        <v>400000</v>
      </c>
      <c r="H23" s="91">
        <v>21</v>
      </c>
      <c r="I23" s="92">
        <f t="shared" si="47"/>
        <v>8400000</v>
      </c>
      <c r="J23" s="93">
        <f t="shared" si="48"/>
        <v>630000</v>
      </c>
      <c r="K23" s="91">
        <v>18</v>
      </c>
      <c r="L23" s="92">
        <f t="shared" si="40"/>
        <v>7200000</v>
      </c>
      <c r="M23" s="93">
        <f t="shared" si="49"/>
        <v>540000</v>
      </c>
      <c r="N23" s="91">
        <v>21</v>
      </c>
      <c r="O23" s="92">
        <f t="shared" si="41"/>
        <v>8400000</v>
      </c>
      <c r="P23" s="93">
        <f t="shared" si="50"/>
        <v>630000</v>
      </c>
      <c r="Q23" s="91">
        <v>22</v>
      </c>
      <c r="R23" s="92">
        <f t="shared" si="51"/>
        <v>8800000</v>
      </c>
      <c r="S23" s="93">
        <f t="shared" si="52"/>
        <v>660000</v>
      </c>
      <c r="T23" s="91">
        <v>20</v>
      </c>
      <c r="U23" s="92">
        <f t="shared" si="53"/>
        <v>8000000</v>
      </c>
      <c r="V23" s="93">
        <f t="shared" si="54"/>
        <v>600000</v>
      </c>
      <c r="W23" s="91">
        <v>22</v>
      </c>
      <c r="X23" s="92">
        <f t="shared" si="55"/>
        <v>8800000</v>
      </c>
      <c r="Y23" s="93">
        <f t="shared" si="56"/>
        <v>660000</v>
      </c>
      <c r="Z23" s="91">
        <v>23</v>
      </c>
      <c r="AA23" s="92">
        <f t="shared" si="42"/>
        <v>9200000</v>
      </c>
      <c r="AB23" s="93">
        <f t="shared" si="57"/>
        <v>690000</v>
      </c>
      <c r="AC23" s="91">
        <v>22</v>
      </c>
      <c r="AD23" s="92">
        <f t="shared" si="43"/>
        <v>8800000</v>
      </c>
      <c r="AE23" s="93">
        <f t="shared" si="58"/>
        <v>660000</v>
      </c>
      <c r="AF23" s="91">
        <v>23</v>
      </c>
      <c r="AG23" s="92">
        <f t="shared" si="44"/>
        <v>9200000</v>
      </c>
      <c r="AH23" s="93">
        <f t="shared" si="59"/>
        <v>690000</v>
      </c>
      <c r="AI23" s="91">
        <v>22</v>
      </c>
      <c r="AJ23" s="92">
        <f t="shared" si="45"/>
        <v>8800000</v>
      </c>
      <c r="AK23" s="93">
        <f t="shared" si="60"/>
        <v>660000</v>
      </c>
      <c r="AL23" s="91">
        <v>23</v>
      </c>
      <c r="AM23" s="92">
        <f t="shared" si="46"/>
        <v>9200000</v>
      </c>
      <c r="AN23" s="93">
        <f t="shared" si="61"/>
        <v>690000</v>
      </c>
      <c r="AO23" s="91">
        <v>23</v>
      </c>
      <c r="AP23" s="92">
        <f t="shared" si="62"/>
        <v>9200000</v>
      </c>
      <c r="AQ23" s="93">
        <f t="shared" si="63"/>
        <v>690000</v>
      </c>
      <c r="AR23" s="94">
        <f t="shared" si="64"/>
        <v>104000000</v>
      </c>
      <c r="AS23" s="83">
        <v>5000000</v>
      </c>
      <c r="AU23" s="76"/>
      <c r="AV23" s="84"/>
    </row>
    <row r="24" spans="1:50">
      <c r="A24" s="87">
        <v>10</v>
      </c>
      <c r="B24" s="88" t="s">
        <v>174</v>
      </c>
      <c r="C24" s="100" t="s">
        <v>175</v>
      </c>
      <c r="D24" s="95" t="s">
        <v>176</v>
      </c>
      <c r="E24" s="89" t="s">
        <v>611</v>
      </c>
      <c r="F24" s="90"/>
      <c r="G24" s="35">
        <v>400000</v>
      </c>
      <c r="H24" s="91">
        <v>21</v>
      </c>
      <c r="I24" s="92">
        <f t="shared" si="47"/>
        <v>8400000</v>
      </c>
      <c r="J24" s="93">
        <f t="shared" si="48"/>
        <v>630000</v>
      </c>
      <c r="K24" s="91">
        <v>18</v>
      </c>
      <c r="L24" s="92">
        <f t="shared" si="40"/>
        <v>7200000</v>
      </c>
      <c r="M24" s="93">
        <f t="shared" si="49"/>
        <v>540000</v>
      </c>
      <c r="N24" s="91">
        <v>21</v>
      </c>
      <c r="O24" s="92">
        <f t="shared" si="41"/>
        <v>8400000</v>
      </c>
      <c r="P24" s="93">
        <f t="shared" si="50"/>
        <v>630000</v>
      </c>
      <c r="Q24" s="91">
        <v>21</v>
      </c>
      <c r="R24" s="92">
        <f t="shared" si="51"/>
        <v>8400000</v>
      </c>
      <c r="S24" s="93">
        <f t="shared" si="52"/>
        <v>630000</v>
      </c>
      <c r="T24" s="91">
        <v>20</v>
      </c>
      <c r="U24" s="92">
        <f t="shared" si="53"/>
        <v>8000000</v>
      </c>
      <c r="V24" s="93">
        <f t="shared" si="54"/>
        <v>600000</v>
      </c>
      <c r="W24" s="91">
        <v>22</v>
      </c>
      <c r="X24" s="92">
        <f t="shared" si="55"/>
        <v>8800000</v>
      </c>
      <c r="Y24" s="93">
        <f t="shared" si="56"/>
        <v>660000</v>
      </c>
      <c r="Z24" s="91">
        <v>23</v>
      </c>
      <c r="AA24" s="92">
        <f t="shared" si="42"/>
        <v>9200000</v>
      </c>
      <c r="AB24" s="93">
        <f t="shared" si="57"/>
        <v>690000</v>
      </c>
      <c r="AC24" s="91">
        <v>22</v>
      </c>
      <c r="AD24" s="92">
        <f t="shared" si="43"/>
        <v>8800000</v>
      </c>
      <c r="AE24" s="93">
        <f t="shared" si="58"/>
        <v>660000</v>
      </c>
      <c r="AF24" s="91">
        <v>23</v>
      </c>
      <c r="AG24" s="92">
        <f t="shared" si="44"/>
        <v>9200000</v>
      </c>
      <c r="AH24" s="93">
        <f t="shared" si="59"/>
        <v>690000</v>
      </c>
      <c r="AI24" s="91">
        <v>23</v>
      </c>
      <c r="AJ24" s="92">
        <f t="shared" si="45"/>
        <v>9200000</v>
      </c>
      <c r="AK24" s="93">
        <f t="shared" si="60"/>
        <v>690000</v>
      </c>
      <c r="AL24" s="91">
        <v>23</v>
      </c>
      <c r="AM24" s="92">
        <f t="shared" si="46"/>
        <v>9200000</v>
      </c>
      <c r="AN24" s="93">
        <f t="shared" si="61"/>
        <v>690000</v>
      </c>
      <c r="AO24" s="91">
        <v>23</v>
      </c>
      <c r="AP24" s="92">
        <f t="shared" si="62"/>
        <v>9200000</v>
      </c>
      <c r="AQ24" s="93">
        <f t="shared" si="63"/>
        <v>690000</v>
      </c>
      <c r="AR24" s="94">
        <f t="shared" si="64"/>
        <v>104000000</v>
      </c>
      <c r="AS24" s="83">
        <v>5000000</v>
      </c>
      <c r="AU24" s="76"/>
      <c r="AV24" s="84"/>
    </row>
    <row r="25" spans="1:50">
      <c r="A25" s="87">
        <v>11</v>
      </c>
      <c r="B25" s="88" t="s">
        <v>177</v>
      </c>
      <c r="C25" s="79" t="s">
        <v>178</v>
      </c>
      <c r="D25" s="79" t="s">
        <v>179</v>
      </c>
      <c r="E25" s="89" t="s">
        <v>611</v>
      </c>
      <c r="F25" s="90"/>
      <c r="G25" s="35">
        <v>400000</v>
      </c>
      <c r="H25" s="91">
        <v>21</v>
      </c>
      <c r="I25" s="92">
        <f t="shared" si="47"/>
        <v>8400000</v>
      </c>
      <c r="J25" s="93">
        <f t="shared" si="48"/>
        <v>630000</v>
      </c>
      <c r="K25" s="91">
        <v>18</v>
      </c>
      <c r="L25" s="92">
        <f t="shared" si="40"/>
        <v>7200000</v>
      </c>
      <c r="M25" s="93">
        <f t="shared" si="49"/>
        <v>540000</v>
      </c>
      <c r="N25" s="91">
        <v>21</v>
      </c>
      <c r="O25" s="92">
        <f t="shared" si="41"/>
        <v>8400000</v>
      </c>
      <c r="P25" s="93">
        <f t="shared" si="50"/>
        <v>630000</v>
      </c>
      <c r="Q25" s="91">
        <v>21</v>
      </c>
      <c r="R25" s="92">
        <f t="shared" si="51"/>
        <v>8400000</v>
      </c>
      <c r="S25" s="93">
        <f t="shared" si="52"/>
        <v>630000</v>
      </c>
      <c r="T25" s="91">
        <v>20</v>
      </c>
      <c r="U25" s="92">
        <f t="shared" si="53"/>
        <v>8000000</v>
      </c>
      <c r="V25" s="93">
        <f t="shared" si="54"/>
        <v>600000</v>
      </c>
      <c r="W25" s="91">
        <v>22</v>
      </c>
      <c r="X25" s="92">
        <f t="shared" si="55"/>
        <v>8800000</v>
      </c>
      <c r="Y25" s="93">
        <f t="shared" si="56"/>
        <v>660000</v>
      </c>
      <c r="Z25" s="91">
        <v>23</v>
      </c>
      <c r="AA25" s="92">
        <f>Z25*G25</f>
        <v>9200000</v>
      </c>
      <c r="AB25" s="93">
        <f t="shared" si="57"/>
        <v>690000</v>
      </c>
      <c r="AC25" s="91">
        <v>22</v>
      </c>
      <c r="AD25" s="92">
        <f t="shared" si="43"/>
        <v>8800000</v>
      </c>
      <c r="AE25" s="93">
        <f t="shared" si="58"/>
        <v>660000</v>
      </c>
      <c r="AF25" s="91">
        <v>23</v>
      </c>
      <c r="AG25" s="92">
        <f t="shared" si="44"/>
        <v>9200000</v>
      </c>
      <c r="AH25" s="93">
        <f t="shared" si="59"/>
        <v>690000</v>
      </c>
      <c r="AI25" s="91">
        <v>23</v>
      </c>
      <c r="AJ25" s="92">
        <f t="shared" si="45"/>
        <v>9200000</v>
      </c>
      <c r="AK25" s="93">
        <f t="shared" si="60"/>
        <v>690000</v>
      </c>
      <c r="AL25" s="91">
        <v>23</v>
      </c>
      <c r="AM25" s="92">
        <f t="shared" si="46"/>
        <v>9200000</v>
      </c>
      <c r="AN25" s="93">
        <f t="shared" si="61"/>
        <v>690000</v>
      </c>
      <c r="AO25" s="91">
        <v>23</v>
      </c>
      <c r="AP25" s="92">
        <f t="shared" si="62"/>
        <v>9200000</v>
      </c>
      <c r="AQ25" s="93">
        <f t="shared" si="63"/>
        <v>690000</v>
      </c>
      <c r="AR25" s="94">
        <f t="shared" si="64"/>
        <v>104000000</v>
      </c>
      <c r="AS25" s="83">
        <v>5000000</v>
      </c>
      <c r="AU25" s="76"/>
      <c r="AV25" s="84"/>
    </row>
    <row r="26" spans="1:50">
      <c r="A26" s="87">
        <v>12</v>
      </c>
      <c r="B26" s="88" t="s">
        <v>180</v>
      </c>
      <c r="C26" s="79" t="s">
        <v>181</v>
      </c>
      <c r="D26" s="79" t="s">
        <v>182</v>
      </c>
      <c r="E26" s="89" t="s">
        <v>611</v>
      </c>
      <c r="F26" s="90"/>
      <c r="G26" s="35">
        <v>400000</v>
      </c>
      <c r="H26" s="91">
        <v>21</v>
      </c>
      <c r="I26" s="92">
        <f t="shared" si="47"/>
        <v>8400000</v>
      </c>
      <c r="J26" s="93">
        <f t="shared" si="48"/>
        <v>630000</v>
      </c>
      <c r="K26" s="91">
        <v>18</v>
      </c>
      <c r="L26" s="92">
        <f t="shared" si="40"/>
        <v>7200000</v>
      </c>
      <c r="M26" s="93">
        <f t="shared" si="49"/>
        <v>540000</v>
      </c>
      <c r="N26" s="91">
        <v>21</v>
      </c>
      <c r="O26" s="92">
        <f t="shared" si="41"/>
        <v>8400000</v>
      </c>
      <c r="P26" s="93">
        <f t="shared" si="50"/>
        <v>630000</v>
      </c>
      <c r="Q26" s="91">
        <v>21</v>
      </c>
      <c r="R26" s="92">
        <f t="shared" si="51"/>
        <v>8400000</v>
      </c>
      <c r="S26" s="93">
        <f t="shared" si="52"/>
        <v>630000</v>
      </c>
      <c r="T26" s="91">
        <v>20</v>
      </c>
      <c r="U26" s="92">
        <f t="shared" si="53"/>
        <v>8000000</v>
      </c>
      <c r="V26" s="93">
        <f t="shared" si="54"/>
        <v>600000</v>
      </c>
      <c r="W26" s="91">
        <v>22</v>
      </c>
      <c r="X26" s="92">
        <f t="shared" si="55"/>
        <v>8800000</v>
      </c>
      <c r="Y26" s="93">
        <f t="shared" si="56"/>
        <v>660000</v>
      </c>
      <c r="Z26" s="91">
        <v>23</v>
      </c>
      <c r="AA26" s="92">
        <f t="shared" si="42"/>
        <v>9200000</v>
      </c>
      <c r="AB26" s="93">
        <f t="shared" si="57"/>
        <v>690000</v>
      </c>
      <c r="AC26" s="91">
        <v>22</v>
      </c>
      <c r="AD26" s="92">
        <f t="shared" si="43"/>
        <v>8800000</v>
      </c>
      <c r="AE26" s="93">
        <f t="shared" si="58"/>
        <v>660000</v>
      </c>
      <c r="AF26" s="91">
        <v>23</v>
      </c>
      <c r="AG26" s="92">
        <f t="shared" si="44"/>
        <v>9200000</v>
      </c>
      <c r="AH26" s="93">
        <f t="shared" si="59"/>
        <v>690000</v>
      </c>
      <c r="AI26" s="91">
        <v>23</v>
      </c>
      <c r="AJ26" s="92">
        <f t="shared" si="45"/>
        <v>9200000</v>
      </c>
      <c r="AK26" s="93">
        <f t="shared" si="60"/>
        <v>690000</v>
      </c>
      <c r="AL26" s="91">
        <v>23</v>
      </c>
      <c r="AM26" s="101">
        <f t="shared" si="46"/>
        <v>9200000</v>
      </c>
      <c r="AN26" s="93">
        <f t="shared" si="61"/>
        <v>690000</v>
      </c>
      <c r="AO26" s="91">
        <v>23</v>
      </c>
      <c r="AP26" s="92">
        <f t="shared" si="62"/>
        <v>9200000</v>
      </c>
      <c r="AQ26" s="93">
        <f t="shared" si="63"/>
        <v>690000</v>
      </c>
      <c r="AR26" s="102">
        <f t="shared" si="64"/>
        <v>104000000</v>
      </c>
      <c r="AS26" s="83">
        <v>5000000</v>
      </c>
      <c r="AU26" s="76"/>
      <c r="AV26" s="84"/>
    </row>
    <row r="27" spans="1:50">
      <c r="A27" s="87">
        <v>13</v>
      </c>
      <c r="B27" s="88" t="s">
        <v>183</v>
      </c>
      <c r="C27" s="79" t="s">
        <v>184</v>
      </c>
      <c r="D27" s="79" t="s">
        <v>185</v>
      </c>
      <c r="E27" s="89" t="s">
        <v>611</v>
      </c>
      <c r="F27" s="90"/>
      <c r="G27" s="35">
        <v>400000</v>
      </c>
      <c r="H27" s="91">
        <v>21</v>
      </c>
      <c r="I27" s="92">
        <f t="shared" si="47"/>
        <v>8400000</v>
      </c>
      <c r="J27" s="93">
        <f t="shared" si="48"/>
        <v>630000</v>
      </c>
      <c r="K27" s="91">
        <v>18</v>
      </c>
      <c r="L27" s="92">
        <f t="shared" si="40"/>
        <v>7200000</v>
      </c>
      <c r="M27" s="93">
        <f t="shared" si="49"/>
        <v>540000</v>
      </c>
      <c r="N27" s="91">
        <v>21</v>
      </c>
      <c r="O27" s="92">
        <f t="shared" si="41"/>
        <v>8400000</v>
      </c>
      <c r="P27" s="93">
        <f t="shared" si="50"/>
        <v>630000</v>
      </c>
      <c r="Q27" s="91">
        <v>21</v>
      </c>
      <c r="R27" s="92">
        <f t="shared" si="51"/>
        <v>8400000</v>
      </c>
      <c r="S27" s="93">
        <f t="shared" si="52"/>
        <v>630000</v>
      </c>
      <c r="T27" s="91">
        <v>20</v>
      </c>
      <c r="U27" s="92">
        <f t="shared" si="53"/>
        <v>8000000</v>
      </c>
      <c r="V27" s="93">
        <f t="shared" si="54"/>
        <v>600000</v>
      </c>
      <c r="W27" s="91">
        <v>22</v>
      </c>
      <c r="X27" s="92">
        <f t="shared" si="55"/>
        <v>8800000</v>
      </c>
      <c r="Y27" s="93">
        <f t="shared" si="56"/>
        <v>660000</v>
      </c>
      <c r="Z27" s="91">
        <v>23</v>
      </c>
      <c r="AA27" s="92">
        <f t="shared" si="42"/>
        <v>9200000</v>
      </c>
      <c r="AB27" s="93">
        <f t="shared" si="57"/>
        <v>690000</v>
      </c>
      <c r="AC27" s="91">
        <v>22</v>
      </c>
      <c r="AD27" s="92">
        <f t="shared" si="43"/>
        <v>8800000</v>
      </c>
      <c r="AE27" s="93">
        <f t="shared" si="58"/>
        <v>660000</v>
      </c>
      <c r="AF27" s="91">
        <v>23</v>
      </c>
      <c r="AG27" s="92">
        <f t="shared" si="44"/>
        <v>9200000</v>
      </c>
      <c r="AH27" s="93">
        <f t="shared" si="59"/>
        <v>690000</v>
      </c>
      <c r="AI27" s="91">
        <v>23</v>
      </c>
      <c r="AJ27" s="92">
        <f t="shared" si="45"/>
        <v>9200000</v>
      </c>
      <c r="AK27" s="93">
        <f t="shared" si="60"/>
        <v>690000</v>
      </c>
      <c r="AL27" s="91">
        <v>23</v>
      </c>
      <c r="AM27" s="92">
        <f t="shared" si="46"/>
        <v>9200000</v>
      </c>
      <c r="AN27" s="93">
        <f t="shared" si="61"/>
        <v>690000</v>
      </c>
      <c r="AO27" s="91">
        <v>23</v>
      </c>
      <c r="AP27" s="92">
        <f t="shared" si="62"/>
        <v>9200000</v>
      </c>
      <c r="AQ27" s="93">
        <f t="shared" si="63"/>
        <v>690000</v>
      </c>
      <c r="AR27" s="94">
        <f t="shared" si="64"/>
        <v>104000000</v>
      </c>
      <c r="AS27" s="83">
        <v>5000000</v>
      </c>
      <c r="AU27" s="76"/>
      <c r="AV27" s="84"/>
    </row>
    <row r="28" spans="1:50">
      <c r="A28" s="87">
        <v>14</v>
      </c>
      <c r="B28" s="88" t="s">
        <v>186</v>
      </c>
      <c r="C28" s="79" t="s">
        <v>187</v>
      </c>
      <c r="D28" s="79" t="s">
        <v>188</v>
      </c>
      <c r="E28" s="89" t="s">
        <v>611</v>
      </c>
      <c r="F28" s="90"/>
      <c r="G28" s="35">
        <v>400000</v>
      </c>
      <c r="H28" s="91">
        <v>21</v>
      </c>
      <c r="I28" s="92">
        <f t="shared" si="47"/>
        <v>8400000</v>
      </c>
      <c r="J28" s="93">
        <f t="shared" si="48"/>
        <v>630000</v>
      </c>
      <c r="K28" s="91">
        <v>18</v>
      </c>
      <c r="L28" s="92">
        <f t="shared" si="40"/>
        <v>7200000</v>
      </c>
      <c r="M28" s="93">
        <f t="shared" si="49"/>
        <v>540000</v>
      </c>
      <c r="N28" s="91">
        <v>21</v>
      </c>
      <c r="O28" s="92">
        <f t="shared" si="41"/>
        <v>8400000</v>
      </c>
      <c r="P28" s="93">
        <f t="shared" si="50"/>
        <v>630000</v>
      </c>
      <c r="Q28" s="91">
        <v>22</v>
      </c>
      <c r="R28" s="92">
        <f t="shared" si="51"/>
        <v>8800000</v>
      </c>
      <c r="S28" s="93">
        <f t="shared" si="52"/>
        <v>660000</v>
      </c>
      <c r="T28" s="91">
        <v>20</v>
      </c>
      <c r="U28" s="92">
        <f t="shared" si="53"/>
        <v>8000000</v>
      </c>
      <c r="V28" s="93">
        <f t="shared" si="54"/>
        <v>600000</v>
      </c>
      <c r="W28" s="91">
        <v>22</v>
      </c>
      <c r="X28" s="92">
        <f t="shared" si="55"/>
        <v>8800000</v>
      </c>
      <c r="Y28" s="93">
        <f t="shared" si="56"/>
        <v>660000</v>
      </c>
      <c r="Z28" s="91">
        <v>23</v>
      </c>
      <c r="AA28" s="92">
        <f t="shared" si="42"/>
        <v>9200000</v>
      </c>
      <c r="AB28" s="93">
        <f t="shared" si="57"/>
        <v>690000</v>
      </c>
      <c r="AC28" s="91">
        <v>22</v>
      </c>
      <c r="AD28" s="92">
        <f t="shared" si="43"/>
        <v>8800000</v>
      </c>
      <c r="AE28" s="93">
        <f t="shared" si="58"/>
        <v>660000</v>
      </c>
      <c r="AF28" s="91">
        <v>23</v>
      </c>
      <c r="AG28" s="92">
        <f t="shared" si="44"/>
        <v>9200000</v>
      </c>
      <c r="AH28" s="93">
        <f t="shared" si="59"/>
        <v>690000</v>
      </c>
      <c r="AI28" s="91">
        <v>23</v>
      </c>
      <c r="AJ28" s="92">
        <f t="shared" si="45"/>
        <v>9200000</v>
      </c>
      <c r="AK28" s="93">
        <f t="shared" si="60"/>
        <v>690000</v>
      </c>
      <c r="AL28" s="91">
        <v>22</v>
      </c>
      <c r="AM28" s="92">
        <f t="shared" si="46"/>
        <v>8800000</v>
      </c>
      <c r="AN28" s="93">
        <f t="shared" si="61"/>
        <v>660000</v>
      </c>
      <c r="AO28" s="91">
        <v>23</v>
      </c>
      <c r="AP28" s="92">
        <f t="shared" si="62"/>
        <v>9200000</v>
      </c>
      <c r="AQ28" s="93">
        <f t="shared" si="63"/>
        <v>690000</v>
      </c>
      <c r="AR28" s="94">
        <f t="shared" si="64"/>
        <v>104000000</v>
      </c>
      <c r="AS28" s="83">
        <v>5000000</v>
      </c>
      <c r="AU28" s="76"/>
      <c r="AV28" s="84"/>
    </row>
    <row r="29" spans="1:50">
      <c r="A29" s="87">
        <v>21</v>
      </c>
      <c r="B29" s="105" t="s">
        <v>202</v>
      </c>
      <c r="C29" s="106">
        <v>8036271985</v>
      </c>
      <c r="D29" s="110" t="s">
        <v>203</v>
      </c>
      <c r="E29" s="89" t="s">
        <v>611</v>
      </c>
      <c r="F29" s="90"/>
      <c r="G29" s="35">
        <v>400000</v>
      </c>
      <c r="H29" s="91">
        <v>21</v>
      </c>
      <c r="I29" s="92">
        <f t="shared" si="47"/>
        <v>8400000</v>
      </c>
      <c r="J29" s="93">
        <f t="shared" si="48"/>
        <v>630000</v>
      </c>
      <c r="K29" s="91">
        <v>18</v>
      </c>
      <c r="L29" s="92">
        <f t="shared" si="40"/>
        <v>7200000</v>
      </c>
      <c r="M29" s="93">
        <f t="shared" si="49"/>
        <v>540000</v>
      </c>
      <c r="N29" s="91">
        <v>21</v>
      </c>
      <c r="O29" s="92">
        <f t="shared" si="41"/>
        <v>8400000</v>
      </c>
      <c r="P29" s="93">
        <f t="shared" si="50"/>
        <v>630000</v>
      </c>
      <c r="Q29" s="91">
        <v>21</v>
      </c>
      <c r="R29" s="92">
        <f t="shared" si="51"/>
        <v>8400000</v>
      </c>
      <c r="S29" s="93">
        <f t="shared" si="52"/>
        <v>630000</v>
      </c>
      <c r="T29" s="91">
        <v>20</v>
      </c>
      <c r="U29" s="92">
        <f t="shared" si="53"/>
        <v>8000000</v>
      </c>
      <c r="V29" s="93">
        <f t="shared" si="54"/>
        <v>600000</v>
      </c>
      <c r="W29" s="91">
        <v>22</v>
      </c>
      <c r="X29" s="92">
        <f t="shared" si="55"/>
        <v>8800000</v>
      </c>
      <c r="Y29" s="93">
        <f t="shared" si="56"/>
        <v>660000</v>
      </c>
      <c r="Z29" s="91">
        <v>23</v>
      </c>
      <c r="AA29" s="92">
        <f t="shared" si="42"/>
        <v>9200000</v>
      </c>
      <c r="AB29" s="93">
        <f t="shared" si="57"/>
        <v>690000</v>
      </c>
      <c r="AC29" s="91">
        <v>22</v>
      </c>
      <c r="AD29" s="92">
        <f t="shared" si="43"/>
        <v>8800000</v>
      </c>
      <c r="AE29" s="93">
        <f t="shared" si="58"/>
        <v>660000</v>
      </c>
      <c r="AF29" s="91">
        <v>23</v>
      </c>
      <c r="AG29" s="92">
        <f t="shared" si="44"/>
        <v>9200000</v>
      </c>
      <c r="AH29" s="93">
        <f t="shared" si="59"/>
        <v>690000</v>
      </c>
      <c r="AI29" s="91">
        <v>23</v>
      </c>
      <c r="AJ29" s="92">
        <f t="shared" si="45"/>
        <v>9200000</v>
      </c>
      <c r="AK29" s="93">
        <f t="shared" si="60"/>
        <v>690000</v>
      </c>
      <c r="AL29" s="91">
        <v>22</v>
      </c>
      <c r="AM29" s="92">
        <f t="shared" si="46"/>
        <v>8800000</v>
      </c>
      <c r="AN29" s="93">
        <f t="shared" si="61"/>
        <v>660000</v>
      </c>
      <c r="AO29" s="91">
        <v>23</v>
      </c>
      <c r="AP29" s="92">
        <f t="shared" si="62"/>
        <v>9200000</v>
      </c>
      <c r="AQ29" s="93">
        <f t="shared" si="63"/>
        <v>690000</v>
      </c>
      <c r="AR29" s="94">
        <f t="shared" si="64"/>
        <v>103600000</v>
      </c>
      <c r="AS29" s="83">
        <v>5000000</v>
      </c>
      <c r="AU29" s="76"/>
      <c r="AV29" s="84"/>
    </row>
    <row r="30" spans="1:50">
      <c r="A30" s="87">
        <v>22</v>
      </c>
      <c r="B30" s="105" t="s">
        <v>204</v>
      </c>
      <c r="C30" s="106">
        <v>8004376470</v>
      </c>
      <c r="D30" s="110" t="s">
        <v>203</v>
      </c>
      <c r="E30" s="89" t="s">
        <v>611</v>
      </c>
      <c r="F30" s="104"/>
      <c r="G30" s="35">
        <v>400000</v>
      </c>
      <c r="H30" s="91">
        <v>21</v>
      </c>
      <c r="I30" s="92">
        <f t="shared" si="47"/>
        <v>8400000</v>
      </c>
      <c r="J30" s="93">
        <f t="shared" si="48"/>
        <v>630000</v>
      </c>
      <c r="K30" s="91">
        <v>18</v>
      </c>
      <c r="L30" s="92">
        <f t="shared" si="40"/>
        <v>7200000</v>
      </c>
      <c r="M30" s="93">
        <f t="shared" si="49"/>
        <v>540000</v>
      </c>
      <c r="N30" s="91">
        <v>22</v>
      </c>
      <c r="O30" s="92">
        <f t="shared" si="41"/>
        <v>8800000</v>
      </c>
      <c r="P30" s="93">
        <f t="shared" si="50"/>
        <v>660000</v>
      </c>
      <c r="Q30" s="91">
        <v>21</v>
      </c>
      <c r="R30" s="92">
        <f t="shared" si="51"/>
        <v>8400000</v>
      </c>
      <c r="S30" s="93">
        <f t="shared" si="52"/>
        <v>630000</v>
      </c>
      <c r="T30" s="91">
        <v>20</v>
      </c>
      <c r="U30" s="92">
        <f t="shared" si="53"/>
        <v>8000000</v>
      </c>
      <c r="V30" s="93">
        <f t="shared" si="54"/>
        <v>600000</v>
      </c>
      <c r="W30" s="91">
        <v>22</v>
      </c>
      <c r="X30" s="92">
        <f t="shared" si="55"/>
        <v>8800000</v>
      </c>
      <c r="Y30" s="93">
        <f t="shared" si="56"/>
        <v>660000</v>
      </c>
      <c r="Z30" s="91">
        <v>23</v>
      </c>
      <c r="AA30" s="92">
        <f t="shared" si="42"/>
        <v>9200000</v>
      </c>
      <c r="AB30" s="93">
        <f t="shared" si="57"/>
        <v>690000</v>
      </c>
      <c r="AC30" s="91">
        <v>22</v>
      </c>
      <c r="AD30" s="92">
        <f t="shared" si="43"/>
        <v>8800000</v>
      </c>
      <c r="AE30" s="93">
        <f t="shared" si="58"/>
        <v>660000</v>
      </c>
      <c r="AF30" s="91">
        <v>23</v>
      </c>
      <c r="AG30" s="92">
        <f t="shared" si="44"/>
        <v>9200000</v>
      </c>
      <c r="AH30" s="93">
        <f t="shared" si="59"/>
        <v>690000</v>
      </c>
      <c r="AI30" s="91">
        <v>23</v>
      </c>
      <c r="AJ30" s="92">
        <f t="shared" si="45"/>
        <v>9200000</v>
      </c>
      <c r="AK30" s="93">
        <f t="shared" si="60"/>
        <v>690000</v>
      </c>
      <c r="AL30" s="91">
        <v>22</v>
      </c>
      <c r="AM30" s="92">
        <f t="shared" si="46"/>
        <v>8800000</v>
      </c>
      <c r="AN30" s="93">
        <f t="shared" si="61"/>
        <v>660000</v>
      </c>
      <c r="AO30" s="91">
        <v>23</v>
      </c>
      <c r="AP30" s="92">
        <f t="shared" si="62"/>
        <v>9200000</v>
      </c>
      <c r="AQ30" s="93">
        <f t="shared" si="63"/>
        <v>690000</v>
      </c>
      <c r="AR30" s="94">
        <f t="shared" si="64"/>
        <v>104000000</v>
      </c>
      <c r="AS30" s="83">
        <v>5000000</v>
      </c>
      <c r="AU30" s="76"/>
      <c r="AV30" s="84"/>
    </row>
    <row r="31" spans="1:50">
      <c r="A31" s="87">
        <v>17</v>
      </c>
      <c r="B31" s="105" t="s">
        <v>191</v>
      </c>
      <c r="C31" s="106" t="s">
        <v>192</v>
      </c>
      <c r="D31" s="107" t="s">
        <v>193</v>
      </c>
      <c r="E31" s="89" t="s">
        <v>611</v>
      </c>
      <c r="F31" s="104"/>
      <c r="G31" s="35">
        <v>400000</v>
      </c>
      <c r="H31" s="91">
        <v>21</v>
      </c>
      <c r="I31" s="92">
        <f>H31*G31</f>
        <v>8400000</v>
      </c>
      <c r="J31" s="93">
        <f t="shared" si="48"/>
        <v>630000</v>
      </c>
      <c r="K31" s="91">
        <v>18</v>
      </c>
      <c r="L31" s="92">
        <f t="shared" ref="L31" si="65">K31*G31</f>
        <v>7200000</v>
      </c>
      <c r="M31" s="93">
        <f t="shared" ref="M31" si="66">K31*30000</f>
        <v>540000</v>
      </c>
      <c r="N31" s="91">
        <v>22</v>
      </c>
      <c r="O31" s="92">
        <f t="shared" ref="O31" si="67">N31*G31</f>
        <v>8800000</v>
      </c>
      <c r="P31" s="93">
        <f t="shared" ref="P31" si="68">N31*30000</f>
        <v>660000</v>
      </c>
      <c r="Q31" s="91">
        <v>22</v>
      </c>
      <c r="R31" s="92">
        <f t="shared" ref="R31" si="69">Q31*G31</f>
        <v>8800000</v>
      </c>
      <c r="S31" s="93">
        <f t="shared" ref="S31" si="70">Q31*30000</f>
        <v>660000</v>
      </c>
      <c r="T31" s="91">
        <v>21</v>
      </c>
      <c r="U31" s="92">
        <f t="shared" ref="U31" si="71">G31*T31</f>
        <v>8400000</v>
      </c>
      <c r="V31" s="93">
        <f t="shared" ref="V31" si="72">T31*30000</f>
        <v>630000</v>
      </c>
      <c r="W31" s="91">
        <v>23</v>
      </c>
      <c r="X31" s="92">
        <f t="shared" ref="X31" si="73">G31*W31</f>
        <v>9200000</v>
      </c>
      <c r="Y31" s="93">
        <f t="shared" ref="Y31" si="74">W31*30000</f>
        <v>690000</v>
      </c>
      <c r="Z31" s="91">
        <v>23</v>
      </c>
      <c r="AA31" s="92">
        <f t="shared" ref="AA31" si="75">Z31*G31</f>
        <v>9200000</v>
      </c>
      <c r="AB31" s="93">
        <f t="shared" ref="AB31" si="76">Z31*30000</f>
        <v>690000</v>
      </c>
      <c r="AC31" s="91">
        <v>23</v>
      </c>
      <c r="AD31" s="92">
        <f t="shared" ref="AD31" si="77">AC31*G31</f>
        <v>9200000</v>
      </c>
      <c r="AE31" s="93">
        <f t="shared" ref="AE31" si="78">30000*AC31</f>
        <v>690000</v>
      </c>
      <c r="AF31" s="91">
        <v>23</v>
      </c>
      <c r="AG31" s="92">
        <f t="shared" ref="AG31" si="79">AF31*G31</f>
        <v>9200000</v>
      </c>
      <c r="AH31" s="93">
        <f t="shared" ref="AH31" si="80">AF31*30000</f>
        <v>690000</v>
      </c>
      <c r="AI31" s="91">
        <v>23</v>
      </c>
      <c r="AJ31" s="92">
        <f t="shared" ref="AJ31" si="81">AI31*G31</f>
        <v>9200000</v>
      </c>
      <c r="AK31" s="93">
        <f t="shared" si="60"/>
        <v>690000</v>
      </c>
      <c r="AL31" s="91">
        <v>23</v>
      </c>
      <c r="AM31" s="92">
        <f t="shared" ref="AM31" si="82">AL31*G31</f>
        <v>9200000</v>
      </c>
      <c r="AN31" s="93">
        <f t="shared" ref="AN31" si="83">AL31*30000</f>
        <v>690000</v>
      </c>
      <c r="AO31" s="91">
        <v>23</v>
      </c>
      <c r="AP31" s="92">
        <f t="shared" ref="AP31" si="84">AO31*G31</f>
        <v>9200000</v>
      </c>
      <c r="AQ31" s="93">
        <f t="shared" si="63"/>
        <v>690000</v>
      </c>
      <c r="AR31" s="94">
        <f>I31+L31+O31+R31+U31+X31+AA31+AD31+AG31+AJ31+AM31+AP31</f>
        <v>106000000</v>
      </c>
      <c r="AS31" s="83">
        <v>5000000</v>
      </c>
      <c r="AU31" s="76"/>
      <c r="AV31" s="84"/>
    </row>
    <row r="32" spans="1:50">
      <c r="A32" s="87"/>
      <c r="B32" s="108"/>
      <c r="C32" s="108"/>
      <c r="D32" s="109"/>
      <c r="E32" s="89"/>
      <c r="F32" s="104"/>
      <c r="G32" s="35"/>
      <c r="H32" s="91"/>
      <c r="I32" s="92"/>
      <c r="J32" s="93"/>
      <c r="K32" s="91"/>
      <c r="L32" s="92"/>
      <c r="M32" s="93"/>
      <c r="N32" s="91"/>
      <c r="O32" s="92"/>
      <c r="P32" s="93"/>
      <c r="Q32" s="91"/>
      <c r="R32" s="92"/>
      <c r="S32" s="93"/>
      <c r="T32" s="91"/>
      <c r="U32" s="92"/>
      <c r="V32" s="93"/>
      <c r="W32" s="91"/>
      <c r="X32" s="92"/>
      <c r="Y32" s="93"/>
      <c r="Z32" s="91"/>
      <c r="AA32" s="92"/>
      <c r="AB32" s="93"/>
      <c r="AC32" s="91"/>
      <c r="AD32" s="92"/>
      <c r="AE32" s="93"/>
      <c r="AF32" s="91"/>
      <c r="AG32" s="92"/>
      <c r="AH32" s="93"/>
      <c r="AI32" s="91"/>
      <c r="AJ32" s="92"/>
      <c r="AK32" s="93"/>
      <c r="AL32" s="91"/>
      <c r="AM32" s="92"/>
      <c r="AN32" s="93"/>
      <c r="AO32" s="91"/>
      <c r="AP32" s="92"/>
      <c r="AQ32" s="93"/>
      <c r="AR32" s="94">
        <f t="shared" ref="AR32:AR35" si="85">I32+L32+O32+R32+U32+X32+AA32+AD32+AG32+AJ32+AM32+AP32</f>
        <v>0</v>
      </c>
      <c r="AS32" s="83"/>
      <c r="AU32" s="76"/>
      <c r="AV32" s="84"/>
    </row>
    <row r="33" spans="1:48">
      <c r="A33" s="87"/>
      <c r="B33" s="108"/>
      <c r="C33" s="108"/>
      <c r="D33" s="109"/>
      <c r="E33" s="89"/>
      <c r="F33" s="104"/>
      <c r="G33" s="35"/>
      <c r="H33" s="91">
        <f>SUM(H21:H32)</f>
        <v>231</v>
      </c>
      <c r="I33" s="91">
        <f t="shared" ref="I33:AS33" si="86">SUM(I21:I32)</f>
        <v>92400000</v>
      </c>
      <c r="J33" s="91">
        <f t="shared" si="86"/>
        <v>6930000</v>
      </c>
      <c r="K33" s="91">
        <f t="shared" si="86"/>
        <v>198</v>
      </c>
      <c r="L33" s="91">
        <f t="shared" si="86"/>
        <v>79200000</v>
      </c>
      <c r="M33" s="91">
        <f t="shared" si="86"/>
        <v>5940000</v>
      </c>
      <c r="N33" s="91">
        <f t="shared" si="86"/>
        <v>233</v>
      </c>
      <c r="O33" s="91">
        <f t="shared" si="86"/>
        <v>93200000</v>
      </c>
      <c r="P33" s="91">
        <f t="shared" si="86"/>
        <v>6990000</v>
      </c>
      <c r="Q33" s="91">
        <f t="shared" si="86"/>
        <v>235</v>
      </c>
      <c r="R33" s="91">
        <f t="shared" si="86"/>
        <v>94000000</v>
      </c>
      <c r="S33" s="91">
        <f t="shared" si="86"/>
        <v>7050000</v>
      </c>
      <c r="T33" s="91">
        <f t="shared" si="86"/>
        <v>221</v>
      </c>
      <c r="U33" s="91">
        <f t="shared" si="86"/>
        <v>88400000</v>
      </c>
      <c r="V33" s="91">
        <f t="shared" si="86"/>
        <v>6630000</v>
      </c>
      <c r="W33" s="91">
        <f t="shared" si="86"/>
        <v>243</v>
      </c>
      <c r="X33" s="91">
        <f t="shared" si="86"/>
        <v>97200000</v>
      </c>
      <c r="Y33" s="91">
        <f t="shared" si="86"/>
        <v>7290000</v>
      </c>
      <c r="Z33" s="91">
        <f t="shared" si="86"/>
        <v>253</v>
      </c>
      <c r="AA33" s="91">
        <f t="shared" si="86"/>
        <v>101200000</v>
      </c>
      <c r="AB33" s="91">
        <f t="shared" si="86"/>
        <v>7590000</v>
      </c>
      <c r="AC33" s="91">
        <f t="shared" si="86"/>
        <v>243</v>
      </c>
      <c r="AD33" s="91">
        <f t="shared" si="86"/>
        <v>97200000</v>
      </c>
      <c r="AE33" s="91">
        <f t="shared" si="86"/>
        <v>7290000</v>
      </c>
      <c r="AF33" s="91">
        <f>SUM(AF21:AF31)</f>
        <v>253</v>
      </c>
      <c r="AG33" s="91">
        <f t="shared" si="86"/>
        <v>101200000</v>
      </c>
      <c r="AH33" s="91">
        <f t="shared" si="86"/>
        <v>7590000</v>
      </c>
      <c r="AI33" s="91">
        <f t="shared" si="86"/>
        <v>250</v>
      </c>
      <c r="AJ33" s="91">
        <f t="shared" si="86"/>
        <v>100000000</v>
      </c>
      <c r="AK33" s="91">
        <f>SUM(AK21:AK31)</f>
        <v>7500000</v>
      </c>
      <c r="AL33" s="91">
        <f t="shared" si="86"/>
        <v>250</v>
      </c>
      <c r="AM33" s="91">
        <f t="shared" si="86"/>
        <v>100000000</v>
      </c>
      <c r="AN33" s="91">
        <f t="shared" si="86"/>
        <v>7500000</v>
      </c>
      <c r="AO33" s="91">
        <f t="shared" si="86"/>
        <v>253</v>
      </c>
      <c r="AP33" s="91">
        <f t="shared" si="86"/>
        <v>101200000</v>
      </c>
      <c r="AQ33" s="91">
        <f>SUM(AQ21:AQ31)</f>
        <v>7590000</v>
      </c>
      <c r="AR33" s="94">
        <f t="shared" si="85"/>
        <v>1145200000</v>
      </c>
      <c r="AS33" s="91">
        <f t="shared" si="86"/>
        <v>55000000</v>
      </c>
      <c r="AU33" s="76"/>
      <c r="AV33" s="84"/>
    </row>
    <row r="34" spans="1:48">
      <c r="A34" s="87"/>
      <c r="B34" s="108"/>
      <c r="C34" s="108"/>
      <c r="D34" s="109"/>
      <c r="E34" s="89"/>
      <c r="F34" s="104"/>
      <c r="G34" s="35"/>
      <c r="H34" s="91"/>
      <c r="I34" s="92"/>
      <c r="J34" s="93"/>
      <c r="K34" s="91"/>
      <c r="L34" s="92"/>
      <c r="M34" s="93"/>
      <c r="N34" s="91"/>
      <c r="O34" s="92"/>
      <c r="P34" s="93"/>
      <c r="Q34" s="91"/>
      <c r="R34" s="92"/>
      <c r="S34" s="93"/>
      <c r="T34" s="91"/>
      <c r="U34" s="92"/>
      <c r="V34" s="93"/>
      <c r="W34" s="91"/>
      <c r="X34" s="92"/>
      <c r="Y34" s="93"/>
      <c r="Z34" s="91"/>
      <c r="AA34" s="92"/>
      <c r="AB34" s="93"/>
      <c r="AC34" s="91"/>
      <c r="AD34" s="92"/>
      <c r="AE34" s="93"/>
      <c r="AF34" s="91"/>
      <c r="AG34" s="92"/>
      <c r="AH34" s="93"/>
      <c r="AI34" s="91"/>
      <c r="AJ34" s="92"/>
      <c r="AK34" s="93"/>
      <c r="AL34" s="91"/>
      <c r="AM34" s="92"/>
      <c r="AN34" s="93"/>
      <c r="AO34" s="91"/>
      <c r="AP34" s="92"/>
      <c r="AQ34" s="93"/>
      <c r="AR34" s="94">
        <f t="shared" si="85"/>
        <v>0</v>
      </c>
      <c r="AS34" s="83"/>
      <c r="AU34" s="76"/>
      <c r="AV34" s="84"/>
    </row>
    <row r="35" spans="1:48">
      <c r="A35" s="87"/>
      <c r="B35" s="108"/>
      <c r="C35" s="108"/>
      <c r="D35" s="109"/>
      <c r="E35" s="89" t="s">
        <v>444</v>
      </c>
      <c r="F35" s="104"/>
      <c r="G35" s="35"/>
      <c r="H35" s="91">
        <f>H8+H13+H33</f>
        <v>335</v>
      </c>
      <c r="I35" s="92">
        <f>I8+I13+I33</f>
        <v>121000000</v>
      </c>
      <c r="J35" s="92">
        <f t="shared" ref="J35:AS35" si="87">J8+J13+J33</f>
        <v>11310000</v>
      </c>
      <c r="K35" s="92">
        <f t="shared" si="87"/>
        <v>312</v>
      </c>
      <c r="L35" s="92">
        <f>L8+L13+L33</f>
        <v>107800000</v>
      </c>
      <c r="M35" s="92">
        <f t="shared" si="87"/>
        <v>10320000</v>
      </c>
      <c r="N35" s="92">
        <f t="shared" si="87"/>
        <v>389</v>
      </c>
      <c r="O35" s="92">
        <f t="shared" si="87"/>
        <v>121800000</v>
      </c>
      <c r="P35" s="92">
        <f t="shared" si="87"/>
        <v>11370000</v>
      </c>
      <c r="Q35" s="92">
        <f t="shared" si="87"/>
        <v>382</v>
      </c>
      <c r="R35" s="92">
        <f>R8+R13+R33</f>
        <v>131800000</v>
      </c>
      <c r="S35" s="92">
        <f t="shared" si="87"/>
        <v>12890000</v>
      </c>
      <c r="T35" s="92">
        <f t="shared" si="87"/>
        <v>363</v>
      </c>
      <c r="U35" s="92">
        <f>U8+U13+U33</f>
        <v>126200000</v>
      </c>
      <c r="V35" s="92">
        <f t="shared" si="87"/>
        <v>12470000</v>
      </c>
      <c r="W35" s="92">
        <f t="shared" si="87"/>
        <v>395</v>
      </c>
      <c r="X35" s="92">
        <f t="shared" si="87"/>
        <v>135000000</v>
      </c>
      <c r="Y35" s="92">
        <f t="shared" si="87"/>
        <v>13130000</v>
      </c>
      <c r="Z35" s="92">
        <f t="shared" si="87"/>
        <v>427</v>
      </c>
      <c r="AA35" s="92">
        <f t="shared" si="87"/>
        <v>139000000</v>
      </c>
      <c r="AB35" s="92">
        <f t="shared" si="87"/>
        <v>13430000</v>
      </c>
      <c r="AC35" s="92">
        <f t="shared" si="87"/>
        <v>423</v>
      </c>
      <c r="AD35" s="92">
        <f>AD8+AD13+AD33</f>
        <v>135000000</v>
      </c>
      <c r="AE35" s="92">
        <f t="shared" si="87"/>
        <v>13130000</v>
      </c>
      <c r="AF35" s="92">
        <f t="shared" si="87"/>
        <v>431</v>
      </c>
      <c r="AG35" s="92">
        <f t="shared" si="87"/>
        <v>139000000</v>
      </c>
      <c r="AH35" s="92">
        <f t="shared" si="87"/>
        <v>13430000</v>
      </c>
      <c r="AI35" s="92">
        <f t="shared" si="87"/>
        <v>422</v>
      </c>
      <c r="AJ35" s="92">
        <f t="shared" si="87"/>
        <v>137800000</v>
      </c>
      <c r="AK35" s="92">
        <f t="shared" si="87"/>
        <v>13340000</v>
      </c>
      <c r="AL35" s="92">
        <f t="shared" si="87"/>
        <v>428</v>
      </c>
      <c r="AM35" s="92">
        <f t="shared" si="87"/>
        <v>137800000</v>
      </c>
      <c r="AN35" s="92">
        <f t="shared" si="87"/>
        <v>13340000</v>
      </c>
      <c r="AO35" s="92">
        <f t="shared" si="87"/>
        <v>431</v>
      </c>
      <c r="AP35" s="92">
        <f t="shared" si="87"/>
        <v>139000000</v>
      </c>
      <c r="AQ35" s="92">
        <f t="shared" si="87"/>
        <v>13430000</v>
      </c>
      <c r="AR35" s="94">
        <f t="shared" si="85"/>
        <v>1571200000</v>
      </c>
      <c r="AS35" s="92">
        <f t="shared" si="87"/>
        <v>93750000</v>
      </c>
      <c r="AU35" s="76"/>
      <c r="AV35" s="84"/>
    </row>
    <row r="36" spans="1:48">
      <c r="A36" s="87"/>
      <c r="B36" s="108"/>
      <c r="C36" s="108"/>
      <c r="D36" s="109"/>
      <c r="E36" s="89" t="s">
        <v>445</v>
      </c>
      <c r="F36" s="104"/>
      <c r="G36" s="35"/>
      <c r="H36" s="91"/>
      <c r="I36" s="92">
        <v>1764000</v>
      </c>
      <c r="J36" s="93"/>
      <c r="K36" s="91"/>
      <c r="L36" s="92">
        <v>1764000</v>
      </c>
      <c r="M36" s="93"/>
      <c r="N36" s="91"/>
      <c r="O36" s="92">
        <v>1764000</v>
      </c>
      <c r="P36" s="93"/>
      <c r="Q36" s="91"/>
      <c r="R36" s="174">
        <f>'bao hiem'!M47</f>
        <v>2289000</v>
      </c>
      <c r="S36" s="93"/>
      <c r="T36" s="91"/>
      <c r="U36" s="174">
        <f>'bao hiem'!M61</f>
        <v>2289000</v>
      </c>
      <c r="V36" s="93"/>
      <c r="W36" s="91"/>
      <c r="X36" s="174">
        <f>'bao hiem'!M89</f>
        <v>2289000</v>
      </c>
      <c r="Y36" s="93"/>
      <c r="Z36" s="91"/>
      <c r="AA36" s="174">
        <f>'bao hiem'!M89</f>
        <v>2289000</v>
      </c>
      <c r="AB36" s="93"/>
      <c r="AC36" s="91"/>
      <c r="AD36" s="174">
        <f>'bao hiem'!M103</f>
        <v>2289000</v>
      </c>
      <c r="AE36" s="93"/>
      <c r="AF36" s="91"/>
      <c r="AG36" s="92">
        <f>'bao hiem'!M118</f>
        <v>2289000</v>
      </c>
      <c r="AH36" s="93"/>
      <c r="AI36" s="91"/>
      <c r="AJ36" s="174">
        <f>'bao hiem'!M132</f>
        <v>2289000</v>
      </c>
      <c r="AK36" s="93"/>
      <c r="AL36" s="91"/>
      <c r="AM36" s="174">
        <f>'bao hiem'!M146</f>
        <v>2289000</v>
      </c>
      <c r="AN36" s="93"/>
      <c r="AO36" s="91"/>
      <c r="AP36" s="174">
        <f>'bao hiem'!M160</f>
        <v>2289000</v>
      </c>
      <c r="AQ36" s="93"/>
      <c r="AR36" s="94">
        <f>I36+L36+O36+R36+U36+X36+AA36+AD36+AG36+AJ36+AM36+AP36</f>
        <v>25893000</v>
      </c>
      <c r="AS36" s="83"/>
      <c r="AU36" s="76"/>
      <c r="AV36" s="84"/>
    </row>
    <row r="37" spans="1:48">
      <c r="A37" s="126"/>
      <c r="B37" s="127"/>
      <c r="C37" s="127"/>
      <c r="D37" s="109"/>
      <c r="E37" s="128" t="s">
        <v>446</v>
      </c>
      <c r="F37" s="129"/>
      <c r="G37" s="130"/>
      <c r="H37" s="131"/>
      <c r="I37" s="132">
        <f>I35-I36</f>
        <v>119236000</v>
      </c>
      <c r="J37" s="133"/>
      <c r="K37" s="131"/>
      <c r="L37" s="132">
        <f>L35-L36</f>
        <v>106036000</v>
      </c>
      <c r="M37" s="132"/>
      <c r="N37" s="132"/>
      <c r="O37" s="132">
        <f t="shared" ref="O37:AR37" si="88">O35-O36</f>
        <v>120036000</v>
      </c>
      <c r="P37" s="132"/>
      <c r="Q37" s="132"/>
      <c r="R37" s="132">
        <f t="shared" si="88"/>
        <v>129511000</v>
      </c>
      <c r="S37" s="132"/>
      <c r="T37" s="132"/>
      <c r="U37" s="132">
        <f t="shared" si="88"/>
        <v>123911000</v>
      </c>
      <c r="V37" s="132"/>
      <c r="W37" s="132"/>
      <c r="X37" s="132">
        <f t="shared" si="88"/>
        <v>132711000</v>
      </c>
      <c r="Y37" s="132"/>
      <c r="Z37" s="132"/>
      <c r="AA37" s="132">
        <f t="shared" si="88"/>
        <v>136711000</v>
      </c>
      <c r="AB37" s="132"/>
      <c r="AC37" s="132"/>
      <c r="AD37" s="132">
        <f t="shared" si="88"/>
        <v>132711000</v>
      </c>
      <c r="AE37" s="132"/>
      <c r="AF37" s="132"/>
      <c r="AG37" s="132">
        <f t="shared" si="88"/>
        <v>136711000</v>
      </c>
      <c r="AH37" s="132"/>
      <c r="AI37" s="132"/>
      <c r="AJ37" s="132">
        <f t="shared" si="88"/>
        <v>135511000</v>
      </c>
      <c r="AK37" s="132"/>
      <c r="AL37" s="132"/>
      <c r="AM37" s="132">
        <f t="shared" si="88"/>
        <v>135511000</v>
      </c>
      <c r="AN37" s="132"/>
      <c r="AO37" s="132"/>
      <c r="AP37" s="132">
        <f t="shared" si="88"/>
        <v>136711000</v>
      </c>
      <c r="AQ37" s="132"/>
      <c r="AR37" s="132">
        <f t="shared" si="88"/>
        <v>1545307000</v>
      </c>
      <c r="AS37" s="132"/>
      <c r="AU37" s="76"/>
      <c r="AV37" s="84"/>
    </row>
    <row r="38" spans="1:48">
      <c r="A38" s="126"/>
      <c r="B38" s="127"/>
      <c r="C38" s="127"/>
      <c r="D38" s="109"/>
      <c r="E38" s="128"/>
      <c r="F38" s="129"/>
      <c r="G38" s="130"/>
      <c r="H38" s="131"/>
      <c r="I38" s="132"/>
      <c r="J38" s="133"/>
      <c r="K38" s="131"/>
      <c r="L38" s="132"/>
      <c r="M38" s="133"/>
      <c r="N38" s="131"/>
      <c r="O38" s="132"/>
      <c r="P38" s="133"/>
      <c r="Q38" s="131"/>
      <c r="R38" s="132"/>
      <c r="S38" s="133"/>
      <c r="T38" s="131"/>
      <c r="U38" s="132"/>
      <c r="V38" s="133"/>
      <c r="W38" s="131"/>
      <c r="X38" s="132"/>
      <c r="Y38" s="133"/>
      <c r="Z38" s="131"/>
      <c r="AA38" s="132"/>
      <c r="AB38" s="133"/>
      <c r="AC38" s="131"/>
      <c r="AD38" s="132"/>
      <c r="AE38" s="133"/>
      <c r="AF38" s="131"/>
      <c r="AG38" s="132"/>
      <c r="AH38" s="133"/>
      <c r="AI38" s="131"/>
      <c r="AJ38" s="132"/>
      <c r="AK38" s="133"/>
      <c r="AL38" s="131"/>
      <c r="AM38" s="132"/>
      <c r="AN38" s="133"/>
      <c r="AO38" s="131"/>
      <c r="AP38" s="132"/>
      <c r="AQ38" s="133"/>
      <c r="AR38" s="134"/>
      <c r="AS38" s="135"/>
      <c r="AU38" s="76"/>
      <c r="AV38" s="84"/>
    </row>
    <row r="39" spans="1:48">
      <c r="A39" s="87">
        <v>15</v>
      </c>
      <c r="B39" s="88" t="s">
        <v>442</v>
      </c>
      <c r="C39" s="88"/>
      <c r="D39" s="79" t="s">
        <v>189</v>
      </c>
      <c r="E39" s="128"/>
      <c r="F39" s="129"/>
      <c r="G39" s="130"/>
      <c r="H39" s="131"/>
      <c r="I39" s="132"/>
      <c r="J39" s="133"/>
      <c r="K39" s="131"/>
      <c r="L39" s="132"/>
      <c r="M39" s="133"/>
      <c r="N39" s="131"/>
      <c r="O39" s="132"/>
      <c r="P39" s="133"/>
      <c r="Q39" s="131"/>
      <c r="R39" s="132"/>
      <c r="S39" s="133"/>
      <c r="T39" s="131"/>
      <c r="U39" s="132"/>
      <c r="V39" s="133"/>
      <c r="W39" s="131"/>
      <c r="X39" s="132"/>
      <c r="Y39" s="133"/>
      <c r="Z39" s="131"/>
      <c r="AA39" s="132"/>
      <c r="AB39" s="133"/>
      <c r="AC39" s="131"/>
      <c r="AD39" s="132"/>
      <c r="AE39" s="133"/>
      <c r="AF39" s="131"/>
      <c r="AG39" s="132"/>
      <c r="AH39" s="133"/>
      <c r="AI39" s="131"/>
      <c r="AJ39" s="132"/>
      <c r="AK39" s="133"/>
      <c r="AL39" s="131"/>
      <c r="AM39" s="132"/>
      <c r="AN39" s="133"/>
      <c r="AO39" s="131"/>
      <c r="AP39" s="132"/>
      <c r="AQ39" s="133"/>
      <c r="AR39" s="134"/>
      <c r="AS39" s="135"/>
      <c r="AU39" s="76"/>
      <c r="AV39" s="84"/>
    </row>
    <row r="40" spans="1:48">
      <c r="A40" s="87">
        <v>16</v>
      </c>
      <c r="B40" s="88" t="s">
        <v>443</v>
      </c>
      <c r="C40" s="88"/>
      <c r="D40" s="103" t="s">
        <v>190</v>
      </c>
      <c r="E40" s="128"/>
      <c r="F40" s="129"/>
      <c r="G40" s="130"/>
      <c r="H40" s="131"/>
      <c r="I40" s="132"/>
      <c r="J40" s="133"/>
      <c r="K40" s="131"/>
      <c r="L40" s="132"/>
      <c r="M40" s="133"/>
      <c r="N40" s="131"/>
      <c r="O40" s="132"/>
      <c r="P40" s="133"/>
      <c r="Q40" s="131"/>
      <c r="R40" s="132"/>
      <c r="S40" s="133"/>
      <c r="T40" s="131"/>
      <c r="U40" s="132"/>
      <c r="V40" s="133"/>
      <c r="W40" s="131"/>
      <c r="X40" s="132"/>
      <c r="Y40" s="133"/>
      <c r="Z40" s="131"/>
      <c r="AA40" s="132"/>
      <c r="AB40" s="133"/>
      <c r="AC40" s="131"/>
      <c r="AD40" s="132"/>
      <c r="AE40" s="133"/>
      <c r="AF40" s="131"/>
      <c r="AG40" s="132"/>
      <c r="AH40" s="133"/>
      <c r="AI40" s="131"/>
      <c r="AJ40" s="132"/>
      <c r="AK40" s="133"/>
      <c r="AL40" s="131"/>
      <c r="AM40" s="132"/>
      <c r="AN40" s="133"/>
      <c r="AO40" s="131"/>
      <c r="AP40" s="132"/>
      <c r="AQ40" s="133"/>
      <c r="AR40" s="134"/>
      <c r="AS40" s="135"/>
      <c r="AU40" s="76"/>
      <c r="AV40" s="84"/>
    </row>
    <row r="41" spans="1:48">
      <c r="A41" s="87">
        <v>7</v>
      </c>
      <c r="B41" s="88" t="s">
        <v>439</v>
      </c>
      <c r="C41" s="88"/>
      <c r="D41" s="95" t="s">
        <v>171</v>
      </c>
      <c r="E41" s="128"/>
      <c r="F41" s="129"/>
      <c r="G41" s="130"/>
      <c r="H41" s="131"/>
      <c r="I41" s="132"/>
      <c r="J41" s="133"/>
      <c r="K41" s="131"/>
      <c r="L41" s="132"/>
      <c r="M41" s="133"/>
      <c r="N41" s="131"/>
      <c r="O41" s="132"/>
      <c r="P41" s="133"/>
      <c r="Q41" s="131"/>
      <c r="R41" s="132"/>
      <c r="S41" s="133"/>
      <c r="T41" s="131"/>
      <c r="U41" s="132"/>
      <c r="V41" s="133"/>
      <c r="W41" s="131"/>
      <c r="X41" s="132"/>
      <c r="Y41" s="133"/>
      <c r="Z41" s="131"/>
      <c r="AA41" s="132"/>
      <c r="AB41" s="133"/>
      <c r="AC41" s="131"/>
      <c r="AD41" s="132"/>
      <c r="AE41" s="133"/>
      <c r="AF41" s="131"/>
      <c r="AG41" s="132"/>
      <c r="AH41" s="133"/>
      <c r="AI41" s="131"/>
      <c r="AJ41" s="132"/>
      <c r="AK41" s="133"/>
      <c r="AL41" s="131"/>
      <c r="AM41" s="132"/>
      <c r="AN41" s="133"/>
      <c r="AO41" s="131"/>
      <c r="AP41" s="132"/>
      <c r="AQ41" s="133"/>
      <c r="AR41" s="134"/>
      <c r="AS41" s="135"/>
      <c r="AU41" s="76"/>
      <c r="AV41" s="84"/>
    </row>
    <row r="42" spans="1:48">
      <c r="A42" s="87">
        <v>8</v>
      </c>
      <c r="B42" s="88" t="s">
        <v>440</v>
      </c>
      <c r="C42" s="88"/>
      <c r="D42" s="95" t="s">
        <v>172</v>
      </c>
      <c r="E42" s="128"/>
      <c r="F42" s="129"/>
      <c r="G42" s="130"/>
      <c r="H42" s="131"/>
      <c r="I42" s="132"/>
      <c r="J42" s="133"/>
      <c r="K42" s="131"/>
      <c r="L42" s="132"/>
      <c r="M42" s="133"/>
      <c r="N42" s="131"/>
      <c r="O42" s="132"/>
      <c r="P42" s="133"/>
      <c r="Q42" s="131"/>
      <c r="R42" s="132"/>
      <c r="S42" s="133"/>
      <c r="T42" s="131"/>
      <c r="U42" s="132"/>
      <c r="V42" s="133"/>
      <c r="W42" s="131"/>
      <c r="X42" s="132"/>
      <c r="Y42" s="133"/>
      <c r="Z42" s="131"/>
      <c r="AA42" s="132"/>
      <c r="AB42" s="133"/>
      <c r="AC42" s="131"/>
      <c r="AD42" s="132"/>
      <c r="AE42" s="133"/>
      <c r="AF42" s="131"/>
      <c r="AG42" s="132"/>
      <c r="AH42" s="133"/>
      <c r="AI42" s="131"/>
      <c r="AJ42" s="132"/>
      <c r="AK42" s="133"/>
      <c r="AL42" s="131"/>
      <c r="AM42" s="132"/>
      <c r="AN42" s="133"/>
      <c r="AO42" s="131"/>
      <c r="AP42" s="132"/>
      <c r="AQ42" s="133"/>
      <c r="AR42" s="134"/>
      <c r="AS42" s="135"/>
      <c r="AU42" s="76"/>
      <c r="AV42" s="84"/>
    </row>
    <row r="43" spans="1:48">
      <c r="A43" s="87">
        <v>9</v>
      </c>
      <c r="B43" s="88" t="s">
        <v>441</v>
      </c>
      <c r="C43" s="88"/>
      <c r="D43" s="79" t="s">
        <v>173</v>
      </c>
      <c r="E43" s="128"/>
      <c r="F43" s="129"/>
      <c r="G43" s="130"/>
      <c r="H43" s="131"/>
      <c r="I43" s="132"/>
      <c r="J43" s="133"/>
      <c r="K43" s="131"/>
      <c r="L43" s="132"/>
      <c r="M43" s="133"/>
      <c r="N43" s="131"/>
      <c r="O43" s="132"/>
      <c r="P43" s="133"/>
      <c r="Q43" s="131"/>
      <c r="R43" s="132"/>
      <c r="S43" s="133"/>
      <c r="T43" s="131"/>
      <c r="U43" s="132"/>
      <c r="V43" s="133"/>
      <c r="W43" s="131"/>
      <c r="X43" s="132"/>
      <c r="Y43" s="133"/>
      <c r="Z43" s="131"/>
      <c r="AA43" s="132"/>
      <c r="AB43" s="133"/>
      <c r="AC43" s="131"/>
      <c r="AD43" s="132"/>
      <c r="AE43" s="133"/>
      <c r="AF43" s="131"/>
      <c r="AG43" s="132"/>
      <c r="AH43" s="133"/>
      <c r="AI43" s="131"/>
      <c r="AJ43" s="132"/>
      <c r="AK43" s="133"/>
      <c r="AL43" s="131"/>
      <c r="AM43" s="132"/>
      <c r="AN43" s="133"/>
      <c r="AO43" s="131"/>
      <c r="AP43" s="132"/>
      <c r="AQ43" s="133"/>
      <c r="AR43" s="134"/>
      <c r="AS43" s="135"/>
      <c r="AU43" s="76"/>
      <c r="AV43" s="84"/>
    </row>
    <row r="45" spans="1:48">
      <c r="A45" s="87">
        <v>18</v>
      </c>
      <c r="B45" s="105" t="s">
        <v>194</v>
      </c>
      <c r="C45" s="106" t="s">
        <v>195</v>
      </c>
      <c r="D45" s="110" t="s">
        <v>196</v>
      </c>
      <c r="E45" s="89" t="s">
        <v>164</v>
      </c>
      <c r="F45" s="104"/>
      <c r="G45" s="35">
        <v>400000</v>
      </c>
      <c r="H45" s="91"/>
      <c r="I45" s="92">
        <f t="shared" si="47"/>
        <v>0</v>
      </c>
      <c r="J45" s="93"/>
      <c r="K45" s="91"/>
      <c r="L45" s="92"/>
      <c r="M45" s="93"/>
      <c r="N45" s="91"/>
      <c r="O45" s="92"/>
      <c r="P45" s="93"/>
      <c r="Q45" s="91"/>
      <c r="R45" s="92"/>
      <c r="S45" s="93"/>
      <c r="T45" s="91"/>
      <c r="U45" s="92"/>
      <c r="V45" s="93"/>
      <c r="W45" s="91"/>
      <c r="X45" s="92"/>
      <c r="Y45" s="93"/>
      <c r="Z45" s="91">
        <v>22</v>
      </c>
      <c r="AA45" s="92">
        <f t="shared" si="42"/>
        <v>8800000</v>
      </c>
      <c r="AB45" s="93">
        <f t="shared" ref="AB45:AB50" si="89">Z45*25000</f>
        <v>550000</v>
      </c>
      <c r="AC45" s="91">
        <v>22</v>
      </c>
      <c r="AD45" s="92">
        <f t="shared" si="43"/>
        <v>8800000</v>
      </c>
      <c r="AE45" s="93">
        <v>730000</v>
      </c>
      <c r="AF45" s="91">
        <v>22</v>
      </c>
      <c r="AG45" s="92">
        <f t="shared" si="44"/>
        <v>8800000</v>
      </c>
      <c r="AH45" s="93">
        <v>730000</v>
      </c>
      <c r="AI45" s="91">
        <v>22</v>
      </c>
      <c r="AJ45" s="92">
        <f t="shared" si="45"/>
        <v>8800000</v>
      </c>
      <c r="AK45" s="93">
        <v>730000</v>
      </c>
      <c r="AL45" s="91">
        <v>22</v>
      </c>
      <c r="AM45" s="92">
        <f t="shared" si="46"/>
        <v>8800000</v>
      </c>
      <c r="AN45" s="93">
        <v>730000</v>
      </c>
      <c r="AO45" s="91">
        <v>22</v>
      </c>
      <c r="AP45" s="92">
        <f t="shared" si="62"/>
        <v>8800000</v>
      </c>
      <c r="AQ45" s="93">
        <f t="shared" ref="AQ45:AQ52" si="90">AO45*25000</f>
        <v>550000</v>
      </c>
      <c r="AR45" s="94">
        <f t="shared" si="64"/>
        <v>52800000</v>
      </c>
      <c r="AS45" s="83">
        <f t="shared" ref="AS45:AS49" si="91">5000000/4*2</f>
        <v>2500000</v>
      </c>
      <c r="AU45" s="76"/>
      <c r="AV45" s="84"/>
    </row>
    <row r="46" spans="1:48" ht="31.5">
      <c r="A46" s="87">
        <v>19</v>
      </c>
      <c r="B46" s="105" t="s">
        <v>197</v>
      </c>
      <c r="C46" s="106" t="s">
        <v>198</v>
      </c>
      <c r="D46" s="110" t="s">
        <v>199</v>
      </c>
      <c r="E46" s="89" t="s">
        <v>164</v>
      </c>
      <c r="F46" s="104"/>
      <c r="G46" s="35">
        <v>400000</v>
      </c>
      <c r="H46" s="91"/>
      <c r="I46" s="92">
        <f t="shared" si="47"/>
        <v>0</v>
      </c>
      <c r="J46" s="93"/>
      <c r="K46" s="91"/>
      <c r="L46" s="92"/>
      <c r="M46" s="93"/>
      <c r="N46" s="91"/>
      <c r="O46" s="92"/>
      <c r="P46" s="93"/>
      <c r="Q46" s="91"/>
      <c r="R46" s="92"/>
      <c r="S46" s="93"/>
      <c r="T46" s="91"/>
      <c r="U46" s="92"/>
      <c r="V46" s="93"/>
      <c r="W46" s="91"/>
      <c r="X46" s="92"/>
      <c r="Y46" s="93"/>
      <c r="Z46" s="91">
        <v>22</v>
      </c>
      <c r="AA46" s="92">
        <f t="shared" si="42"/>
        <v>8800000</v>
      </c>
      <c r="AB46" s="93">
        <f>Z46*25000</f>
        <v>550000</v>
      </c>
      <c r="AC46" s="91">
        <v>22</v>
      </c>
      <c r="AD46" s="92">
        <f t="shared" si="43"/>
        <v>8800000</v>
      </c>
      <c r="AE46" s="93">
        <v>730000</v>
      </c>
      <c r="AF46" s="91">
        <v>22</v>
      </c>
      <c r="AG46" s="92">
        <f t="shared" si="44"/>
        <v>8800000</v>
      </c>
      <c r="AH46" s="93">
        <v>730000</v>
      </c>
      <c r="AI46" s="91">
        <v>22</v>
      </c>
      <c r="AJ46" s="92">
        <f t="shared" si="45"/>
        <v>8800000</v>
      </c>
      <c r="AK46" s="93">
        <v>730000</v>
      </c>
      <c r="AL46" s="91">
        <v>22</v>
      </c>
      <c r="AM46" s="92">
        <f t="shared" si="46"/>
        <v>8800000</v>
      </c>
      <c r="AN46" s="93">
        <v>730000</v>
      </c>
      <c r="AO46" s="91">
        <v>22</v>
      </c>
      <c r="AP46" s="92">
        <f t="shared" si="62"/>
        <v>8800000</v>
      </c>
      <c r="AQ46" s="93">
        <f t="shared" si="90"/>
        <v>550000</v>
      </c>
      <c r="AR46" s="94">
        <f t="shared" si="64"/>
        <v>52800000</v>
      </c>
      <c r="AS46" s="83">
        <f t="shared" si="91"/>
        <v>2500000</v>
      </c>
      <c r="AU46" s="76"/>
      <c r="AV46" s="84"/>
    </row>
    <row r="48" spans="1:48">
      <c r="E48" s="89" t="s">
        <v>164</v>
      </c>
      <c r="F48" s="104"/>
      <c r="G48" s="35">
        <v>400000</v>
      </c>
      <c r="H48" s="91"/>
      <c r="I48" s="92"/>
      <c r="J48" s="93"/>
      <c r="K48" s="91"/>
      <c r="L48" s="92"/>
      <c r="M48" s="93"/>
      <c r="N48" s="91"/>
      <c r="O48" s="92"/>
      <c r="P48" s="93"/>
      <c r="Q48" s="91"/>
      <c r="R48" s="92"/>
      <c r="S48" s="93"/>
      <c r="T48" s="91"/>
      <c r="U48" s="92"/>
      <c r="V48" s="93"/>
      <c r="W48" s="91"/>
      <c r="X48" s="92"/>
      <c r="Y48" s="93"/>
      <c r="Z48" s="91">
        <v>22</v>
      </c>
      <c r="AA48" s="92">
        <f t="shared" si="42"/>
        <v>8800000</v>
      </c>
      <c r="AB48" s="93">
        <f t="shared" si="89"/>
        <v>550000</v>
      </c>
      <c r="AC48" s="91">
        <v>22</v>
      </c>
      <c r="AD48" s="92">
        <f t="shared" si="43"/>
        <v>8800000</v>
      </c>
      <c r="AE48" s="93">
        <v>730000</v>
      </c>
      <c r="AF48" s="91">
        <v>22</v>
      </c>
      <c r="AG48" s="92">
        <f t="shared" si="44"/>
        <v>8800000</v>
      </c>
      <c r="AH48" s="93">
        <v>730000</v>
      </c>
      <c r="AI48" s="91">
        <v>22</v>
      </c>
      <c r="AJ48" s="92">
        <f t="shared" si="45"/>
        <v>8800000</v>
      </c>
      <c r="AK48" s="93">
        <v>730000</v>
      </c>
      <c r="AL48" s="91">
        <v>22</v>
      </c>
      <c r="AM48" s="92">
        <f t="shared" si="46"/>
        <v>8800000</v>
      </c>
      <c r="AN48" s="93">
        <v>730000</v>
      </c>
      <c r="AO48" s="91">
        <v>22</v>
      </c>
      <c r="AP48" s="92">
        <f t="shared" si="62"/>
        <v>8800000</v>
      </c>
      <c r="AQ48" s="93">
        <f t="shared" si="90"/>
        <v>550000</v>
      </c>
      <c r="AR48" s="94">
        <f t="shared" si="64"/>
        <v>52800000</v>
      </c>
      <c r="AS48" s="83">
        <f t="shared" si="91"/>
        <v>2500000</v>
      </c>
      <c r="AU48" s="76"/>
      <c r="AV48" s="84"/>
    </row>
    <row r="49" spans="1:48">
      <c r="E49" s="111" t="s">
        <v>164</v>
      </c>
      <c r="F49" s="104"/>
      <c r="G49" s="35">
        <v>400000</v>
      </c>
      <c r="H49" s="91"/>
      <c r="I49" s="92"/>
      <c r="J49" s="93"/>
      <c r="K49" s="91"/>
      <c r="L49" s="92"/>
      <c r="M49" s="93"/>
      <c r="N49" s="91"/>
      <c r="O49" s="92"/>
      <c r="P49" s="93"/>
      <c r="Q49" s="91"/>
      <c r="R49" s="92"/>
      <c r="S49" s="93"/>
      <c r="T49" s="91"/>
      <c r="U49" s="92"/>
      <c r="V49" s="93"/>
      <c r="W49" s="91"/>
      <c r="X49" s="92"/>
      <c r="Y49" s="93"/>
      <c r="Z49" s="91">
        <v>22</v>
      </c>
      <c r="AA49" s="92">
        <f t="shared" si="42"/>
        <v>8800000</v>
      </c>
      <c r="AB49" s="93">
        <f t="shared" si="89"/>
        <v>550000</v>
      </c>
      <c r="AC49" s="91">
        <v>22</v>
      </c>
      <c r="AD49" s="92">
        <f t="shared" si="43"/>
        <v>8800000</v>
      </c>
      <c r="AE49" s="93">
        <v>730000</v>
      </c>
      <c r="AF49" s="91">
        <v>22</v>
      </c>
      <c r="AG49" s="92">
        <f t="shared" si="44"/>
        <v>8800000</v>
      </c>
      <c r="AH49" s="93">
        <v>730000</v>
      </c>
      <c r="AI49" s="91">
        <v>22</v>
      </c>
      <c r="AJ49" s="92">
        <f t="shared" si="45"/>
        <v>8800000</v>
      </c>
      <c r="AK49" s="93">
        <v>730000</v>
      </c>
      <c r="AL49" s="91">
        <v>22</v>
      </c>
      <c r="AM49" s="92">
        <f t="shared" si="46"/>
        <v>8800000</v>
      </c>
      <c r="AN49" s="93">
        <v>730000</v>
      </c>
      <c r="AO49" s="91">
        <v>22</v>
      </c>
      <c r="AP49" s="92">
        <f t="shared" si="62"/>
        <v>8800000</v>
      </c>
      <c r="AQ49" s="93">
        <f t="shared" si="90"/>
        <v>550000</v>
      </c>
      <c r="AR49" s="94">
        <f t="shared" si="64"/>
        <v>52800000</v>
      </c>
      <c r="AS49" s="83">
        <f t="shared" si="91"/>
        <v>2500000</v>
      </c>
      <c r="AU49" s="76"/>
      <c r="AV49" s="84"/>
    </row>
    <row r="50" spans="1:48">
      <c r="E50" s="111" t="s">
        <v>164</v>
      </c>
      <c r="F50" s="104"/>
      <c r="G50" s="35">
        <v>400000</v>
      </c>
      <c r="H50" s="91"/>
      <c r="I50" s="92"/>
      <c r="J50" s="93"/>
      <c r="K50" s="91"/>
      <c r="L50" s="92"/>
      <c r="M50" s="93"/>
      <c r="N50" s="91"/>
      <c r="O50" s="92"/>
      <c r="P50" s="93"/>
      <c r="Q50" s="91"/>
      <c r="R50" s="92"/>
      <c r="S50" s="93"/>
      <c r="T50" s="91"/>
      <c r="U50" s="92"/>
      <c r="V50" s="93"/>
      <c r="W50" s="91"/>
      <c r="X50" s="92"/>
      <c r="Y50" s="93"/>
      <c r="Z50" s="91">
        <v>22</v>
      </c>
      <c r="AA50" s="92">
        <f t="shared" si="42"/>
        <v>8800000</v>
      </c>
      <c r="AB50" s="93">
        <f t="shared" si="89"/>
        <v>550000</v>
      </c>
      <c r="AC50" s="91">
        <v>22</v>
      </c>
      <c r="AD50" s="92">
        <f t="shared" si="43"/>
        <v>8800000</v>
      </c>
      <c r="AE50" s="93">
        <v>730000</v>
      </c>
      <c r="AF50" s="91">
        <v>22</v>
      </c>
      <c r="AG50" s="92">
        <f t="shared" si="44"/>
        <v>8800000</v>
      </c>
      <c r="AH50" s="93">
        <v>730000</v>
      </c>
      <c r="AI50" s="91">
        <v>22</v>
      </c>
      <c r="AJ50" s="92">
        <f t="shared" si="45"/>
        <v>8800000</v>
      </c>
      <c r="AK50" s="93">
        <v>730000</v>
      </c>
      <c r="AL50" s="91">
        <v>22</v>
      </c>
      <c r="AM50" s="92">
        <f t="shared" si="46"/>
        <v>8800000</v>
      </c>
      <c r="AN50" s="93">
        <v>730000</v>
      </c>
      <c r="AO50" s="91">
        <v>22</v>
      </c>
      <c r="AP50" s="92">
        <f t="shared" si="62"/>
        <v>8800000</v>
      </c>
      <c r="AQ50" s="93">
        <f t="shared" si="90"/>
        <v>550000</v>
      </c>
      <c r="AR50" s="94">
        <f>I50+L50+O50+R50+U50+X50+AA50+AD50+AG50+AJ50+AM50+AP50</f>
        <v>52800000</v>
      </c>
      <c r="AS50" s="83">
        <f>5000000/4*2</f>
        <v>2500000</v>
      </c>
      <c r="AU50" s="76"/>
      <c r="AV50" s="84"/>
    </row>
    <row r="51" spans="1:48">
      <c r="E51" s="111" t="s">
        <v>164</v>
      </c>
      <c r="F51" s="104"/>
      <c r="G51" s="35">
        <v>400000</v>
      </c>
      <c r="H51" s="91"/>
      <c r="I51" s="92"/>
      <c r="J51" s="93"/>
      <c r="K51" s="91"/>
      <c r="L51" s="92"/>
      <c r="M51" s="93"/>
      <c r="N51" s="91"/>
      <c r="O51" s="92"/>
      <c r="P51" s="93"/>
      <c r="Q51" s="91"/>
      <c r="R51" s="92"/>
      <c r="S51" s="93"/>
      <c r="T51" s="91"/>
      <c r="U51" s="92"/>
      <c r="V51" s="93"/>
      <c r="W51" s="91"/>
      <c r="X51" s="92"/>
      <c r="Y51" s="93"/>
      <c r="Z51" s="91"/>
      <c r="AA51" s="92"/>
      <c r="AB51" s="93"/>
      <c r="AC51" s="91"/>
      <c r="AD51" s="92"/>
      <c r="AE51" s="93"/>
      <c r="AF51" s="91"/>
      <c r="AG51" s="92"/>
      <c r="AH51" s="93"/>
      <c r="AI51" s="91">
        <v>22</v>
      </c>
      <c r="AJ51" s="92">
        <f t="shared" si="45"/>
        <v>8800000</v>
      </c>
      <c r="AK51" s="93">
        <v>730000</v>
      </c>
      <c r="AL51" s="91">
        <v>22</v>
      </c>
      <c r="AM51" s="92">
        <f t="shared" si="46"/>
        <v>8800000</v>
      </c>
      <c r="AN51" s="93">
        <v>730000</v>
      </c>
      <c r="AO51" s="91">
        <v>22</v>
      </c>
      <c r="AP51" s="92">
        <f t="shared" si="62"/>
        <v>8800000</v>
      </c>
      <c r="AQ51" s="93">
        <f t="shared" si="90"/>
        <v>550000</v>
      </c>
      <c r="AR51" s="94">
        <f t="shared" si="64"/>
        <v>26400000</v>
      </c>
      <c r="AS51" s="83">
        <f>5000000/4</f>
        <v>1250000</v>
      </c>
      <c r="AU51" s="76"/>
      <c r="AV51" s="84"/>
    </row>
    <row r="52" spans="1:48">
      <c r="E52" s="111" t="s">
        <v>164</v>
      </c>
      <c r="F52" s="104"/>
      <c r="G52" s="35">
        <v>400000</v>
      </c>
      <c r="H52" s="91"/>
      <c r="I52" s="92"/>
      <c r="J52" s="93"/>
      <c r="K52" s="91"/>
      <c r="L52" s="92"/>
      <c r="M52" s="93"/>
      <c r="N52" s="91"/>
      <c r="O52" s="92"/>
      <c r="P52" s="93"/>
      <c r="Q52" s="91"/>
      <c r="R52" s="92">
        <f t="shared" ref="R52:R59" si="92">Q52*G52</f>
        <v>0</v>
      </c>
      <c r="S52" s="93"/>
      <c r="T52" s="91"/>
      <c r="U52" s="92"/>
      <c r="V52" s="93"/>
      <c r="W52" s="91"/>
      <c r="X52" s="92"/>
      <c r="Y52" s="93"/>
      <c r="Z52" s="91"/>
      <c r="AA52" s="92"/>
      <c r="AB52" s="93"/>
      <c r="AC52" s="91"/>
      <c r="AD52" s="92"/>
      <c r="AE52" s="93"/>
      <c r="AF52" s="91"/>
      <c r="AG52" s="92"/>
      <c r="AH52" s="93"/>
      <c r="AI52" s="91">
        <v>13</v>
      </c>
      <c r="AJ52" s="92">
        <f t="shared" si="45"/>
        <v>5200000</v>
      </c>
      <c r="AK52" s="93">
        <v>730000</v>
      </c>
      <c r="AL52" s="91">
        <v>13</v>
      </c>
      <c r="AM52" s="92">
        <f t="shared" si="46"/>
        <v>5200000</v>
      </c>
      <c r="AN52" s="93">
        <v>730000</v>
      </c>
      <c r="AO52" s="91">
        <v>13</v>
      </c>
      <c r="AP52" s="92">
        <f t="shared" si="62"/>
        <v>5200000</v>
      </c>
      <c r="AQ52" s="93">
        <f t="shared" si="90"/>
        <v>325000</v>
      </c>
      <c r="AR52" s="94">
        <f t="shared" si="64"/>
        <v>15600000</v>
      </c>
      <c r="AS52" s="83">
        <f>5000000/4</f>
        <v>1250000</v>
      </c>
      <c r="AU52" s="76"/>
      <c r="AV52" s="84"/>
    </row>
    <row r="53" spans="1:48">
      <c r="A53" s="87">
        <v>26</v>
      </c>
      <c r="B53" s="105" t="s">
        <v>210</v>
      </c>
      <c r="C53" s="106">
        <v>8106916284</v>
      </c>
      <c r="D53" s="110" t="s">
        <v>211</v>
      </c>
      <c r="E53" s="111" t="s">
        <v>164</v>
      </c>
      <c r="F53" s="104"/>
      <c r="G53" s="35">
        <v>400000</v>
      </c>
      <c r="H53" s="91"/>
      <c r="I53" s="92"/>
      <c r="J53" s="93"/>
      <c r="K53" s="91"/>
      <c r="L53" s="92"/>
      <c r="M53" s="93"/>
      <c r="N53" s="91"/>
      <c r="O53" s="92"/>
      <c r="P53" s="93"/>
      <c r="Q53" s="91"/>
      <c r="R53" s="92">
        <f t="shared" si="92"/>
        <v>0</v>
      </c>
      <c r="S53" s="93"/>
      <c r="T53" s="91"/>
      <c r="U53" s="92"/>
      <c r="V53" s="93"/>
      <c r="W53" s="91"/>
      <c r="X53" s="92"/>
      <c r="Y53" s="93"/>
      <c r="Z53" s="91"/>
      <c r="AA53" s="92"/>
      <c r="AB53" s="93"/>
      <c r="AC53" s="91"/>
      <c r="AD53" s="92"/>
      <c r="AE53" s="93"/>
      <c r="AF53" s="91"/>
      <c r="AG53" s="92"/>
      <c r="AH53" s="93"/>
      <c r="AI53" s="91"/>
      <c r="AJ53" s="92"/>
      <c r="AK53" s="93"/>
      <c r="AL53" s="91"/>
      <c r="AM53" s="92"/>
      <c r="AN53" s="93"/>
      <c r="AO53" s="91"/>
      <c r="AP53" s="92"/>
      <c r="AQ53" s="93"/>
      <c r="AR53" s="94">
        <f t="shared" si="64"/>
        <v>0</v>
      </c>
      <c r="AS53" s="83"/>
      <c r="AU53" s="76"/>
      <c r="AV53" s="84"/>
    </row>
    <row r="54" spans="1:48">
      <c r="A54" s="87">
        <v>27</v>
      </c>
      <c r="B54" s="105" t="s">
        <v>212</v>
      </c>
      <c r="C54" s="106">
        <v>8015039131</v>
      </c>
      <c r="D54" s="110" t="s">
        <v>213</v>
      </c>
      <c r="E54" s="111" t="s">
        <v>164</v>
      </c>
      <c r="F54" s="104"/>
      <c r="G54" s="35">
        <v>400000</v>
      </c>
      <c r="H54" s="91"/>
      <c r="I54" s="92"/>
      <c r="J54" s="93"/>
      <c r="K54" s="91"/>
      <c r="L54" s="92"/>
      <c r="M54" s="93"/>
      <c r="N54" s="91"/>
      <c r="O54" s="92"/>
      <c r="P54" s="93"/>
      <c r="Q54" s="91"/>
      <c r="R54" s="92">
        <f t="shared" si="92"/>
        <v>0</v>
      </c>
      <c r="S54" s="93"/>
      <c r="T54" s="91"/>
      <c r="U54" s="92">
        <f t="shared" ref="U54" si="93">T54*G54</f>
        <v>0</v>
      </c>
      <c r="V54" s="93"/>
      <c r="W54" s="91"/>
      <c r="X54" s="92"/>
      <c r="Y54" s="93"/>
      <c r="Z54" s="91"/>
      <c r="AA54" s="92"/>
      <c r="AB54" s="93"/>
      <c r="AC54" s="91"/>
      <c r="AD54" s="92"/>
      <c r="AE54" s="93"/>
      <c r="AF54" s="91"/>
      <c r="AG54" s="92"/>
      <c r="AH54" s="93"/>
      <c r="AI54" s="91"/>
      <c r="AJ54" s="92"/>
      <c r="AK54" s="93"/>
      <c r="AL54" s="91"/>
      <c r="AM54" s="92"/>
      <c r="AN54" s="93"/>
      <c r="AO54" s="91"/>
      <c r="AP54" s="92"/>
      <c r="AQ54" s="93"/>
      <c r="AR54" s="94">
        <f t="shared" si="64"/>
        <v>0</v>
      </c>
      <c r="AS54" s="83"/>
      <c r="AU54" s="76"/>
      <c r="AV54" s="84"/>
    </row>
    <row r="55" spans="1:48">
      <c r="A55" s="87">
        <v>28</v>
      </c>
      <c r="B55" s="105" t="s">
        <v>214</v>
      </c>
      <c r="C55" s="106">
        <v>8001368834</v>
      </c>
      <c r="D55" s="110" t="s">
        <v>215</v>
      </c>
      <c r="E55" s="111" t="s">
        <v>164</v>
      </c>
      <c r="F55" s="104"/>
      <c r="G55" s="35">
        <v>400000</v>
      </c>
      <c r="H55" s="91"/>
      <c r="I55" s="92"/>
      <c r="J55" s="93"/>
      <c r="K55" s="91"/>
      <c r="L55" s="92"/>
      <c r="M55" s="93"/>
      <c r="N55" s="91"/>
      <c r="O55" s="92"/>
      <c r="P55" s="93"/>
      <c r="Q55" s="91"/>
      <c r="R55" s="92">
        <f t="shared" si="92"/>
        <v>0</v>
      </c>
      <c r="S55" s="93"/>
      <c r="T55" s="91"/>
      <c r="U55" s="92"/>
      <c r="V55" s="93"/>
      <c r="W55" s="91"/>
      <c r="X55" s="92"/>
      <c r="Y55" s="93"/>
      <c r="Z55" s="91"/>
      <c r="AA55" s="92"/>
      <c r="AB55" s="93"/>
      <c r="AC55" s="91"/>
      <c r="AD55" s="92"/>
      <c r="AE55" s="93"/>
      <c r="AF55" s="91"/>
      <c r="AG55" s="92"/>
      <c r="AH55" s="93"/>
      <c r="AI55" s="91"/>
      <c r="AJ55" s="92"/>
      <c r="AK55" s="93"/>
      <c r="AL55" s="91"/>
      <c r="AM55" s="92"/>
      <c r="AN55" s="93"/>
      <c r="AO55" s="91"/>
      <c r="AP55" s="92"/>
      <c r="AQ55" s="93"/>
      <c r="AR55" s="94">
        <f t="shared" si="64"/>
        <v>0</v>
      </c>
      <c r="AS55" s="83"/>
      <c r="AU55" s="76"/>
      <c r="AV55" s="84"/>
    </row>
    <row r="56" spans="1:48">
      <c r="A56" s="87">
        <v>29</v>
      </c>
      <c r="B56" s="105" t="s">
        <v>216</v>
      </c>
      <c r="C56" s="106">
        <v>8008559732</v>
      </c>
      <c r="D56" s="110">
        <v>111402446</v>
      </c>
      <c r="E56" s="111" t="s">
        <v>164</v>
      </c>
      <c r="F56" s="104"/>
      <c r="G56" s="35">
        <v>400000</v>
      </c>
      <c r="H56" s="91"/>
      <c r="I56" s="92"/>
      <c r="J56" s="93"/>
      <c r="K56" s="91"/>
      <c r="L56" s="92"/>
      <c r="M56" s="93"/>
      <c r="N56" s="91"/>
      <c r="O56" s="92"/>
      <c r="P56" s="93"/>
      <c r="Q56" s="91"/>
      <c r="R56" s="92">
        <f t="shared" si="92"/>
        <v>0</v>
      </c>
      <c r="S56" s="93"/>
      <c r="T56" s="91"/>
      <c r="U56" s="92"/>
      <c r="V56" s="93"/>
      <c r="W56" s="91"/>
      <c r="X56" s="92"/>
      <c r="Y56" s="93"/>
      <c r="Z56" s="91"/>
      <c r="AA56" s="92"/>
      <c r="AB56" s="93"/>
      <c r="AC56" s="91"/>
      <c r="AD56" s="92"/>
      <c r="AE56" s="93"/>
      <c r="AF56" s="91"/>
      <c r="AG56" s="92"/>
      <c r="AH56" s="93"/>
      <c r="AI56" s="91"/>
      <c r="AJ56" s="92"/>
      <c r="AK56" s="93"/>
      <c r="AL56" s="91"/>
      <c r="AM56" s="92"/>
      <c r="AN56" s="93"/>
      <c r="AO56" s="91"/>
      <c r="AP56" s="92"/>
      <c r="AQ56" s="93"/>
      <c r="AR56" s="94">
        <f t="shared" si="64"/>
        <v>0</v>
      </c>
      <c r="AS56" s="83"/>
      <c r="AU56" s="76"/>
      <c r="AV56" s="84"/>
    </row>
    <row r="57" spans="1:48">
      <c r="A57" s="87">
        <v>30</v>
      </c>
      <c r="B57" s="105" t="s">
        <v>217</v>
      </c>
      <c r="C57" s="106">
        <v>8365635966</v>
      </c>
      <c r="D57" s="110">
        <v>101081279</v>
      </c>
      <c r="E57" s="111" t="s">
        <v>164</v>
      </c>
      <c r="F57" s="104"/>
      <c r="G57" s="35">
        <v>400000</v>
      </c>
      <c r="H57" s="91"/>
      <c r="I57" s="92"/>
      <c r="J57" s="93"/>
      <c r="K57" s="91"/>
      <c r="L57" s="92"/>
      <c r="M57" s="93"/>
      <c r="N57" s="91"/>
      <c r="O57" s="92"/>
      <c r="P57" s="93"/>
      <c r="Q57" s="91"/>
      <c r="R57" s="92">
        <f t="shared" si="92"/>
        <v>0</v>
      </c>
      <c r="S57" s="93"/>
      <c r="T57" s="91"/>
      <c r="U57" s="92"/>
      <c r="V57" s="93"/>
      <c r="W57" s="91"/>
      <c r="X57" s="92"/>
      <c r="Y57" s="93"/>
      <c r="Z57" s="91"/>
      <c r="AA57" s="92"/>
      <c r="AB57" s="93"/>
      <c r="AC57" s="91"/>
      <c r="AD57" s="92"/>
      <c r="AE57" s="93"/>
      <c r="AF57" s="91"/>
      <c r="AG57" s="92"/>
      <c r="AH57" s="93"/>
      <c r="AI57" s="91"/>
      <c r="AJ57" s="92"/>
      <c r="AK57" s="93"/>
      <c r="AL57" s="91"/>
      <c r="AM57" s="92"/>
      <c r="AN57" s="93"/>
      <c r="AO57" s="91"/>
      <c r="AP57" s="92"/>
      <c r="AQ57" s="93"/>
      <c r="AR57" s="94">
        <f t="shared" si="64"/>
        <v>0</v>
      </c>
      <c r="AS57" s="83"/>
      <c r="AU57" s="76"/>
      <c r="AV57" s="84"/>
    </row>
    <row r="58" spans="1:48">
      <c r="A58" s="87">
        <v>31</v>
      </c>
      <c r="B58" s="105"/>
      <c r="C58" s="106"/>
      <c r="D58" s="110"/>
      <c r="E58" s="111" t="s">
        <v>164</v>
      </c>
      <c r="F58" s="104"/>
      <c r="G58" s="35">
        <v>400000</v>
      </c>
      <c r="H58" s="91"/>
      <c r="I58" s="92"/>
      <c r="J58" s="93"/>
      <c r="K58" s="91"/>
      <c r="L58" s="92"/>
      <c r="M58" s="93"/>
      <c r="N58" s="91"/>
      <c r="O58" s="92"/>
      <c r="P58" s="93"/>
      <c r="Q58" s="91"/>
      <c r="R58" s="92">
        <f t="shared" si="92"/>
        <v>0</v>
      </c>
      <c r="S58" s="93"/>
      <c r="T58" s="91"/>
      <c r="U58" s="92"/>
      <c r="V58" s="93"/>
      <c r="W58" s="91"/>
      <c r="X58" s="92"/>
      <c r="Y58" s="93"/>
      <c r="Z58" s="91"/>
      <c r="AA58" s="92"/>
      <c r="AB58" s="93"/>
      <c r="AC58" s="91"/>
      <c r="AD58" s="92"/>
      <c r="AE58" s="93"/>
      <c r="AF58" s="91"/>
      <c r="AG58" s="92"/>
      <c r="AH58" s="93"/>
      <c r="AI58" s="91"/>
      <c r="AJ58" s="92"/>
      <c r="AK58" s="93"/>
      <c r="AL58" s="91"/>
      <c r="AM58" s="92"/>
      <c r="AN58" s="93"/>
      <c r="AO58" s="91"/>
      <c r="AP58" s="92"/>
      <c r="AQ58" s="93"/>
      <c r="AR58" s="94">
        <f t="shared" si="64"/>
        <v>0</v>
      </c>
      <c r="AS58" s="83"/>
      <c r="AU58" s="76"/>
      <c r="AV58" s="84"/>
    </row>
    <row r="59" spans="1:48">
      <c r="A59" s="87">
        <v>32</v>
      </c>
      <c r="B59" s="105"/>
      <c r="C59" s="106"/>
      <c r="D59" s="110"/>
      <c r="E59" s="111" t="s">
        <v>164</v>
      </c>
      <c r="F59" s="104"/>
      <c r="G59" s="35">
        <v>400000</v>
      </c>
      <c r="H59" s="91"/>
      <c r="I59" s="92"/>
      <c r="J59" s="93"/>
      <c r="K59" s="91"/>
      <c r="L59" s="92"/>
      <c r="M59" s="93"/>
      <c r="N59" s="91"/>
      <c r="O59" s="92"/>
      <c r="P59" s="93"/>
      <c r="Q59" s="91"/>
      <c r="R59" s="92">
        <f t="shared" si="92"/>
        <v>0</v>
      </c>
      <c r="S59" s="93"/>
      <c r="T59" s="91"/>
      <c r="U59" s="92"/>
      <c r="V59" s="93"/>
      <c r="W59" s="91"/>
      <c r="X59" s="92"/>
      <c r="Y59" s="93"/>
      <c r="Z59" s="91"/>
      <c r="AA59" s="92"/>
      <c r="AB59" s="93"/>
      <c r="AC59" s="91"/>
      <c r="AD59" s="92"/>
      <c r="AE59" s="93"/>
      <c r="AF59" s="91"/>
      <c r="AG59" s="92"/>
      <c r="AH59" s="93"/>
      <c r="AI59" s="91"/>
      <c r="AJ59" s="92"/>
      <c r="AK59" s="93"/>
      <c r="AL59" s="91"/>
      <c r="AM59" s="92"/>
      <c r="AN59" s="93"/>
      <c r="AO59" s="91"/>
      <c r="AP59" s="92"/>
      <c r="AQ59" s="93"/>
      <c r="AR59" s="94">
        <f t="shared" si="64"/>
        <v>0</v>
      </c>
      <c r="AS59" s="83"/>
      <c r="AU59" s="76"/>
      <c r="AV59" s="84"/>
    </row>
    <row r="60" spans="1:48">
      <c r="A60" s="87">
        <v>33</v>
      </c>
      <c r="B60" s="105"/>
      <c r="C60" s="106"/>
      <c r="D60" s="110"/>
      <c r="E60" s="111"/>
      <c r="F60" s="104"/>
      <c r="G60" s="35">
        <v>400000</v>
      </c>
      <c r="H60" s="91"/>
      <c r="I60" s="92"/>
      <c r="J60" s="93"/>
      <c r="K60" s="91"/>
      <c r="L60" s="92"/>
      <c r="M60" s="93"/>
      <c r="N60" s="91"/>
      <c r="O60" s="92"/>
      <c r="P60" s="93"/>
      <c r="Q60" s="91"/>
      <c r="R60" s="92"/>
      <c r="S60" s="93"/>
      <c r="T60" s="91"/>
      <c r="U60" s="92"/>
      <c r="V60" s="93"/>
      <c r="W60" s="91"/>
      <c r="X60" s="92"/>
      <c r="Y60" s="93"/>
      <c r="Z60" s="91"/>
      <c r="AA60" s="92"/>
      <c r="AB60" s="93"/>
      <c r="AC60" s="91"/>
      <c r="AD60" s="92"/>
      <c r="AE60" s="93"/>
      <c r="AF60" s="91"/>
      <c r="AG60" s="92"/>
      <c r="AH60" s="93"/>
      <c r="AI60" s="91"/>
      <c r="AJ60" s="92"/>
      <c r="AK60" s="93"/>
      <c r="AL60" s="91"/>
      <c r="AM60" s="92"/>
      <c r="AN60" s="93"/>
      <c r="AO60" s="91"/>
      <c r="AP60" s="92"/>
      <c r="AQ60" s="93"/>
      <c r="AR60" s="94">
        <f>I60+L60+O60+R60+U60+X60+AA60+AD60+AG60+AJ60+AM60+AP60</f>
        <v>0</v>
      </c>
      <c r="AS60" s="83"/>
      <c r="AU60" s="76"/>
      <c r="AV60" s="84"/>
    </row>
    <row r="61" spans="1:48">
      <c r="A61" s="373" t="s">
        <v>218</v>
      </c>
      <c r="B61" s="374"/>
      <c r="C61" s="374"/>
      <c r="D61" s="374"/>
      <c r="E61" s="374"/>
      <c r="F61" s="374"/>
      <c r="G61" s="375"/>
      <c r="H61" s="36">
        <f t="shared" ref="H61:AS61" si="94">SUM(H10:H60)</f>
        <v>901</v>
      </c>
      <c r="I61" s="36">
        <f t="shared" si="94"/>
        <v>443600000</v>
      </c>
      <c r="J61" s="36">
        <f t="shared" si="94"/>
        <v>28090000</v>
      </c>
      <c r="K61" s="36">
        <f t="shared" si="94"/>
        <v>784</v>
      </c>
      <c r="L61" s="36">
        <f t="shared" si="94"/>
        <v>390800000</v>
      </c>
      <c r="M61" s="36">
        <f t="shared" si="94"/>
        <v>25120000</v>
      </c>
      <c r="N61" s="36">
        <f t="shared" si="94"/>
        <v>959</v>
      </c>
      <c r="O61" s="36">
        <f t="shared" si="94"/>
        <v>446800000</v>
      </c>
      <c r="P61" s="36">
        <f t="shared" si="94"/>
        <v>28270000</v>
      </c>
      <c r="Q61" s="36">
        <f t="shared" si="94"/>
        <v>936</v>
      </c>
      <c r="R61" s="36">
        <f t="shared" si="94"/>
        <v>476800000</v>
      </c>
      <c r="S61" s="36">
        <f t="shared" si="94"/>
        <v>31370000</v>
      </c>
      <c r="T61" s="36">
        <f t="shared" si="94"/>
        <v>889</v>
      </c>
      <c r="U61" s="36">
        <f t="shared" si="94"/>
        <v>454400000</v>
      </c>
      <c r="V61" s="36">
        <f t="shared" si="94"/>
        <v>30110000</v>
      </c>
      <c r="W61" s="36">
        <f t="shared" si="94"/>
        <v>969</v>
      </c>
      <c r="X61" s="36">
        <f t="shared" si="94"/>
        <v>489600000</v>
      </c>
      <c r="Y61" s="36">
        <f t="shared" si="94"/>
        <v>37020000</v>
      </c>
      <c r="Z61" s="36">
        <f t="shared" si="94"/>
        <v>1179</v>
      </c>
      <c r="AA61" s="36">
        <f t="shared" si="94"/>
        <v>549600000</v>
      </c>
      <c r="AB61" s="36">
        <f t="shared" si="94"/>
        <v>35740000</v>
      </c>
      <c r="AC61" s="36">
        <f t="shared" si="94"/>
        <v>1151</v>
      </c>
      <c r="AD61" s="36">
        <f t="shared" si="94"/>
        <v>533600000</v>
      </c>
      <c r="AE61" s="36">
        <f t="shared" si="94"/>
        <v>35740000</v>
      </c>
      <c r="AF61" s="36">
        <f t="shared" si="94"/>
        <v>1183</v>
      </c>
      <c r="AG61" s="36">
        <f t="shared" si="94"/>
        <v>549600000</v>
      </c>
      <c r="AH61" s="36">
        <f t="shared" si="94"/>
        <v>36640000</v>
      </c>
      <c r="AI61" s="36">
        <f t="shared" si="94"/>
        <v>1199</v>
      </c>
      <c r="AJ61" s="36">
        <f t="shared" si="94"/>
        <v>558800000</v>
      </c>
      <c r="AK61" s="36">
        <f t="shared" si="94"/>
        <v>37830000</v>
      </c>
      <c r="AL61" s="36">
        <f t="shared" si="94"/>
        <v>1209</v>
      </c>
      <c r="AM61" s="36">
        <f t="shared" si="94"/>
        <v>558800000</v>
      </c>
      <c r="AN61" s="36">
        <f t="shared" si="94"/>
        <v>37830000</v>
      </c>
      <c r="AO61" s="36">
        <f t="shared" si="94"/>
        <v>1218</v>
      </c>
      <c r="AP61" s="36">
        <f t="shared" si="94"/>
        <v>563600000</v>
      </c>
      <c r="AQ61" s="36">
        <f t="shared" si="94"/>
        <v>36615000</v>
      </c>
      <c r="AR61" s="36">
        <f t="shared" si="94"/>
        <v>6016000000</v>
      </c>
      <c r="AS61" s="36">
        <f t="shared" si="94"/>
        <v>248750000</v>
      </c>
      <c r="AT61" s="76">
        <f>+AR61-20000000</f>
        <v>5996000000</v>
      </c>
      <c r="AU61" s="84">
        <f>AR61</f>
        <v>6016000000</v>
      </c>
    </row>
    <row r="62" spans="1:48">
      <c r="A62" s="112"/>
      <c r="B62" s="113"/>
      <c r="C62" s="113"/>
      <c r="D62" s="113"/>
      <c r="E62" s="113"/>
      <c r="F62" s="113"/>
      <c r="G62" s="114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>
        <v>125600000</v>
      </c>
      <c r="S62" s="36"/>
      <c r="T62" s="36"/>
      <c r="U62" s="36">
        <v>140800000</v>
      </c>
      <c r="V62" s="36"/>
      <c r="W62" s="36"/>
      <c r="X62" s="36">
        <v>140800000</v>
      </c>
      <c r="Y62" s="36"/>
      <c r="Z62" s="36"/>
      <c r="AA62" s="36">
        <f>AA61-793800</f>
        <v>548806200</v>
      </c>
      <c r="AB62" s="36"/>
      <c r="AC62" s="36"/>
      <c r="AD62" s="36">
        <f>AD61-793800</f>
        <v>532806200</v>
      </c>
      <c r="AE62" s="36"/>
      <c r="AF62" s="36"/>
      <c r="AG62" s="36">
        <f>AG61-793800</f>
        <v>548806200</v>
      </c>
      <c r="AH62" s="36"/>
      <c r="AI62" s="36"/>
      <c r="AJ62" s="36">
        <f>AJ61-793800</f>
        <v>558006200</v>
      </c>
      <c r="AK62" s="36"/>
      <c r="AL62" s="36"/>
      <c r="AM62" s="36">
        <f>AM61-793800</f>
        <v>558006200</v>
      </c>
      <c r="AN62" s="36"/>
      <c r="AO62" s="36"/>
      <c r="AP62" s="36">
        <f>AP61-793800</f>
        <v>562806200</v>
      </c>
      <c r="AQ62" s="36"/>
      <c r="AR62" s="36">
        <f>I62+L62+O62+R62+U62++X62+AA62+AD62+AG62+AJ62+AM62+AP62</f>
        <v>3716437200</v>
      </c>
      <c r="AS62" s="36"/>
      <c r="AT62" s="76">
        <v>2004800000</v>
      </c>
      <c r="AU62" s="76">
        <v>54000000</v>
      </c>
    </row>
    <row r="63" spans="1:48">
      <c r="A63" s="376" t="s">
        <v>219</v>
      </c>
      <c r="B63" s="377"/>
      <c r="C63" s="377"/>
      <c r="D63" s="377"/>
      <c r="E63" s="377"/>
      <c r="F63" s="378"/>
      <c r="G63" s="379"/>
      <c r="H63" s="37">
        <f t="shared" ref="H63:AS63" si="95">H61+H8</f>
        <v>953</v>
      </c>
      <c r="I63" s="37">
        <f t="shared" si="95"/>
        <v>463800000</v>
      </c>
      <c r="J63" s="37">
        <f t="shared" si="95"/>
        <v>31010000</v>
      </c>
      <c r="K63" s="37">
        <f t="shared" si="95"/>
        <v>860</v>
      </c>
      <c r="L63" s="37">
        <f t="shared" si="95"/>
        <v>411000000</v>
      </c>
      <c r="M63" s="37">
        <f t="shared" si="95"/>
        <v>28040000</v>
      </c>
      <c r="N63" s="37">
        <f t="shared" si="95"/>
        <v>1063</v>
      </c>
      <c r="O63" s="37">
        <f t="shared" si="95"/>
        <v>467000000</v>
      </c>
      <c r="P63" s="37">
        <f t="shared" si="95"/>
        <v>31190000</v>
      </c>
      <c r="Q63" s="37">
        <f t="shared" si="95"/>
        <v>1041</v>
      </c>
      <c r="R63" s="37">
        <f t="shared" si="95"/>
        <v>502000000</v>
      </c>
      <c r="S63" s="37">
        <f t="shared" si="95"/>
        <v>35020000</v>
      </c>
      <c r="T63" s="37">
        <f t="shared" si="95"/>
        <v>989</v>
      </c>
      <c r="U63" s="37">
        <f t="shared" si="95"/>
        <v>479600000</v>
      </c>
      <c r="V63" s="37">
        <f t="shared" si="95"/>
        <v>33760000</v>
      </c>
      <c r="W63" s="37">
        <f t="shared" si="95"/>
        <v>1077</v>
      </c>
      <c r="X63" s="37">
        <f t="shared" si="95"/>
        <v>514800000</v>
      </c>
      <c r="Y63" s="37">
        <f t="shared" si="95"/>
        <v>40670000</v>
      </c>
      <c r="Z63" s="37">
        <f t="shared" si="95"/>
        <v>1285</v>
      </c>
      <c r="AA63" s="37">
        <f t="shared" si="95"/>
        <v>574800000</v>
      </c>
      <c r="AB63" s="37">
        <f t="shared" si="95"/>
        <v>39390000</v>
      </c>
      <c r="AC63" s="37">
        <f t="shared" si="95"/>
        <v>1265</v>
      </c>
      <c r="AD63" s="37">
        <f t="shared" si="95"/>
        <v>558800000</v>
      </c>
      <c r="AE63" s="37">
        <f t="shared" si="95"/>
        <v>39390000</v>
      </c>
      <c r="AF63" s="37">
        <f t="shared" si="95"/>
        <v>1293</v>
      </c>
      <c r="AG63" s="37">
        <f t="shared" si="95"/>
        <v>574800000</v>
      </c>
      <c r="AH63" s="37">
        <f t="shared" si="95"/>
        <v>40290000</v>
      </c>
      <c r="AI63" s="37">
        <f t="shared" si="95"/>
        <v>1305</v>
      </c>
      <c r="AJ63" s="37">
        <f t="shared" si="95"/>
        <v>584000000</v>
      </c>
      <c r="AK63" s="37">
        <f t="shared" si="95"/>
        <v>41480000</v>
      </c>
      <c r="AL63" s="37">
        <f t="shared" si="95"/>
        <v>1319</v>
      </c>
      <c r="AM63" s="37">
        <f t="shared" si="95"/>
        <v>584000000</v>
      </c>
      <c r="AN63" s="37">
        <f t="shared" si="95"/>
        <v>41480000</v>
      </c>
      <c r="AO63" s="37">
        <f t="shared" si="95"/>
        <v>1328</v>
      </c>
      <c r="AP63" s="37">
        <f t="shared" si="95"/>
        <v>588800000</v>
      </c>
      <c r="AQ63" s="37">
        <f t="shared" si="95"/>
        <v>40265000</v>
      </c>
      <c r="AR63" s="37">
        <f t="shared" si="95"/>
        <v>6303400000</v>
      </c>
      <c r="AS63" s="37">
        <f t="shared" si="95"/>
        <v>272500000</v>
      </c>
      <c r="AT63" s="76">
        <v>23000000</v>
      </c>
      <c r="AU63" s="84">
        <f>AU61+AU62</f>
        <v>6070000000</v>
      </c>
    </row>
    <row r="64" spans="1:48">
      <c r="A64" s="38"/>
      <c r="B64" s="39"/>
      <c r="C64" s="39"/>
      <c r="D64" s="39"/>
      <c r="E64" s="38"/>
      <c r="F64" s="40"/>
      <c r="G64" s="41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T64" s="76">
        <f>AT62-AT63</f>
        <v>1981800000</v>
      </c>
      <c r="AU64" s="76">
        <v>2035600000</v>
      </c>
    </row>
    <row r="65" spans="1:47">
      <c r="A65" s="115"/>
      <c r="B65" s="116"/>
      <c r="C65" s="117"/>
      <c r="D65" s="118"/>
      <c r="E65" s="43"/>
      <c r="F65" s="40"/>
      <c r="I65" s="119"/>
      <c r="V65" s="40"/>
      <c r="W65" s="40"/>
      <c r="X65" s="42"/>
      <c r="AA65" s="42"/>
      <c r="AN65" s="49"/>
      <c r="AO65" s="49"/>
      <c r="AS65" s="47"/>
      <c r="AU65" s="84">
        <f>AU64-8000000</f>
        <v>2027600000</v>
      </c>
    </row>
    <row r="66" spans="1:47">
      <c r="A66" s="115"/>
      <c r="B66" s="116"/>
      <c r="C66" s="117"/>
      <c r="D66" s="118"/>
      <c r="E66" s="43"/>
      <c r="F66" s="40"/>
      <c r="I66" s="42">
        <f>J61+M61+P61</f>
        <v>81480000</v>
      </c>
      <c r="R66" s="42">
        <f>R61+U61+X61</f>
        <v>1420800000</v>
      </c>
      <c r="S66" s="42">
        <f>S61+V61+Y61</f>
        <v>98500000</v>
      </c>
      <c r="V66" s="40"/>
      <c r="W66" s="40"/>
      <c r="X66" s="40"/>
      <c r="AC66" s="50"/>
      <c r="AD66" s="50">
        <f>AC66/22</f>
        <v>0</v>
      </c>
      <c r="AG66" s="46"/>
      <c r="AJ66" s="46"/>
      <c r="AM66" s="46">
        <f>AJ61+AM61+AP61</f>
        <v>1681200000</v>
      </c>
      <c r="AP66" s="46"/>
      <c r="AS66" s="47"/>
    </row>
    <row r="67" spans="1:47">
      <c r="A67" s="115"/>
      <c r="B67" s="116"/>
      <c r="C67" s="117"/>
      <c r="D67" s="118"/>
      <c r="E67" s="43"/>
      <c r="F67" s="40"/>
      <c r="I67" s="42">
        <f>238*400000</f>
        <v>95200000</v>
      </c>
      <c r="J67" s="49"/>
      <c r="K67" s="49"/>
      <c r="S67" s="49"/>
      <c r="T67" s="49"/>
      <c r="V67" s="40">
        <f>S67-U67</f>
        <v>0</v>
      </c>
      <c r="W67" s="40"/>
      <c r="X67" s="40"/>
      <c r="AA67" s="46">
        <f>AA61+AD61+AG61</f>
        <v>1632800000</v>
      </c>
      <c r="AB67" s="46">
        <f>AB61+AE61+AH61</f>
        <v>108120000</v>
      </c>
      <c r="AD67" s="46"/>
      <c r="AG67" s="46"/>
      <c r="AJ67" s="46"/>
      <c r="AL67" s="42">
        <f>AK67/400000</f>
        <v>0</v>
      </c>
      <c r="AM67" s="46">
        <f>AK61+AN61+AQ61</f>
        <v>112275000</v>
      </c>
      <c r="AP67" s="46"/>
      <c r="AS67" s="47">
        <f>AS61/4</f>
        <v>62187500</v>
      </c>
    </row>
    <row r="68" spans="1:47" ht="122.25" customHeight="1">
      <c r="A68" s="120"/>
      <c r="B68" s="116"/>
      <c r="C68" s="121"/>
      <c r="D68" s="118"/>
      <c r="E68" s="43"/>
      <c r="F68" s="40"/>
      <c r="V68" s="40"/>
      <c r="W68" s="40"/>
      <c r="X68" s="40"/>
    </row>
    <row r="69" spans="1:47" ht="97.5" customHeight="1">
      <c r="A69" s="115"/>
      <c r="B69" s="116"/>
      <c r="C69" s="121"/>
      <c r="D69" s="118"/>
      <c r="E69" s="43"/>
      <c r="F69" s="40"/>
      <c r="V69" s="40"/>
      <c r="W69" s="40"/>
      <c r="X69" s="46">
        <v>449200000</v>
      </c>
      <c r="AG69" s="42">
        <v>544560000</v>
      </c>
      <c r="AP69" s="42">
        <v>230000000</v>
      </c>
    </row>
    <row r="70" spans="1:47">
      <c r="A70" s="120"/>
      <c r="B70" s="116"/>
      <c r="C70" s="117"/>
      <c r="D70" s="118"/>
      <c r="E70" s="43"/>
      <c r="F70" s="40"/>
      <c r="V70" s="40"/>
      <c r="W70" s="40"/>
      <c r="X70" s="40"/>
    </row>
    <row r="71" spans="1:47" ht="54.75" customHeight="1">
      <c r="A71" s="115"/>
      <c r="B71" s="116"/>
      <c r="C71" s="117"/>
      <c r="D71" s="118"/>
      <c r="E71" s="43"/>
      <c r="F71" s="40"/>
      <c r="V71" s="40"/>
      <c r="W71" s="40"/>
      <c r="X71" s="40"/>
      <c r="AA71" s="42"/>
    </row>
    <row r="72" spans="1:47">
      <c r="A72" s="115"/>
      <c r="B72" s="116"/>
      <c r="C72" s="117"/>
      <c r="D72" s="118"/>
      <c r="E72" s="43"/>
      <c r="F72" s="40"/>
      <c r="V72" s="40"/>
      <c r="W72" s="40"/>
      <c r="X72" s="40"/>
    </row>
    <row r="73" spans="1:47" ht="59.25" customHeight="1">
      <c r="A73" s="115"/>
      <c r="B73" s="116"/>
      <c r="C73" s="121"/>
      <c r="D73" s="118"/>
      <c r="E73" s="43"/>
      <c r="F73" s="40"/>
      <c r="V73" s="40"/>
      <c r="W73" s="40"/>
      <c r="X73" s="40"/>
    </row>
    <row r="74" spans="1:47" ht="59.25" customHeight="1">
      <c r="A74" s="115"/>
      <c r="B74" s="116"/>
      <c r="C74" s="121"/>
      <c r="D74" s="118"/>
      <c r="E74" s="43"/>
      <c r="F74" s="40"/>
      <c r="V74" s="40"/>
      <c r="W74" s="40"/>
      <c r="X74" s="40"/>
    </row>
    <row r="75" spans="1:47" ht="59.25" customHeight="1">
      <c r="A75" s="115"/>
      <c r="B75" s="116"/>
      <c r="C75" s="121"/>
      <c r="D75" s="118"/>
      <c r="E75" s="43"/>
      <c r="F75" s="40"/>
      <c r="V75" s="40"/>
      <c r="W75" s="40"/>
      <c r="X75" s="40"/>
    </row>
    <row r="76" spans="1:47" ht="59.25" customHeight="1">
      <c r="A76" s="115"/>
      <c r="B76" s="116"/>
      <c r="C76" s="117"/>
      <c r="D76" s="118"/>
      <c r="E76" s="43"/>
      <c r="F76" s="40"/>
      <c r="V76" s="40"/>
      <c r="W76" s="40"/>
      <c r="X76" s="40"/>
    </row>
    <row r="77" spans="1:47" ht="59.25" customHeight="1">
      <c r="A77" s="115"/>
      <c r="B77" s="122"/>
      <c r="C77" s="123"/>
      <c r="D77" s="118"/>
      <c r="E77" s="43"/>
      <c r="F77" s="40"/>
      <c r="V77" s="40"/>
      <c r="W77" s="40"/>
      <c r="X77" s="40"/>
    </row>
    <row r="78" spans="1:47" ht="88.5" customHeight="1">
      <c r="A78" s="115"/>
      <c r="B78" s="122"/>
      <c r="C78" s="124"/>
      <c r="D78" s="125"/>
      <c r="E78" s="43"/>
      <c r="F78" s="40"/>
      <c r="V78" s="40"/>
      <c r="W78" s="40"/>
      <c r="X78" s="40"/>
    </row>
    <row r="79" spans="1:47" ht="94.5" customHeight="1">
      <c r="A79" s="115"/>
      <c r="B79" s="122"/>
      <c r="C79" s="124"/>
      <c r="D79" s="125"/>
      <c r="E79" s="43"/>
      <c r="F79" s="40"/>
      <c r="V79" s="40"/>
      <c r="W79" s="40"/>
      <c r="X79" s="40"/>
    </row>
    <row r="80" spans="1:47">
      <c r="E80" s="40"/>
      <c r="F80" s="40"/>
      <c r="V80" s="42"/>
      <c r="W80" s="42"/>
      <c r="X80" s="42"/>
      <c r="AA80" s="42"/>
      <c r="AB80" s="42"/>
      <c r="AC80" s="42"/>
      <c r="AT80" s="42"/>
    </row>
    <row r="81" spans="5:45">
      <c r="E81" s="40"/>
      <c r="F81" s="40"/>
      <c r="V81" s="40"/>
      <c r="W81" s="40"/>
      <c r="X81" s="40"/>
      <c r="AS81" s="40"/>
    </row>
    <row r="82" spans="5:45">
      <c r="E82" s="40"/>
      <c r="F82" s="40"/>
      <c r="V82" s="40"/>
      <c r="W82" s="40"/>
      <c r="X82" s="40"/>
      <c r="AS82" s="40"/>
    </row>
    <row r="83" spans="5:45">
      <c r="E83" s="40"/>
      <c r="F83" s="40"/>
      <c r="V83" s="40"/>
      <c r="W83" s="40"/>
      <c r="X83" s="42"/>
      <c r="AA83" s="42"/>
      <c r="AS83" s="40"/>
    </row>
    <row r="84" spans="5:45">
      <c r="E84" s="40"/>
      <c r="F84" s="40"/>
      <c r="V84" s="40"/>
      <c r="W84" s="40"/>
      <c r="X84" s="40"/>
      <c r="AS84" s="40"/>
    </row>
    <row r="85" spans="5:45">
      <c r="E85" s="40"/>
      <c r="F85" s="40"/>
      <c r="V85" s="40"/>
      <c r="W85" s="40"/>
      <c r="X85" s="40"/>
      <c r="AJ85" s="47"/>
      <c r="AS85" s="40"/>
    </row>
    <row r="86" spans="5:45">
      <c r="E86" s="40"/>
      <c r="F86" s="40"/>
      <c r="V86" s="40"/>
      <c r="W86" s="40"/>
      <c r="X86" s="40"/>
      <c r="AS86" s="40"/>
    </row>
    <row r="87" spans="5:45">
      <c r="E87" s="40"/>
      <c r="F87" s="40"/>
      <c r="V87" s="40"/>
      <c r="W87" s="40"/>
      <c r="X87" s="40"/>
      <c r="AS87" s="40"/>
    </row>
    <row r="88" spans="5:45">
      <c r="E88" s="40"/>
      <c r="F88" s="40"/>
      <c r="V88" s="40"/>
      <c r="W88" s="40"/>
      <c r="X88" s="40"/>
      <c r="AS88" s="40"/>
    </row>
    <row r="89" spans="5:45">
      <c r="E89" s="40"/>
      <c r="F89" s="40"/>
      <c r="V89" s="40"/>
      <c r="W89" s="40"/>
      <c r="X89" s="40"/>
      <c r="AS89" s="40"/>
    </row>
    <row r="90" spans="5:45">
      <c r="E90" s="40"/>
      <c r="F90" s="40"/>
      <c r="V90" s="40"/>
      <c r="W90" s="40"/>
      <c r="X90" s="40"/>
      <c r="AS90" s="40"/>
    </row>
    <row r="91" spans="5:45">
      <c r="E91" s="40"/>
      <c r="F91" s="40"/>
      <c r="V91" s="40"/>
      <c r="W91" s="40"/>
      <c r="X91" s="40"/>
      <c r="AS91" s="40"/>
    </row>
    <row r="92" spans="5:45">
      <c r="E92" s="40"/>
      <c r="F92" s="40"/>
      <c r="V92" s="40"/>
      <c r="W92" s="40"/>
      <c r="X92" s="40"/>
      <c r="AS92" s="40"/>
    </row>
    <row r="93" spans="5:45">
      <c r="E93" s="40"/>
      <c r="F93" s="40"/>
      <c r="V93" s="40"/>
      <c r="W93" s="40"/>
      <c r="X93" s="40"/>
      <c r="AS93" s="40"/>
    </row>
    <row r="94" spans="5:45">
      <c r="E94" s="40"/>
      <c r="F94" s="40"/>
      <c r="V94" s="40"/>
      <c r="W94" s="40"/>
      <c r="X94" s="40"/>
      <c r="AS94" s="40"/>
    </row>
    <row r="95" spans="5:45">
      <c r="E95" s="40"/>
      <c r="F95" s="40"/>
      <c r="V95" s="40"/>
      <c r="W95" s="40"/>
      <c r="X95" s="40"/>
      <c r="AS95" s="40"/>
    </row>
    <row r="96" spans="5:45">
      <c r="E96" s="40"/>
      <c r="F96" s="40"/>
      <c r="V96" s="40"/>
      <c r="W96" s="40"/>
      <c r="X96" s="40"/>
      <c r="AS96" s="40"/>
    </row>
    <row r="97" spans="5:45">
      <c r="E97" s="40"/>
      <c r="F97" s="40"/>
      <c r="V97" s="40"/>
      <c r="W97" s="40"/>
      <c r="X97" s="40"/>
      <c r="AS97" s="40"/>
    </row>
    <row r="98" spans="5:45">
      <c r="E98" s="40"/>
      <c r="F98" s="40"/>
      <c r="V98" s="40"/>
      <c r="W98" s="40"/>
      <c r="X98" s="40"/>
      <c r="AS98" s="40"/>
    </row>
    <row r="99" spans="5:45">
      <c r="E99" s="40"/>
      <c r="F99" s="40"/>
      <c r="V99" s="40"/>
      <c r="W99" s="40"/>
      <c r="X99" s="40"/>
      <c r="AS99" s="40"/>
    </row>
    <row r="100" spans="5:45">
      <c r="E100" s="40"/>
      <c r="F100" s="40"/>
      <c r="V100" s="40"/>
      <c r="W100" s="40"/>
      <c r="X100" s="40"/>
      <c r="AS100" s="40"/>
    </row>
    <row r="101" spans="5:45">
      <c r="E101" s="40"/>
      <c r="F101" s="40"/>
      <c r="V101" s="40"/>
      <c r="W101" s="40"/>
      <c r="X101" s="40"/>
      <c r="AS101" s="40"/>
    </row>
    <row r="102" spans="5:45">
      <c r="E102" s="40"/>
      <c r="F102" s="40"/>
      <c r="V102" s="40"/>
      <c r="W102" s="40"/>
      <c r="X102" s="40"/>
      <c r="AS102" s="40"/>
    </row>
    <row r="103" spans="5:45">
      <c r="E103" s="40"/>
      <c r="F103" s="40"/>
      <c r="V103" s="40"/>
      <c r="W103" s="40"/>
      <c r="X103" s="40"/>
      <c r="AS103" s="40"/>
    </row>
    <row r="104" spans="5:45">
      <c r="E104" s="40"/>
      <c r="F104" s="40"/>
      <c r="V104" s="40"/>
      <c r="W104" s="40"/>
      <c r="X104" s="40"/>
      <c r="AS104" s="40"/>
    </row>
    <row r="105" spans="5:45">
      <c r="E105" s="40"/>
      <c r="F105" s="40"/>
      <c r="V105" s="40"/>
      <c r="W105" s="40"/>
      <c r="X105" s="40"/>
      <c r="AS105" s="40"/>
    </row>
    <row r="106" spans="5:45">
      <c r="E106" s="40"/>
      <c r="F106" s="40"/>
      <c r="V106" s="40"/>
      <c r="W106" s="40"/>
      <c r="X106" s="40"/>
      <c r="AS106" s="40"/>
    </row>
    <row r="107" spans="5:45">
      <c r="E107" s="40"/>
      <c r="F107" s="40"/>
      <c r="V107" s="40"/>
      <c r="W107" s="40"/>
      <c r="X107" s="40"/>
      <c r="AS107" s="40"/>
    </row>
    <row r="108" spans="5:45">
      <c r="E108" s="40"/>
      <c r="F108" s="40"/>
      <c r="V108" s="40"/>
      <c r="W108" s="40"/>
      <c r="X108" s="40"/>
      <c r="AS108" s="40"/>
    </row>
    <row r="109" spans="5:45">
      <c r="E109" s="40"/>
      <c r="F109" s="40"/>
      <c r="V109" s="40"/>
      <c r="W109" s="40"/>
      <c r="X109" s="40"/>
      <c r="AS109" s="40"/>
    </row>
    <row r="110" spans="5:45">
      <c r="E110" s="40"/>
      <c r="F110" s="40"/>
      <c r="V110" s="40"/>
      <c r="W110" s="40"/>
      <c r="X110" s="40"/>
      <c r="AS110" s="40"/>
    </row>
    <row r="111" spans="5:45">
      <c r="E111" s="40"/>
      <c r="F111" s="40"/>
      <c r="V111" s="40"/>
      <c r="W111" s="40"/>
      <c r="X111" s="40"/>
      <c r="AS111" s="40"/>
    </row>
    <row r="112" spans="5:45">
      <c r="E112" s="40"/>
      <c r="F112" s="40"/>
      <c r="V112" s="40"/>
      <c r="W112" s="40"/>
      <c r="X112" s="40"/>
      <c r="AS112" s="40"/>
    </row>
    <row r="113" spans="5:45">
      <c r="E113" s="40"/>
      <c r="F113" s="40"/>
      <c r="V113" s="40"/>
      <c r="W113" s="40"/>
      <c r="X113" s="40"/>
      <c r="AS113" s="40"/>
    </row>
    <row r="114" spans="5:45">
      <c r="E114" s="40"/>
      <c r="F114" s="40"/>
      <c r="V114" s="40"/>
      <c r="W114" s="40"/>
      <c r="X114" s="40"/>
      <c r="AS114" s="40"/>
    </row>
    <row r="115" spans="5:45">
      <c r="E115" s="40"/>
      <c r="F115" s="40"/>
      <c r="V115" s="40"/>
      <c r="W115" s="40"/>
      <c r="X115" s="40"/>
      <c r="AS115" s="40"/>
    </row>
    <row r="116" spans="5:45">
      <c r="E116" s="40"/>
      <c r="F116" s="40"/>
      <c r="V116" s="40"/>
      <c r="W116" s="40"/>
      <c r="X116" s="40"/>
      <c r="AS116" s="40"/>
    </row>
    <row r="117" spans="5:45">
      <c r="E117" s="40"/>
      <c r="F117" s="40"/>
      <c r="V117" s="40"/>
      <c r="W117" s="40"/>
      <c r="X117" s="40"/>
      <c r="AS117" s="40"/>
    </row>
    <row r="118" spans="5:45">
      <c r="E118" s="40"/>
      <c r="F118" s="40"/>
      <c r="V118" s="40"/>
      <c r="W118" s="40"/>
      <c r="X118" s="40"/>
      <c r="AS118" s="40"/>
    </row>
    <row r="119" spans="5:45">
      <c r="E119" s="40"/>
      <c r="F119" s="40"/>
      <c r="V119" s="40"/>
      <c r="W119" s="40"/>
      <c r="X119" s="40"/>
      <c r="AS119" s="40"/>
    </row>
    <row r="120" spans="5:45">
      <c r="E120" s="40"/>
      <c r="F120" s="40"/>
      <c r="V120" s="40"/>
      <c r="W120" s="40"/>
      <c r="X120" s="40"/>
      <c r="AS120" s="40"/>
    </row>
    <row r="121" spans="5:45">
      <c r="E121" s="40"/>
      <c r="F121" s="40"/>
      <c r="V121" s="40"/>
      <c r="W121" s="40"/>
      <c r="X121" s="40"/>
      <c r="AS121" s="40"/>
    </row>
    <row r="122" spans="5:45">
      <c r="E122" s="40"/>
      <c r="F122" s="40"/>
      <c r="V122" s="40"/>
      <c r="W122" s="40"/>
      <c r="X122" s="40"/>
      <c r="AS122" s="40"/>
    </row>
    <row r="123" spans="5:45">
      <c r="E123" s="40"/>
      <c r="F123" s="40"/>
      <c r="V123" s="40"/>
      <c r="W123" s="40"/>
      <c r="X123" s="40"/>
      <c r="AS123" s="40"/>
    </row>
    <row r="124" spans="5:45">
      <c r="E124" s="40"/>
      <c r="F124" s="40"/>
      <c r="V124" s="40"/>
      <c r="W124" s="40"/>
      <c r="X124" s="40"/>
      <c r="AS124" s="40"/>
    </row>
    <row r="125" spans="5:45">
      <c r="E125" s="40"/>
      <c r="F125" s="40"/>
      <c r="V125" s="40"/>
      <c r="W125" s="40"/>
      <c r="X125" s="40"/>
      <c r="AS125" s="40"/>
    </row>
    <row r="126" spans="5:45">
      <c r="E126" s="40"/>
      <c r="F126" s="40"/>
      <c r="V126" s="40"/>
      <c r="W126" s="40"/>
      <c r="X126" s="40"/>
      <c r="AS126" s="40"/>
    </row>
    <row r="127" spans="5:45">
      <c r="E127" s="40"/>
      <c r="F127" s="40"/>
      <c r="V127" s="40"/>
      <c r="W127" s="40"/>
      <c r="X127" s="40"/>
      <c r="AS127" s="40"/>
    </row>
    <row r="128" spans="5:45">
      <c r="E128" s="40"/>
      <c r="F128" s="40"/>
      <c r="V128" s="40"/>
      <c r="W128" s="40"/>
      <c r="X128" s="40"/>
      <c r="AS128" s="40"/>
    </row>
    <row r="129" spans="5:45">
      <c r="E129" s="40"/>
      <c r="F129" s="40"/>
      <c r="V129" s="40"/>
      <c r="W129" s="40"/>
      <c r="X129" s="40"/>
      <c r="AS129" s="40"/>
    </row>
    <row r="130" spans="5:45">
      <c r="E130" s="40"/>
      <c r="F130" s="40"/>
      <c r="V130" s="40"/>
      <c r="W130" s="40"/>
      <c r="X130" s="40"/>
      <c r="AS130" s="40"/>
    </row>
    <row r="131" spans="5:45">
      <c r="E131" s="40"/>
      <c r="F131" s="40"/>
      <c r="V131" s="40"/>
      <c r="W131" s="40"/>
      <c r="X131" s="40"/>
      <c r="AS131" s="40"/>
    </row>
    <row r="132" spans="5:45">
      <c r="E132" s="40"/>
      <c r="F132" s="40"/>
      <c r="V132" s="40"/>
      <c r="W132" s="40"/>
      <c r="X132" s="40"/>
      <c r="AS132" s="40"/>
    </row>
    <row r="133" spans="5:45">
      <c r="E133" s="40"/>
      <c r="F133" s="40"/>
      <c r="V133" s="40"/>
      <c r="W133" s="40"/>
      <c r="X133" s="40"/>
      <c r="AS133" s="40"/>
    </row>
    <row r="134" spans="5:45">
      <c r="E134" s="40"/>
      <c r="F134" s="40"/>
      <c r="V134" s="40"/>
      <c r="W134" s="40"/>
      <c r="X134" s="40"/>
      <c r="AS134" s="40"/>
    </row>
    <row r="135" spans="5:45">
      <c r="E135" s="40"/>
      <c r="F135" s="40"/>
      <c r="V135" s="40"/>
      <c r="W135" s="40"/>
      <c r="X135" s="40"/>
      <c r="AS135" s="40"/>
    </row>
    <row r="136" spans="5:45">
      <c r="E136" s="40"/>
      <c r="F136" s="40"/>
      <c r="V136" s="40"/>
      <c r="W136" s="40"/>
      <c r="X136" s="40"/>
      <c r="AS136" s="40"/>
    </row>
    <row r="137" spans="5:45">
      <c r="E137" s="40"/>
      <c r="F137" s="40"/>
      <c r="V137" s="40"/>
      <c r="W137" s="40"/>
      <c r="X137" s="40"/>
      <c r="AS137" s="40"/>
    </row>
    <row r="138" spans="5:45">
      <c r="E138" s="40"/>
      <c r="F138" s="40"/>
      <c r="V138" s="40"/>
      <c r="W138" s="40"/>
      <c r="X138" s="40"/>
      <c r="AS138" s="40"/>
    </row>
    <row r="139" spans="5:45">
      <c r="E139" s="40"/>
      <c r="F139" s="40"/>
      <c r="V139" s="40"/>
      <c r="W139" s="40"/>
      <c r="X139" s="40"/>
      <c r="AS139" s="40"/>
    </row>
    <row r="140" spans="5:45">
      <c r="E140" s="40"/>
      <c r="F140" s="40"/>
      <c r="V140" s="40"/>
      <c r="W140" s="40"/>
      <c r="X140" s="40"/>
      <c r="AS140" s="40"/>
    </row>
    <row r="141" spans="5:45">
      <c r="E141" s="40"/>
      <c r="F141" s="40"/>
      <c r="V141" s="40"/>
      <c r="W141" s="40"/>
      <c r="X141" s="40"/>
      <c r="AS141" s="40"/>
    </row>
    <row r="142" spans="5:45">
      <c r="E142" s="40"/>
      <c r="F142" s="40"/>
      <c r="V142" s="40"/>
      <c r="W142" s="40"/>
      <c r="X142" s="40"/>
      <c r="AS142" s="40"/>
    </row>
    <row r="143" spans="5:45">
      <c r="E143" s="40"/>
      <c r="F143" s="40"/>
      <c r="V143" s="40"/>
      <c r="W143" s="40"/>
      <c r="X143" s="40"/>
      <c r="AS143" s="40"/>
    </row>
    <row r="144" spans="5:45">
      <c r="E144" s="40"/>
      <c r="F144" s="40"/>
      <c r="V144" s="40"/>
      <c r="W144" s="40"/>
      <c r="X144" s="40"/>
      <c r="AS144" s="40"/>
    </row>
    <row r="145" spans="5:45">
      <c r="E145" s="40"/>
      <c r="F145" s="40"/>
      <c r="V145" s="40"/>
      <c r="W145" s="40"/>
      <c r="X145" s="40"/>
      <c r="AS145" s="40"/>
    </row>
    <row r="146" spans="5:45">
      <c r="E146" s="40"/>
      <c r="F146" s="40"/>
      <c r="V146" s="40"/>
      <c r="W146" s="40"/>
      <c r="X146" s="40"/>
      <c r="AS146" s="40"/>
    </row>
    <row r="147" spans="5:45">
      <c r="E147" s="40"/>
      <c r="F147" s="40"/>
      <c r="V147" s="40"/>
      <c r="W147" s="40"/>
      <c r="X147" s="40"/>
      <c r="AS147" s="40"/>
    </row>
    <row r="148" spans="5:45">
      <c r="E148" s="40"/>
      <c r="F148" s="40"/>
      <c r="V148" s="40"/>
      <c r="W148" s="40"/>
      <c r="X148" s="40"/>
      <c r="AS148" s="40"/>
    </row>
    <row r="149" spans="5:45">
      <c r="E149" s="40"/>
      <c r="F149" s="40"/>
      <c r="V149" s="40"/>
      <c r="W149" s="40"/>
      <c r="X149" s="40"/>
      <c r="AS149" s="40"/>
    </row>
    <row r="150" spans="5:45">
      <c r="E150" s="40"/>
      <c r="F150" s="40"/>
      <c r="V150" s="40"/>
      <c r="W150" s="40"/>
      <c r="X150" s="40"/>
      <c r="AS150" s="40"/>
    </row>
    <row r="151" spans="5:45">
      <c r="E151" s="40"/>
      <c r="F151" s="40"/>
      <c r="V151" s="40"/>
      <c r="W151" s="40"/>
      <c r="X151" s="40"/>
      <c r="AS151" s="40"/>
    </row>
    <row r="152" spans="5:45">
      <c r="E152" s="40"/>
      <c r="F152" s="40"/>
      <c r="V152" s="40"/>
      <c r="W152" s="40"/>
      <c r="X152" s="40"/>
      <c r="AS152" s="40"/>
    </row>
    <row r="153" spans="5:45">
      <c r="E153" s="40"/>
      <c r="F153" s="40"/>
      <c r="V153" s="40"/>
      <c r="W153" s="40"/>
      <c r="X153" s="40"/>
      <c r="AS153" s="40"/>
    </row>
    <row r="154" spans="5:45">
      <c r="V154" s="40"/>
      <c r="W154" s="40"/>
      <c r="X154" s="40"/>
      <c r="AS154" s="40"/>
    </row>
    <row r="155" spans="5:45">
      <c r="V155" s="40"/>
      <c r="W155" s="40"/>
      <c r="X155" s="40"/>
      <c r="AS155" s="40"/>
    </row>
    <row r="156" spans="5:45">
      <c r="V156" s="40"/>
      <c r="W156" s="40"/>
      <c r="X156" s="40"/>
      <c r="AS156" s="40"/>
    </row>
    <row r="157" spans="5:45">
      <c r="V157" s="40"/>
      <c r="W157" s="40"/>
      <c r="X157" s="40"/>
      <c r="AS157" s="40"/>
    </row>
    <row r="158" spans="5:45">
      <c r="V158" s="40"/>
      <c r="W158" s="40"/>
      <c r="X158" s="40"/>
      <c r="AS158" s="40"/>
    </row>
    <row r="159" spans="5:45">
      <c r="V159" s="40"/>
      <c r="W159" s="40"/>
      <c r="X159" s="40"/>
      <c r="AS159" s="40"/>
    </row>
    <row r="160" spans="5:45">
      <c r="V160" s="40"/>
      <c r="W160" s="40"/>
      <c r="X160" s="40"/>
      <c r="AS160" s="40"/>
    </row>
    <row r="161" spans="22:45">
      <c r="V161" s="40"/>
      <c r="W161" s="40"/>
      <c r="X161" s="40"/>
      <c r="AS161" s="40"/>
    </row>
    <row r="162" spans="22:45">
      <c r="V162" s="40"/>
      <c r="W162" s="40"/>
      <c r="X162" s="40"/>
      <c r="AS162" s="40"/>
    </row>
    <row r="163" spans="22:45">
      <c r="V163" s="40"/>
      <c r="W163" s="40"/>
      <c r="X163" s="40"/>
      <c r="AS163" s="40"/>
    </row>
    <row r="164" spans="22:45">
      <c r="V164" s="40"/>
      <c r="W164" s="40"/>
      <c r="X164" s="40"/>
      <c r="AS164" s="40"/>
    </row>
    <row r="165" spans="22:45">
      <c r="V165" s="40"/>
      <c r="W165" s="40"/>
      <c r="X165" s="40"/>
      <c r="AS165" s="40"/>
    </row>
    <row r="166" spans="22:45">
      <c r="V166" s="40"/>
      <c r="W166" s="40"/>
      <c r="X166" s="40"/>
      <c r="AS166" s="40"/>
    </row>
    <row r="167" spans="22:45">
      <c r="V167" s="40"/>
      <c r="W167" s="40"/>
      <c r="X167" s="40"/>
      <c r="AS167" s="40"/>
    </row>
    <row r="168" spans="22:45">
      <c r="V168" s="40"/>
      <c r="W168" s="40"/>
      <c r="X168" s="40"/>
      <c r="AS168" s="40"/>
    </row>
    <row r="169" spans="22:45">
      <c r="V169" s="40"/>
      <c r="W169" s="40"/>
      <c r="X169" s="40"/>
      <c r="AS169" s="40"/>
    </row>
    <row r="170" spans="22:45">
      <c r="V170" s="40"/>
      <c r="W170" s="40"/>
      <c r="X170" s="40"/>
      <c r="AS170" s="40"/>
    </row>
    <row r="171" spans="22:45">
      <c r="V171" s="40"/>
      <c r="W171" s="40"/>
      <c r="X171" s="40"/>
      <c r="AS171" s="40"/>
    </row>
    <row r="172" spans="22:45">
      <c r="V172" s="40"/>
      <c r="W172" s="40"/>
      <c r="X172" s="40"/>
      <c r="AS172" s="40"/>
    </row>
    <row r="173" spans="22:45">
      <c r="V173" s="40"/>
      <c r="W173" s="40"/>
      <c r="X173" s="40"/>
      <c r="AS173" s="40"/>
    </row>
    <row r="174" spans="22:45">
      <c r="V174" s="40"/>
      <c r="W174" s="40"/>
      <c r="X174" s="40"/>
      <c r="AS174" s="40"/>
    </row>
    <row r="175" spans="22:45">
      <c r="V175" s="40"/>
      <c r="W175" s="40"/>
      <c r="X175" s="40"/>
      <c r="AS175" s="40"/>
    </row>
    <row r="176" spans="22:45">
      <c r="V176" s="40"/>
      <c r="W176" s="40"/>
      <c r="X176" s="40"/>
      <c r="AS176" s="40"/>
    </row>
    <row r="177" spans="22:45">
      <c r="V177" s="40"/>
      <c r="W177" s="40"/>
      <c r="X177" s="40"/>
      <c r="AS177" s="40"/>
    </row>
    <row r="178" spans="22:45">
      <c r="V178" s="40"/>
      <c r="W178" s="40"/>
      <c r="X178" s="40"/>
      <c r="AS178" s="40"/>
    </row>
    <row r="179" spans="22:45">
      <c r="V179" s="40"/>
      <c r="W179" s="40"/>
      <c r="X179" s="40"/>
      <c r="AS179" s="40"/>
    </row>
    <row r="180" spans="22:45">
      <c r="V180" s="40"/>
      <c r="W180" s="40"/>
      <c r="X180" s="40"/>
      <c r="AS180" s="40"/>
    </row>
    <row r="181" spans="22:45">
      <c r="V181" s="40"/>
      <c r="W181" s="40"/>
      <c r="X181" s="40"/>
      <c r="AS181" s="40"/>
    </row>
    <row r="182" spans="22:45">
      <c r="V182" s="40"/>
      <c r="W182" s="40"/>
      <c r="X182" s="40"/>
      <c r="AS182" s="40"/>
    </row>
    <row r="183" spans="22:45">
      <c r="V183" s="40"/>
      <c r="W183" s="40"/>
      <c r="X183" s="40"/>
      <c r="AS183" s="40"/>
    </row>
    <row r="184" spans="22:45">
      <c r="V184" s="40"/>
      <c r="W184" s="40"/>
      <c r="X184" s="40"/>
      <c r="AS184" s="40"/>
    </row>
    <row r="185" spans="22:45">
      <c r="V185" s="40"/>
      <c r="W185" s="40"/>
      <c r="X185" s="40"/>
      <c r="AS185" s="40"/>
    </row>
    <row r="186" spans="22:45">
      <c r="V186" s="40"/>
      <c r="W186" s="40"/>
      <c r="X186" s="40"/>
      <c r="AS186" s="40"/>
    </row>
    <row r="187" spans="22:45">
      <c r="V187" s="40"/>
      <c r="W187" s="40"/>
      <c r="X187" s="40"/>
      <c r="AS187" s="40"/>
    </row>
    <row r="188" spans="22:45">
      <c r="V188" s="40"/>
      <c r="W188" s="40"/>
      <c r="X188" s="40"/>
      <c r="AS188" s="40"/>
    </row>
    <row r="189" spans="22:45">
      <c r="V189" s="40"/>
      <c r="W189" s="40"/>
      <c r="X189" s="40"/>
      <c r="AS189" s="40"/>
    </row>
    <row r="190" spans="22:45">
      <c r="V190" s="40"/>
      <c r="W190" s="40"/>
      <c r="X190" s="40"/>
      <c r="AS190" s="40"/>
    </row>
    <row r="191" spans="22:45">
      <c r="V191" s="40"/>
      <c r="W191" s="40"/>
      <c r="X191" s="40"/>
      <c r="AS191" s="40"/>
    </row>
    <row r="192" spans="22:45">
      <c r="AS192" s="40"/>
    </row>
    <row r="193" spans="45:45">
      <c r="AS193" s="40"/>
    </row>
    <row r="194" spans="45:45">
      <c r="AS194" s="40"/>
    </row>
    <row r="195" spans="45:45">
      <c r="AS195" s="40"/>
    </row>
    <row r="196" spans="45:45">
      <c r="AS196" s="40"/>
    </row>
    <row r="197" spans="45:45">
      <c r="AS197" s="40"/>
    </row>
    <row r="198" spans="45:45">
      <c r="AS198" s="40"/>
    </row>
    <row r="199" spans="45:45">
      <c r="AS199" s="40"/>
    </row>
    <row r="200" spans="45:45">
      <c r="AS200" s="40"/>
    </row>
    <row r="201" spans="45:45">
      <c r="AS201" s="40"/>
    </row>
    <row r="202" spans="45:45">
      <c r="AS202" s="40"/>
    </row>
    <row r="203" spans="45:45">
      <c r="AS203" s="40"/>
    </row>
    <row r="204" spans="45:45">
      <c r="AS204" s="40"/>
    </row>
    <row r="205" spans="45:45">
      <c r="AS205" s="40"/>
    </row>
    <row r="206" spans="45:45">
      <c r="AS206" s="40"/>
    </row>
    <row r="207" spans="45:45">
      <c r="AS207" s="40"/>
    </row>
    <row r="208" spans="45:45">
      <c r="AS208" s="40"/>
    </row>
    <row r="209" spans="45:45">
      <c r="AS209" s="40"/>
    </row>
    <row r="210" spans="45:45">
      <c r="AS210" s="40"/>
    </row>
    <row r="211" spans="45:45">
      <c r="AS211" s="40"/>
    </row>
    <row r="212" spans="45:45">
      <c r="AS212" s="40"/>
    </row>
    <row r="213" spans="45:45">
      <c r="AS213" s="40"/>
    </row>
    <row r="214" spans="45:45">
      <c r="AS214" s="40"/>
    </row>
    <row r="215" spans="45:45">
      <c r="AS215" s="40"/>
    </row>
    <row r="216" spans="45:45">
      <c r="AS216" s="40"/>
    </row>
    <row r="217" spans="45:45">
      <c r="AS217" s="40"/>
    </row>
    <row r="218" spans="45:45">
      <c r="AS218" s="40"/>
    </row>
    <row r="219" spans="45:45">
      <c r="AS219" s="40"/>
    </row>
    <row r="220" spans="45:45">
      <c r="AS220" s="40"/>
    </row>
    <row r="221" spans="45:45">
      <c r="AS221" s="40"/>
    </row>
    <row r="222" spans="45:45">
      <c r="AS222" s="40"/>
    </row>
    <row r="223" spans="45:45">
      <c r="AS223" s="40"/>
    </row>
    <row r="224" spans="45:45">
      <c r="AS224" s="40"/>
    </row>
    <row r="225" spans="45:45">
      <c r="AS225" s="40"/>
    </row>
    <row r="226" spans="45:45">
      <c r="AS226" s="40"/>
    </row>
    <row r="227" spans="45:45">
      <c r="AS227" s="40"/>
    </row>
    <row r="228" spans="45:45">
      <c r="AS228" s="40"/>
    </row>
    <row r="229" spans="45:45">
      <c r="AS229" s="40"/>
    </row>
    <row r="230" spans="45:45">
      <c r="AS230" s="40"/>
    </row>
    <row r="231" spans="45:45">
      <c r="AS231" s="40"/>
    </row>
    <row r="232" spans="45:45">
      <c r="AS232" s="40"/>
    </row>
    <row r="233" spans="45:45">
      <c r="AS233" s="40"/>
    </row>
    <row r="234" spans="45:45">
      <c r="AS234" s="40"/>
    </row>
  </sheetData>
  <mergeCells count="22">
    <mergeCell ref="G1:G2"/>
    <mergeCell ref="A1:A2"/>
    <mergeCell ref="B1:B2"/>
    <mergeCell ref="C1:C2"/>
    <mergeCell ref="D1:D2"/>
    <mergeCell ref="E1:E2"/>
    <mergeCell ref="AR1:AR2"/>
    <mergeCell ref="A8:G8"/>
    <mergeCell ref="A61:G61"/>
    <mergeCell ref="A63:G63"/>
    <mergeCell ref="Z1:AA1"/>
    <mergeCell ref="AC1:AD1"/>
    <mergeCell ref="AF1:AG1"/>
    <mergeCell ref="AI1:AJ1"/>
    <mergeCell ref="AL1:AM1"/>
    <mergeCell ref="AO1:AP1"/>
    <mergeCell ref="H1:I1"/>
    <mergeCell ref="K1:L1"/>
    <mergeCell ref="N1:O1"/>
    <mergeCell ref="Q1:R1"/>
    <mergeCell ref="T1:U1"/>
    <mergeCell ref="W1:X1"/>
  </mergeCells>
  <phoneticPr fontId="3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76"/>
  <sheetViews>
    <sheetView topLeftCell="A10" zoomScale="70" zoomScaleNormal="70" workbookViewId="0">
      <selection activeCell="B20" sqref="B20:E20"/>
    </sheetView>
  </sheetViews>
  <sheetFormatPr defaultRowHeight="15.75"/>
  <cols>
    <col min="3" max="3" width="21.5" customWidth="1"/>
    <col min="5" max="5" width="21.875" customWidth="1"/>
  </cols>
  <sheetData>
    <row r="2" spans="2:26">
      <c r="B2" s="403" t="s">
        <v>612</v>
      </c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</row>
    <row r="3" spans="2:26">
      <c r="B3" s="196" t="s">
        <v>613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</row>
    <row r="4" spans="2:26">
      <c r="B4" s="42"/>
      <c r="C4" s="42"/>
      <c r="D4" s="389"/>
      <c r="E4" s="389"/>
      <c r="F4" s="389"/>
    </row>
    <row r="5" spans="2:26">
      <c r="B5" s="390" t="s">
        <v>684</v>
      </c>
      <c r="C5" s="390"/>
      <c r="D5" s="390"/>
      <c r="E5" s="390"/>
      <c r="F5" s="390"/>
    </row>
    <row r="6" spans="2:26">
      <c r="B6" s="390" t="s">
        <v>640</v>
      </c>
      <c r="C6" s="390"/>
      <c r="D6" s="390"/>
      <c r="E6" s="390"/>
      <c r="F6" s="390"/>
    </row>
    <row r="7" spans="2:26" ht="16.5" thickBot="1">
      <c r="B7" s="404"/>
      <c r="C7" s="404"/>
      <c r="D7" s="404"/>
      <c r="E7" s="404"/>
      <c r="F7" s="404"/>
    </row>
    <row r="8" spans="2:26" ht="32.25" thickTop="1">
      <c r="B8" s="259" t="s">
        <v>126</v>
      </c>
      <c r="C8" s="260" t="s">
        <v>616</v>
      </c>
      <c r="D8" s="261" t="s">
        <v>685</v>
      </c>
      <c r="E8" s="262" t="s">
        <v>686</v>
      </c>
      <c r="F8" s="263" t="s">
        <v>687</v>
      </c>
    </row>
    <row r="9" spans="2:26">
      <c r="B9" s="405" t="s">
        <v>633</v>
      </c>
      <c r="C9" s="406"/>
      <c r="D9" s="264"/>
      <c r="E9" s="264"/>
      <c r="F9" s="265"/>
    </row>
    <row r="10" spans="2:26">
      <c r="B10" s="266">
        <v>1</v>
      </c>
      <c r="C10" s="205" t="s">
        <v>449</v>
      </c>
      <c r="D10" s="197"/>
      <c r="E10" s="267"/>
      <c r="F10" s="268"/>
    </row>
    <row r="11" spans="2:26">
      <c r="B11" s="266">
        <v>2</v>
      </c>
      <c r="C11" s="205" t="s">
        <v>150</v>
      </c>
      <c r="D11" s="197">
        <v>26</v>
      </c>
      <c r="E11" s="267">
        <v>730000</v>
      </c>
      <c r="F11" s="268"/>
    </row>
    <row r="12" spans="2:26">
      <c r="B12" s="266">
        <v>3</v>
      </c>
      <c r="C12" s="205" t="s">
        <v>154</v>
      </c>
      <c r="D12" s="197">
        <v>26</v>
      </c>
      <c r="E12" s="267">
        <v>730000</v>
      </c>
      <c r="F12" s="268"/>
    </row>
    <row r="13" spans="2:26">
      <c r="B13" s="266">
        <v>4</v>
      </c>
      <c r="C13" s="205" t="s">
        <v>158</v>
      </c>
      <c r="D13" s="198">
        <v>26</v>
      </c>
      <c r="E13" s="267">
        <v>730000</v>
      </c>
      <c r="F13" s="268"/>
    </row>
    <row r="14" spans="2:26">
      <c r="B14" s="266">
        <v>5</v>
      </c>
      <c r="C14" s="206" t="s">
        <v>165</v>
      </c>
      <c r="D14" s="198">
        <v>26</v>
      </c>
      <c r="E14" s="267">
        <v>730000</v>
      </c>
      <c r="F14" s="268"/>
    </row>
    <row r="15" spans="2:26">
      <c r="B15" s="391" t="s">
        <v>631</v>
      </c>
      <c r="C15" s="392"/>
      <c r="D15" s="269">
        <f>SUM(D10:D14)</f>
        <v>104</v>
      </c>
      <c r="E15" s="31">
        <f>SUM(E10:E14)</f>
        <v>2920000</v>
      </c>
      <c r="F15" s="268"/>
    </row>
    <row r="16" spans="2:26">
      <c r="B16" s="270"/>
      <c r="C16" s="393"/>
      <c r="D16" s="393"/>
      <c r="E16" s="393"/>
      <c r="F16" s="394"/>
    </row>
    <row r="17" spans="2:6">
      <c r="B17" s="395" t="s">
        <v>634</v>
      </c>
      <c r="C17" s="396"/>
      <c r="D17" s="219"/>
      <c r="E17" s="89"/>
      <c r="F17" s="268"/>
    </row>
    <row r="18" spans="2:6">
      <c r="B18" s="271">
        <v>1</v>
      </c>
      <c r="C18" s="207" t="s">
        <v>163</v>
      </c>
      <c r="D18" s="91">
        <v>26</v>
      </c>
      <c r="E18" s="272">
        <v>730000</v>
      </c>
      <c r="F18" s="268"/>
    </row>
    <row r="19" spans="2:6">
      <c r="B19" s="271">
        <v>2</v>
      </c>
      <c r="C19" s="207" t="s">
        <v>168</v>
      </c>
      <c r="D19" s="91">
        <v>26</v>
      </c>
      <c r="E19" s="272">
        <v>730000</v>
      </c>
      <c r="F19" s="268"/>
    </row>
    <row r="20" spans="2:6">
      <c r="B20" s="391" t="s">
        <v>696</v>
      </c>
      <c r="C20" s="397"/>
      <c r="D20" s="269">
        <f>SUM(D18:D19)</f>
        <v>52</v>
      </c>
      <c r="E20" s="31">
        <f>SUM(E18:E19)</f>
        <v>1460000</v>
      </c>
      <c r="F20" s="268"/>
    </row>
    <row r="21" spans="2:6">
      <c r="B21" s="398"/>
      <c r="C21" s="399"/>
      <c r="D21" s="399"/>
      <c r="E21" s="399"/>
      <c r="F21" s="400"/>
    </row>
    <row r="22" spans="2:6">
      <c r="B22" s="401" t="s">
        <v>635</v>
      </c>
      <c r="C22" s="402"/>
      <c r="D22" s="219"/>
      <c r="E22" s="89"/>
      <c r="F22" s="268"/>
    </row>
    <row r="23" spans="2:6">
      <c r="B23" s="273">
        <v>1</v>
      </c>
      <c r="C23" s="207" t="s">
        <v>205</v>
      </c>
      <c r="D23" s="274">
        <v>21</v>
      </c>
      <c r="E23" s="275">
        <v>630000</v>
      </c>
      <c r="F23" s="268"/>
    </row>
    <row r="24" spans="2:6">
      <c r="B24" s="273">
        <v>2</v>
      </c>
      <c r="C24" s="207" t="s">
        <v>207</v>
      </c>
      <c r="D24" s="274">
        <v>21</v>
      </c>
      <c r="E24" s="275">
        <v>630000</v>
      </c>
      <c r="F24" s="268"/>
    </row>
    <row r="25" spans="2:6">
      <c r="B25" s="273">
        <v>3</v>
      </c>
      <c r="C25" s="207" t="s">
        <v>186</v>
      </c>
      <c r="D25" s="274">
        <v>21</v>
      </c>
      <c r="E25" s="275">
        <v>630000</v>
      </c>
      <c r="F25" s="268"/>
    </row>
    <row r="26" spans="2:6">
      <c r="B26" s="273">
        <v>4</v>
      </c>
      <c r="C26" s="209" t="s">
        <v>174</v>
      </c>
      <c r="D26" s="274">
        <v>21</v>
      </c>
      <c r="E26" s="275">
        <v>630000</v>
      </c>
      <c r="F26" s="268"/>
    </row>
    <row r="27" spans="2:6">
      <c r="B27" s="273">
        <v>5</v>
      </c>
      <c r="C27" s="209" t="s">
        <v>177</v>
      </c>
      <c r="D27" s="274">
        <v>21</v>
      </c>
      <c r="E27" s="275">
        <v>630000</v>
      </c>
      <c r="F27" s="268"/>
    </row>
    <row r="28" spans="2:6">
      <c r="B28" s="273">
        <v>6</v>
      </c>
      <c r="C28" s="209" t="s">
        <v>180</v>
      </c>
      <c r="D28" s="274">
        <v>21</v>
      </c>
      <c r="E28" s="275">
        <v>630000</v>
      </c>
      <c r="F28" s="268"/>
    </row>
    <row r="29" spans="2:6">
      <c r="B29" s="273">
        <v>7</v>
      </c>
      <c r="C29" s="209" t="s">
        <v>183</v>
      </c>
      <c r="D29" s="274">
        <v>21</v>
      </c>
      <c r="E29" s="275">
        <v>630000</v>
      </c>
      <c r="F29" s="268"/>
    </row>
    <row r="30" spans="2:6">
      <c r="B30" s="273">
        <v>8</v>
      </c>
      <c r="C30" s="209" t="s">
        <v>186</v>
      </c>
      <c r="D30" s="274">
        <v>21</v>
      </c>
      <c r="E30" s="275">
        <v>630000</v>
      </c>
      <c r="F30" s="268"/>
    </row>
    <row r="31" spans="2:6">
      <c r="B31" s="273">
        <v>9</v>
      </c>
      <c r="C31" s="207" t="s">
        <v>202</v>
      </c>
      <c r="D31" s="274">
        <v>21</v>
      </c>
      <c r="E31" s="275">
        <v>630000</v>
      </c>
      <c r="F31" s="268"/>
    </row>
    <row r="32" spans="2:6">
      <c r="B32" s="273">
        <v>10</v>
      </c>
      <c r="C32" s="207" t="s">
        <v>204</v>
      </c>
      <c r="D32" s="274">
        <v>21</v>
      </c>
      <c r="E32" s="275">
        <v>630000</v>
      </c>
      <c r="F32" s="268"/>
    </row>
    <row r="33" spans="2:26">
      <c r="B33" s="273">
        <v>11</v>
      </c>
      <c r="C33" s="207" t="s">
        <v>191</v>
      </c>
      <c r="D33" s="274">
        <v>21</v>
      </c>
      <c r="E33" s="275">
        <v>630000</v>
      </c>
      <c r="F33" s="268"/>
    </row>
    <row r="34" spans="2:26">
      <c r="B34" s="385" t="s">
        <v>631</v>
      </c>
      <c r="C34" s="386"/>
      <c r="D34" s="276">
        <f>SUM(D23:D33)</f>
        <v>231</v>
      </c>
      <c r="E34" s="200">
        <f>SUM(E23:E33)</f>
        <v>6930000</v>
      </c>
      <c r="F34" s="277"/>
    </row>
    <row r="35" spans="2:26" ht="16.5" thickBot="1">
      <c r="B35" s="387" t="s">
        <v>641</v>
      </c>
      <c r="C35" s="388"/>
      <c r="D35" s="278">
        <f>D15+D20+D34</f>
        <v>387</v>
      </c>
      <c r="E35" s="278">
        <f>E15+E20+E34</f>
        <v>11310000</v>
      </c>
      <c r="F35" s="202"/>
    </row>
    <row r="36" spans="2:26" ht="16.5" thickTop="1">
      <c r="B36" s="128"/>
      <c r="C36" s="279"/>
      <c r="D36" s="279"/>
      <c r="E36" s="280"/>
      <c r="F36" s="281"/>
    </row>
    <row r="37" spans="2:26">
      <c r="B37" s="282" t="s">
        <v>688</v>
      </c>
      <c r="C37" s="282"/>
      <c r="D37" s="282"/>
      <c r="E37" s="282"/>
      <c r="F37" s="282"/>
    </row>
    <row r="38" spans="2:26">
      <c r="B38" s="42"/>
      <c r="C38" s="42"/>
      <c r="D38" s="389"/>
      <c r="E38" s="389"/>
      <c r="F38" s="389"/>
    </row>
    <row r="39" spans="2:26">
      <c r="B39" s="42"/>
      <c r="C39" s="203" t="s">
        <v>637</v>
      </c>
      <c r="D39" s="390"/>
      <c r="E39" s="390"/>
      <c r="F39" s="390"/>
    </row>
    <row r="40" spans="2:26">
      <c r="B40" s="42"/>
      <c r="C40" s="204" t="s">
        <v>638</v>
      </c>
      <c r="D40" s="389"/>
      <c r="E40" s="389"/>
      <c r="F40" s="389"/>
    </row>
    <row r="45" spans="2:26">
      <c r="B45" s="403" t="s">
        <v>612</v>
      </c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403"/>
    </row>
    <row r="46" spans="2:26">
      <c r="B46" s="196" t="s">
        <v>613</v>
      </c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</row>
    <row r="47" spans="2:26">
      <c r="B47" s="42"/>
      <c r="C47" s="42"/>
      <c r="D47" s="389"/>
      <c r="E47" s="389"/>
      <c r="F47" s="389"/>
    </row>
    <row r="48" spans="2:26">
      <c r="B48" s="390" t="s">
        <v>684</v>
      </c>
      <c r="C48" s="390"/>
      <c r="D48" s="390"/>
      <c r="E48" s="390"/>
      <c r="F48" s="390"/>
    </row>
    <row r="49" spans="2:6">
      <c r="B49" s="390" t="s">
        <v>643</v>
      </c>
      <c r="C49" s="390"/>
      <c r="D49" s="390"/>
      <c r="E49" s="390"/>
      <c r="F49" s="390"/>
    </row>
    <row r="50" spans="2:6" ht="16.5" thickBot="1">
      <c r="B50" s="404"/>
      <c r="C50" s="404"/>
      <c r="D50" s="404"/>
      <c r="E50" s="404"/>
      <c r="F50" s="404"/>
    </row>
    <row r="51" spans="2:6" ht="32.25" thickTop="1">
      <c r="B51" s="259" t="s">
        <v>126</v>
      </c>
      <c r="C51" s="260" t="s">
        <v>616</v>
      </c>
      <c r="D51" s="261" t="s">
        <v>685</v>
      </c>
      <c r="E51" s="262" t="s">
        <v>686</v>
      </c>
      <c r="F51" s="263" t="s">
        <v>687</v>
      </c>
    </row>
    <row r="52" spans="2:6">
      <c r="B52" s="405" t="s">
        <v>633</v>
      </c>
      <c r="C52" s="406"/>
      <c r="D52" s="264"/>
      <c r="E52" s="264"/>
      <c r="F52" s="265"/>
    </row>
    <row r="53" spans="2:6">
      <c r="B53" s="266">
        <v>1</v>
      </c>
      <c r="C53" s="205" t="s">
        <v>449</v>
      </c>
      <c r="D53" s="197"/>
      <c r="E53" s="267"/>
      <c r="F53" s="268"/>
    </row>
    <row r="54" spans="2:6">
      <c r="B54" s="266">
        <v>2</v>
      </c>
      <c r="C54" s="205" t="s">
        <v>150</v>
      </c>
      <c r="D54" s="197">
        <v>19</v>
      </c>
      <c r="E54" s="267">
        <v>730000</v>
      </c>
      <c r="F54" s="268"/>
    </row>
    <row r="55" spans="2:6">
      <c r="B55" s="266">
        <v>3</v>
      </c>
      <c r="C55" s="205" t="s">
        <v>154</v>
      </c>
      <c r="D55" s="197">
        <v>19</v>
      </c>
      <c r="E55" s="267">
        <v>730000</v>
      </c>
      <c r="F55" s="268"/>
    </row>
    <row r="56" spans="2:6">
      <c r="B56" s="266">
        <v>4</v>
      </c>
      <c r="C56" s="205" t="s">
        <v>158</v>
      </c>
      <c r="D56" s="197">
        <v>19</v>
      </c>
      <c r="E56" s="267">
        <v>730000</v>
      </c>
      <c r="F56" s="268"/>
    </row>
    <row r="57" spans="2:6">
      <c r="B57" s="266">
        <v>5</v>
      </c>
      <c r="C57" s="206" t="s">
        <v>165</v>
      </c>
      <c r="D57" s="197">
        <v>19</v>
      </c>
      <c r="E57" s="267">
        <v>730000</v>
      </c>
      <c r="F57" s="268"/>
    </row>
    <row r="58" spans="2:6">
      <c r="B58" s="391" t="s">
        <v>631</v>
      </c>
      <c r="C58" s="392"/>
      <c r="D58" s="269">
        <f>SUM(D53:D57)</f>
        <v>76</v>
      </c>
      <c r="E58" s="31">
        <f>SUM(E53:E57)</f>
        <v>2920000</v>
      </c>
      <c r="F58" s="268"/>
    </row>
    <row r="59" spans="2:6">
      <c r="B59" s="270"/>
      <c r="C59" s="393"/>
      <c r="D59" s="393"/>
      <c r="E59" s="393"/>
      <c r="F59" s="394"/>
    </row>
    <row r="60" spans="2:6">
      <c r="B60" s="395" t="s">
        <v>634</v>
      </c>
      <c r="C60" s="396"/>
      <c r="D60" s="219"/>
      <c r="E60" s="89"/>
      <c r="F60" s="268"/>
    </row>
    <row r="61" spans="2:6">
      <c r="B61" s="271">
        <v>1</v>
      </c>
      <c r="C61" s="207" t="s">
        <v>163</v>
      </c>
      <c r="D61" s="91">
        <v>19</v>
      </c>
      <c r="E61" s="272">
        <v>730000</v>
      </c>
      <c r="F61" s="268"/>
    </row>
    <row r="62" spans="2:6">
      <c r="B62" s="271">
        <v>2</v>
      </c>
      <c r="C62" s="207" t="s">
        <v>168</v>
      </c>
      <c r="D62" s="91">
        <v>19</v>
      </c>
      <c r="E62" s="272">
        <v>730000</v>
      </c>
      <c r="F62" s="268"/>
    </row>
    <row r="63" spans="2:6">
      <c r="B63" s="391" t="s">
        <v>631</v>
      </c>
      <c r="C63" s="397"/>
      <c r="D63" s="269">
        <f>SUM(D61:D62)</f>
        <v>38</v>
      </c>
      <c r="E63" s="31">
        <f>SUM(E61:E62)</f>
        <v>1460000</v>
      </c>
      <c r="F63" s="268"/>
    </row>
    <row r="64" spans="2:6">
      <c r="B64" s="398"/>
      <c r="C64" s="399"/>
      <c r="D64" s="399"/>
      <c r="E64" s="399"/>
      <c r="F64" s="400"/>
    </row>
    <row r="65" spans="2:6">
      <c r="B65" s="401" t="s">
        <v>635</v>
      </c>
      <c r="C65" s="402"/>
      <c r="D65" s="219"/>
      <c r="E65" s="89"/>
      <c r="F65" s="268"/>
    </row>
    <row r="66" spans="2:6">
      <c r="B66" s="273">
        <v>1</v>
      </c>
      <c r="C66" s="207" t="s">
        <v>205</v>
      </c>
      <c r="D66" s="274">
        <v>18</v>
      </c>
      <c r="E66" s="275">
        <v>540000</v>
      </c>
      <c r="F66" s="268"/>
    </row>
    <row r="67" spans="2:6">
      <c r="B67" s="273">
        <v>2</v>
      </c>
      <c r="C67" s="207" t="s">
        <v>207</v>
      </c>
      <c r="D67" s="274">
        <v>18</v>
      </c>
      <c r="E67" s="275">
        <v>540000</v>
      </c>
      <c r="F67" s="268"/>
    </row>
    <row r="68" spans="2:6">
      <c r="B68" s="273">
        <v>3</v>
      </c>
      <c r="C68" s="207" t="s">
        <v>186</v>
      </c>
      <c r="D68" s="274">
        <v>18</v>
      </c>
      <c r="E68" s="275">
        <v>540000</v>
      </c>
      <c r="F68" s="268"/>
    </row>
    <row r="69" spans="2:6">
      <c r="B69" s="273">
        <v>4</v>
      </c>
      <c r="C69" s="209" t="s">
        <v>174</v>
      </c>
      <c r="D69" s="274">
        <v>18</v>
      </c>
      <c r="E69" s="275">
        <v>540000</v>
      </c>
      <c r="F69" s="268"/>
    </row>
    <row r="70" spans="2:6">
      <c r="B70" s="273">
        <v>5</v>
      </c>
      <c r="C70" s="209" t="s">
        <v>177</v>
      </c>
      <c r="D70" s="274">
        <v>18</v>
      </c>
      <c r="E70" s="275">
        <v>540000</v>
      </c>
      <c r="F70" s="268"/>
    </row>
    <row r="71" spans="2:6">
      <c r="B71" s="273">
        <v>6</v>
      </c>
      <c r="C71" s="209" t="s">
        <v>180</v>
      </c>
      <c r="D71" s="274">
        <v>18</v>
      </c>
      <c r="E71" s="275">
        <v>540000</v>
      </c>
      <c r="F71" s="268"/>
    </row>
    <row r="72" spans="2:6">
      <c r="B72" s="273">
        <v>7</v>
      </c>
      <c r="C72" s="209" t="s">
        <v>183</v>
      </c>
      <c r="D72" s="274">
        <v>18</v>
      </c>
      <c r="E72" s="275">
        <v>540000</v>
      </c>
      <c r="F72" s="268"/>
    </row>
    <row r="73" spans="2:6">
      <c r="B73" s="273">
        <v>8</v>
      </c>
      <c r="C73" s="209" t="s">
        <v>186</v>
      </c>
      <c r="D73" s="274">
        <v>18</v>
      </c>
      <c r="E73" s="275">
        <v>540000</v>
      </c>
      <c r="F73" s="268"/>
    </row>
    <row r="74" spans="2:6">
      <c r="B74" s="273">
        <v>9</v>
      </c>
      <c r="C74" s="207" t="s">
        <v>202</v>
      </c>
      <c r="D74" s="274">
        <v>18</v>
      </c>
      <c r="E74" s="275">
        <v>540000</v>
      </c>
      <c r="F74" s="268"/>
    </row>
    <row r="75" spans="2:6">
      <c r="B75" s="273">
        <v>10</v>
      </c>
      <c r="C75" s="207" t="s">
        <v>204</v>
      </c>
      <c r="D75" s="274">
        <v>18</v>
      </c>
      <c r="E75" s="275">
        <v>540000</v>
      </c>
      <c r="F75" s="268"/>
    </row>
    <row r="76" spans="2:6">
      <c r="B76" s="273">
        <v>11</v>
      </c>
      <c r="C76" s="207" t="s">
        <v>191</v>
      </c>
      <c r="D76" s="274">
        <v>18</v>
      </c>
      <c r="E76" s="275">
        <v>540000</v>
      </c>
      <c r="F76" s="268"/>
    </row>
    <row r="77" spans="2:6">
      <c r="B77" s="385" t="s">
        <v>631</v>
      </c>
      <c r="C77" s="386"/>
      <c r="D77" s="276">
        <f>SUM(D66:D76)</f>
        <v>198</v>
      </c>
      <c r="E77" s="200">
        <f>SUM(E66:E76)</f>
        <v>5940000</v>
      </c>
      <c r="F77" s="277"/>
    </row>
    <row r="78" spans="2:6" ht="16.5" thickBot="1">
      <c r="B78" s="387" t="s">
        <v>641</v>
      </c>
      <c r="C78" s="388"/>
      <c r="D78" s="278">
        <f>D58+D63+D77</f>
        <v>312</v>
      </c>
      <c r="E78" s="278">
        <f>E58+E63+E77</f>
        <v>10320000</v>
      </c>
      <c r="F78" s="202"/>
    </row>
    <row r="79" spans="2:6" ht="16.5" thickTop="1">
      <c r="B79" s="128"/>
      <c r="C79" s="279"/>
      <c r="D79" s="279"/>
      <c r="E79" s="280"/>
      <c r="F79" s="281"/>
    </row>
    <row r="80" spans="2:6">
      <c r="B80" s="282" t="s">
        <v>689</v>
      </c>
      <c r="C80" s="282"/>
      <c r="D80" s="282"/>
      <c r="E80" s="282"/>
      <c r="F80" s="282"/>
    </row>
    <row r="81" spans="2:26">
      <c r="B81" s="42"/>
      <c r="C81" s="42"/>
      <c r="D81" s="389"/>
      <c r="E81" s="389"/>
      <c r="F81" s="389"/>
    </row>
    <row r="82" spans="2:26">
      <c r="B82" s="42"/>
      <c r="C82" s="203" t="s">
        <v>637</v>
      </c>
      <c r="D82" s="390"/>
      <c r="E82" s="390"/>
      <c r="F82" s="390"/>
    </row>
    <row r="83" spans="2:26">
      <c r="B83" s="42"/>
      <c r="C83" s="204" t="s">
        <v>638</v>
      </c>
      <c r="D83" s="389"/>
      <c r="E83" s="389"/>
      <c r="F83" s="389"/>
    </row>
    <row r="88" spans="2:26">
      <c r="B88" s="403" t="s">
        <v>612</v>
      </c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</row>
    <row r="89" spans="2:26">
      <c r="B89" s="196" t="s">
        <v>613</v>
      </c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</row>
    <row r="90" spans="2:26">
      <c r="B90" s="42"/>
      <c r="C90" s="42"/>
      <c r="D90" s="389"/>
      <c r="E90" s="389"/>
      <c r="F90" s="389"/>
    </row>
    <row r="91" spans="2:26">
      <c r="B91" s="390" t="s">
        <v>684</v>
      </c>
      <c r="C91" s="390"/>
      <c r="D91" s="390"/>
      <c r="E91" s="390"/>
      <c r="F91" s="390"/>
    </row>
    <row r="92" spans="2:26">
      <c r="B92" s="390" t="s">
        <v>645</v>
      </c>
      <c r="C92" s="390"/>
      <c r="D92" s="390"/>
      <c r="E92" s="390"/>
      <c r="F92" s="390"/>
    </row>
    <row r="93" spans="2:26" ht="16.5" thickBot="1">
      <c r="B93" s="404"/>
      <c r="C93" s="404"/>
      <c r="D93" s="404"/>
      <c r="E93" s="404"/>
      <c r="F93" s="404"/>
    </row>
    <row r="94" spans="2:26" ht="32.25" thickTop="1">
      <c r="B94" s="259" t="s">
        <v>126</v>
      </c>
      <c r="C94" s="260" t="s">
        <v>616</v>
      </c>
      <c r="D94" s="261" t="s">
        <v>685</v>
      </c>
      <c r="E94" s="262" t="s">
        <v>686</v>
      </c>
      <c r="F94" s="263" t="s">
        <v>687</v>
      </c>
    </row>
    <row r="95" spans="2:26">
      <c r="B95" s="405" t="s">
        <v>633</v>
      </c>
      <c r="C95" s="406"/>
      <c r="D95" s="264"/>
      <c r="E95" s="264"/>
      <c r="F95" s="265"/>
    </row>
    <row r="96" spans="2:26">
      <c r="B96" s="266">
        <v>1</v>
      </c>
      <c r="C96" s="205" t="s">
        <v>449</v>
      </c>
      <c r="D96" s="197"/>
      <c r="E96" s="267"/>
      <c r="F96" s="268"/>
    </row>
    <row r="97" spans="2:6">
      <c r="B97" s="266">
        <v>2</v>
      </c>
      <c r="C97" s="205" t="s">
        <v>150</v>
      </c>
      <c r="D97" s="197">
        <v>26</v>
      </c>
      <c r="E97" s="267">
        <v>730000</v>
      </c>
      <c r="F97" s="268"/>
    </row>
    <row r="98" spans="2:6">
      <c r="B98" s="266">
        <v>3</v>
      </c>
      <c r="C98" s="205" t="s">
        <v>154</v>
      </c>
      <c r="D98" s="197">
        <v>26</v>
      </c>
      <c r="E98" s="267">
        <v>730000</v>
      </c>
      <c r="F98" s="268"/>
    </row>
    <row r="99" spans="2:6">
      <c r="B99" s="266">
        <v>4</v>
      </c>
      <c r="C99" s="205" t="s">
        <v>158</v>
      </c>
      <c r="D99" s="197">
        <v>26</v>
      </c>
      <c r="E99" s="267">
        <v>730000</v>
      </c>
      <c r="F99" s="268"/>
    </row>
    <row r="100" spans="2:6">
      <c r="B100" s="266">
        <v>5</v>
      </c>
      <c r="C100" s="206" t="s">
        <v>165</v>
      </c>
      <c r="D100" s="197">
        <v>26</v>
      </c>
      <c r="E100" s="267">
        <v>730000</v>
      </c>
      <c r="F100" s="268"/>
    </row>
    <row r="101" spans="2:6">
      <c r="B101" s="391" t="s">
        <v>631</v>
      </c>
      <c r="C101" s="392"/>
      <c r="D101" s="269">
        <f>SUM(D96:D100)</f>
        <v>104</v>
      </c>
      <c r="E101" s="31">
        <f>SUM(E96:E100)</f>
        <v>2920000</v>
      </c>
      <c r="F101" s="268"/>
    </row>
    <row r="102" spans="2:6">
      <c r="B102" s="270"/>
      <c r="C102" s="393"/>
      <c r="D102" s="393"/>
      <c r="E102" s="393"/>
      <c r="F102" s="394"/>
    </row>
    <row r="103" spans="2:6">
      <c r="B103" s="395" t="s">
        <v>634</v>
      </c>
      <c r="C103" s="396"/>
      <c r="D103" s="219"/>
      <c r="E103" s="89"/>
      <c r="F103" s="268"/>
    </row>
    <row r="104" spans="2:6">
      <c r="B104" s="271">
        <v>1</v>
      </c>
      <c r="C104" s="207" t="s">
        <v>163</v>
      </c>
      <c r="D104" s="91">
        <v>26</v>
      </c>
      <c r="E104" s="272">
        <v>730000</v>
      </c>
      <c r="F104" s="268"/>
    </row>
    <row r="105" spans="2:6">
      <c r="B105" s="271">
        <v>2</v>
      </c>
      <c r="C105" s="207" t="s">
        <v>168</v>
      </c>
      <c r="D105" s="91">
        <v>26</v>
      </c>
      <c r="E105" s="272">
        <v>730000</v>
      </c>
      <c r="F105" s="268"/>
    </row>
    <row r="106" spans="2:6">
      <c r="B106" s="391" t="s">
        <v>631</v>
      </c>
      <c r="C106" s="397"/>
      <c r="D106" s="269">
        <f>SUM(D104:D105)</f>
        <v>52</v>
      </c>
      <c r="E106" s="31">
        <f>SUM(E104:E105)</f>
        <v>1460000</v>
      </c>
      <c r="F106" s="268"/>
    </row>
    <row r="107" spans="2:6">
      <c r="B107" s="398"/>
      <c r="C107" s="399"/>
      <c r="D107" s="399"/>
      <c r="E107" s="399"/>
      <c r="F107" s="400"/>
    </row>
    <row r="108" spans="2:6">
      <c r="B108" s="401" t="s">
        <v>635</v>
      </c>
      <c r="C108" s="402"/>
      <c r="D108" s="219"/>
      <c r="E108" s="89"/>
      <c r="F108" s="268"/>
    </row>
    <row r="109" spans="2:6">
      <c r="B109" s="273">
        <v>1</v>
      </c>
      <c r="C109" s="207" t="s">
        <v>205</v>
      </c>
      <c r="D109" s="274">
        <v>21</v>
      </c>
      <c r="E109" s="275">
        <v>630000</v>
      </c>
      <c r="F109" s="268"/>
    </row>
    <row r="110" spans="2:6">
      <c r="B110" s="273">
        <v>2</v>
      </c>
      <c r="C110" s="207" t="s">
        <v>207</v>
      </c>
      <c r="D110" s="274">
        <v>21</v>
      </c>
      <c r="E110" s="275">
        <v>630000</v>
      </c>
      <c r="F110" s="268"/>
    </row>
    <row r="111" spans="2:6">
      <c r="B111" s="273">
        <v>3</v>
      </c>
      <c r="C111" s="207" t="s">
        <v>186</v>
      </c>
      <c r="D111" s="274">
        <v>21</v>
      </c>
      <c r="E111" s="275">
        <v>630000</v>
      </c>
      <c r="F111" s="268"/>
    </row>
    <row r="112" spans="2:6">
      <c r="B112" s="273">
        <v>4</v>
      </c>
      <c r="C112" s="209" t="s">
        <v>174</v>
      </c>
      <c r="D112" s="274">
        <v>21</v>
      </c>
      <c r="E112" s="275">
        <v>630000</v>
      </c>
      <c r="F112" s="268"/>
    </row>
    <row r="113" spans="2:6">
      <c r="B113" s="273">
        <v>5</v>
      </c>
      <c r="C113" s="209" t="s">
        <v>177</v>
      </c>
      <c r="D113" s="274">
        <v>21</v>
      </c>
      <c r="E113" s="275">
        <v>630000</v>
      </c>
      <c r="F113" s="268"/>
    </row>
    <row r="114" spans="2:6">
      <c r="B114" s="273">
        <v>6</v>
      </c>
      <c r="C114" s="209" t="s">
        <v>180</v>
      </c>
      <c r="D114" s="274">
        <v>21</v>
      </c>
      <c r="E114" s="275">
        <v>630000</v>
      </c>
      <c r="F114" s="268"/>
    </row>
    <row r="115" spans="2:6">
      <c r="B115" s="273">
        <v>7</v>
      </c>
      <c r="C115" s="209" t="s">
        <v>183</v>
      </c>
      <c r="D115" s="274">
        <v>21</v>
      </c>
      <c r="E115" s="275">
        <v>630000</v>
      </c>
      <c r="F115" s="268"/>
    </row>
    <row r="116" spans="2:6">
      <c r="B116" s="273">
        <v>8</v>
      </c>
      <c r="C116" s="209" t="s">
        <v>186</v>
      </c>
      <c r="D116" s="274">
        <v>21</v>
      </c>
      <c r="E116" s="275">
        <v>630000</v>
      </c>
      <c r="F116" s="268"/>
    </row>
    <row r="117" spans="2:6">
      <c r="B117" s="273">
        <v>9</v>
      </c>
      <c r="C117" s="207" t="s">
        <v>202</v>
      </c>
      <c r="D117" s="274">
        <v>21</v>
      </c>
      <c r="E117" s="275">
        <v>630000</v>
      </c>
      <c r="F117" s="268"/>
    </row>
    <row r="118" spans="2:6">
      <c r="B118" s="273">
        <v>10</v>
      </c>
      <c r="C118" s="207" t="s">
        <v>204</v>
      </c>
      <c r="D118" s="274">
        <v>22</v>
      </c>
      <c r="E118" s="275">
        <v>660000</v>
      </c>
      <c r="F118" s="268"/>
    </row>
    <row r="119" spans="2:6">
      <c r="B119" s="273">
        <v>11</v>
      </c>
      <c r="C119" s="207" t="s">
        <v>191</v>
      </c>
      <c r="D119" s="274">
        <v>22</v>
      </c>
      <c r="E119" s="275">
        <v>660000</v>
      </c>
      <c r="F119" s="268"/>
    </row>
    <row r="120" spans="2:6">
      <c r="B120" s="385" t="s">
        <v>631</v>
      </c>
      <c r="C120" s="386"/>
      <c r="D120" s="276">
        <f>SUM(D109:D119)</f>
        <v>233</v>
      </c>
      <c r="E120" s="200">
        <f>SUM(E109:E119)</f>
        <v>6990000</v>
      </c>
      <c r="F120" s="277"/>
    </row>
    <row r="121" spans="2:6" ht="16.5" thickBot="1">
      <c r="B121" s="387" t="s">
        <v>641</v>
      </c>
      <c r="C121" s="388"/>
      <c r="D121" s="278">
        <f>D101+D106+D120</f>
        <v>389</v>
      </c>
      <c r="E121" s="278">
        <f>E101+E106+E120</f>
        <v>11370000</v>
      </c>
      <c r="F121" s="202"/>
    </row>
    <row r="122" spans="2:6" ht="16.5" thickTop="1">
      <c r="B122" s="128"/>
      <c r="C122" s="279"/>
      <c r="D122" s="279"/>
      <c r="E122" s="280"/>
      <c r="F122" s="281"/>
    </row>
    <row r="123" spans="2:6">
      <c r="B123" s="282" t="s">
        <v>690</v>
      </c>
      <c r="C123" s="282"/>
      <c r="D123" s="282"/>
      <c r="E123" s="282"/>
      <c r="F123" s="282"/>
    </row>
    <row r="124" spans="2:6">
      <c r="B124" s="42"/>
      <c r="C124" s="42"/>
      <c r="D124" s="389"/>
      <c r="E124" s="389"/>
      <c r="F124" s="389"/>
    </row>
    <row r="125" spans="2:6">
      <c r="B125" s="42"/>
      <c r="C125" s="203" t="s">
        <v>637</v>
      </c>
      <c r="D125" s="390"/>
      <c r="E125" s="390"/>
      <c r="F125" s="390"/>
    </row>
    <row r="126" spans="2:6">
      <c r="B126" s="42"/>
      <c r="C126" s="204" t="s">
        <v>638</v>
      </c>
      <c r="D126" s="389"/>
      <c r="E126" s="389"/>
      <c r="F126" s="389"/>
    </row>
    <row r="132" spans="2:26">
      <c r="B132" s="403" t="s">
        <v>612</v>
      </c>
      <c r="C132" s="403"/>
      <c r="D132" s="403"/>
      <c r="E132" s="403"/>
      <c r="F132" s="403"/>
      <c r="G132" s="403"/>
      <c r="H132" s="403"/>
      <c r="I132" s="403"/>
      <c r="J132" s="403"/>
      <c r="K132" s="403"/>
      <c r="L132" s="403"/>
      <c r="M132" s="403"/>
      <c r="N132" s="403"/>
      <c r="O132" s="403"/>
      <c r="P132" s="403"/>
      <c r="Q132" s="403"/>
      <c r="R132" s="403"/>
      <c r="S132" s="403"/>
      <c r="T132" s="403"/>
      <c r="U132" s="403"/>
      <c r="V132" s="403"/>
      <c r="W132" s="403"/>
      <c r="X132" s="403"/>
      <c r="Y132" s="403"/>
      <c r="Z132" s="403"/>
    </row>
    <row r="133" spans="2:26">
      <c r="B133" s="196" t="s">
        <v>613</v>
      </c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</row>
    <row r="134" spans="2:26">
      <c r="B134" s="42"/>
      <c r="C134" s="42"/>
      <c r="D134" s="389"/>
      <c r="E134" s="389"/>
      <c r="F134" s="389"/>
    </row>
    <row r="135" spans="2:26">
      <c r="B135" s="390" t="s">
        <v>684</v>
      </c>
      <c r="C135" s="390"/>
      <c r="D135" s="390"/>
      <c r="E135" s="390"/>
      <c r="F135" s="390"/>
    </row>
    <row r="136" spans="2:26">
      <c r="B136" s="390" t="s">
        <v>646</v>
      </c>
      <c r="C136" s="390"/>
      <c r="D136" s="390"/>
      <c r="E136" s="390"/>
      <c r="F136" s="390"/>
    </row>
    <row r="137" spans="2:26" ht="16.5" thickBot="1">
      <c r="B137" s="404"/>
      <c r="C137" s="404"/>
      <c r="D137" s="404"/>
      <c r="E137" s="404"/>
      <c r="F137" s="404"/>
    </row>
    <row r="138" spans="2:26" ht="32.25" thickTop="1">
      <c r="B138" s="259" t="s">
        <v>126</v>
      </c>
      <c r="C138" s="260" t="s">
        <v>616</v>
      </c>
      <c r="D138" s="261" t="s">
        <v>685</v>
      </c>
      <c r="E138" s="262" t="s">
        <v>686</v>
      </c>
      <c r="F138" s="263" t="s">
        <v>687</v>
      </c>
    </row>
    <row r="139" spans="2:26">
      <c r="B139" s="405" t="s">
        <v>633</v>
      </c>
      <c r="C139" s="406"/>
      <c r="D139" s="264"/>
      <c r="E139" s="264"/>
      <c r="F139" s="265"/>
    </row>
    <row r="140" spans="2:26">
      <c r="B140" s="266">
        <v>1</v>
      </c>
      <c r="C140" s="205" t="s">
        <v>449</v>
      </c>
      <c r="D140" s="197">
        <v>21</v>
      </c>
      <c r="E140" s="267">
        <v>730000</v>
      </c>
      <c r="F140" s="268"/>
    </row>
    <row r="141" spans="2:26">
      <c r="B141" s="266">
        <v>2</v>
      </c>
      <c r="C141" s="205" t="s">
        <v>150</v>
      </c>
      <c r="D141" s="197">
        <v>21</v>
      </c>
      <c r="E141" s="267">
        <v>730000</v>
      </c>
      <c r="F141" s="268"/>
    </row>
    <row r="142" spans="2:26">
      <c r="B142" s="266">
        <v>3</v>
      </c>
      <c r="C142" s="205" t="s">
        <v>154</v>
      </c>
      <c r="D142" s="197">
        <v>21</v>
      </c>
      <c r="E142" s="267">
        <v>730000</v>
      </c>
      <c r="F142" s="268"/>
    </row>
    <row r="143" spans="2:26">
      <c r="B143" s="266">
        <v>4</v>
      </c>
      <c r="C143" s="205" t="s">
        <v>158</v>
      </c>
      <c r="D143" s="197">
        <v>21</v>
      </c>
      <c r="E143" s="267">
        <v>730000</v>
      </c>
      <c r="F143" s="268"/>
    </row>
    <row r="144" spans="2:26">
      <c r="B144" s="266">
        <v>5</v>
      </c>
      <c r="C144" s="206" t="s">
        <v>165</v>
      </c>
      <c r="D144" s="197">
        <v>21</v>
      </c>
      <c r="E144" s="267">
        <v>730000</v>
      </c>
      <c r="F144" s="268"/>
    </row>
    <row r="145" spans="2:6">
      <c r="B145" s="391" t="s">
        <v>631</v>
      </c>
      <c r="C145" s="392"/>
      <c r="D145" s="269">
        <f>SUM(D140:D144)</f>
        <v>105</v>
      </c>
      <c r="E145" s="31">
        <f>SUM(E140:E144)</f>
        <v>3650000</v>
      </c>
      <c r="F145" s="268"/>
    </row>
    <row r="146" spans="2:6">
      <c r="B146" s="270"/>
      <c r="C146" s="393"/>
      <c r="D146" s="393"/>
      <c r="E146" s="393"/>
      <c r="F146" s="394"/>
    </row>
    <row r="147" spans="2:6">
      <c r="B147" s="395" t="s">
        <v>634</v>
      </c>
      <c r="C147" s="396"/>
      <c r="D147" s="219"/>
      <c r="E147" s="89"/>
      <c r="F147" s="268"/>
    </row>
    <row r="148" spans="2:6">
      <c r="B148" s="271">
        <v>1</v>
      </c>
      <c r="C148" s="207" t="s">
        <v>163</v>
      </c>
      <c r="D148" s="91">
        <v>21</v>
      </c>
      <c r="E148" s="272">
        <v>730000</v>
      </c>
      <c r="F148" s="268"/>
    </row>
    <row r="149" spans="2:6">
      <c r="B149" s="271">
        <v>2</v>
      </c>
      <c r="C149" s="207" t="s">
        <v>168</v>
      </c>
      <c r="D149" s="91">
        <v>21</v>
      </c>
      <c r="E149" s="272">
        <v>730000</v>
      </c>
      <c r="F149" s="268"/>
    </row>
    <row r="150" spans="2:6">
      <c r="B150" s="271">
        <v>3</v>
      </c>
      <c r="C150" s="207" t="s">
        <v>200</v>
      </c>
      <c r="D150" s="91"/>
      <c r="E150" s="272">
        <v>730000</v>
      </c>
      <c r="F150" s="268"/>
    </row>
    <row r="151" spans="2:6">
      <c r="B151" s="391" t="s">
        <v>631</v>
      </c>
      <c r="C151" s="397"/>
      <c r="D151" s="269">
        <f>SUM(D148:D150)</f>
        <v>42</v>
      </c>
      <c r="E151" s="31">
        <f>SUM(E148:E150)</f>
        <v>2190000</v>
      </c>
      <c r="F151" s="268"/>
    </row>
    <row r="152" spans="2:6">
      <c r="B152" s="398"/>
      <c r="C152" s="399"/>
      <c r="D152" s="399"/>
      <c r="E152" s="399"/>
      <c r="F152" s="400"/>
    </row>
    <row r="153" spans="2:6">
      <c r="B153" s="401" t="s">
        <v>635</v>
      </c>
      <c r="C153" s="402"/>
      <c r="D153" s="219"/>
      <c r="E153" s="89"/>
      <c r="F153" s="268"/>
    </row>
    <row r="154" spans="2:6">
      <c r="B154" s="273">
        <v>1</v>
      </c>
      <c r="C154" s="207" t="s">
        <v>205</v>
      </c>
      <c r="D154" s="91">
        <v>22</v>
      </c>
      <c r="E154" s="275">
        <v>660000</v>
      </c>
      <c r="F154" s="268"/>
    </row>
    <row r="155" spans="2:6">
      <c r="B155" s="273">
        <v>2</v>
      </c>
      <c r="C155" s="207" t="s">
        <v>207</v>
      </c>
      <c r="D155" s="91">
        <v>21</v>
      </c>
      <c r="E155" s="275">
        <v>630000</v>
      </c>
      <c r="F155" s="268"/>
    </row>
    <row r="156" spans="2:6">
      <c r="B156" s="273">
        <v>3</v>
      </c>
      <c r="C156" s="207" t="s">
        <v>186</v>
      </c>
      <c r="D156" s="91">
        <v>22</v>
      </c>
      <c r="E156" s="275">
        <v>660000</v>
      </c>
      <c r="F156" s="268"/>
    </row>
    <row r="157" spans="2:6">
      <c r="B157" s="273">
        <v>4</v>
      </c>
      <c r="C157" s="209" t="s">
        <v>174</v>
      </c>
      <c r="D157" s="91">
        <v>21</v>
      </c>
      <c r="E157" s="275">
        <v>630000</v>
      </c>
      <c r="F157" s="268"/>
    </row>
    <row r="158" spans="2:6">
      <c r="B158" s="273">
        <v>5</v>
      </c>
      <c r="C158" s="209" t="s">
        <v>177</v>
      </c>
      <c r="D158" s="91">
        <v>21</v>
      </c>
      <c r="E158" s="275">
        <v>630000</v>
      </c>
      <c r="F158" s="268"/>
    </row>
    <row r="159" spans="2:6">
      <c r="B159" s="273">
        <v>6</v>
      </c>
      <c r="C159" s="209" t="s">
        <v>180</v>
      </c>
      <c r="D159" s="91">
        <v>21</v>
      </c>
      <c r="E159" s="275">
        <v>630000</v>
      </c>
      <c r="F159" s="268"/>
    </row>
    <row r="160" spans="2:6">
      <c r="B160" s="273">
        <v>7</v>
      </c>
      <c r="C160" s="209" t="s">
        <v>183</v>
      </c>
      <c r="D160" s="91">
        <v>21</v>
      </c>
      <c r="E160" s="275">
        <v>630000</v>
      </c>
      <c r="F160" s="268"/>
    </row>
    <row r="161" spans="2:6">
      <c r="B161" s="273">
        <v>8</v>
      </c>
      <c r="C161" s="209" t="s">
        <v>186</v>
      </c>
      <c r="D161" s="91">
        <v>22</v>
      </c>
      <c r="E161" s="275">
        <v>660000</v>
      </c>
      <c r="F161" s="268"/>
    </row>
    <row r="162" spans="2:6">
      <c r="B162" s="273">
        <v>9</v>
      </c>
      <c r="C162" s="207" t="s">
        <v>202</v>
      </c>
      <c r="D162" s="91">
        <v>21</v>
      </c>
      <c r="E162" s="275">
        <v>630000</v>
      </c>
      <c r="F162" s="268"/>
    </row>
    <row r="163" spans="2:6">
      <c r="B163" s="273">
        <v>10</v>
      </c>
      <c r="C163" s="207" t="s">
        <v>204</v>
      </c>
      <c r="D163" s="91">
        <v>21</v>
      </c>
      <c r="E163" s="275">
        <v>630000</v>
      </c>
      <c r="F163" s="268"/>
    </row>
    <row r="164" spans="2:6">
      <c r="B164" s="273">
        <v>11</v>
      </c>
      <c r="C164" s="207" t="s">
        <v>191</v>
      </c>
      <c r="D164" s="91">
        <v>22</v>
      </c>
      <c r="E164" s="275">
        <v>660000</v>
      </c>
      <c r="F164" s="268"/>
    </row>
    <row r="165" spans="2:6">
      <c r="B165" s="385" t="s">
        <v>631</v>
      </c>
      <c r="C165" s="386"/>
      <c r="D165" s="276">
        <f>SUM(D154:D164)</f>
        <v>235</v>
      </c>
      <c r="E165" s="200">
        <f>SUM(E154:E164)</f>
        <v>7050000</v>
      </c>
      <c r="F165" s="277"/>
    </row>
    <row r="166" spans="2:6" ht="16.5" thickBot="1">
      <c r="B166" s="387" t="s">
        <v>641</v>
      </c>
      <c r="C166" s="388"/>
      <c r="D166" s="278">
        <f>D145+D151+D165</f>
        <v>382</v>
      </c>
      <c r="E166" s="278">
        <f>E145+E151+E165</f>
        <v>12890000</v>
      </c>
      <c r="F166" s="202"/>
    </row>
    <row r="167" spans="2:6" ht="16.5" thickTop="1">
      <c r="B167" s="128"/>
      <c r="C167" s="279"/>
      <c r="D167" s="279"/>
      <c r="E167" s="280"/>
      <c r="F167" s="281"/>
    </row>
    <row r="168" spans="2:6">
      <c r="B168" s="282" t="s">
        <v>691</v>
      </c>
      <c r="C168" s="282"/>
      <c r="D168" s="282"/>
      <c r="E168" s="282"/>
      <c r="F168" s="282"/>
    </row>
    <row r="169" spans="2:6">
      <c r="B169" s="42"/>
      <c r="C169" s="42"/>
      <c r="D169" s="389"/>
      <c r="E169" s="389"/>
      <c r="F169" s="389"/>
    </row>
    <row r="170" spans="2:6">
      <c r="B170" s="42"/>
      <c r="C170" s="203" t="s">
        <v>637</v>
      </c>
      <c r="D170" s="390"/>
      <c r="E170" s="390"/>
      <c r="F170" s="390"/>
    </row>
    <row r="171" spans="2:6">
      <c r="B171" s="42"/>
      <c r="C171" s="204" t="s">
        <v>638</v>
      </c>
      <c r="D171" s="389"/>
      <c r="E171" s="389"/>
      <c r="F171" s="389"/>
    </row>
    <row r="177" spans="2:26">
      <c r="B177" s="403" t="s">
        <v>612</v>
      </c>
      <c r="C177" s="403"/>
      <c r="D177" s="403"/>
      <c r="E177" s="403"/>
      <c r="F177" s="403"/>
      <c r="G177" s="403"/>
      <c r="H177" s="403"/>
      <c r="I177" s="403"/>
      <c r="J177" s="403"/>
      <c r="K177" s="403"/>
      <c r="L177" s="403"/>
      <c r="M177" s="403"/>
      <c r="N177" s="403"/>
      <c r="O177" s="403"/>
      <c r="P177" s="403"/>
      <c r="Q177" s="403"/>
      <c r="R177" s="403"/>
      <c r="S177" s="403"/>
      <c r="T177" s="403"/>
      <c r="U177" s="403"/>
      <c r="V177" s="403"/>
      <c r="W177" s="403"/>
      <c r="X177" s="403"/>
      <c r="Y177" s="403"/>
      <c r="Z177" s="403"/>
    </row>
    <row r="178" spans="2:26">
      <c r="B178" s="196" t="s">
        <v>613</v>
      </c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</row>
    <row r="179" spans="2:26">
      <c r="B179" s="42"/>
      <c r="C179" s="42"/>
      <c r="D179" s="389"/>
      <c r="E179" s="389"/>
      <c r="F179" s="389"/>
    </row>
    <row r="180" spans="2:26">
      <c r="B180" s="390" t="s">
        <v>684</v>
      </c>
      <c r="C180" s="390"/>
      <c r="D180" s="390"/>
      <c r="E180" s="390"/>
      <c r="F180" s="390"/>
    </row>
    <row r="181" spans="2:26">
      <c r="B181" s="390" t="s">
        <v>648</v>
      </c>
      <c r="C181" s="390"/>
      <c r="D181" s="390"/>
      <c r="E181" s="390"/>
      <c r="F181" s="390"/>
    </row>
    <row r="182" spans="2:26" ht="16.5" thickBot="1">
      <c r="B182" s="404"/>
      <c r="C182" s="404"/>
      <c r="D182" s="404"/>
      <c r="E182" s="404"/>
      <c r="F182" s="404"/>
    </row>
    <row r="183" spans="2:26" ht="32.25" thickTop="1">
      <c r="B183" s="259" t="s">
        <v>126</v>
      </c>
      <c r="C183" s="260" t="s">
        <v>616</v>
      </c>
      <c r="D183" s="261" t="s">
        <v>685</v>
      </c>
      <c r="E183" s="262" t="s">
        <v>686</v>
      </c>
      <c r="F183" s="263" t="s">
        <v>687</v>
      </c>
    </row>
    <row r="184" spans="2:26">
      <c r="B184" s="405" t="s">
        <v>633</v>
      </c>
      <c r="C184" s="406"/>
      <c r="D184" s="264"/>
      <c r="E184" s="264"/>
      <c r="F184" s="265"/>
    </row>
    <row r="185" spans="2:26">
      <c r="B185" s="266">
        <v>1</v>
      </c>
      <c r="C185" s="205" t="s">
        <v>449</v>
      </c>
      <c r="D185" s="197">
        <v>20</v>
      </c>
      <c r="E185" s="267">
        <v>730000</v>
      </c>
      <c r="F185" s="268"/>
    </row>
    <row r="186" spans="2:26">
      <c r="B186" s="266">
        <v>2</v>
      </c>
      <c r="C186" s="205" t="s">
        <v>150</v>
      </c>
      <c r="D186" s="197">
        <v>20</v>
      </c>
      <c r="E186" s="267">
        <v>730000</v>
      </c>
      <c r="F186" s="268"/>
    </row>
    <row r="187" spans="2:26">
      <c r="B187" s="266">
        <v>3</v>
      </c>
      <c r="C187" s="205" t="s">
        <v>154</v>
      </c>
      <c r="D187" s="197">
        <v>20</v>
      </c>
      <c r="E187" s="267">
        <v>730000</v>
      </c>
      <c r="F187" s="268"/>
    </row>
    <row r="188" spans="2:26">
      <c r="B188" s="266">
        <v>4</v>
      </c>
      <c r="C188" s="205" t="s">
        <v>158</v>
      </c>
      <c r="D188" s="197">
        <v>20</v>
      </c>
      <c r="E188" s="267">
        <v>730000</v>
      </c>
      <c r="F188" s="268"/>
    </row>
    <row r="189" spans="2:26">
      <c r="B189" s="266">
        <v>5</v>
      </c>
      <c r="C189" s="206" t="s">
        <v>165</v>
      </c>
      <c r="D189" s="197">
        <v>20</v>
      </c>
      <c r="E189" s="267">
        <v>730000</v>
      </c>
      <c r="F189" s="268"/>
    </row>
    <row r="190" spans="2:26">
      <c r="B190" s="391" t="s">
        <v>631</v>
      </c>
      <c r="C190" s="392"/>
      <c r="D190" s="269">
        <f>SUM(D185:D189)</f>
        <v>100</v>
      </c>
      <c r="E190" s="31">
        <f>SUM(E185:E189)</f>
        <v>3650000</v>
      </c>
      <c r="F190" s="268"/>
    </row>
    <row r="191" spans="2:26">
      <c r="B191" s="270"/>
      <c r="C191" s="393"/>
      <c r="D191" s="393"/>
      <c r="E191" s="393"/>
      <c r="F191" s="394"/>
    </row>
    <row r="192" spans="2:26">
      <c r="B192" s="395" t="s">
        <v>634</v>
      </c>
      <c r="C192" s="396"/>
      <c r="D192" s="219"/>
      <c r="E192" s="89"/>
      <c r="F192" s="268"/>
    </row>
    <row r="193" spans="2:6">
      <c r="B193" s="271">
        <v>1</v>
      </c>
      <c r="C193" s="207" t="s">
        <v>163</v>
      </c>
      <c r="D193" s="91">
        <v>21</v>
      </c>
      <c r="E193" s="272">
        <v>730000</v>
      </c>
      <c r="F193" s="268"/>
    </row>
    <row r="194" spans="2:6">
      <c r="B194" s="271">
        <v>2</v>
      </c>
      <c r="C194" s="207" t="s">
        <v>168</v>
      </c>
      <c r="D194" s="91">
        <v>21</v>
      </c>
      <c r="E194" s="272">
        <v>730000</v>
      </c>
      <c r="F194" s="268"/>
    </row>
    <row r="195" spans="2:6">
      <c r="B195" s="271">
        <v>3</v>
      </c>
      <c r="C195" s="207" t="s">
        <v>200</v>
      </c>
      <c r="D195" s="91"/>
      <c r="E195" s="272">
        <v>730000</v>
      </c>
      <c r="F195" s="268"/>
    </row>
    <row r="196" spans="2:6">
      <c r="B196" s="391" t="s">
        <v>631</v>
      </c>
      <c r="C196" s="397"/>
      <c r="D196" s="269">
        <f>SUM(D193:D195)</f>
        <v>42</v>
      </c>
      <c r="E196" s="31">
        <f>SUM(E193:E195)</f>
        <v>2190000</v>
      </c>
      <c r="F196" s="268"/>
    </row>
    <row r="197" spans="2:6">
      <c r="B197" s="398"/>
      <c r="C197" s="399"/>
      <c r="D197" s="399"/>
      <c r="E197" s="399"/>
      <c r="F197" s="400"/>
    </row>
    <row r="198" spans="2:6">
      <c r="B198" s="401" t="s">
        <v>635</v>
      </c>
      <c r="C198" s="402"/>
      <c r="D198" s="219"/>
      <c r="E198" s="89"/>
      <c r="F198" s="268"/>
    </row>
    <row r="199" spans="2:6">
      <c r="B199" s="273">
        <v>1</v>
      </c>
      <c r="C199" s="207" t="s">
        <v>205</v>
      </c>
      <c r="D199" s="91">
        <v>20</v>
      </c>
      <c r="E199" s="275">
        <v>600000</v>
      </c>
      <c r="F199" s="268"/>
    </row>
    <row r="200" spans="2:6">
      <c r="B200" s="273">
        <v>2</v>
      </c>
      <c r="C200" s="207" t="s">
        <v>207</v>
      </c>
      <c r="D200" s="91">
        <v>20</v>
      </c>
      <c r="E200" s="275">
        <v>600000</v>
      </c>
      <c r="F200" s="268"/>
    </row>
    <row r="201" spans="2:6">
      <c r="B201" s="273">
        <v>3</v>
      </c>
      <c r="C201" s="207" t="s">
        <v>186</v>
      </c>
      <c r="D201" s="91">
        <v>20</v>
      </c>
      <c r="E201" s="275">
        <v>600000</v>
      </c>
      <c r="F201" s="268"/>
    </row>
    <row r="202" spans="2:6">
      <c r="B202" s="273">
        <v>4</v>
      </c>
      <c r="C202" s="209" t="s">
        <v>174</v>
      </c>
      <c r="D202" s="91">
        <v>20</v>
      </c>
      <c r="E202" s="275">
        <v>600000</v>
      </c>
      <c r="F202" s="268"/>
    </row>
    <row r="203" spans="2:6">
      <c r="B203" s="273">
        <v>5</v>
      </c>
      <c r="C203" s="209" t="s">
        <v>177</v>
      </c>
      <c r="D203" s="91">
        <v>20</v>
      </c>
      <c r="E203" s="275">
        <v>600000</v>
      </c>
      <c r="F203" s="268"/>
    </row>
    <row r="204" spans="2:6">
      <c r="B204" s="273">
        <v>6</v>
      </c>
      <c r="C204" s="209" t="s">
        <v>180</v>
      </c>
      <c r="D204" s="91">
        <v>20</v>
      </c>
      <c r="E204" s="275">
        <v>600000</v>
      </c>
      <c r="F204" s="268"/>
    </row>
    <row r="205" spans="2:6">
      <c r="B205" s="273">
        <v>7</v>
      </c>
      <c r="C205" s="209" t="s">
        <v>183</v>
      </c>
      <c r="D205" s="91">
        <v>20</v>
      </c>
      <c r="E205" s="275">
        <v>600000</v>
      </c>
      <c r="F205" s="268"/>
    </row>
    <row r="206" spans="2:6">
      <c r="B206" s="273">
        <v>8</v>
      </c>
      <c r="C206" s="209" t="s">
        <v>186</v>
      </c>
      <c r="D206" s="91">
        <v>20</v>
      </c>
      <c r="E206" s="275">
        <v>600000</v>
      </c>
      <c r="F206" s="268"/>
    </row>
    <row r="207" spans="2:6">
      <c r="B207" s="273">
        <v>9</v>
      </c>
      <c r="C207" s="207" t="s">
        <v>202</v>
      </c>
      <c r="D207" s="91">
        <v>20</v>
      </c>
      <c r="E207" s="275">
        <v>600000</v>
      </c>
      <c r="F207" s="268"/>
    </row>
    <row r="208" spans="2:6">
      <c r="B208" s="273">
        <v>10</v>
      </c>
      <c r="C208" s="207" t="s">
        <v>204</v>
      </c>
      <c r="D208" s="91">
        <v>20</v>
      </c>
      <c r="E208" s="275">
        <v>600000</v>
      </c>
      <c r="F208" s="268"/>
    </row>
    <row r="209" spans="2:26">
      <c r="B209" s="273">
        <v>11</v>
      </c>
      <c r="C209" s="207" t="s">
        <v>191</v>
      </c>
      <c r="D209" s="91">
        <v>21</v>
      </c>
      <c r="E209" s="275">
        <v>630000</v>
      </c>
      <c r="F209" s="268"/>
    </row>
    <row r="210" spans="2:26">
      <c r="B210" s="385" t="s">
        <v>631</v>
      </c>
      <c r="C210" s="386"/>
      <c r="D210" s="276">
        <f>SUM(D199:D209)</f>
        <v>221</v>
      </c>
      <c r="E210" s="200">
        <f>SUM(E199:E209)</f>
        <v>6630000</v>
      </c>
      <c r="F210" s="277"/>
    </row>
    <row r="211" spans="2:26" ht="16.5" thickBot="1">
      <c r="B211" s="387" t="s">
        <v>641</v>
      </c>
      <c r="C211" s="388"/>
      <c r="D211" s="278">
        <f>D190+D196+D210</f>
        <v>363</v>
      </c>
      <c r="E211" s="278">
        <f>E190+E196+E210</f>
        <v>12470000</v>
      </c>
      <c r="F211" s="202"/>
    </row>
    <row r="212" spans="2:26" ht="16.5" thickTop="1">
      <c r="B212" s="128"/>
      <c r="C212" s="279"/>
      <c r="D212" s="279"/>
      <c r="E212" s="280"/>
      <c r="F212" s="281"/>
    </row>
    <row r="213" spans="2:26">
      <c r="B213" s="282" t="s">
        <v>692</v>
      </c>
      <c r="C213" s="282"/>
      <c r="D213" s="282"/>
      <c r="E213" s="282"/>
      <c r="F213" s="282"/>
    </row>
    <row r="214" spans="2:26">
      <c r="B214" s="42"/>
      <c r="C214" s="42"/>
      <c r="D214" s="389"/>
      <c r="E214" s="389"/>
      <c r="F214" s="389"/>
    </row>
    <row r="215" spans="2:26">
      <c r="B215" s="42"/>
      <c r="C215" s="203" t="s">
        <v>637</v>
      </c>
      <c r="D215" s="390"/>
      <c r="E215" s="390"/>
      <c r="F215" s="390"/>
    </row>
    <row r="216" spans="2:26">
      <c r="B216" s="42"/>
      <c r="C216" s="204" t="s">
        <v>638</v>
      </c>
      <c r="D216" s="389"/>
      <c r="E216" s="389"/>
      <c r="F216" s="389"/>
    </row>
    <row r="222" spans="2:26">
      <c r="B222" s="403" t="s">
        <v>612</v>
      </c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403"/>
    </row>
    <row r="223" spans="2:26">
      <c r="B223" s="196" t="s">
        <v>613</v>
      </c>
      <c r="C223" s="196"/>
      <c r="D223" s="196"/>
      <c r="E223" s="196"/>
      <c r="F223" s="196"/>
      <c r="G223" s="196"/>
      <c r="H223" s="196"/>
      <c r="I223" s="196"/>
      <c r="J223" s="196"/>
      <c r="K223" s="196"/>
      <c r="L223" s="196"/>
      <c r="M223" s="196"/>
      <c r="N223" s="196"/>
      <c r="O223" s="196"/>
      <c r="P223" s="196"/>
      <c r="Q223" s="196"/>
      <c r="R223" s="196"/>
      <c r="S223" s="196"/>
      <c r="T223" s="196"/>
      <c r="U223" s="196"/>
      <c r="V223" s="196"/>
      <c r="W223" s="196"/>
      <c r="X223" s="196"/>
      <c r="Y223" s="196"/>
      <c r="Z223" s="196"/>
    </row>
    <row r="224" spans="2:26">
      <c r="B224" s="42"/>
      <c r="C224" s="42"/>
      <c r="D224" s="389"/>
      <c r="E224" s="389"/>
      <c r="F224" s="389"/>
    </row>
    <row r="225" spans="2:6">
      <c r="B225" s="390" t="s">
        <v>684</v>
      </c>
      <c r="C225" s="390"/>
      <c r="D225" s="390"/>
      <c r="E225" s="390"/>
      <c r="F225" s="390"/>
    </row>
    <row r="226" spans="2:6">
      <c r="B226" s="390" t="s">
        <v>652</v>
      </c>
      <c r="C226" s="390"/>
      <c r="D226" s="390"/>
      <c r="E226" s="390"/>
      <c r="F226" s="390"/>
    </row>
    <row r="227" spans="2:6" ht="16.5" thickBot="1">
      <c r="B227" s="404"/>
      <c r="C227" s="404"/>
      <c r="D227" s="404"/>
      <c r="E227" s="404"/>
      <c r="F227" s="404"/>
    </row>
    <row r="228" spans="2:6" ht="32.25" thickTop="1">
      <c r="B228" s="259" t="s">
        <v>126</v>
      </c>
      <c r="C228" s="260" t="s">
        <v>616</v>
      </c>
      <c r="D228" s="261" t="s">
        <v>685</v>
      </c>
      <c r="E228" s="262" t="s">
        <v>686</v>
      </c>
      <c r="F228" s="263" t="s">
        <v>687</v>
      </c>
    </row>
    <row r="229" spans="2:6">
      <c r="B229" s="405" t="s">
        <v>633</v>
      </c>
      <c r="C229" s="406"/>
      <c r="D229" s="264"/>
      <c r="E229" s="264"/>
      <c r="F229" s="265"/>
    </row>
    <row r="230" spans="2:6">
      <c r="B230" s="266">
        <v>1</v>
      </c>
      <c r="C230" s="205" t="s">
        <v>449</v>
      </c>
      <c r="D230" s="197">
        <v>22</v>
      </c>
      <c r="E230" s="267">
        <v>730000</v>
      </c>
      <c r="F230" s="268"/>
    </row>
    <row r="231" spans="2:6">
      <c r="B231" s="266">
        <v>2</v>
      </c>
      <c r="C231" s="205" t="s">
        <v>150</v>
      </c>
      <c r="D231" s="197">
        <v>22</v>
      </c>
      <c r="E231" s="267">
        <v>730000</v>
      </c>
      <c r="F231" s="268"/>
    </row>
    <row r="232" spans="2:6">
      <c r="B232" s="266">
        <v>3</v>
      </c>
      <c r="C232" s="205" t="s">
        <v>154</v>
      </c>
      <c r="D232" s="197">
        <v>22</v>
      </c>
      <c r="E232" s="267">
        <v>730000</v>
      </c>
      <c r="F232" s="268"/>
    </row>
    <row r="233" spans="2:6">
      <c r="B233" s="266">
        <v>4</v>
      </c>
      <c r="C233" s="205" t="s">
        <v>158</v>
      </c>
      <c r="D233" s="197">
        <v>22</v>
      </c>
      <c r="E233" s="267">
        <v>730000</v>
      </c>
      <c r="F233" s="268"/>
    </row>
    <row r="234" spans="2:6">
      <c r="B234" s="266">
        <v>5</v>
      </c>
      <c r="C234" s="206" t="s">
        <v>165</v>
      </c>
      <c r="D234" s="197">
        <v>20</v>
      </c>
      <c r="E234" s="267">
        <v>730000</v>
      </c>
      <c r="F234" s="268"/>
    </row>
    <row r="235" spans="2:6">
      <c r="B235" s="391" t="s">
        <v>631</v>
      </c>
      <c r="C235" s="392"/>
      <c r="D235" s="269">
        <f>SUM(D230:D234)</f>
        <v>108</v>
      </c>
      <c r="E235" s="31">
        <f>SUM(E230:E234)</f>
        <v>3650000</v>
      </c>
      <c r="F235" s="268"/>
    </row>
    <row r="236" spans="2:6">
      <c r="B236" s="270"/>
      <c r="C236" s="393"/>
      <c r="D236" s="393"/>
      <c r="E236" s="393"/>
      <c r="F236" s="394"/>
    </row>
    <row r="237" spans="2:6">
      <c r="B237" s="395" t="s">
        <v>634</v>
      </c>
      <c r="C237" s="396"/>
      <c r="D237" s="219"/>
      <c r="E237" s="89"/>
      <c r="F237" s="268"/>
    </row>
    <row r="238" spans="2:6">
      <c r="B238" s="271">
        <v>1</v>
      </c>
      <c r="C238" s="207" t="s">
        <v>163</v>
      </c>
      <c r="D238" s="91">
        <v>22</v>
      </c>
      <c r="E238" s="272">
        <v>730000</v>
      </c>
      <c r="F238" s="268"/>
    </row>
    <row r="239" spans="2:6">
      <c r="B239" s="271">
        <v>2</v>
      </c>
      <c r="C239" s="207" t="s">
        <v>168</v>
      </c>
      <c r="D239" s="91">
        <v>22</v>
      </c>
      <c r="E239" s="272">
        <v>730000</v>
      </c>
      <c r="F239" s="268"/>
    </row>
    <row r="240" spans="2:6">
      <c r="B240" s="271">
        <v>3</v>
      </c>
      <c r="C240" s="207" t="s">
        <v>200</v>
      </c>
      <c r="D240" s="91"/>
      <c r="E240" s="272">
        <v>730000</v>
      </c>
      <c r="F240" s="268"/>
    </row>
    <row r="241" spans="2:6">
      <c r="B241" s="391" t="s">
        <v>631</v>
      </c>
      <c r="C241" s="397"/>
      <c r="D241" s="269">
        <f>SUM(D238:D240)</f>
        <v>44</v>
      </c>
      <c r="E241" s="31">
        <f>SUM(E238:E240)</f>
        <v>2190000</v>
      </c>
      <c r="F241" s="268"/>
    </row>
    <row r="242" spans="2:6">
      <c r="B242" s="398"/>
      <c r="C242" s="399"/>
      <c r="D242" s="399"/>
      <c r="E242" s="399"/>
      <c r="F242" s="400"/>
    </row>
    <row r="243" spans="2:6">
      <c r="B243" s="401" t="s">
        <v>635</v>
      </c>
      <c r="C243" s="402"/>
      <c r="D243" s="219"/>
      <c r="E243" s="89"/>
      <c r="F243" s="268"/>
    </row>
    <row r="244" spans="2:6">
      <c r="B244" s="273">
        <v>1</v>
      </c>
      <c r="C244" s="207" t="s">
        <v>205</v>
      </c>
      <c r="D244" s="91">
        <v>22</v>
      </c>
      <c r="E244" s="275">
        <v>660000</v>
      </c>
      <c r="F244" s="268"/>
    </row>
    <row r="245" spans="2:6">
      <c r="B245" s="273">
        <v>2</v>
      </c>
      <c r="C245" s="207" t="s">
        <v>207</v>
      </c>
      <c r="D245" s="91">
        <v>22</v>
      </c>
      <c r="E245" s="275">
        <v>660000</v>
      </c>
      <c r="F245" s="268"/>
    </row>
    <row r="246" spans="2:6">
      <c r="B246" s="273">
        <v>3</v>
      </c>
      <c r="C246" s="207" t="s">
        <v>186</v>
      </c>
      <c r="D246" s="91">
        <v>22</v>
      </c>
      <c r="E246" s="275">
        <v>660000</v>
      </c>
      <c r="F246" s="268"/>
    </row>
    <row r="247" spans="2:6">
      <c r="B247" s="273">
        <v>4</v>
      </c>
      <c r="C247" s="209" t="s">
        <v>174</v>
      </c>
      <c r="D247" s="91">
        <v>22</v>
      </c>
      <c r="E247" s="275">
        <v>660000</v>
      </c>
      <c r="F247" s="268"/>
    </row>
    <row r="248" spans="2:6">
      <c r="B248" s="273">
        <v>5</v>
      </c>
      <c r="C248" s="209" t="s">
        <v>177</v>
      </c>
      <c r="D248" s="91">
        <v>22</v>
      </c>
      <c r="E248" s="275">
        <v>660000</v>
      </c>
      <c r="F248" s="268"/>
    </row>
    <row r="249" spans="2:6">
      <c r="B249" s="273">
        <v>6</v>
      </c>
      <c r="C249" s="209" t="s">
        <v>180</v>
      </c>
      <c r="D249" s="91">
        <v>22</v>
      </c>
      <c r="E249" s="275">
        <v>660000</v>
      </c>
      <c r="F249" s="268"/>
    </row>
    <row r="250" spans="2:6">
      <c r="B250" s="273">
        <v>7</v>
      </c>
      <c r="C250" s="209" t="s">
        <v>183</v>
      </c>
      <c r="D250" s="91">
        <v>22</v>
      </c>
      <c r="E250" s="275">
        <v>660000</v>
      </c>
      <c r="F250" s="268"/>
    </row>
    <row r="251" spans="2:6">
      <c r="B251" s="273">
        <v>8</v>
      </c>
      <c r="C251" s="209" t="s">
        <v>186</v>
      </c>
      <c r="D251" s="91">
        <v>22</v>
      </c>
      <c r="E251" s="275">
        <v>660000</v>
      </c>
      <c r="F251" s="268"/>
    </row>
    <row r="252" spans="2:6">
      <c r="B252" s="273">
        <v>9</v>
      </c>
      <c r="C252" s="207" t="s">
        <v>202</v>
      </c>
      <c r="D252" s="91">
        <v>22</v>
      </c>
      <c r="E252" s="275">
        <v>660000</v>
      </c>
      <c r="F252" s="268"/>
    </row>
    <row r="253" spans="2:6">
      <c r="B253" s="273">
        <v>10</v>
      </c>
      <c r="C253" s="207" t="s">
        <v>204</v>
      </c>
      <c r="D253" s="91">
        <v>22</v>
      </c>
      <c r="E253" s="275">
        <v>660000</v>
      </c>
      <c r="F253" s="268"/>
    </row>
    <row r="254" spans="2:6">
      <c r="B254" s="273">
        <v>11</v>
      </c>
      <c r="C254" s="207" t="s">
        <v>191</v>
      </c>
      <c r="D254" s="91">
        <v>23</v>
      </c>
      <c r="E254" s="275">
        <v>690000</v>
      </c>
      <c r="F254" s="268"/>
    </row>
    <row r="255" spans="2:6">
      <c r="B255" s="385" t="s">
        <v>631</v>
      </c>
      <c r="C255" s="386"/>
      <c r="D255" s="276">
        <f>SUM(D244:D254)</f>
        <v>243</v>
      </c>
      <c r="E255" s="200">
        <f>SUM(E244:E254)</f>
        <v>7290000</v>
      </c>
      <c r="F255" s="277"/>
    </row>
    <row r="256" spans="2:6" ht="16.5" thickBot="1">
      <c r="B256" s="387" t="s">
        <v>641</v>
      </c>
      <c r="C256" s="388"/>
      <c r="D256" s="278">
        <f>D235+D241+D255</f>
        <v>395</v>
      </c>
      <c r="E256" s="278">
        <f>E235+E241+E255</f>
        <v>13130000</v>
      </c>
      <c r="F256" s="202"/>
    </row>
    <row r="257" spans="2:26" ht="16.5" thickTop="1">
      <c r="B257" s="128"/>
      <c r="C257" s="279"/>
      <c r="D257" s="279"/>
      <c r="E257" s="280"/>
      <c r="F257" s="281"/>
    </row>
    <row r="258" spans="2:26">
      <c r="B258" s="282" t="s">
        <v>693</v>
      </c>
      <c r="C258" s="282"/>
      <c r="D258" s="282"/>
      <c r="E258" s="282"/>
      <c r="F258" s="282"/>
    </row>
    <row r="259" spans="2:26">
      <c r="B259" s="42"/>
      <c r="C259" s="42"/>
      <c r="D259" s="389"/>
      <c r="E259" s="389"/>
      <c r="F259" s="389"/>
    </row>
    <row r="260" spans="2:26">
      <c r="B260" s="42"/>
      <c r="C260" s="203" t="s">
        <v>637</v>
      </c>
      <c r="D260" s="390"/>
      <c r="E260" s="390"/>
      <c r="F260" s="390"/>
    </row>
    <row r="261" spans="2:26">
      <c r="B261" s="42"/>
      <c r="C261" s="204" t="s">
        <v>638</v>
      </c>
      <c r="D261" s="389"/>
      <c r="E261" s="389"/>
      <c r="F261" s="389"/>
    </row>
    <row r="267" spans="2:26">
      <c r="B267" s="403" t="s">
        <v>612</v>
      </c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3"/>
      <c r="P267" s="403"/>
      <c r="Q267" s="403"/>
      <c r="R267" s="403"/>
      <c r="S267" s="403"/>
      <c r="T267" s="403"/>
      <c r="U267" s="403"/>
      <c r="V267" s="403"/>
      <c r="W267" s="403"/>
      <c r="X267" s="403"/>
      <c r="Y267" s="403"/>
      <c r="Z267" s="403"/>
    </row>
    <row r="268" spans="2:26">
      <c r="B268" s="196" t="s">
        <v>613</v>
      </c>
      <c r="C268" s="196"/>
      <c r="D268" s="196"/>
      <c r="E268" s="196"/>
      <c r="F268" s="196"/>
      <c r="G268" s="196"/>
      <c r="H268" s="196"/>
      <c r="I268" s="196"/>
      <c r="J268" s="196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  <c r="Z268" s="196"/>
    </row>
    <row r="269" spans="2:26">
      <c r="B269" s="42"/>
      <c r="C269" s="42"/>
      <c r="D269" s="389"/>
      <c r="E269" s="389"/>
      <c r="F269" s="389"/>
    </row>
    <row r="270" spans="2:26">
      <c r="B270" s="390" t="s">
        <v>684</v>
      </c>
      <c r="C270" s="390"/>
      <c r="D270" s="390"/>
      <c r="E270" s="390"/>
      <c r="F270" s="390"/>
    </row>
    <row r="271" spans="2:26">
      <c r="B271" s="390" t="s">
        <v>653</v>
      </c>
      <c r="C271" s="390"/>
      <c r="D271" s="390"/>
      <c r="E271" s="390"/>
      <c r="F271" s="390"/>
    </row>
    <row r="272" spans="2:26" ht="16.5" thickBot="1">
      <c r="B272" s="404"/>
      <c r="C272" s="404"/>
      <c r="D272" s="404"/>
      <c r="E272" s="404"/>
      <c r="F272" s="404"/>
    </row>
    <row r="273" spans="2:6" ht="32.25" thickTop="1">
      <c r="B273" s="259" t="s">
        <v>126</v>
      </c>
      <c r="C273" s="260" t="s">
        <v>616</v>
      </c>
      <c r="D273" s="261" t="s">
        <v>685</v>
      </c>
      <c r="E273" s="262" t="s">
        <v>686</v>
      </c>
      <c r="F273" s="263" t="s">
        <v>687</v>
      </c>
    </row>
    <row r="274" spans="2:6">
      <c r="B274" s="405" t="s">
        <v>633</v>
      </c>
      <c r="C274" s="406"/>
      <c r="D274" s="264"/>
      <c r="E274" s="264"/>
      <c r="F274" s="265"/>
    </row>
    <row r="275" spans="2:6">
      <c r="B275" s="266">
        <v>1</v>
      </c>
      <c r="C275" s="205" t="s">
        <v>449</v>
      </c>
      <c r="D275" s="197">
        <v>21</v>
      </c>
      <c r="E275" s="267">
        <v>730000</v>
      </c>
      <c r="F275" s="268"/>
    </row>
    <row r="276" spans="2:6">
      <c r="B276" s="266">
        <v>2</v>
      </c>
      <c r="C276" s="205" t="s">
        <v>150</v>
      </c>
      <c r="D276" s="197">
        <v>21</v>
      </c>
      <c r="E276" s="267">
        <v>730000</v>
      </c>
      <c r="F276" s="268"/>
    </row>
    <row r="277" spans="2:6">
      <c r="B277" s="266">
        <v>3</v>
      </c>
      <c r="C277" s="205" t="s">
        <v>154</v>
      </c>
      <c r="D277" s="197">
        <v>21</v>
      </c>
      <c r="E277" s="267">
        <v>730000</v>
      </c>
      <c r="F277" s="268"/>
    </row>
    <row r="278" spans="2:6">
      <c r="B278" s="266">
        <v>4</v>
      </c>
      <c r="C278" s="205" t="s">
        <v>158</v>
      </c>
      <c r="D278" s="197">
        <v>21</v>
      </c>
      <c r="E278" s="267">
        <v>730000</v>
      </c>
      <c r="F278" s="268"/>
    </row>
    <row r="279" spans="2:6">
      <c r="B279" s="266">
        <v>5</v>
      </c>
      <c r="C279" s="206" t="s">
        <v>165</v>
      </c>
      <c r="D279" s="197">
        <v>22</v>
      </c>
      <c r="E279" s="267">
        <v>730000</v>
      </c>
      <c r="F279" s="268"/>
    </row>
    <row r="280" spans="2:6">
      <c r="B280" s="391" t="s">
        <v>631</v>
      </c>
      <c r="C280" s="392"/>
      <c r="D280" s="269">
        <f>SUM(D275:D279)</f>
        <v>106</v>
      </c>
      <c r="E280" s="31">
        <f>SUM(E275:E279)</f>
        <v>3650000</v>
      </c>
      <c r="F280" s="268"/>
    </row>
    <row r="281" spans="2:6">
      <c r="B281" s="270"/>
      <c r="C281" s="393"/>
      <c r="D281" s="393"/>
      <c r="E281" s="393"/>
      <c r="F281" s="394"/>
    </row>
    <row r="282" spans="2:6">
      <c r="B282" s="395" t="s">
        <v>634</v>
      </c>
      <c r="C282" s="396"/>
      <c r="D282" s="219"/>
      <c r="E282" s="89"/>
      <c r="F282" s="268"/>
    </row>
    <row r="283" spans="2:6">
      <c r="B283" s="271">
        <v>1</v>
      </c>
      <c r="C283" s="207" t="s">
        <v>163</v>
      </c>
      <c r="D283" s="91">
        <v>23</v>
      </c>
      <c r="E283" s="272">
        <v>730000</v>
      </c>
      <c r="F283" s="268"/>
    </row>
    <row r="284" spans="2:6">
      <c r="B284" s="271">
        <v>2</v>
      </c>
      <c r="C284" s="207" t="s">
        <v>168</v>
      </c>
      <c r="D284" s="91">
        <v>23</v>
      </c>
      <c r="E284" s="272">
        <v>730000</v>
      </c>
      <c r="F284" s="268"/>
    </row>
    <row r="285" spans="2:6">
      <c r="B285" s="271">
        <v>3</v>
      </c>
      <c r="C285" s="207" t="s">
        <v>200</v>
      </c>
      <c r="D285" s="91">
        <v>22</v>
      </c>
      <c r="E285" s="272">
        <v>730000</v>
      </c>
      <c r="F285" s="268"/>
    </row>
    <row r="286" spans="2:6">
      <c r="B286" s="391" t="s">
        <v>631</v>
      </c>
      <c r="C286" s="397"/>
      <c r="D286" s="269">
        <f>SUM(D283:D285)</f>
        <v>68</v>
      </c>
      <c r="E286" s="31">
        <f>SUM(E283:E285)</f>
        <v>2190000</v>
      </c>
      <c r="F286" s="268"/>
    </row>
    <row r="287" spans="2:6">
      <c r="B287" s="398"/>
      <c r="C287" s="399"/>
      <c r="D287" s="399"/>
      <c r="E287" s="399"/>
      <c r="F287" s="400"/>
    </row>
    <row r="288" spans="2:6">
      <c r="B288" s="401" t="s">
        <v>635</v>
      </c>
      <c r="C288" s="402"/>
      <c r="D288" s="219"/>
      <c r="E288" s="89"/>
      <c r="F288" s="268"/>
    </row>
    <row r="289" spans="2:6">
      <c r="B289" s="273">
        <v>1</v>
      </c>
      <c r="C289" s="207" t="s">
        <v>205</v>
      </c>
      <c r="D289" s="91">
        <v>23</v>
      </c>
      <c r="E289" s="275">
        <v>690000</v>
      </c>
      <c r="F289" s="268"/>
    </row>
    <row r="290" spans="2:6">
      <c r="B290" s="273">
        <v>2</v>
      </c>
      <c r="C290" s="207" t="s">
        <v>207</v>
      </c>
      <c r="D290" s="91">
        <v>23</v>
      </c>
      <c r="E290" s="275">
        <v>690000</v>
      </c>
      <c r="F290" s="268"/>
    </row>
    <row r="291" spans="2:6">
      <c r="B291" s="273">
        <v>3</v>
      </c>
      <c r="C291" s="207" t="s">
        <v>186</v>
      </c>
      <c r="D291" s="91">
        <v>23</v>
      </c>
      <c r="E291" s="275">
        <v>690000</v>
      </c>
      <c r="F291" s="268"/>
    </row>
    <row r="292" spans="2:6">
      <c r="B292" s="273">
        <v>4</v>
      </c>
      <c r="C292" s="209" t="s">
        <v>174</v>
      </c>
      <c r="D292" s="91">
        <v>23</v>
      </c>
      <c r="E292" s="275">
        <v>690000</v>
      </c>
      <c r="F292" s="268"/>
    </row>
    <row r="293" spans="2:6">
      <c r="B293" s="273">
        <v>5</v>
      </c>
      <c r="C293" s="209" t="s">
        <v>177</v>
      </c>
      <c r="D293" s="91">
        <v>23</v>
      </c>
      <c r="E293" s="275">
        <v>690000</v>
      </c>
      <c r="F293" s="268"/>
    </row>
    <row r="294" spans="2:6">
      <c r="B294" s="273">
        <v>6</v>
      </c>
      <c r="C294" s="209" t="s">
        <v>180</v>
      </c>
      <c r="D294" s="91">
        <v>23</v>
      </c>
      <c r="E294" s="275">
        <v>690000</v>
      </c>
      <c r="F294" s="268"/>
    </row>
    <row r="295" spans="2:6">
      <c r="B295" s="273">
        <v>7</v>
      </c>
      <c r="C295" s="209" t="s">
        <v>183</v>
      </c>
      <c r="D295" s="91">
        <v>23</v>
      </c>
      <c r="E295" s="275">
        <v>690000</v>
      </c>
      <c r="F295" s="268"/>
    </row>
    <row r="296" spans="2:6">
      <c r="B296" s="273">
        <v>8</v>
      </c>
      <c r="C296" s="209" t="s">
        <v>186</v>
      </c>
      <c r="D296" s="91">
        <v>23</v>
      </c>
      <c r="E296" s="275">
        <v>690000</v>
      </c>
      <c r="F296" s="268"/>
    </row>
    <row r="297" spans="2:6">
      <c r="B297" s="273">
        <v>9</v>
      </c>
      <c r="C297" s="207" t="s">
        <v>202</v>
      </c>
      <c r="D297" s="91">
        <v>23</v>
      </c>
      <c r="E297" s="275">
        <v>690000</v>
      </c>
      <c r="F297" s="268"/>
    </row>
    <row r="298" spans="2:6">
      <c r="B298" s="273">
        <v>10</v>
      </c>
      <c r="C298" s="207" t="s">
        <v>204</v>
      </c>
      <c r="D298" s="91">
        <v>23</v>
      </c>
      <c r="E298" s="275">
        <v>690000</v>
      </c>
      <c r="F298" s="268"/>
    </row>
    <row r="299" spans="2:6">
      <c r="B299" s="273">
        <v>11</v>
      </c>
      <c r="C299" s="207" t="s">
        <v>191</v>
      </c>
      <c r="D299" s="91">
        <v>23</v>
      </c>
      <c r="E299" s="275">
        <v>690000</v>
      </c>
      <c r="F299" s="268"/>
    </row>
    <row r="300" spans="2:6">
      <c r="B300" s="385" t="s">
        <v>631</v>
      </c>
      <c r="C300" s="386"/>
      <c r="D300" s="276">
        <f>SUM(D289:D299)</f>
        <v>253</v>
      </c>
      <c r="E300" s="200">
        <f>SUM(E289:E299)</f>
        <v>7590000</v>
      </c>
      <c r="F300" s="277"/>
    </row>
    <row r="301" spans="2:6" ht="16.5" thickBot="1">
      <c r="B301" s="387" t="s">
        <v>641</v>
      </c>
      <c r="C301" s="388"/>
      <c r="D301" s="278">
        <f>D280+D286+D300</f>
        <v>427</v>
      </c>
      <c r="E301" s="278">
        <f>E280+E286+E300</f>
        <v>13430000</v>
      </c>
      <c r="F301" s="202"/>
    </row>
    <row r="302" spans="2:6" ht="16.5" thickTop="1">
      <c r="B302" s="128"/>
      <c r="C302" s="279"/>
      <c r="D302" s="279"/>
      <c r="E302" s="280"/>
      <c r="F302" s="281"/>
    </row>
    <row r="303" spans="2:6">
      <c r="B303" s="282" t="s">
        <v>693</v>
      </c>
      <c r="C303" s="282"/>
      <c r="D303" s="282"/>
      <c r="E303" s="282"/>
      <c r="F303" s="282"/>
    </row>
    <row r="304" spans="2:6">
      <c r="B304" s="42"/>
      <c r="C304" s="42"/>
      <c r="D304" s="389"/>
      <c r="E304" s="389"/>
      <c r="F304" s="389"/>
    </row>
    <row r="305" spans="2:26">
      <c r="B305" s="42"/>
      <c r="C305" s="203" t="s">
        <v>637</v>
      </c>
      <c r="D305" s="390"/>
      <c r="E305" s="390"/>
      <c r="F305" s="390"/>
    </row>
    <row r="306" spans="2:26">
      <c r="B306" s="42"/>
      <c r="C306" s="204" t="s">
        <v>638</v>
      </c>
      <c r="D306" s="389"/>
      <c r="E306" s="389"/>
      <c r="F306" s="389"/>
    </row>
    <row r="312" spans="2:26">
      <c r="B312" s="403" t="s">
        <v>612</v>
      </c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403"/>
    </row>
    <row r="313" spans="2:26">
      <c r="B313" s="196" t="s">
        <v>613</v>
      </c>
      <c r="C313" s="196"/>
      <c r="D313" s="196"/>
      <c r="E313" s="196"/>
      <c r="F313" s="196"/>
      <c r="G313" s="196"/>
      <c r="H313" s="196"/>
      <c r="I313" s="196"/>
      <c r="J313" s="196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</row>
    <row r="314" spans="2:26">
      <c r="B314" s="42"/>
      <c r="C314" s="42"/>
      <c r="D314" s="389"/>
      <c r="E314" s="389"/>
      <c r="F314" s="389"/>
    </row>
    <row r="315" spans="2:26">
      <c r="B315" s="390" t="s">
        <v>684</v>
      </c>
      <c r="C315" s="390"/>
      <c r="D315" s="390"/>
      <c r="E315" s="390"/>
      <c r="F315" s="390"/>
    </row>
    <row r="316" spans="2:26">
      <c r="B316" s="390" t="s">
        <v>655</v>
      </c>
      <c r="C316" s="390"/>
      <c r="D316" s="390"/>
      <c r="E316" s="390"/>
      <c r="F316" s="390"/>
    </row>
    <row r="317" spans="2:26" ht="16.5" thickBot="1">
      <c r="B317" s="404"/>
      <c r="C317" s="404"/>
      <c r="D317" s="404"/>
      <c r="E317" s="404"/>
      <c r="F317" s="404"/>
    </row>
    <row r="318" spans="2:26" ht="32.25" thickTop="1">
      <c r="B318" s="259" t="s">
        <v>126</v>
      </c>
      <c r="C318" s="260" t="s">
        <v>616</v>
      </c>
      <c r="D318" s="261" t="s">
        <v>685</v>
      </c>
      <c r="E318" s="262" t="s">
        <v>686</v>
      </c>
      <c r="F318" s="263" t="s">
        <v>687</v>
      </c>
    </row>
    <row r="319" spans="2:26">
      <c r="B319" s="405" t="s">
        <v>633</v>
      </c>
      <c r="C319" s="406"/>
      <c r="D319" s="264"/>
      <c r="E319" s="264"/>
      <c r="F319" s="265"/>
    </row>
    <row r="320" spans="2:26">
      <c r="B320" s="266">
        <v>1</v>
      </c>
      <c r="C320" s="205" t="s">
        <v>449</v>
      </c>
      <c r="D320" s="197">
        <v>23</v>
      </c>
      <c r="E320" s="267">
        <v>730000</v>
      </c>
      <c r="F320" s="268"/>
    </row>
    <row r="321" spans="2:6">
      <c r="B321" s="266">
        <v>2</v>
      </c>
      <c r="C321" s="205" t="s">
        <v>150</v>
      </c>
      <c r="D321" s="197">
        <v>23</v>
      </c>
      <c r="E321" s="267">
        <v>730000</v>
      </c>
      <c r="F321" s="268"/>
    </row>
    <row r="322" spans="2:6">
      <c r="B322" s="266">
        <v>3</v>
      </c>
      <c r="C322" s="205" t="s">
        <v>154</v>
      </c>
      <c r="D322" s="197">
        <v>23</v>
      </c>
      <c r="E322" s="267">
        <v>730000</v>
      </c>
      <c r="F322" s="268"/>
    </row>
    <row r="323" spans="2:6">
      <c r="B323" s="266">
        <v>4</v>
      </c>
      <c r="C323" s="205" t="s">
        <v>158</v>
      </c>
      <c r="D323" s="197">
        <v>23</v>
      </c>
      <c r="E323" s="267">
        <v>730000</v>
      </c>
      <c r="F323" s="268"/>
    </row>
    <row r="324" spans="2:6">
      <c r="B324" s="266">
        <v>5</v>
      </c>
      <c r="C324" s="206" t="s">
        <v>165</v>
      </c>
      <c r="D324" s="197">
        <v>22</v>
      </c>
      <c r="E324" s="267">
        <v>730000</v>
      </c>
      <c r="F324" s="268"/>
    </row>
    <row r="325" spans="2:6">
      <c r="B325" s="391" t="s">
        <v>631</v>
      </c>
      <c r="C325" s="392"/>
      <c r="D325" s="269">
        <f>SUM(D320:D324)</f>
        <v>114</v>
      </c>
      <c r="E325" s="31">
        <f>SUM(E320:E324)</f>
        <v>3650000</v>
      </c>
      <c r="F325" s="268"/>
    </row>
    <row r="326" spans="2:6">
      <c r="B326" s="270"/>
      <c r="C326" s="393"/>
      <c r="D326" s="393"/>
      <c r="E326" s="393"/>
      <c r="F326" s="394"/>
    </row>
    <row r="327" spans="2:6">
      <c r="B327" s="395" t="s">
        <v>634</v>
      </c>
      <c r="C327" s="396"/>
      <c r="D327" s="219"/>
      <c r="E327" s="89"/>
      <c r="F327" s="268"/>
    </row>
    <row r="328" spans="2:6">
      <c r="B328" s="271">
        <v>1</v>
      </c>
      <c r="C328" s="207" t="s">
        <v>163</v>
      </c>
      <c r="D328" s="91">
        <v>22</v>
      </c>
      <c r="E328" s="272">
        <v>730000</v>
      </c>
      <c r="F328" s="268"/>
    </row>
    <row r="329" spans="2:6">
      <c r="B329" s="271">
        <v>2</v>
      </c>
      <c r="C329" s="207" t="s">
        <v>168</v>
      </c>
      <c r="D329" s="91">
        <v>22</v>
      </c>
      <c r="E329" s="272">
        <v>730000</v>
      </c>
      <c r="F329" s="268"/>
    </row>
    <row r="330" spans="2:6">
      <c r="B330" s="271">
        <v>3</v>
      </c>
      <c r="C330" s="207" t="s">
        <v>200</v>
      </c>
      <c r="D330" s="91">
        <v>22</v>
      </c>
      <c r="E330" s="272">
        <v>730000</v>
      </c>
      <c r="F330" s="268"/>
    </row>
    <row r="331" spans="2:6">
      <c r="B331" s="391" t="s">
        <v>631</v>
      </c>
      <c r="C331" s="397"/>
      <c r="D331" s="269">
        <f>SUM(D328:D330)</f>
        <v>66</v>
      </c>
      <c r="E331" s="31">
        <f>SUM(E328:E330)</f>
        <v>2190000</v>
      </c>
      <c r="F331" s="268"/>
    </row>
    <row r="332" spans="2:6">
      <c r="B332" s="398"/>
      <c r="C332" s="399"/>
      <c r="D332" s="399"/>
      <c r="E332" s="399"/>
      <c r="F332" s="400"/>
    </row>
    <row r="333" spans="2:6">
      <c r="B333" s="401" t="s">
        <v>635</v>
      </c>
      <c r="C333" s="402"/>
      <c r="D333" s="219"/>
      <c r="E333" s="89"/>
      <c r="F333" s="268"/>
    </row>
    <row r="334" spans="2:6">
      <c r="B334" s="273">
        <v>1</v>
      </c>
      <c r="C334" s="207" t="s">
        <v>205</v>
      </c>
      <c r="D334" s="91">
        <v>22</v>
      </c>
      <c r="E334" s="275">
        <v>660000</v>
      </c>
      <c r="F334" s="268"/>
    </row>
    <row r="335" spans="2:6">
      <c r="B335" s="273">
        <v>2</v>
      </c>
      <c r="C335" s="207" t="s">
        <v>207</v>
      </c>
      <c r="D335" s="91">
        <v>22</v>
      </c>
      <c r="E335" s="275">
        <v>660000</v>
      </c>
      <c r="F335" s="268"/>
    </row>
    <row r="336" spans="2:6">
      <c r="B336" s="273">
        <v>3</v>
      </c>
      <c r="C336" s="207" t="s">
        <v>186</v>
      </c>
      <c r="D336" s="91">
        <v>22</v>
      </c>
      <c r="E336" s="275">
        <v>660000</v>
      </c>
      <c r="F336" s="268"/>
    </row>
    <row r="337" spans="2:6">
      <c r="B337" s="273">
        <v>4</v>
      </c>
      <c r="C337" s="209" t="s">
        <v>174</v>
      </c>
      <c r="D337" s="91">
        <v>22</v>
      </c>
      <c r="E337" s="275">
        <v>660000</v>
      </c>
      <c r="F337" s="268"/>
    </row>
    <row r="338" spans="2:6">
      <c r="B338" s="273">
        <v>5</v>
      </c>
      <c r="C338" s="209" t="s">
        <v>177</v>
      </c>
      <c r="D338" s="91">
        <v>22</v>
      </c>
      <c r="E338" s="275">
        <v>660000</v>
      </c>
      <c r="F338" s="268"/>
    </row>
    <row r="339" spans="2:6">
      <c r="B339" s="273">
        <v>6</v>
      </c>
      <c r="C339" s="209" t="s">
        <v>180</v>
      </c>
      <c r="D339" s="91">
        <v>22</v>
      </c>
      <c r="E339" s="275">
        <v>660000</v>
      </c>
      <c r="F339" s="268"/>
    </row>
    <row r="340" spans="2:6">
      <c r="B340" s="273">
        <v>7</v>
      </c>
      <c r="C340" s="209" t="s">
        <v>183</v>
      </c>
      <c r="D340" s="91">
        <v>22</v>
      </c>
      <c r="E340" s="275">
        <v>660000</v>
      </c>
      <c r="F340" s="268"/>
    </row>
    <row r="341" spans="2:6">
      <c r="B341" s="273">
        <v>8</v>
      </c>
      <c r="C341" s="209" t="s">
        <v>186</v>
      </c>
      <c r="D341" s="91">
        <v>22</v>
      </c>
      <c r="E341" s="275">
        <v>660000</v>
      </c>
      <c r="F341" s="268"/>
    </row>
    <row r="342" spans="2:6">
      <c r="B342" s="273">
        <v>9</v>
      </c>
      <c r="C342" s="207" t="s">
        <v>202</v>
      </c>
      <c r="D342" s="91">
        <v>22</v>
      </c>
      <c r="E342" s="275">
        <v>660000</v>
      </c>
      <c r="F342" s="268"/>
    </row>
    <row r="343" spans="2:6">
      <c r="B343" s="273">
        <v>10</v>
      </c>
      <c r="C343" s="207" t="s">
        <v>204</v>
      </c>
      <c r="D343" s="91">
        <v>22</v>
      </c>
      <c r="E343" s="275">
        <v>660000</v>
      </c>
      <c r="F343" s="268"/>
    </row>
    <row r="344" spans="2:6">
      <c r="B344" s="273">
        <v>11</v>
      </c>
      <c r="C344" s="207" t="s">
        <v>191</v>
      </c>
      <c r="D344" s="91">
        <v>23</v>
      </c>
      <c r="E344" s="275">
        <v>690000</v>
      </c>
      <c r="F344" s="268"/>
    </row>
    <row r="345" spans="2:6">
      <c r="B345" s="385" t="s">
        <v>631</v>
      </c>
      <c r="C345" s="386"/>
      <c r="D345" s="276">
        <f>SUM(D334:D344)</f>
        <v>243</v>
      </c>
      <c r="E345" s="200">
        <f>SUM(E334:E344)</f>
        <v>7290000</v>
      </c>
      <c r="F345" s="277"/>
    </row>
    <row r="346" spans="2:6" ht="16.5" thickBot="1">
      <c r="B346" s="387" t="s">
        <v>641</v>
      </c>
      <c r="C346" s="388"/>
      <c r="D346" s="278">
        <f>D325+D331+D345</f>
        <v>423</v>
      </c>
      <c r="E346" s="278">
        <f>E325+E331+E345</f>
        <v>13130000</v>
      </c>
      <c r="F346" s="202"/>
    </row>
    <row r="347" spans="2:6" ht="16.5" thickTop="1">
      <c r="B347" s="128"/>
      <c r="C347" s="279"/>
      <c r="D347" s="279"/>
      <c r="E347" s="280"/>
      <c r="F347" s="281"/>
    </row>
    <row r="348" spans="2:6">
      <c r="B348" s="282" t="s">
        <v>693</v>
      </c>
      <c r="C348" s="282"/>
      <c r="D348" s="282"/>
      <c r="E348" s="282"/>
      <c r="F348" s="282"/>
    </row>
    <row r="349" spans="2:6">
      <c r="B349" s="42"/>
      <c r="C349" s="42"/>
      <c r="D349" s="389"/>
      <c r="E349" s="389"/>
      <c r="F349" s="389"/>
    </row>
    <row r="350" spans="2:6">
      <c r="B350" s="42"/>
      <c r="C350" s="203" t="s">
        <v>637</v>
      </c>
      <c r="D350" s="390"/>
      <c r="E350" s="390"/>
      <c r="F350" s="390"/>
    </row>
    <row r="351" spans="2:6">
      <c r="B351" s="42"/>
      <c r="C351" s="204" t="s">
        <v>638</v>
      </c>
      <c r="D351" s="389"/>
      <c r="E351" s="389"/>
      <c r="F351" s="389"/>
    </row>
    <row r="357" spans="2:26">
      <c r="B357" s="403" t="s">
        <v>612</v>
      </c>
      <c r="C357" s="403"/>
      <c r="D357" s="403"/>
      <c r="E357" s="403"/>
      <c r="F357" s="403"/>
      <c r="G357" s="403"/>
      <c r="H357" s="403"/>
      <c r="I357" s="403"/>
      <c r="J357" s="403"/>
      <c r="K357" s="403"/>
      <c r="L357" s="403"/>
      <c r="M357" s="403"/>
      <c r="N357" s="403"/>
      <c r="O357" s="403"/>
      <c r="P357" s="403"/>
      <c r="Q357" s="403"/>
      <c r="R357" s="403"/>
      <c r="S357" s="403"/>
      <c r="T357" s="403"/>
      <c r="U357" s="403"/>
      <c r="V357" s="403"/>
      <c r="W357" s="403"/>
      <c r="X357" s="403"/>
      <c r="Y357" s="403"/>
      <c r="Z357" s="403"/>
    </row>
    <row r="358" spans="2:26">
      <c r="B358" s="196" t="s">
        <v>613</v>
      </c>
      <c r="C358" s="196"/>
      <c r="D358" s="196"/>
      <c r="E358" s="196"/>
      <c r="F358" s="196"/>
      <c r="G358" s="196"/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196"/>
      <c r="V358" s="196"/>
      <c r="W358" s="196"/>
      <c r="X358" s="196"/>
      <c r="Y358" s="196"/>
      <c r="Z358" s="196"/>
    </row>
    <row r="359" spans="2:26">
      <c r="B359" s="42"/>
      <c r="C359" s="42"/>
      <c r="D359" s="389"/>
      <c r="E359" s="389"/>
      <c r="F359" s="389"/>
    </row>
    <row r="360" spans="2:26">
      <c r="B360" s="390" t="s">
        <v>684</v>
      </c>
      <c r="C360" s="390"/>
      <c r="D360" s="390"/>
      <c r="E360" s="390"/>
      <c r="F360" s="390"/>
    </row>
    <row r="361" spans="2:26">
      <c r="B361" s="390" t="s">
        <v>656</v>
      </c>
      <c r="C361" s="390"/>
      <c r="D361" s="390"/>
      <c r="E361" s="390"/>
      <c r="F361" s="390"/>
    </row>
    <row r="362" spans="2:26" ht="16.5" thickBot="1">
      <c r="B362" s="404"/>
      <c r="C362" s="404"/>
      <c r="D362" s="404"/>
      <c r="E362" s="404"/>
      <c r="F362" s="404"/>
    </row>
    <row r="363" spans="2:26" ht="32.25" thickTop="1">
      <c r="B363" s="259" t="s">
        <v>126</v>
      </c>
      <c r="C363" s="260" t="s">
        <v>616</v>
      </c>
      <c r="D363" s="261" t="s">
        <v>685</v>
      </c>
      <c r="E363" s="262" t="s">
        <v>686</v>
      </c>
      <c r="F363" s="263" t="s">
        <v>687</v>
      </c>
    </row>
    <row r="364" spans="2:26">
      <c r="B364" s="405" t="s">
        <v>633</v>
      </c>
      <c r="C364" s="406"/>
      <c r="D364" s="264"/>
      <c r="E364" s="264"/>
      <c r="F364" s="265"/>
    </row>
    <row r="365" spans="2:26">
      <c r="B365" s="266">
        <v>1</v>
      </c>
      <c r="C365" s="205" t="s">
        <v>449</v>
      </c>
      <c r="D365" s="197">
        <v>22</v>
      </c>
      <c r="E365" s="267">
        <v>730000</v>
      </c>
      <c r="F365" s="268"/>
    </row>
    <row r="366" spans="2:26">
      <c r="B366" s="266">
        <v>2</v>
      </c>
      <c r="C366" s="205" t="s">
        <v>150</v>
      </c>
      <c r="D366" s="197">
        <v>22</v>
      </c>
      <c r="E366" s="267">
        <v>730000</v>
      </c>
      <c r="F366" s="268"/>
    </row>
    <row r="367" spans="2:26">
      <c r="B367" s="266">
        <v>3</v>
      </c>
      <c r="C367" s="205" t="s">
        <v>154</v>
      </c>
      <c r="D367" s="197">
        <v>22</v>
      </c>
      <c r="E367" s="267">
        <v>730000</v>
      </c>
      <c r="F367" s="268"/>
    </row>
    <row r="368" spans="2:26">
      <c r="B368" s="266">
        <v>4</v>
      </c>
      <c r="C368" s="205" t="s">
        <v>158</v>
      </c>
      <c r="D368" s="197">
        <v>22</v>
      </c>
      <c r="E368" s="267">
        <v>730000</v>
      </c>
      <c r="F368" s="268"/>
    </row>
    <row r="369" spans="2:6">
      <c r="B369" s="266">
        <v>5</v>
      </c>
      <c r="C369" s="206" t="s">
        <v>165</v>
      </c>
      <c r="D369" s="197">
        <v>22</v>
      </c>
      <c r="E369" s="267">
        <v>730000</v>
      </c>
      <c r="F369" s="268"/>
    </row>
    <row r="370" spans="2:6">
      <c r="B370" s="391" t="s">
        <v>631</v>
      </c>
      <c r="C370" s="392"/>
      <c r="D370" s="269">
        <f>SUM(D365:D369)</f>
        <v>110</v>
      </c>
      <c r="E370" s="31">
        <f>SUM(E365:E369)</f>
        <v>3650000</v>
      </c>
      <c r="F370" s="268"/>
    </row>
    <row r="371" spans="2:6">
      <c r="B371" s="270"/>
      <c r="C371" s="393"/>
      <c r="D371" s="393"/>
      <c r="E371" s="393"/>
      <c r="F371" s="394"/>
    </row>
    <row r="372" spans="2:6">
      <c r="B372" s="395" t="s">
        <v>634</v>
      </c>
      <c r="C372" s="396"/>
      <c r="D372" s="219"/>
      <c r="E372" s="89"/>
      <c r="F372" s="268"/>
    </row>
    <row r="373" spans="2:6">
      <c r="B373" s="271">
        <v>1</v>
      </c>
      <c r="C373" s="207" t="s">
        <v>163</v>
      </c>
      <c r="D373" s="91">
        <v>23</v>
      </c>
      <c r="E373" s="272">
        <v>730000</v>
      </c>
      <c r="F373" s="268"/>
    </row>
    <row r="374" spans="2:6">
      <c r="B374" s="271">
        <v>2</v>
      </c>
      <c r="C374" s="207" t="s">
        <v>168</v>
      </c>
      <c r="D374" s="91">
        <v>23</v>
      </c>
      <c r="E374" s="272">
        <v>730000</v>
      </c>
      <c r="F374" s="268"/>
    </row>
    <row r="375" spans="2:6">
      <c r="B375" s="271">
        <v>3</v>
      </c>
      <c r="C375" s="207" t="s">
        <v>200</v>
      </c>
      <c r="D375" s="91">
        <v>22</v>
      </c>
      <c r="E375" s="272">
        <v>730000</v>
      </c>
      <c r="F375" s="268"/>
    </row>
    <row r="376" spans="2:6">
      <c r="B376" s="391" t="s">
        <v>631</v>
      </c>
      <c r="C376" s="397"/>
      <c r="D376" s="269">
        <f>SUM(D373:D375)</f>
        <v>68</v>
      </c>
      <c r="E376" s="31">
        <f>SUM(E373:E375)</f>
        <v>2190000</v>
      </c>
      <c r="F376" s="268"/>
    </row>
    <row r="377" spans="2:6">
      <c r="B377" s="398"/>
      <c r="C377" s="399"/>
      <c r="D377" s="399"/>
      <c r="E377" s="399"/>
      <c r="F377" s="400"/>
    </row>
    <row r="378" spans="2:6">
      <c r="B378" s="401" t="s">
        <v>635</v>
      </c>
      <c r="C378" s="402"/>
      <c r="D378" s="219"/>
      <c r="E378" s="89"/>
      <c r="F378" s="268"/>
    </row>
    <row r="379" spans="2:6">
      <c r="B379" s="273">
        <v>1</v>
      </c>
      <c r="C379" s="207" t="s">
        <v>205</v>
      </c>
      <c r="D379" s="91">
        <v>23</v>
      </c>
      <c r="E379" s="275">
        <v>690000</v>
      </c>
      <c r="F379" s="268"/>
    </row>
    <row r="380" spans="2:6">
      <c r="B380" s="273">
        <v>2</v>
      </c>
      <c r="C380" s="207" t="s">
        <v>207</v>
      </c>
      <c r="D380" s="91">
        <v>23</v>
      </c>
      <c r="E380" s="275">
        <v>690000</v>
      </c>
      <c r="F380" s="268"/>
    </row>
    <row r="381" spans="2:6">
      <c r="B381" s="273">
        <v>3</v>
      </c>
      <c r="C381" s="207" t="s">
        <v>186</v>
      </c>
      <c r="D381" s="91">
        <v>23</v>
      </c>
      <c r="E381" s="275">
        <v>690000</v>
      </c>
      <c r="F381" s="268"/>
    </row>
    <row r="382" spans="2:6">
      <c r="B382" s="273">
        <v>4</v>
      </c>
      <c r="C382" s="209" t="s">
        <v>174</v>
      </c>
      <c r="D382" s="91">
        <v>23</v>
      </c>
      <c r="E382" s="275">
        <v>690000</v>
      </c>
      <c r="F382" s="268"/>
    </row>
    <row r="383" spans="2:6">
      <c r="B383" s="273">
        <v>5</v>
      </c>
      <c r="C383" s="209" t="s">
        <v>177</v>
      </c>
      <c r="D383" s="91">
        <v>23</v>
      </c>
      <c r="E383" s="275">
        <v>690000</v>
      </c>
      <c r="F383" s="268"/>
    </row>
    <row r="384" spans="2:6">
      <c r="B384" s="273">
        <v>6</v>
      </c>
      <c r="C384" s="209" t="s">
        <v>180</v>
      </c>
      <c r="D384" s="91">
        <v>23</v>
      </c>
      <c r="E384" s="275">
        <v>690000</v>
      </c>
      <c r="F384" s="268"/>
    </row>
    <row r="385" spans="2:6">
      <c r="B385" s="273">
        <v>7</v>
      </c>
      <c r="C385" s="209" t="s">
        <v>183</v>
      </c>
      <c r="D385" s="91">
        <v>23</v>
      </c>
      <c r="E385" s="275">
        <v>690000</v>
      </c>
      <c r="F385" s="268"/>
    </row>
    <row r="386" spans="2:6">
      <c r="B386" s="273">
        <v>8</v>
      </c>
      <c r="C386" s="209" t="s">
        <v>186</v>
      </c>
      <c r="D386" s="91">
        <v>23</v>
      </c>
      <c r="E386" s="275">
        <v>690000</v>
      </c>
      <c r="F386" s="268"/>
    </row>
    <row r="387" spans="2:6">
      <c r="B387" s="273">
        <v>9</v>
      </c>
      <c r="C387" s="207" t="s">
        <v>202</v>
      </c>
      <c r="D387" s="91">
        <v>23</v>
      </c>
      <c r="E387" s="275">
        <v>690000</v>
      </c>
      <c r="F387" s="268"/>
    </row>
    <row r="388" spans="2:6">
      <c r="B388" s="273">
        <v>10</v>
      </c>
      <c r="C388" s="207" t="s">
        <v>204</v>
      </c>
      <c r="D388" s="91">
        <v>23</v>
      </c>
      <c r="E388" s="275">
        <v>690000</v>
      </c>
      <c r="F388" s="268"/>
    </row>
    <row r="389" spans="2:6">
      <c r="B389" s="273">
        <v>11</v>
      </c>
      <c r="C389" s="207" t="s">
        <v>191</v>
      </c>
      <c r="D389" s="91">
        <v>23</v>
      </c>
      <c r="E389" s="275">
        <v>690000</v>
      </c>
      <c r="F389" s="268"/>
    </row>
    <row r="390" spans="2:6">
      <c r="B390" s="385" t="s">
        <v>631</v>
      </c>
      <c r="C390" s="386"/>
      <c r="D390" s="276">
        <f>SUM(D379:D389)</f>
        <v>253</v>
      </c>
      <c r="E390" s="200">
        <f>SUM(E379:E389)</f>
        <v>7590000</v>
      </c>
      <c r="F390" s="277"/>
    </row>
    <row r="391" spans="2:6" ht="16.5" thickBot="1">
      <c r="B391" s="387" t="s">
        <v>641</v>
      </c>
      <c r="C391" s="388"/>
      <c r="D391" s="278">
        <f>D370+D376+D390</f>
        <v>431</v>
      </c>
      <c r="E391" s="278">
        <f>E370+E376+E390</f>
        <v>13430000</v>
      </c>
      <c r="F391" s="202"/>
    </row>
    <row r="392" spans="2:6" ht="16.5" thickTop="1">
      <c r="B392" s="128"/>
      <c r="C392" s="279"/>
      <c r="D392" s="279"/>
      <c r="E392" s="280"/>
      <c r="F392" s="281"/>
    </row>
    <row r="393" spans="2:6">
      <c r="B393" s="282" t="s">
        <v>694</v>
      </c>
      <c r="C393" s="282"/>
      <c r="D393" s="282"/>
      <c r="E393" s="282"/>
      <c r="F393" s="282"/>
    </row>
    <row r="394" spans="2:6">
      <c r="B394" s="42"/>
      <c r="C394" s="42"/>
      <c r="D394" s="389"/>
      <c r="E394" s="389"/>
      <c r="F394" s="389"/>
    </row>
    <row r="395" spans="2:6">
      <c r="B395" s="42"/>
      <c r="C395" s="203" t="s">
        <v>637</v>
      </c>
      <c r="D395" s="390"/>
      <c r="E395" s="390"/>
      <c r="F395" s="390"/>
    </row>
    <row r="396" spans="2:6">
      <c r="B396" s="42"/>
      <c r="C396" s="204" t="s">
        <v>638</v>
      </c>
      <c r="D396" s="389"/>
      <c r="E396" s="389"/>
      <c r="F396" s="389"/>
    </row>
    <row r="402" spans="2:26">
      <c r="B402" s="403" t="s">
        <v>612</v>
      </c>
      <c r="C402" s="403"/>
      <c r="D402" s="403"/>
      <c r="E402" s="403"/>
      <c r="F402" s="403"/>
      <c r="G402" s="403"/>
      <c r="H402" s="403"/>
      <c r="I402" s="403"/>
      <c r="J402" s="403"/>
      <c r="K402" s="403"/>
      <c r="L402" s="403"/>
      <c r="M402" s="403"/>
      <c r="N402" s="403"/>
      <c r="O402" s="403"/>
      <c r="P402" s="403"/>
      <c r="Q402" s="403"/>
      <c r="R402" s="403"/>
      <c r="S402" s="403"/>
      <c r="T402" s="403"/>
      <c r="U402" s="403"/>
      <c r="V402" s="403"/>
      <c r="W402" s="403"/>
      <c r="X402" s="403"/>
      <c r="Y402" s="403"/>
      <c r="Z402" s="403"/>
    </row>
    <row r="403" spans="2:26">
      <c r="B403" s="196" t="s">
        <v>613</v>
      </c>
      <c r="C403" s="196"/>
      <c r="D403" s="196"/>
      <c r="E403" s="196"/>
      <c r="F403" s="196"/>
      <c r="G403" s="196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</row>
    <row r="404" spans="2:26">
      <c r="B404" s="42"/>
      <c r="C404" s="42"/>
      <c r="D404" s="389"/>
      <c r="E404" s="389"/>
      <c r="F404" s="389"/>
    </row>
    <row r="405" spans="2:26">
      <c r="B405" s="390" t="s">
        <v>684</v>
      </c>
      <c r="C405" s="390"/>
      <c r="D405" s="390"/>
      <c r="E405" s="390"/>
      <c r="F405" s="390"/>
    </row>
    <row r="406" spans="2:26">
      <c r="B406" s="390" t="s">
        <v>656</v>
      </c>
      <c r="C406" s="390"/>
      <c r="D406" s="390"/>
      <c r="E406" s="390"/>
      <c r="F406" s="390"/>
    </row>
    <row r="407" spans="2:26" ht="16.5" thickBot="1">
      <c r="B407" s="404"/>
      <c r="C407" s="404"/>
      <c r="D407" s="404"/>
      <c r="E407" s="404"/>
      <c r="F407" s="404"/>
    </row>
    <row r="408" spans="2:26" ht="32.25" thickTop="1">
      <c r="B408" s="259" t="s">
        <v>126</v>
      </c>
      <c r="C408" s="260" t="s">
        <v>616</v>
      </c>
      <c r="D408" s="261" t="s">
        <v>685</v>
      </c>
      <c r="E408" s="262" t="s">
        <v>686</v>
      </c>
      <c r="F408" s="263" t="s">
        <v>687</v>
      </c>
    </row>
    <row r="409" spans="2:26">
      <c r="B409" s="405" t="s">
        <v>633</v>
      </c>
      <c r="C409" s="406"/>
      <c r="D409" s="264"/>
      <c r="E409" s="264"/>
      <c r="F409" s="265"/>
    </row>
    <row r="410" spans="2:26">
      <c r="B410" s="266">
        <v>1</v>
      </c>
      <c r="C410" s="205" t="s">
        <v>449</v>
      </c>
      <c r="D410" s="197">
        <v>23</v>
      </c>
      <c r="E410" s="267">
        <v>730000</v>
      </c>
      <c r="F410" s="268"/>
    </row>
    <row r="411" spans="2:26">
      <c r="B411" s="266">
        <v>2</v>
      </c>
      <c r="C411" s="205" t="s">
        <v>150</v>
      </c>
      <c r="D411" s="197">
        <v>23</v>
      </c>
      <c r="E411" s="267">
        <v>730000</v>
      </c>
      <c r="F411" s="268"/>
    </row>
    <row r="412" spans="2:26">
      <c r="B412" s="266">
        <v>3</v>
      </c>
      <c r="C412" s="205" t="s">
        <v>154</v>
      </c>
      <c r="D412" s="197">
        <v>23</v>
      </c>
      <c r="E412" s="267">
        <v>730000</v>
      </c>
      <c r="F412" s="268"/>
    </row>
    <row r="413" spans="2:26">
      <c r="B413" s="266">
        <v>4</v>
      </c>
      <c r="C413" s="205" t="s">
        <v>158</v>
      </c>
      <c r="D413" s="197">
        <v>23</v>
      </c>
      <c r="E413" s="267">
        <v>730000</v>
      </c>
      <c r="F413" s="268"/>
    </row>
    <row r="414" spans="2:26">
      <c r="B414" s="266">
        <v>5</v>
      </c>
      <c r="C414" s="206" t="s">
        <v>165</v>
      </c>
      <c r="D414" s="197">
        <v>22</v>
      </c>
      <c r="E414" s="267">
        <v>730000</v>
      </c>
      <c r="F414" s="268"/>
    </row>
    <row r="415" spans="2:26">
      <c r="B415" s="391" t="s">
        <v>631</v>
      </c>
      <c r="C415" s="392"/>
      <c r="D415" s="269">
        <f>SUM(D410:D414)</f>
        <v>114</v>
      </c>
      <c r="E415" s="31">
        <f>SUM(E410:E414)</f>
        <v>3650000</v>
      </c>
      <c r="F415" s="268"/>
    </row>
    <row r="416" spans="2:26">
      <c r="B416" s="270"/>
      <c r="C416" s="393"/>
      <c r="D416" s="393"/>
      <c r="E416" s="393"/>
      <c r="F416" s="394"/>
    </row>
    <row r="417" spans="2:6">
      <c r="B417" s="395" t="s">
        <v>634</v>
      </c>
      <c r="C417" s="396"/>
      <c r="D417" s="219"/>
      <c r="E417" s="89"/>
      <c r="F417" s="268"/>
    </row>
    <row r="418" spans="2:6">
      <c r="B418" s="271">
        <v>1</v>
      </c>
      <c r="C418" s="207" t="s">
        <v>163</v>
      </c>
      <c r="D418" s="91">
        <v>22</v>
      </c>
      <c r="E418" s="272">
        <v>730000</v>
      </c>
      <c r="F418" s="268"/>
    </row>
    <row r="419" spans="2:6">
      <c r="B419" s="271">
        <v>2</v>
      </c>
      <c r="C419" s="207" t="s">
        <v>168</v>
      </c>
      <c r="D419" s="91">
        <v>22</v>
      </c>
      <c r="E419" s="272">
        <v>730000</v>
      </c>
      <c r="F419" s="268"/>
    </row>
    <row r="420" spans="2:6">
      <c r="B420" s="271">
        <v>3</v>
      </c>
      <c r="C420" s="207" t="s">
        <v>200</v>
      </c>
      <c r="D420" s="91">
        <v>22</v>
      </c>
      <c r="E420" s="272">
        <v>730000</v>
      </c>
      <c r="F420" s="268"/>
    </row>
    <row r="421" spans="2:6">
      <c r="B421" s="391" t="s">
        <v>631</v>
      </c>
      <c r="C421" s="397"/>
      <c r="D421" s="269">
        <f>SUM(D418:D420)</f>
        <v>66</v>
      </c>
      <c r="E421" s="31">
        <f>SUM(E418:E420)</f>
        <v>2190000</v>
      </c>
      <c r="F421" s="268"/>
    </row>
    <row r="422" spans="2:6">
      <c r="B422" s="398"/>
      <c r="C422" s="399"/>
      <c r="D422" s="399"/>
      <c r="E422" s="399"/>
      <c r="F422" s="400"/>
    </row>
    <row r="423" spans="2:6">
      <c r="B423" s="401" t="s">
        <v>635</v>
      </c>
      <c r="C423" s="402"/>
      <c r="D423" s="219"/>
      <c r="E423" s="89"/>
      <c r="F423" s="268"/>
    </row>
    <row r="424" spans="2:6">
      <c r="B424" s="273">
        <v>1</v>
      </c>
      <c r="C424" s="207" t="s">
        <v>205</v>
      </c>
      <c r="D424" s="91">
        <v>22</v>
      </c>
      <c r="E424" s="275">
        <v>660000</v>
      </c>
      <c r="F424" s="268"/>
    </row>
    <row r="425" spans="2:6">
      <c r="B425" s="273">
        <v>2</v>
      </c>
      <c r="C425" s="207" t="s">
        <v>207</v>
      </c>
      <c r="D425" s="91">
        <v>22</v>
      </c>
      <c r="E425" s="275">
        <v>660000</v>
      </c>
      <c r="F425" s="268"/>
    </row>
    <row r="426" spans="2:6">
      <c r="B426" s="273">
        <v>3</v>
      </c>
      <c r="C426" s="207" t="s">
        <v>186</v>
      </c>
      <c r="D426" s="91">
        <v>22</v>
      </c>
      <c r="E426" s="275">
        <v>660000</v>
      </c>
      <c r="F426" s="268"/>
    </row>
    <row r="427" spans="2:6">
      <c r="B427" s="273">
        <v>4</v>
      </c>
      <c r="C427" s="209" t="s">
        <v>174</v>
      </c>
      <c r="D427" s="91">
        <v>22</v>
      </c>
      <c r="E427" s="275">
        <v>660000</v>
      </c>
      <c r="F427" s="268"/>
    </row>
    <row r="428" spans="2:6">
      <c r="B428" s="273">
        <v>5</v>
      </c>
      <c r="C428" s="209" t="s">
        <v>177</v>
      </c>
      <c r="D428" s="91">
        <v>22</v>
      </c>
      <c r="E428" s="275">
        <v>660000</v>
      </c>
      <c r="F428" s="268"/>
    </row>
    <row r="429" spans="2:6">
      <c r="B429" s="273">
        <v>6</v>
      </c>
      <c r="C429" s="209" t="s">
        <v>180</v>
      </c>
      <c r="D429" s="91">
        <v>22</v>
      </c>
      <c r="E429" s="275">
        <v>660000</v>
      </c>
      <c r="F429" s="268"/>
    </row>
    <row r="430" spans="2:6">
      <c r="B430" s="273">
        <v>7</v>
      </c>
      <c r="C430" s="209" t="s">
        <v>183</v>
      </c>
      <c r="D430" s="91">
        <v>22</v>
      </c>
      <c r="E430" s="275">
        <v>660000</v>
      </c>
      <c r="F430" s="268"/>
    </row>
    <row r="431" spans="2:6">
      <c r="B431" s="273">
        <v>8</v>
      </c>
      <c r="C431" s="209" t="s">
        <v>186</v>
      </c>
      <c r="D431" s="91">
        <v>22</v>
      </c>
      <c r="E431" s="275">
        <v>660000</v>
      </c>
      <c r="F431" s="268"/>
    </row>
    <row r="432" spans="2:6">
      <c r="B432" s="273">
        <v>9</v>
      </c>
      <c r="C432" s="207" t="s">
        <v>202</v>
      </c>
      <c r="D432" s="91">
        <v>22</v>
      </c>
      <c r="E432" s="275">
        <v>660000</v>
      </c>
      <c r="F432" s="268"/>
    </row>
    <row r="433" spans="2:26">
      <c r="B433" s="273">
        <v>10</v>
      </c>
      <c r="C433" s="207" t="s">
        <v>204</v>
      </c>
      <c r="D433" s="91">
        <v>22</v>
      </c>
      <c r="E433" s="275">
        <v>660000</v>
      </c>
      <c r="F433" s="268"/>
    </row>
    <row r="434" spans="2:26">
      <c r="B434" s="273">
        <v>11</v>
      </c>
      <c r="C434" s="207" t="s">
        <v>191</v>
      </c>
      <c r="D434" s="91">
        <v>23</v>
      </c>
      <c r="E434" s="275">
        <v>690000</v>
      </c>
      <c r="F434" s="268"/>
    </row>
    <row r="435" spans="2:26">
      <c r="B435" s="385" t="s">
        <v>631</v>
      </c>
      <c r="C435" s="386"/>
      <c r="D435" s="276">
        <f>SUM(D424:D434)</f>
        <v>243</v>
      </c>
      <c r="E435" s="200">
        <f>SUM(E424:E434)</f>
        <v>7290000</v>
      </c>
      <c r="F435" s="277"/>
    </row>
    <row r="436" spans="2:26" ht="16.5" thickBot="1">
      <c r="B436" s="387" t="s">
        <v>641</v>
      </c>
      <c r="C436" s="388"/>
      <c r="D436" s="278">
        <f>D415+D421+D435</f>
        <v>423</v>
      </c>
      <c r="E436" s="278">
        <f>E415+E421+E435</f>
        <v>13130000</v>
      </c>
      <c r="F436" s="202"/>
    </row>
    <row r="437" spans="2:26" ht="16.5" thickTop="1">
      <c r="B437" s="128"/>
      <c r="C437" s="279"/>
      <c r="D437" s="279"/>
      <c r="E437" s="280"/>
      <c r="F437" s="281"/>
    </row>
    <row r="438" spans="2:26">
      <c r="B438" s="282" t="s">
        <v>693</v>
      </c>
      <c r="C438" s="282"/>
      <c r="D438" s="282"/>
      <c r="E438" s="282"/>
      <c r="F438" s="282"/>
    </row>
    <row r="439" spans="2:26">
      <c r="B439" s="42"/>
      <c r="C439" s="42"/>
      <c r="D439" s="389"/>
      <c r="E439" s="389"/>
      <c r="F439" s="389"/>
    </row>
    <row r="440" spans="2:26">
      <c r="B440" s="42"/>
      <c r="C440" s="203" t="s">
        <v>637</v>
      </c>
      <c r="D440" s="390"/>
      <c r="E440" s="390"/>
      <c r="F440" s="390"/>
    </row>
    <row r="441" spans="2:26">
      <c r="B441" s="42"/>
      <c r="C441" s="204" t="s">
        <v>638</v>
      </c>
      <c r="D441" s="389"/>
      <c r="E441" s="389"/>
      <c r="F441" s="389"/>
    </row>
    <row r="447" spans="2:26">
      <c r="B447" s="403" t="s">
        <v>612</v>
      </c>
      <c r="C447" s="403"/>
      <c r="D447" s="403"/>
      <c r="E447" s="403"/>
      <c r="F447" s="403"/>
      <c r="G447" s="403"/>
      <c r="H447" s="403"/>
      <c r="I447" s="403"/>
      <c r="J447" s="403"/>
      <c r="K447" s="403"/>
      <c r="L447" s="403"/>
      <c r="M447" s="403"/>
      <c r="N447" s="403"/>
      <c r="O447" s="403"/>
      <c r="P447" s="403"/>
      <c r="Q447" s="403"/>
      <c r="R447" s="403"/>
      <c r="S447" s="403"/>
      <c r="T447" s="403"/>
      <c r="U447" s="403"/>
      <c r="V447" s="403"/>
      <c r="W447" s="403"/>
      <c r="X447" s="403"/>
      <c r="Y447" s="403"/>
      <c r="Z447" s="403"/>
    </row>
    <row r="448" spans="2:26">
      <c r="B448" s="196" t="s">
        <v>613</v>
      </c>
      <c r="C448" s="196"/>
      <c r="D448" s="196"/>
      <c r="E448" s="196"/>
      <c r="F448" s="196"/>
      <c r="G448" s="196"/>
      <c r="H448" s="196"/>
      <c r="I448" s="196"/>
      <c r="J448" s="196"/>
      <c r="K448" s="196"/>
      <c r="L448" s="196"/>
      <c r="M448" s="196"/>
      <c r="N448" s="196"/>
      <c r="O448" s="196"/>
      <c r="P448" s="196"/>
      <c r="Q448" s="196"/>
      <c r="R448" s="196"/>
      <c r="S448" s="196"/>
      <c r="T448" s="196"/>
      <c r="U448" s="196"/>
      <c r="V448" s="196"/>
      <c r="W448" s="196"/>
      <c r="X448" s="196"/>
      <c r="Y448" s="196"/>
      <c r="Z448" s="196"/>
    </row>
    <row r="449" spans="2:6">
      <c r="B449" s="42"/>
      <c r="C449" s="42"/>
      <c r="D449" s="389"/>
      <c r="E449" s="389"/>
      <c r="F449" s="389"/>
    </row>
    <row r="450" spans="2:6">
      <c r="B450" s="390" t="s">
        <v>684</v>
      </c>
      <c r="C450" s="390"/>
      <c r="D450" s="390"/>
      <c r="E450" s="390"/>
      <c r="F450" s="390"/>
    </row>
    <row r="451" spans="2:6">
      <c r="B451" s="390" t="s">
        <v>657</v>
      </c>
      <c r="C451" s="390"/>
      <c r="D451" s="390"/>
      <c r="E451" s="390"/>
      <c r="F451" s="390"/>
    </row>
    <row r="452" spans="2:6" ht="16.5" thickBot="1">
      <c r="B452" s="404"/>
      <c r="C452" s="404"/>
      <c r="D452" s="404"/>
      <c r="E452" s="404"/>
      <c r="F452" s="404"/>
    </row>
    <row r="453" spans="2:6" ht="32.25" thickTop="1">
      <c r="B453" s="259" t="s">
        <v>126</v>
      </c>
      <c r="C453" s="260" t="s">
        <v>616</v>
      </c>
      <c r="D453" s="261" t="s">
        <v>685</v>
      </c>
      <c r="E453" s="262" t="s">
        <v>686</v>
      </c>
      <c r="F453" s="263" t="s">
        <v>687</v>
      </c>
    </row>
    <row r="454" spans="2:6">
      <c r="B454" s="405" t="s">
        <v>633</v>
      </c>
      <c r="C454" s="406"/>
      <c r="D454" s="264"/>
      <c r="E454" s="264"/>
      <c r="F454" s="265"/>
    </row>
    <row r="455" spans="2:6">
      <c r="B455" s="266">
        <v>1</v>
      </c>
      <c r="C455" s="205" t="s">
        <v>449</v>
      </c>
      <c r="D455" s="197">
        <v>21</v>
      </c>
      <c r="E455" s="267">
        <v>730000</v>
      </c>
      <c r="F455" s="268"/>
    </row>
    <row r="456" spans="2:6">
      <c r="B456" s="266">
        <v>2</v>
      </c>
      <c r="C456" s="205" t="s">
        <v>150</v>
      </c>
      <c r="D456" s="197">
        <v>21</v>
      </c>
      <c r="E456" s="267">
        <v>730000</v>
      </c>
      <c r="F456" s="268"/>
    </row>
    <row r="457" spans="2:6">
      <c r="B457" s="266">
        <v>3</v>
      </c>
      <c r="C457" s="205" t="s">
        <v>154</v>
      </c>
      <c r="D457" s="197">
        <v>21</v>
      </c>
      <c r="E457" s="267">
        <v>730000</v>
      </c>
      <c r="F457" s="268"/>
    </row>
    <row r="458" spans="2:6">
      <c r="B458" s="266">
        <v>4</v>
      </c>
      <c r="C458" s="205" t="s">
        <v>158</v>
      </c>
      <c r="D458" s="197">
        <v>21</v>
      </c>
      <c r="E458" s="267">
        <v>730000</v>
      </c>
      <c r="F458" s="268"/>
    </row>
    <row r="459" spans="2:6">
      <c r="B459" s="266">
        <v>5</v>
      </c>
      <c r="C459" s="206" t="s">
        <v>165</v>
      </c>
      <c r="D459" s="197">
        <v>22</v>
      </c>
      <c r="E459" s="267">
        <v>730000</v>
      </c>
      <c r="F459" s="268"/>
    </row>
    <row r="460" spans="2:6">
      <c r="B460" s="391" t="s">
        <v>631</v>
      </c>
      <c r="C460" s="392"/>
      <c r="D460" s="269">
        <f>SUM(D455:D459)</f>
        <v>106</v>
      </c>
      <c r="E460" s="31">
        <f>SUM(E455:E459)</f>
        <v>3650000</v>
      </c>
      <c r="F460" s="268"/>
    </row>
    <row r="461" spans="2:6">
      <c r="B461" s="270"/>
      <c r="C461" s="393"/>
      <c r="D461" s="393"/>
      <c r="E461" s="393"/>
      <c r="F461" s="394"/>
    </row>
    <row r="462" spans="2:6">
      <c r="B462" s="395" t="s">
        <v>634</v>
      </c>
      <c r="C462" s="396"/>
      <c r="D462" s="219"/>
      <c r="E462" s="89"/>
      <c r="F462" s="268"/>
    </row>
    <row r="463" spans="2:6">
      <c r="B463" s="271">
        <v>1</v>
      </c>
      <c r="C463" s="207" t="s">
        <v>163</v>
      </c>
      <c r="D463" s="91">
        <v>22</v>
      </c>
      <c r="E463" s="272">
        <v>730000</v>
      </c>
      <c r="F463" s="268"/>
    </row>
    <row r="464" spans="2:6">
      <c r="B464" s="271">
        <v>2</v>
      </c>
      <c r="C464" s="207" t="s">
        <v>168</v>
      </c>
      <c r="D464" s="91">
        <v>22</v>
      </c>
      <c r="E464" s="272">
        <v>730000</v>
      </c>
      <c r="F464" s="268"/>
    </row>
    <row r="465" spans="2:6">
      <c r="B465" s="271">
        <v>3</v>
      </c>
      <c r="C465" s="207" t="s">
        <v>200</v>
      </c>
      <c r="D465" s="91">
        <v>22</v>
      </c>
      <c r="E465" s="272">
        <v>730000</v>
      </c>
      <c r="F465" s="268"/>
    </row>
    <row r="466" spans="2:6">
      <c r="B466" s="391" t="s">
        <v>631</v>
      </c>
      <c r="C466" s="397"/>
      <c r="D466" s="269">
        <f>SUM(D463:D465)</f>
        <v>66</v>
      </c>
      <c r="E466" s="31">
        <f>SUM(E463:E465)</f>
        <v>2190000</v>
      </c>
      <c r="F466" s="268"/>
    </row>
    <row r="467" spans="2:6">
      <c r="B467" s="398"/>
      <c r="C467" s="399"/>
      <c r="D467" s="399"/>
      <c r="E467" s="399"/>
      <c r="F467" s="400"/>
    </row>
    <row r="468" spans="2:6">
      <c r="B468" s="401" t="s">
        <v>635</v>
      </c>
      <c r="C468" s="402"/>
      <c r="D468" s="219"/>
      <c r="E468" s="89"/>
      <c r="F468" s="268"/>
    </row>
    <row r="469" spans="2:6">
      <c r="B469" s="273">
        <v>1</v>
      </c>
      <c r="C469" s="207" t="s">
        <v>205</v>
      </c>
      <c r="D469" s="91">
        <v>22</v>
      </c>
      <c r="E469" s="275">
        <v>660000</v>
      </c>
      <c r="F469" s="268"/>
    </row>
    <row r="470" spans="2:6">
      <c r="B470" s="273">
        <v>2</v>
      </c>
      <c r="C470" s="207" t="s">
        <v>207</v>
      </c>
      <c r="D470" s="91">
        <v>22</v>
      </c>
      <c r="E470" s="275">
        <v>660000</v>
      </c>
      <c r="F470" s="268"/>
    </row>
    <row r="471" spans="2:6">
      <c r="B471" s="273">
        <v>3</v>
      </c>
      <c r="C471" s="207" t="s">
        <v>186</v>
      </c>
      <c r="D471" s="91">
        <v>22</v>
      </c>
      <c r="E471" s="275">
        <v>660000</v>
      </c>
      <c r="F471" s="268"/>
    </row>
    <row r="472" spans="2:6">
      <c r="B472" s="273">
        <v>4</v>
      </c>
      <c r="C472" s="209" t="s">
        <v>174</v>
      </c>
      <c r="D472" s="91">
        <v>23</v>
      </c>
      <c r="E472" s="275">
        <v>690000</v>
      </c>
      <c r="F472" s="268"/>
    </row>
    <row r="473" spans="2:6">
      <c r="B473" s="273">
        <v>5</v>
      </c>
      <c r="C473" s="209" t="s">
        <v>177</v>
      </c>
      <c r="D473" s="91">
        <v>23</v>
      </c>
      <c r="E473" s="275">
        <v>690000</v>
      </c>
      <c r="F473" s="268"/>
    </row>
    <row r="474" spans="2:6">
      <c r="B474" s="273">
        <v>6</v>
      </c>
      <c r="C474" s="209" t="s">
        <v>180</v>
      </c>
      <c r="D474" s="91">
        <v>23</v>
      </c>
      <c r="E474" s="275">
        <v>690000</v>
      </c>
      <c r="F474" s="268"/>
    </row>
    <row r="475" spans="2:6">
      <c r="B475" s="273">
        <v>7</v>
      </c>
      <c r="C475" s="209" t="s">
        <v>183</v>
      </c>
      <c r="D475" s="91">
        <v>23</v>
      </c>
      <c r="E475" s="275">
        <v>690000</v>
      </c>
      <c r="F475" s="268"/>
    </row>
    <row r="476" spans="2:6">
      <c r="B476" s="273">
        <v>8</v>
      </c>
      <c r="C476" s="209" t="s">
        <v>186</v>
      </c>
      <c r="D476" s="91">
        <v>23</v>
      </c>
      <c r="E476" s="275">
        <v>690000</v>
      </c>
      <c r="F476" s="268"/>
    </row>
    <row r="477" spans="2:6">
      <c r="B477" s="273">
        <v>9</v>
      </c>
      <c r="C477" s="207" t="s">
        <v>202</v>
      </c>
      <c r="D477" s="91">
        <v>23</v>
      </c>
      <c r="E477" s="275">
        <v>690000</v>
      </c>
      <c r="F477" s="268"/>
    </row>
    <row r="478" spans="2:6">
      <c r="B478" s="273">
        <v>10</v>
      </c>
      <c r="C478" s="207" t="s">
        <v>204</v>
      </c>
      <c r="D478" s="91">
        <v>23</v>
      </c>
      <c r="E478" s="275">
        <v>690000</v>
      </c>
      <c r="F478" s="268"/>
    </row>
    <row r="479" spans="2:6">
      <c r="B479" s="273">
        <v>11</v>
      </c>
      <c r="C479" s="207" t="s">
        <v>191</v>
      </c>
      <c r="D479" s="91">
        <v>23</v>
      </c>
      <c r="E479" s="275">
        <v>690000</v>
      </c>
      <c r="F479" s="268"/>
    </row>
    <row r="480" spans="2:6">
      <c r="B480" s="385" t="s">
        <v>631</v>
      </c>
      <c r="C480" s="386"/>
      <c r="D480" s="276">
        <f>SUM(D469:D479)</f>
        <v>250</v>
      </c>
      <c r="E480" s="200">
        <f>SUM(E469:E479)</f>
        <v>7500000</v>
      </c>
      <c r="F480" s="277"/>
    </row>
    <row r="481" spans="2:26" ht="16.5" thickBot="1">
      <c r="B481" s="387" t="s">
        <v>641</v>
      </c>
      <c r="C481" s="388"/>
      <c r="D481" s="278">
        <f>D460+D466+D480</f>
        <v>422</v>
      </c>
      <c r="E481" s="278">
        <f>E460+E466+E480</f>
        <v>13340000</v>
      </c>
      <c r="F481" s="202"/>
    </row>
    <row r="482" spans="2:26" ht="16.5" thickTop="1">
      <c r="B482" s="128"/>
      <c r="C482" s="279"/>
      <c r="D482" s="279"/>
      <c r="E482" s="280"/>
      <c r="F482" s="281"/>
    </row>
    <row r="483" spans="2:26">
      <c r="B483" s="282" t="s">
        <v>695</v>
      </c>
      <c r="C483" s="282"/>
      <c r="D483" s="282"/>
      <c r="E483" s="282"/>
      <c r="F483" s="282"/>
    </row>
    <row r="484" spans="2:26">
      <c r="B484" s="42"/>
      <c r="C484" s="42"/>
      <c r="D484" s="389"/>
      <c r="E484" s="389"/>
      <c r="F484" s="389"/>
    </row>
    <row r="485" spans="2:26">
      <c r="B485" s="42"/>
      <c r="C485" s="203" t="s">
        <v>637</v>
      </c>
      <c r="D485" s="390"/>
      <c r="E485" s="390"/>
      <c r="F485" s="390"/>
    </row>
    <row r="486" spans="2:26">
      <c r="B486" s="42"/>
      <c r="C486" s="204" t="s">
        <v>638</v>
      </c>
      <c r="D486" s="389"/>
      <c r="E486" s="389"/>
      <c r="F486" s="389"/>
    </row>
    <row r="492" spans="2:26">
      <c r="B492" s="403" t="s">
        <v>612</v>
      </c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403"/>
    </row>
    <row r="493" spans="2:26">
      <c r="B493" s="196" t="s">
        <v>613</v>
      </c>
      <c r="C493" s="196"/>
      <c r="D493" s="196"/>
      <c r="E493" s="196"/>
      <c r="F493" s="196"/>
      <c r="G493" s="196"/>
      <c r="H493" s="196"/>
      <c r="I493" s="196"/>
      <c r="J493" s="196"/>
      <c r="K493" s="196"/>
      <c r="L493" s="196"/>
      <c r="M493" s="196"/>
      <c r="N493" s="196"/>
      <c r="O493" s="196"/>
      <c r="P493" s="196"/>
      <c r="Q493" s="196"/>
      <c r="R493" s="196"/>
      <c r="S493" s="196"/>
      <c r="T493" s="196"/>
      <c r="U493" s="196"/>
      <c r="V493" s="196"/>
      <c r="W493" s="196"/>
      <c r="X493" s="196"/>
      <c r="Y493" s="196"/>
      <c r="Z493" s="196"/>
    </row>
    <row r="494" spans="2:26">
      <c r="B494" s="42"/>
      <c r="C494" s="42"/>
      <c r="D494" s="389"/>
      <c r="E494" s="389"/>
      <c r="F494" s="389"/>
    </row>
    <row r="495" spans="2:26">
      <c r="B495" s="390" t="s">
        <v>684</v>
      </c>
      <c r="C495" s="390"/>
      <c r="D495" s="390"/>
      <c r="E495" s="390"/>
      <c r="F495" s="390"/>
    </row>
    <row r="496" spans="2:26">
      <c r="B496" s="390" t="s">
        <v>659</v>
      </c>
      <c r="C496" s="390"/>
      <c r="D496" s="390"/>
      <c r="E496" s="390"/>
      <c r="F496" s="390"/>
    </row>
    <row r="497" spans="2:6" ht="16.5" thickBot="1">
      <c r="B497" s="404"/>
      <c r="C497" s="404"/>
      <c r="D497" s="404"/>
      <c r="E497" s="404"/>
      <c r="F497" s="404"/>
    </row>
    <row r="498" spans="2:6" ht="32.25" thickTop="1">
      <c r="B498" s="259" t="s">
        <v>126</v>
      </c>
      <c r="C498" s="260" t="s">
        <v>616</v>
      </c>
      <c r="D498" s="261" t="s">
        <v>685</v>
      </c>
      <c r="E498" s="262" t="s">
        <v>686</v>
      </c>
      <c r="F498" s="263" t="s">
        <v>687</v>
      </c>
    </row>
    <row r="499" spans="2:6">
      <c r="B499" s="405" t="s">
        <v>633</v>
      </c>
      <c r="C499" s="406"/>
      <c r="D499" s="264"/>
      <c r="E499" s="264"/>
      <c r="F499" s="265"/>
    </row>
    <row r="500" spans="2:6">
      <c r="B500" s="266">
        <v>1</v>
      </c>
      <c r="C500" s="205" t="s">
        <v>449</v>
      </c>
      <c r="D500" s="197">
        <v>22</v>
      </c>
      <c r="E500" s="267">
        <v>730000</v>
      </c>
      <c r="F500" s="268"/>
    </row>
    <row r="501" spans="2:6">
      <c r="B501" s="266">
        <v>2</v>
      </c>
      <c r="C501" s="205" t="s">
        <v>150</v>
      </c>
      <c r="D501" s="197">
        <v>22</v>
      </c>
      <c r="E501" s="267">
        <v>730000</v>
      </c>
      <c r="F501" s="268"/>
    </row>
    <row r="502" spans="2:6">
      <c r="B502" s="266">
        <v>3</v>
      </c>
      <c r="C502" s="205" t="s">
        <v>154</v>
      </c>
      <c r="D502" s="197">
        <v>22</v>
      </c>
      <c r="E502" s="267">
        <v>730000</v>
      </c>
      <c r="F502" s="268"/>
    </row>
    <row r="503" spans="2:6">
      <c r="B503" s="266">
        <v>4</v>
      </c>
      <c r="C503" s="205" t="s">
        <v>158</v>
      </c>
      <c r="D503" s="197">
        <v>22</v>
      </c>
      <c r="E503" s="267">
        <v>730000</v>
      </c>
      <c r="F503" s="268"/>
    </row>
    <row r="504" spans="2:6">
      <c r="B504" s="266">
        <v>5</v>
      </c>
      <c r="C504" s="206" t="s">
        <v>165</v>
      </c>
      <c r="D504" s="197">
        <v>22</v>
      </c>
      <c r="E504" s="267">
        <v>730000</v>
      </c>
      <c r="F504" s="268"/>
    </row>
    <row r="505" spans="2:6">
      <c r="B505" s="391" t="s">
        <v>631</v>
      </c>
      <c r="C505" s="392"/>
      <c r="D505" s="269">
        <f>SUM(D500:D504)</f>
        <v>110</v>
      </c>
      <c r="E505" s="31">
        <f>SUM(E500:E504)</f>
        <v>3650000</v>
      </c>
      <c r="F505" s="268"/>
    </row>
    <row r="506" spans="2:6">
      <c r="B506" s="270"/>
      <c r="C506" s="393"/>
      <c r="D506" s="393"/>
      <c r="E506" s="393"/>
      <c r="F506" s="394"/>
    </row>
    <row r="507" spans="2:6">
      <c r="B507" s="395" t="s">
        <v>634</v>
      </c>
      <c r="C507" s="396"/>
      <c r="D507" s="219"/>
      <c r="E507" s="89"/>
      <c r="F507" s="268"/>
    </row>
    <row r="508" spans="2:6">
      <c r="B508" s="271">
        <v>1</v>
      </c>
      <c r="C508" s="207" t="s">
        <v>163</v>
      </c>
      <c r="D508" s="91">
        <v>23</v>
      </c>
      <c r="E508" s="272">
        <v>730000</v>
      </c>
      <c r="F508" s="268"/>
    </row>
    <row r="509" spans="2:6">
      <c r="B509" s="271">
        <v>2</v>
      </c>
      <c r="C509" s="207" t="s">
        <v>168</v>
      </c>
      <c r="D509" s="91">
        <v>23</v>
      </c>
      <c r="E509" s="272">
        <v>730000</v>
      </c>
      <c r="F509" s="268"/>
    </row>
    <row r="510" spans="2:6">
      <c r="B510" s="271">
        <v>3</v>
      </c>
      <c r="C510" s="207" t="s">
        <v>200</v>
      </c>
      <c r="D510" s="91">
        <v>22</v>
      </c>
      <c r="E510" s="272">
        <v>730000</v>
      </c>
      <c r="F510" s="268"/>
    </row>
    <row r="511" spans="2:6">
      <c r="B511" s="391" t="s">
        <v>631</v>
      </c>
      <c r="C511" s="397"/>
      <c r="D511" s="269">
        <f>SUM(D508:D510)</f>
        <v>68</v>
      </c>
      <c r="E511" s="31">
        <f>SUM(E508:E510)</f>
        <v>2190000</v>
      </c>
      <c r="F511" s="268"/>
    </row>
    <row r="512" spans="2:6">
      <c r="B512" s="398"/>
      <c r="C512" s="399"/>
      <c r="D512" s="399"/>
      <c r="E512" s="399"/>
      <c r="F512" s="400"/>
    </row>
    <row r="513" spans="2:6">
      <c r="B513" s="401" t="s">
        <v>635</v>
      </c>
      <c r="C513" s="402"/>
      <c r="D513" s="219"/>
      <c r="E513" s="89"/>
      <c r="F513" s="268"/>
    </row>
    <row r="514" spans="2:6">
      <c r="B514" s="273">
        <v>1</v>
      </c>
      <c r="C514" s="207" t="s">
        <v>205</v>
      </c>
      <c r="D514" s="91">
        <v>23</v>
      </c>
      <c r="E514" s="275">
        <v>690000</v>
      </c>
      <c r="F514" s="268"/>
    </row>
    <row r="515" spans="2:6">
      <c r="B515" s="273">
        <v>2</v>
      </c>
      <c r="C515" s="207" t="s">
        <v>207</v>
      </c>
      <c r="D515" s="91">
        <v>23</v>
      </c>
      <c r="E515" s="275">
        <v>690000</v>
      </c>
      <c r="F515" s="268"/>
    </row>
    <row r="516" spans="2:6">
      <c r="B516" s="273">
        <v>3</v>
      </c>
      <c r="C516" s="207" t="s">
        <v>186</v>
      </c>
      <c r="D516" s="91">
        <v>23</v>
      </c>
      <c r="E516" s="275">
        <v>690000</v>
      </c>
      <c r="F516" s="268"/>
    </row>
    <row r="517" spans="2:6">
      <c r="B517" s="273">
        <v>4</v>
      </c>
      <c r="C517" s="209" t="s">
        <v>174</v>
      </c>
      <c r="D517" s="91">
        <v>23</v>
      </c>
      <c r="E517" s="275">
        <v>690000</v>
      </c>
      <c r="F517" s="268"/>
    </row>
    <row r="518" spans="2:6">
      <c r="B518" s="273">
        <v>5</v>
      </c>
      <c r="C518" s="209" t="s">
        <v>177</v>
      </c>
      <c r="D518" s="91">
        <v>23</v>
      </c>
      <c r="E518" s="275">
        <v>690000</v>
      </c>
      <c r="F518" s="268"/>
    </row>
    <row r="519" spans="2:6">
      <c r="B519" s="273">
        <v>6</v>
      </c>
      <c r="C519" s="209" t="s">
        <v>180</v>
      </c>
      <c r="D519" s="91">
        <v>23</v>
      </c>
      <c r="E519" s="275">
        <v>690000</v>
      </c>
      <c r="F519" s="268"/>
    </row>
    <row r="520" spans="2:6">
      <c r="B520" s="273">
        <v>7</v>
      </c>
      <c r="C520" s="209" t="s">
        <v>183</v>
      </c>
      <c r="D520" s="91">
        <v>23</v>
      </c>
      <c r="E520" s="275">
        <v>690000</v>
      </c>
      <c r="F520" s="268"/>
    </row>
    <row r="521" spans="2:6">
      <c r="B521" s="273">
        <v>8</v>
      </c>
      <c r="C521" s="209" t="s">
        <v>186</v>
      </c>
      <c r="D521" s="91">
        <v>22</v>
      </c>
      <c r="E521" s="275">
        <v>660000</v>
      </c>
      <c r="F521" s="268"/>
    </row>
    <row r="522" spans="2:6">
      <c r="B522" s="273">
        <v>9</v>
      </c>
      <c r="C522" s="207" t="s">
        <v>202</v>
      </c>
      <c r="D522" s="91">
        <v>22</v>
      </c>
      <c r="E522" s="275">
        <v>660000</v>
      </c>
      <c r="F522" s="268"/>
    </row>
    <row r="523" spans="2:6">
      <c r="B523" s="273">
        <v>10</v>
      </c>
      <c r="C523" s="207" t="s">
        <v>204</v>
      </c>
      <c r="D523" s="91">
        <v>22</v>
      </c>
      <c r="E523" s="275">
        <v>660000</v>
      </c>
      <c r="F523" s="268"/>
    </row>
    <row r="524" spans="2:6">
      <c r="B524" s="273">
        <v>11</v>
      </c>
      <c r="C524" s="207" t="s">
        <v>191</v>
      </c>
      <c r="D524" s="91">
        <v>23</v>
      </c>
      <c r="E524" s="275">
        <v>690000</v>
      </c>
      <c r="F524" s="268"/>
    </row>
    <row r="525" spans="2:6">
      <c r="B525" s="385" t="s">
        <v>631</v>
      </c>
      <c r="C525" s="386"/>
      <c r="D525" s="276">
        <f>SUM(D514:D524)</f>
        <v>250</v>
      </c>
      <c r="E525" s="200">
        <f>SUM(E514:E524)</f>
        <v>7500000</v>
      </c>
      <c r="F525" s="277"/>
    </row>
    <row r="526" spans="2:6" ht="16.5" thickBot="1">
      <c r="B526" s="387" t="s">
        <v>641</v>
      </c>
      <c r="C526" s="388"/>
      <c r="D526" s="278">
        <f>D505+D511+D525</f>
        <v>428</v>
      </c>
      <c r="E526" s="278">
        <f>E505+E511+E525</f>
        <v>13340000</v>
      </c>
      <c r="F526" s="202"/>
    </row>
    <row r="527" spans="2:6" ht="16.5" thickTop="1">
      <c r="B527" s="128"/>
      <c r="C527" s="279"/>
      <c r="D527" s="279"/>
      <c r="E527" s="280"/>
      <c r="F527" s="281"/>
    </row>
    <row r="528" spans="2:6">
      <c r="B528" s="282" t="s">
        <v>695</v>
      </c>
      <c r="C528" s="282"/>
      <c r="D528" s="282"/>
      <c r="E528" s="282"/>
      <c r="F528" s="282"/>
    </row>
    <row r="529" spans="2:26">
      <c r="B529" s="42"/>
      <c r="C529" s="42"/>
      <c r="D529" s="389"/>
      <c r="E529" s="389"/>
      <c r="F529" s="389"/>
    </row>
    <row r="530" spans="2:26">
      <c r="B530" s="42"/>
      <c r="C530" s="203" t="s">
        <v>637</v>
      </c>
      <c r="D530" s="390"/>
      <c r="E530" s="390"/>
      <c r="F530" s="390"/>
    </row>
    <row r="531" spans="2:26">
      <c r="B531" s="42"/>
      <c r="C531" s="204" t="s">
        <v>638</v>
      </c>
      <c r="D531" s="389"/>
      <c r="E531" s="389"/>
      <c r="F531" s="389"/>
    </row>
    <row r="537" spans="2:26">
      <c r="B537" s="403" t="s">
        <v>612</v>
      </c>
      <c r="C537" s="403"/>
      <c r="D537" s="403"/>
      <c r="E537" s="403"/>
      <c r="F537" s="403"/>
      <c r="G537" s="403"/>
      <c r="H537" s="403"/>
      <c r="I537" s="403"/>
      <c r="J537" s="403"/>
      <c r="K537" s="403"/>
      <c r="L537" s="403"/>
      <c r="M537" s="403"/>
      <c r="N537" s="403"/>
      <c r="O537" s="403"/>
      <c r="P537" s="403"/>
      <c r="Q537" s="403"/>
      <c r="R537" s="403"/>
      <c r="S537" s="403"/>
      <c r="T537" s="403"/>
      <c r="U537" s="403"/>
      <c r="V537" s="403"/>
      <c r="W537" s="403"/>
      <c r="X537" s="403"/>
      <c r="Y537" s="403"/>
      <c r="Z537" s="403"/>
    </row>
    <row r="538" spans="2:26">
      <c r="B538" s="196" t="s">
        <v>613</v>
      </c>
      <c r="C538" s="196"/>
      <c r="D538" s="196"/>
      <c r="E538" s="196"/>
      <c r="F538" s="196"/>
      <c r="G538" s="196"/>
      <c r="H538" s="196"/>
      <c r="I538" s="196"/>
      <c r="J538" s="196"/>
      <c r="K538" s="196"/>
      <c r="L538" s="196"/>
      <c r="M538" s="196"/>
      <c r="N538" s="196"/>
      <c r="O538" s="196"/>
      <c r="P538" s="196"/>
      <c r="Q538" s="196"/>
      <c r="R538" s="196"/>
      <c r="S538" s="196"/>
      <c r="T538" s="196"/>
      <c r="U538" s="196"/>
      <c r="V538" s="196"/>
      <c r="W538" s="196"/>
      <c r="X538" s="196"/>
      <c r="Y538" s="196"/>
      <c r="Z538" s="196"/>
    </row>
    <row r="539" spans="2:26">
      <c r="B539" s="42"/>
      <c r="C539" s="42"/>
      <c r="D539" s="389"/>
      <c r="E539" s="389"/>
      <c r="F539" s="389"/>
    </row>
    <row r="540" spans="2:26">
      <c r="B540" s="390" t="s">
        <v>684</v>
      </c>
      <c r="C540" s="390"/>
      <c r="D540" s="390"/>
      <c r="E540" s="390"/>
      <c r="F540" s="390"/>
    </row>
    <row r="541" spans="2:26">
      <c r="B541" s="390" t="s">
        <v>660</v>
      </c>
      <c r="C541" s="390"/>
      <c r="D541" s="390"/>
      <c r="E541" s="390"/>
      <c r="F541" s="390"/>
    </row>
    <row r="542" spans="2:26" ht="16.5" thickBot="1">
      <c r="B542" s="404"/>
      <c r="C542" s="404"/>
      <c r="D542" s="404"/>
      <c r="E542" s="404"/>
      <c r="F542" s="404"/>
    </row>
    <row r="543" spans="2:26" ht="32.25" thickTop="1">
      <c r="B543" s="259" t="s">
        <v>126</v>
      </c>
      <c r="C543" s="260" t="s">
        <v>616</v>
      </c>
      <c r="D543" s="261" t="s">
        <v>685</v>
      </c>
      <c r="E543" s="262" t="s">
        <v>686</v>
      </c>
      <c r="F543" s="263" t="s">
        <v>687</v>
      </c>
    </row>
    <row r="544" spans="2:26">
      <c r="B544" s="405" t="s">
        <v>633</v>
      </c>
      <c r="C544" s="406"/>
      <c r="D544" s="264"/>
      <c r="E544" s="264"/>
      <c r="F544" s="265"/>
    </row>
    <row r="545" spans="2:6">
      <c r="B545" s="266">
        <v>1</v>
      </c>
      <c r="C545" s="205" t="s">
        <v>449</v>
      </c>
      <c r="D545" s="197">
        <v>22</v>
      </c>
      <c r="E545" s="267">
        <v>730000</v>
      </c>
      <c r="F545" s="268"/>
    </row>
    <row r="546" spans="2:6">
      <c r="B546" s="266">
        <v>2</v>
      </c>
      <c r="C546" s="205" t="s">
        <v>150</v>
      </c>
      <c r="D546" s="197">
        <v>22</v>
      </c>
      <c r="E546" s="267">
        <v>730000</v>
      </c>
      <c r="F546" s="268"/>
    </row>
    <row r="547" spans="2:6">
      <c r="B547" s="266">
        <v>3</v>
      </c>
      <c r="C547" s="205" t="s">
        <v>154</v>
      </c>
      <c r="D547" s="197">
        <v>22</v>
      </c>
      <c r="E547" s="267">
        <v>730000</v>
      </c>
      <c r="F547" s="268"/>
    </row>
    <row r="548" spans="2:6">
      <c r="B548" s="266">
        <v>4</v>
      </c>
      <c r="C548" s="205" t="s">
        <v>158</v>
      </c>
      <c r="D548" s="197">
        <v>22</v>
      </c>
      <c r="E548" s="267">
        <v>730000</v>
      </c>
      <c r="F548" s="268"/>
    </row>
    <row r="549" spans="2:6">
      <c r="B549" s="266">
        <v>5</v>
      </c>
      <c r="C549" s="206" t="s">
        <v>165</v>
      </c>
      <c r="D549" s="197">
        <v>22</v>
      </c>
      <c r="E549" s="267">
        <v>730000</v>
      </c>
      <c r="F549" s="268"/>
    </row>
    <row r="550" spans="2:6">
      <c r="B550" s="391" t="s">
        <v>631</v>
      </c>
      <c r="C550" s="392"/>
      <c r="D550" s="269">
        <f>SUM(D545:D549)</f>
        <v>110</v>
      </c>
      <c r="E550" s="31">
        <f>SUM(E545:E549)</f>
        <v>3650000</v>
      </c>
      <c r="F550" s="268"/>
    </row>
    <row r="551" spans="2:6">
      <c r="B551" s="270"/>
      <c r="C551" s="393"/>
      <c r="D551" s="393"/>
      <c r="E551" s="393"/>
      <c r="F551" s="394"/>
    </row>
    <row r="552" spans="2:6">
      <c r="B552" s="395" t="s">
        <v>634</v>
      </c>
      <c r="C552" s="396"/>
      <c r="D552" s="219"/>
      <c r="E552" s="89"/>
      <c r="F552" s="268"/>
    </row>
    <row r="553" spans="2:6">
      <c r="B553" s="271">
        <v>1</v>
      </c>
      <c r="C553" s="207" t="s">
        <v>163</v>
      </c>
      <c r="D553" s="91">
        <v>23</v>
      </c>
      <c r="E553" s="272">
        <v>730000</v>
      </c>
      <c r="F553" s="268"/>
    </row>
    <row r="554" spans="2:6">
      <c r="B554" s="271">
        <v>2</v>
      </c>
      <c r="C554" s="207" t="s">
        <v>168</v>
      </c>
      <c r="D554" s="91">
        <v>23</v>
      </c>
      <c r="E554" s="272">
        <v>730000</v>
      </c>
      <c r="F554" s="268"/>
    </row>
    <row r="555" spans="2:6">
      <c r="B555" s="271">
        <v>3</v>
      </c>
      <c r="C555" s="207" t="s">
        <v>200</v>
      </c>
      <c r="D555" s="91">
        <v>22</v>
      </c>
      <c r="E555" s="272">
        <v>730000</v>
      </c>
      <c r="F555" s="268"/>
    </row>
    <row r="556" spans="2:6">
      <c r="B556" s="391" t="s">
        <v>631</v>
      </c>
      <c r="C556" s="397"/>
      <c r="D556" s="269">
        <f>SUM(D553:D555)</f>
        <v>68</v>
      </c>
      <c r="E556" s="31">
        <f>SUM(E553:E555)</f>
        <v>2190000</v>
      </c>
      <c r="F556" s="268"/>
    </row>
    <row r="557" spans="2:6">
      <c r="B557" s="398"/>
      <c r="C557" s="399"/>
      <c r="D557" s="399"/>
      <c r="E557" s="399"/>
      <c r="F557" s="400"/>
    </row>
    <row r="558" spans="2:6">
      <c r="B558" s="401" t="s">
        <v>635</v>
      </c>
      <c r="C558" s="402"/>
      <c r="D558" s="219"/>
      <c r="E558" s="89"/>
      <c r="F558" s="268"/>
    </row>
    <row r="559" spans="2:6">
      <c r="B559" s="273">
        <v>1</v>
      </c>
      <c r="C559" s="207" t="s">
        <v>205</v>
      </c>
      <c r="D559" s="91">
        <v>23</v>
      </c>
      <c r="E559" s="275">
        <v>690000</v>
      </c>
      <c r="F559" s="268"/>
    </row>
    <row r="560" spans="2:6">
      <c r="B560" s="273">
        <v>2</v>
      </c>
      <c r="C560" s="207" t="s">
        <v>207</v>
      </c>
      <c r="D560" s="91">
        <v>23</v>
      </c>
      <c r="E560" s="275">
        <v>690000</v>
      </c>
      <c r="F560" s="268"/>
    </row>
    <row r="561" spans="2:6">
      <c r="B561" s="273">
        <v>3</v>
      </c>
      <c r="C561" s="207" t="s">
        <v>186</v>
      </c>
      <c r="D561" s="91">
        <v>23</v>
      </c>
      <c r="E561" s="275">
        <v>690000</v>
      </c>
      <c r="F561" s="268"/>
    </row>
    <row r="562" spans="2:6">
      <c r="B562" s="273">
        <v>4</v>
      </c>
      <c r="C562" s="209" t="s">
        <v>174</v>
      </c>
      <c r="D562" s="91">
        <v>23</v>
      </c>
      <c r="E562" s="275">
        <v>690000</v>
      </c>
      <c r="F562" s="268"/>
    </row>
    <row r="563" spans="2:6">
      <c r="B563" s="273">
        <v>5</v>
      </c>
      <c r="C563" s="209" t="s">
        <v>177</v>
      </c>
      <c r="D563" s="91">
        <v>23</v>
      </c>
      <c r="E563" s="275">
        <v>690000</v>
      </c>
      <c r="F563" s="268"/>
    </row>
    <row r="564" spans="2:6">
      <c r="B564" s="273">
        <v>6</v>
      </c>
      <c r="C564" s="209" t="s">
        <v>180</v>
      </c>
      <c r="D564" s="91">
        <v>23</v>
      </c>
      <c r="E564" s="275">
        <v>690000</v>
      </c>
      <c r="F564" s="268"/>
    </row>
    <row r="565" spans="2:6">
      <c r="B565" s="273">
        <v>7</v>
      </c>
      <c r="C565" s="209" t="s">
        <v>183</v>
      </c>
      <c r="D565" s="91">
        <v>23</v>
      </c>
      <c r="E565" s="275">
        <v>690000</v>
      </c>
      <c r="F565" s="268"/>
    </row>
    <row r="566" spans="2:6">
      <c r="B566" s="273">
        <v>8</v>
      </c>
      <c r="C566" s="209" t="s">
        <v>186</v>
      </c>
      <c r="D566" s="91">
        <v>23</v>
      </c>
      <c r="E566" s="275">
        <v>690000</v>
      </c>
      <c r="F566" s="268"/>
    </row>
    <row r="567" spans="2:6">
      <c r="B567" s="273">
        <v>9</v>
      </c>
      <c r="C567" s="207" t="s">
        <v>202</v>
      </c>
      <c r="D567" s="91">
        <v>23</v>
      </c>
      <c r="E567" s="275">
        <v>690000</v>
      </c>
      <c r="F567" s="268"/>
    </row>
    <row r="568" spans="2:6">
      <c r="B568" s="273">
        <v>10</v>
      </c>
      <c r="C568" s="207" t="s">
        <v>204</v>
      </c>
      <c r="D568" s="91">
        <v>23</v>
      </c>
      <c r="E568" s="275">
        <v>690000</v>
      </c>
      <c r="F568" s="268"/>
    </row>
    <row r="569" spans="2:6">
      <c r="B569" s="273">
        <v>11</v>
      </c>
      <c r="C569" s="207" t="s">
        <v>191</v>
      </c>
      <c r="D569" s="91">
        <v>23</v>
      </c>
      <c r="E569" s="275">
        <v>690000</v>
      </c>
      <c r="F569" s="268"/>
    </row>
    <row r="570" spans="2:6">
      <c r="B570" s="385" t="s">
        <v>631</v>
      </c>
      <c r="C570" s="386"/>
      <c r="D570" s="276">
        <f>SUM(D559:D569)</f>
        <v>253</v>
      </c>
      <c r="E570" s="200">
        <f>SUM(E559:E569)</f>
        <v>7590000</v>
      </c>
      <c r="F570" s="277"/>
    </row>
    <row r="571" spans="2:6" ht="16.5" thickBot="1">
      <c r="B571" s="387" t="s">
        <v>641</v>
      </c>
      <c r="C571" s="388"/>
      <c r="D571" s="278">
        <f>D550+D556+D570</f>
        <v>431</v>
      </c>
      <c r="E571" s="278">
        <f>E550+E556+E570</f>
        <v>13430000</v>
      </c>
      <c r="F571" s="202"/>
    </row>
    <row r="572" spans="2:6" ht="16.5" thickTop="1">
      <c r="B572" s="128"/>
      <c r="C572" s="279"/>
      <c r="D572" s="279"/>
      <c r="E572" s="280"/>
      <c r="F572" s="281"/>
    </row>
    <row r="573" spans="2:6">
      <c r="B573" s="282" t="s">
        <v>694</v>
      </c>
      <c r="C573" s="282"/>
      <c r="D573" s="282"/>
      <c r="E573" s="282"/>
      <c r="F573" s="282"/>
    </row>
    <row r="574" spans="2:6">
      <c r="B574" s="42"/>
      <c r="C574" s="42"/>
      <c r="D574" s="389"/>
      <c r="E574" s="389"/>
      <c r="F574" s="389"/>
    </row>
    <row r="575" spans="2:6">
      <c r="B575" s="42"/>
      <c r="C575" s="203" t="s">
        <v>637</v>
      </c>
      <c r="D575" s="390"/>
      <c r="E575" s="390"/>
      <c r="F575" s="390"/>
    </row>
    <row r="576" spans="2:6">
      <c r="B576" s="42"/>
      <c r="C576" s="204" t="s">
        <v>638</v>
      </c>
      <c r="D576" s="389"/>
      <c r="E576" s="389"/>
      <c r="F576" s="389"/>
    </row>
  </sheetData>
  <mergeCells count="221">
    <mergeCell ref="B2:Z2"/>
    <mergeCell ref="D4:F4"/>
    <mergeCell ref="B5:F5"/>
    <mergeCell ref="B6:F6"/>
    <mergeCell ref="B7:F7"/>
    <mergeCell ref="B9:C9"/>
    <mergeCell ref="B34:C34"/>
    <mergeCell ref="B35:C35"/>
    <mergeCell ref="D38:F38"/>
    <mergeCell ref="D39:F39"/>
    <mergeCell ref="D40:F40"/>
    <mergeCell ref="B45:Z45"/>
    <mergeCell ref="B15:C15"/>
    <mergeCell ref="C16:F16"/>
    <mergeCell ref="B17:C17"/>
    <mergeCell ref="B20:C20"/>
    <mergeCell ref="B21:F21"/>
    <mergeCell ref="B22:C22"/>
    <mergeCell ref="C59:F59"/>
    <mergeCell ref="B60:C60"/>
    <mergeCell ref="B63:C63"/>
    <mergeCell ref="B64:F64"/>
    <mergeCell ref="B65:C65"/>
    <mergeCell ref="B77:C77"/>
    <mergeCell ref="D47:F47"/>
    <mergeCell ref="B48:F48"/>
    <mergeCell ref="B49:F49"/>
    <mergeCell ref="B50:F50"/>
    <mergeCell ref="B52:C52"/>
    <mergeCell ref="B58:C58"/>
    <mergeCell ref="B91:F91"/>
    <mergeCell ref="B92:F92"/>
    <mergeCell ref="B93:F93"/>
    <mergeCell ref="B95:C95"/>
    <mergeCell ref="B101:C101"/>
    <mergeCell ref="C102:F102"/>
    <mergeCell ref="B78:C78"/>
    <mergeCell ref="D81:F81"/>
    <mergeCell ref="D82:F82"/>
    <mergeCell ref="D83:F83"/>
    <mergeCell ref="B88:Z88"/>
    <mergeCell ref="D90:F90"/>
    <mergeCell ref="D124:F124"/>
    <mergeCell ref="D125:F125"/>
    <mergeCell ref="D126:F126"/>
    <mergeCell ref="B132:Z132"/>
    <mergeCell ref="D134:F134"/>
    <mergeCell ref="B135:F135"/>
    <mergeCell ref="B103:C103"/>
    <mergeCell ref="B106:C106"/>
    <mergeCell ref="B107:F107"/>
    <mergeCell ref="B108:C108"/>
    <mergeCell ref="B120:C120"/>
    <mergeCell ref="B121:C121"/>
    <mergeCell ref="B151:C151"/>
    <mergeCell ref="B152:F152"/>
    <mergeCell ref="B153:C153"/>
    <mergeCell ref="B165:C165"/>
    <mergeCell ref="B166:C166"/>
    <mergeCell ref="D169:F169"/>
    <mergeCell ref="B136:F136"/>
    <mergeCell ref="B137:F137"/>
    <mergeCell ref="B139:C139"/>
    <mergeCell ref="B145:C145"/>
    <mergeCell ref="C146:F146"/>
    <mergeCell ref="B147:C147"/>
    <mergeCell ref="B182:F182"/>
    <mergeCell ref="B184:C184"/>
    <mergeCell ref="B190:C190"/>
    <mergeCell ref="C191:F191"/>
    <mergeCell ref="B192:C192"/>
    <mergeCell ref="B196:C196"/>
    <mergeCell ref="D170:F170"/>
    <mergeCell ref="D171:F171"/>
    <mergeCell ref="B177:Z177"/>
    <mergeCell ref="D179:F179"/>
    <mergeCell ref="B180:F180"/>
    <mergeCell ref="B181:F181"/>
    <mergeCell ref="D216:F216"/>
    <mergeCell ref="B222:Z222"/>
    <mergeCell ref="D224:F224"/>
    <mergeCell ref="B225:F225"/>
    <mergeCell ref="B226:F226"/>
    <mergeCell ref="B227:F227"/>
    <mergeCell ref="B197:F197"/>
    <mergeCell ref="B198:C198"/>
    <mergeCell ref="B210:C210"/>
    <mergeCell ref="B211:C211"/>
    <mergeCell ref="D214:F214"/>
    <mergeCell ref="D215:F215"/>
    <mergeCell ref="B243:C243"/>
    <mergeCell ref="B255:C255"/>
    <mergeCell ref="B256:C256"/>
    <mergeCell ref="D259:F259"/>
    <mergeCell ref="D260:F260"/>
    <mergeCell ref="D261:F261"/>
    <mergeCell ref="B229:C229"/>
    <mergeCell ref="B235:C235"/>
    <mergeCell ref="C236:F236"/>
    <mergeCell ref="B237:C237"/>
    <mergeCell ref="B241:C241"/>
    <mergeCell ref="B242:F242"/>
    <mergeCell ref="B280:C280"/>
    <mergeCell ref="C281:F281"/>
    <mergeCell ref="B282:C282"/>
    <mergeCell ref="B286:C286"/>
    <mergeCell ref="B287:F287"/>
    <mergeCell ref="B288:C288"/>
    <mergeCell ref="B267:Z267"/>
    <mergeCell ref="D269:F269"/>
    <mergeCell ref="B270:F270"/>
    <mergeCell ref="B271:F271"/>
    <mergeCell ref="B272:F272"/>
    <mergeCell ref="B274:C274"/>
    <mergeCell ref="D314:F314"/>
    <mergeCell ref="B315:F315"/>
    <mergeCell ref="B316:F316"/>
    <mergeCell ref="B317:F317"/>
    <mergeCell ref="B319:C319"/>
    <mergeCell ref="B325:C325"/>
    <mergeCell ref="B300:C300"/>
    <mergeCell ref="B301:C301"/>
    <mergeCell ref="D304:F304"/>
    <mergeCell ref="D305:F305"/>
    <mergeCell ref="D306:F306"/>
    <mergeCell ref="B312:Z312"/>
    <mergeCell ref="B346:C346"/>
    <mergeCell ref="D349:F349"/>
    <mergeCell ref="D350:F350"/>
    <mergeCell ref="D351:F351"/>
    <mergeCell ref="B357:Z357"/>
    <mergeCell ref="D359:F359"/>
    <mergeCell ref="C326:F326"/>
    <mergeCell ref="B327:C327"/>
    <mergeCell ref="B331:C331"/>
    <mergeCell ref="B332:F332"/>
    <mergeCell ref="B333:C333"/>
    <mergeCell ref="B345:C345"/>
    <mergeCell ref="B372:C372"/>
    <mergeCell ref="B376:C376"/>
    <mergeCell ref="B377:F377"/>
    <mergeCell ref="B378:C378"/>
    <mergeCell ref="B390:C390"/>
    <mergeCell ref="B391:C391"/>
    <mergeCell ref="B360:F360"/>
    <mergeCell ref="B361:F361"/>
    <mergeCell ref="B362:F362"/>
    <mergeCell ref="B364:C364"/>
    <mergeCell ref="B370:C370"/>
    <mergeCell ref="C371:F371"/>
    <mergeCell ref="B406:F406"/>
    <mergeCell ref="B407:F407"/>
    <mergeCell ref="B409:C409"/>
    <mergeCell ref="B415:C415"/>
    <mergeCell ref="C416:F416"/>
    <mergeCell ref="B417:C417"/>
    <mergeCell ref="D394:F394"/>
    <mergeCell ref="D395:F395"/>
    <mergeCell ref="D396:F396"/>
    <mergeCell ref="B402:Z402"/>
    <mergeCell ref="D404:F404"/>
    <mergeCell ref="B405:F405"/>
    <mergeCell ref="D440:F440"/>
    <mergeCell ref="D441:F441"/>
    <mergeCell ref="B447:Z447"/>
    <mergeCell ref="D449:F449"/>
    <mergeCell ref="B450:F450"/>
    <mergeCell ref="B451:F451"/>
    <mergeCell ref="B421:C421"/>
    <mergeCell ref="B422:F422"/>
    <mergeCell ref="B423:C423"/>
    <mergeCell ref="B435:C435"/>
    <mergeCell ref="B436:C436"/>
    <mergeCell ref="D439:F439"/>
    <mergeCell ref="B467:F467"/>
    <mergeCell ref="B468:C468"/>
    <mergeCell ref="B480:C480"/>
    <mergeCell ref="B481:C481"/>
    <mergeCell ref="D484:F484"/>
    <mergeCell ref="D485:F485"/>
    <mergeCell ref="B452:F452"/>
    <mergeCell ref="B454:C454"/>
    <mergeCell ref="B460:C460"/>
    <mergeCell ref="C461:F461"/>
    <mergeCell ref="B462:C462"/>
    <mergeCell ref="B466:C466"/>
    <mergeCell ref="B499:C499"/>
    <mergeCell ref="B505:C505"/>
    <mergeCell ref="C506:F506"/>
    <mergeCell ref="B507:C507"/>
    <mergeCell ref="B511:C511"/>
    <mergeCell ref="B512:F512"/>
    <mergeCell ref="D486:F486"/>
    <mergeCell ref="B492:Z492"/>
    <mergeCell ref="D494:F494"/>
    <mergeCell ref="B495:F495"/>
    <mergeCell ref="B496:F496"/>
    <mergeCell ref="B497:F497"/>
    <mergeCell ref="B537:Z537"/>
    <mergeCell ref="D539:F539"/>
    <mergeCell ref="B540:F540"/>
    <mergeCell ref="B541:F541"/>
    <mergeCell ref="B542:F542"/>
    <mergeCell ref="B544:C544"/>
    <mergeCell ref="B513:C513"/>
    <mergeCell ref="B525:C525"/>
    <mergeCell ref="B526:C526"/>
    <mergeCell ref="D529:F529"/>
    <mergeCell ref="D530:F530"/>
    <mergeCell ref="D531:F531"/>
    <mergeCell ref="B570:C570"/>
    <mergeCell ref="B571:C571"/>
    <mergeCell ref="D574:F574"/>
    <mergeCell ref="D575:F575"/>
    <mergeCell ref="D576:F576"/>
    <mergeCell ref="B550:C550"/>
    <mergeCell ref="C551:F551"/>
    <mergeCell ref="B552:C552"/>
    <mergeCell ref="B556:C556"/>
    <mergeCell ref="B557:F557"/>
    <mergeCell ref="B558:C558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31"/>
  <sheetViews>
    <sheetView tabSelected="1" zoomScale="85" zoomScaleNormal="85" workbookViewId="0">
      <selection activeCell="X22" sqref="X22"/>
    </sheetView>
  </sheetViews>
  <sheetFormatPr defaultRowHeight="15.75"/>
  <cols>
    <col min="1" max="1" width="9" style="283"/>
    <col min="2" max="2" width="22.125" style="283" customWidth="1"/>
    <col min="3" max="3" width="9" style="283"/>
    <col min="4" max="4" width="15.375" style="283" customWidth="1"/>
    <col min="5" max="5" width="9" style="283"/>
    <col min="6" max="6" width="15.375" style="283" customWidth="1"/>
    <col min="7" max="10" width="9" style="283"/>
    <col min="11" max="11" width="17.5" style="283" customWidth="1"/>
    <col min="12" max="12" width="9" style="283"/>
    <col min="13" max="13" width="11.875" style="283" customWidth="1"/>
    <col min="14" max="14" width="11.625" style="283" customWidth="1"/>
    <col min="15" max="15" width="11.25" style="283" customWidth="1"/>
    <col min="16" max="16" width="18" style="283" customWidth="1"/>
    <col min="17" max="17" width="13.875" style="283" customWidth="1"/>
    <col min="18" max="16384" width="9" style="283"/>
  </cols>
  <sheetData>
    <row r="2" spans="1:38">
      <c r="A2" s="415" t="s">
        <v>612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5"/>
      <c r="Y2" s="415"/>
      <c r="Z2" s="415"/>
      <c r="AA2" s="415"/>
      <c r="AB2" s="415"/>
      <c r="AC2" s="415"/>
      <c r="AD2" s="415"/>
      <c r="AE2" s="415"/>
      <c r="AF2" s="415"/>
      <c r="AG2" s="415"/>
      <c r="AH2" s="415"/>
      <c r="AI2" s="415"/>
      <c r="AJ2" s="415"/>
      <c r="AK2" s="415"/>
      <c r="AL2" s="415"/>
    </row>
    <row r="3" spans="1:38">
      <c r="A3" s="284" t="s">
        <v>613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</row>
    <row r="4" spans="1:38">
      <c r="A4" s="285"/>
      <c r="B4" s="285"/>
      <c r="C4" s="285"/>
      <c r="D4" s="285"/>
      <c r="E4" s="285"/>
      <c r="F4" s="416"/>
      <c r="G4" s="416"/>
      <c r="H4" s="416"/>
      <c r="I4" s="285"/>
      <c r="J4" s="285"/>
      <c r="K4" s="285"/>
      <c r="L4" s="285"/>
      <c r="M4" s="416" t="s">
        <v>614</v>
      </c>
      <c r="N4" s="416"/>
      <c r="O4" s="416"/>
      <c r="P4" s="416"/>
      <c r="Q4" s="416"/>
      <c r="R4" s="416"/>
    </row>
    <row r="5" spans="1:38">
      <c r="A5" s="417" t="s">
        <v>615</v>
      </c>
      <c r="B5" s="417"/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  <c r="O5" s="417"/>
      <c r="P5" s="417"/>
      <c r="Q5" s="417"/>
      <c r="R5" s="417"/>
    </row>
    <row r="6" spans="1:38">
      <c r="A6" s="417" t="s">
        <v>640</v>
      </c>
      <c r="B6" s="417"/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7"/>
    </row>
    <row r="7" spans="1:38" ht="16.5" thickBot="1">
      <c r="A7" s="418"/>
      <c r="B7" s="418"/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</row>
    <row r="8" spans="1:38" ht="16.5" thickTop="1">
      <c r="A8" s="423" t="s">
        <v>126</v>
      </c>
      <c r="B8" s="425" t="s">
        <v>616</v>
      </c>
      <c r="C8" s="413" t="s">
        <v>130</v>
      </c>
      <c r="D8" s="427" t="s">
        <v>132</v>
      </c>
      <c r="E8" s="419" t="s">
        <v>617</v>
      </c>
      <c r="F8" s="421"/>
      <c r="G8" s="419" t="s">
        <v>618</v>
      </c>
      <c r="H8" s="421"/>
      <c r="I8" s="413" t="s">
        <v>619</v>
      </c>
      <c r="J8" s="413" t="s">
        <v>620</v>
      </c>
      <c r="K8" s="413" t="s">
        <v>621</v>
      </c>
      <c r="L8" s="413" t="s">
        <v>622</v>
      </c>
      <c r="M8" s="419" t="s">
        <v>623</v>
      </c>
      <c r="N8" s="420"/>
      <c r="O8" s="420"/>
      <c r="P8" s="421"/>
      <c r="Q8" s="419" t="s">
        <v>624</v>
      </c>
      <c r="R8" s="422"/>
    </row>
    <row r="9" spans="1:38" ht="31.5">
      <c r="A9" s="424"/>
      <c r="B9" s="426"/>
      <c r="C9" s="414"/>
      <c r="D9" s="428"/>
      <c r="E9" s="286" t="s">
        <v>625</v>
      </c>
      <c r="F9" s="286" t="s">
        <v>626</v>
      </c>
      <c r="G9" s="286" t="s">
        <v>627</v>
      </c>
      <c r="H9" s="286" t="s">
        <v>626</v>
      </c>
      <c r="I9" s="414"/>
      <c r="J9" s="414"/>
      <c r="K9" s="414"/>
      <c r="L9" s="414"/>
      <c r="M9" s="286" t="s">
        <v>628</v>
      </c>
      <c r="N9" s="286" t="s">
        <v>629</v>
      </c>
      <c r="O9" s="286" t="s">
        <v>630</v>
      </c>
      <c r="P9" s="287" t="s">
        <v>631</v>
      </c>
      <c r="Q9" s="286" t="s">
        <v>626</v>
      </c>
      <c r="R9" s="288" t="s">
        <v>632</v>
      </c>
    </row>
    <row r="10" spans="1:38">
      <c r="A10" s="407" t="s">
        <v>633</v>
      </c>
      <c r="B10" s="408"/>
      <c r="C10" s="286"/>
      <c r="D10" s="289"/>
      <c r="E10" s="286"/>
      <c r="F10" s="286"/>
      <c r="G10" s="290"/>
      <c r="H10" s="290"/>
      <c r="I10" s="290"/>
      <c r="J10" s="290"/>
      <c r="K10" s="290"/>
      <c r="L10" s="290"/>
      <c r="M10" s="290"/>
      <c r="N10" s="290"/>
      <c r="O10" s="290"/>
      <c r="P10" s="291"/>
      <c r="Q10" s="290"/>
      <c r="R10" s="292"/>
    </row>
    <row r="11" spans="1:38" ht="17.25">
      <c r="A11" s="293">
        <v>1</v>
      </c>
      <c r="B11" s="205" t="s">
        <v>150</v>
      </c>
      <c r="C11" s="294" t="s">
        <v>153</v>
      </c>
      <c r="D11" s="295">
        <v>8000000</v>
      </c>
      <c r="E11" s="296">
        <v>26</v>
      </c>
      <c r="F11" s="297">
        <f>D11</f>
        <v>8000000</v>
      </c>
      <c r="G11" s="298"/>
      <c r="H11" s="298"/>
      <c r="I11" s="298"/>
      <c r="J11" s="298"/>
      <c r="K11" s="298">
        <f>F11</f>
        <v>8000000</v>
      </c>
      <c r="L11" s="298"/>
      <c r="M11" s="299">
        <v>336000</v>
      </c>
      <c r="N11" s="299">
        <v>63000</v>
      </c>
      <c r="O11" s="299">
        <v>42000</v>
      </c>
      <c r="P11" s="300">
        <v>441000</v>
      </c>
      <c r="Q11" s="298">
        <f>K11-P11</f>
        <v>7559000</v>
      </c>
      <c r="R11" s="301"/>
    </row>
    <row r="12" spans="1:38">
      <c r="A12" s="293">
        <v>2</v>
      </c>
      <c r="B12" s="205" t="s">
        <v>154</v>
      </c>
      <c r="C12" s="294" t="s">
        <v>157</v>
      </c>
      <c r="D12" s="302">
        <v>6000000</v>
      </c>
      <c r="E12" s="296">
        <v>26</v>
      </c>
      <c r="F12" s="297">
        <f>D12</f>
        <v>6000000</v>
      </c>
      <c r="G12" s="298"/>
      <c r="H12" s="298"/>
      <c r="I12" s="298"/>
      <c r="J12" s="298"/>
      <c r="K12" s="298">
        <f t="shared" ref="K12:K33" si="0">F12</f>
        <v>6000000</v>
      </c>
      <c r="L12" s="298"/>
      <c r="M12" s="298"/>
      <c r="N12" s="303"/>
      <c r="O12" s="303"/>
      <c r="P12" s="303"/>
      <c r="Q12" s="298">
        <f t="shared" ref="Q12:Q33" si="1">K12-P12</f>
        <v>6000000</v>
      </c>
      <c r="R12" s="301"/>
    </row>
    <row r="13" spans="1:38">
      <c r="A13" s="293">
        <v>3</v>
      </c>
      <c r="B13" s="205" t="s">
        <v>158</v>
      </c>
      <c r="C13" s="304" t="s">
        <v>161</v>
      </c>
      <c r="D13" s="305">
        <v>2000000</v>
      </c>
      <c r="E13" s="306">
        <v>26</v>
      </c>
      <c r="F13" s="307">
        <f>D13</f>
        <v>2000000</v>
      </c>
      <c r="G13" s="298"/>
      <c r="H13" s="298"/>
      <c r="I13" s="298"/>
      <c r="J13" s="298"/>
      <c r="K13" s="298">
        <f t="shared" si="0"/>
        <v>2000000</v>
      </c>
      <c r="L13" s="298"/>
      <c r="M13" s="298"/>
      <c r="N13" s="303"/>
      <c r="O13" s="303"/>
      <c r="P13" s="303"/>
      <c r="Q13" s="298">
        <f t="shared" si="1"/>
        <v>2000000</v>
      </c>
      <c r="R13" s="301"/>
    </row>
    <row r="14" spans="1:38" ht="17.25">
      <c r="A14" s="308">
        <v>4</v>
      </c>
      <c r="B14" s="206" t="s">
        <v>165</v>
      </c>
      <c r="C14" s="304" t="s">
        <v>164</v>
      </c>
      <c r="D14" s="305">
        <v>4200000</v>
      </c>
      <c r="E14" s="306">
        <v>26</v>
      </c>
      <c r="F14" s="307">
        <f t="shared" ref="F14" si="2">D14</f>
        <v>4200000</v>
      </c>
      <c r="G14" s="298"/>
      <c r="H14" s="298"/>
      <c r="I14" s="298"/>
      <c r="J14" s="298"/>
      <c r="K14" s="298">
        <f t="shared" si="0"/>
        <v>4200000</v>
      </c>
      <c r="L14" s="298"/>
      <c r="M14" s="299">
        <v>336000</v>
      </c>
      <c r="N14" s="299">
        <v>63000</v>
      </c>
      <c r="O14" s="299">
        <v>42000</v>
      </c>
      <c r="P14" s="300">
        <v>441000</v>
      </c>
      <c r="Q14" s="298">
        <f t="shared" si="1"/>
        <v>3759000</v>
      </c>
      <c r="R14" s="301"/>
    </row>
    <row r="15" spans="1:38">
      <c r="A15" s="409" t="s">
        <v>631</v>
      </c>
      <c r="B15" s="410"/>
      <c r="C15" s="309"/>
      <c r="D15" s="310"/>
      <c r="E15" s="311">
        <f>SUM(E11:E14)</f>
        <v>104</v>
      </c>
      <c r="F15" s="312">
        <f>SUM(F11:F14)</f>
        <v>20200000</v>
      </c>
      <c r="G15" s="298"/>
      <c r="H15" s="298"/>
      <c r="I15" s="298"/>
      <c r="J15" s="298"/>
      <c r="K15" s="298"/>
      <c r="L15" s="298"/>
      <c r="M15" s="298"/>
      <c r="N15" s="303"/>
      <c r="O15" s="303"/>
      <c r="P15" s="303"/>
      <c r="Q15" s="298">
        <f t="shared" si="1"/>
        <v>0</v>
      </c>
      <c r="R15" s="301"/>
    </row>
    <row r="16" spans="1:38">
      <c r="A16" s="313"/>
      <c r="B16" s="314"/>
      <c r="C16" s="309"/>
      <c r="D16" s="315"/>
      <c r="E16" s="316"/>
      <c r="F16" s="298"/>
      <c r="G16" s="298"/>
      <c r="H16" s="298"/>
      <c r="I16" s="298"/>
      <c r="J16" s="298"/>
      <c r="K16" s="298">
        <f t="shared" si="0"/>
        <v>0</v>
      </c>
      <c r="L16" s="298"/>
      <c r="M16" s="298"/>
      <c r="N16" s="303"/>
      <c r="O16" s="303"/>
      <c r="P16" s="303"/>
      <c r="Q16" s="298">
        <f t="shared" si="1"/>
        <v>0</v>
      </c>
      <c r="R16" s="301"/>
    </row>
    <row r="17" spans="1:18">
      <c r="A17" s="411" t="s">
        <v>634</v>
      </c>
      <c r="B17" s="412"/>
      <c r="C17" s="309"/>
      <c r="D17" s="315"/>
      <c r="E17" s="316"/>
      <c r="F17" s="298"/>
      <c r="G17" s="298"/>
      <c r="H17" s="298"/>
      <c r="I17" s="298"/>
      <c r="J17" s="298"/>
      <c r="K17" s="298">
        <f t="shared" si="0"/>
        <v>0</v>
      </c>
      <c r="L17" s="298"/>
      <c r="M17" s="298"/>
      <c r="N17" s="303"/>
      <c r="O17" s="303"/>
      <c r="P17" s="303"/>
      <c r="Q17" s="298">
        <f t="shared" si="1"/>
        <v>0</v>
      </c>
      <c r="R17" s="301"/>
    </row>
    <row r="18" spans="1:18" ht="17.25">
      <c r="A18" s="317">
        <v>1</v>
      </c>
      <c r="B18" s="318" t="s">
        <v>163</v>
      </c>
      <c r="C18" s="319" t="s">
        <v>164</v>
      </c>
      <c r="D18" s="320">
        <v>4200000</v>
      </c>
      <c r="E18" s="321">
        <v>26</v>
      </c>
      <c r="F18" s="322">
        <v>4200000</v>
      </c>
      <c r="G18" s="298"/>
      <c r="H18" s="298"/>
      <c r="I18" s="298"/>
      <c r="J18" s="298"/>
      <c r="K18" s="298">
        <f t="shared" si="0"/>
        <v>4200000</v>
      </c>
      <c r="L18" s="298"/>
      <c r="M18" s="299">
        <v>336000</v>
      </c>
      <c r="N18" s="299">
        <v>63000</v>
      </c>
      <c r="O18" s="299">
        <v>42000</v>
      </c>
      <c r="P18" s="300">
        <v>441000</v>
      </c>
      <c r="Q18" s="298">
        <f t="shared" si="1"/>
        <v>3759000</v>
      </c>
      <c r="R18" s="301"/>
    </row>
    <row r="19" spans="1:18" ht="17.25">
      <c r="A19" s="317">
        <v>2</v>
      </c>
      <c r="B19" s="318" t="s">
        <v>168</v>
      </c>
      <c r="C19" s="319" t="s">
        <v>164</v>
      </c>
      <c r="D19" s="320">
        <v>4200000</v>
      </c>
      <c r="E19" s="321">
        <v>26</v>
      </c>
      <c r="F19" s="322">
        <v>4200000</v>
      </c>
      <c r="G19" s="298"/>
      <c r="H19" s="298"/>
      <c r="I19" s="298"/>
      <c r="J19" s="298"/>
      <c r="K19" s="298">
        <f t="shared" si="0"/>
        <v>4200000</v>
      </c>
      <c r="L19" s="298"/>
      <c r="M19" s="299">
        <v>336000</v>
      </c>
      <c r="N19" s="299">
        <v>63000</v>
      </c>
      <c r="O19" s="299">
        <v>42000</v>
      </c>
      <c r="P19" s="300">
        <v>441000</v>
      </c>
      <c r="Q19" s="298">
        <f t="shared" si="1"/>
        <v>3759000</v>
      </c>
      <c r="R19" s="301"/>
    </row>
    <row r="20" spans="1:18">
      <c r="A20" s="430" t="s">
        <v>631</v>
      </c>
      <c r="B20" s="431"/>
      <c r="C20" s="309"/>
      <c r="D20" s="323"/>
      <c r="E20" s="324">
        <f>SUM(E18:E19)</f>
        <v>52</v>
      </c>
      <c r="F20" s="325">
        <f>SUM(F18:F19)</f>
        <v>8400000</v>
      </c>
      <c r="G20" s="298"/>
      <c r="H20" s="298"/>
      <c r="I20" s="298"/>
      <c r="J20" s="298"/>
      <c r="K20" s="298"/>
      <c r="L20" s="298"/>
      <c r="M20" s="298"/>
      <c r="N20" s="303"/>
      <c r="O20" s="303"/>
      <c r="P20" s="303"/>
      <c r="Q20" s="298">
        <f t="shared" si="1"/>
        <v>0</v>
      </c>
      <c r="R20" s="301"/>
    </row>
    <row r="21" spans="1:18">
      <c r="A21" s="313"/>
      <c r="B21" s="326"/>
      <c r="C21" s="327"/>
      <c r="D21" s="315"/>
      <c r="E21" s="316"/>
      <c r="F21" s="298"/>
      <c r="G21" s="298"/>
      <c r="H21" s="298"/>
      <c r="I21" s="298"/>
      <c r="J21" s="298"/>
      <c r="K21" s="298">
        <f t="shared" si="0"/>
        <v>0</v>
      </c>
      <c r="L21" s="298"/>
      <c r="M21" s="298"/>
      <c r="N21" s="303"/>
      <c r="O21" s="303"/>
      <c r="P21" s="303"/>
      <c r="Q21" s="298">
        <f t="shared" si="1"/>
        <v>0</v>
      </c>
      <c r="R21" s="301"/>
    </row>
    <row r="22" spans="1:18">
      <c r="A22" s="432" t="s">
        <v>635</v>
      </c>
      <c r="B22" s="433"/>
      <c r="C22" s="328"/>
      <c r="D22" s="315"/>
      <c r="E22" s="316"/>
      <c r="F22" s="298"/>
      <c r="G22" s="298"/>
      <c r="H22" s="298"/>
      <c r="I22" s="298"/>
      <c r="J22" s="298"/>
      <c r="K22" s="298">
        <f t="shared" si="0"/>
        <v>0</v>
      </c>
      <c r="L22" s="298"/>
      <c r="M22" s="298"/>
      <c r="N22" s="303"/>
      <c r="O22" s="303"/>
      <c r="P22" s="303"/>
      <c r="Q22" s="298">
        <f t="shared" si="1"/>
        <v>0</v>
      </c>
      <c r="R22" s="301"/>
    </row>
    <row r="23" spans="1:18">
      <c r="A23" s="329">
        <v>1</v>
      </c>
      <c r="B23" s="318" t="s">
        <v>205</v>
      </c>
      <c r="C23" s="330" t="s">
        <v>610</v>
      </c>
      <c r="D23" s="331">
        <v>400000</v>
      </c>
      <c r="E23" s="321">
        <v>21</v>
      </c>
      <c r="F23" s="332">
        <f>D23*E23</f>
        <v>8400000</v>
      </c>
      <c r="G23" s="298"/>
      <c r="H23" s="298"/>
      <c r="I23" s="298"/>
      <c r="J23" s="298"/>
      <c r="K23" s="298">
        <f t="shared" si="0"/>
        <v>8400000</v>
      </c>
      <c r="L23" s="298"/>
      <c r="M23" s="298"/>
      <c r="N23" s="303"/>
      <c r="O23" s="303"/>
      <c r="P23" s="303"/>
      <c r="Q23" s="298">
        <f t="shared" si="1"/>
        <v>8400000</v>
      </c>
      <c r="R23" s="301"/>
    </row>
    <row r="24" spans="1:18">
      <c r="A24" s="329">
        <v>2</v>
      </c>
      <c r="B24" s="318" t="s">
        <v>207</v>
      </c>
      <c r="C24" s="330" t="s">
        <v>610</v>
      </c>
      <c r="D24" s="331">
        <v>400000</v>
      </c>
      <c r="E24" s="321">
        <v>21</v>
      </c>
      <c r="F24" s="332">
        <f t="shared" ref="F24:F33" si="3">D24*E24</f>
        <v>8400000</v>
      </c>
      <c r="G24" s="298"/>
      <c r="H24" s="298"/>
      <c r="I24" s="298"/>
      <c r="J24" s="298"/>
      <c r="K24" s="298">
        <f t="shared" si="0"/>
        <v>8400000</v>
      </c>
      <c r="L24" s="298"/>
      <c r="M24" s="298"/>
      <c r="N24" s="303"/>
      <c r="O24" s="303"/>
      <c r="P24" s="303"/>
      <c r="Q24" s="298">
        <f t="shared" si="1"/>
        <v>8400000</v>
      </c>
      <c r="R24" s="301"/>
    </row>
    <row r="25" spans="1:18">
      <c r="A25" s="329">
        <v>3</v>
      </c>
      <c r="B25" s="318" t="s">
        <v>186</v>
      </c>
      <c r="C25" s="330" t="s">
        <v>610</v>
      </c>
      <c r="D25" s="331">
        <v>400000</v>
      </c>
      <c r="E25" s="321">
        <v>21</v>
      </c>
      <c r="F25" s="332">
        <f t="shared" si="3"/>
        <v>8400000</v>
      </c>
      <c r="G25" s="298"/>
      <c r="H25" s="298"/>
      <c r="I25" s="298"/>
      <c r="J25" s="298"/>
      <c r="K25" s="298">
        <f t="shared" si="0"/>
        <v>8400000</v>
      </c>
      <c r="L25" s="298"/>
      <c r="M25" s="298"/>
      <c r="N25" s="303"/>
      <c r="O25" s="303"/>
      <c r="P25" s="303"/>
      <c r="Q25" s="298">
        <f t="shared" si="1"/>
        <v>8400000</v>
      </c>
      <c r="R25" s="301"/>
    </row>
    <row r="26" spans="1:18">
      <c r="A26" s="329">
        <v>4</v>
      </c>
      <c r="B26" s="333" t="s">
        <v>174</v>
      </c>
      <c r="C26" s="330" t="s">
        <v>610</v>
      </c>
      <c r="D26" s="331">
        <v>400000</v>
      </c>
      <c r="E26" s="321">
        <v>21</v>
      </c>
      <c r="F26" s="332">
        <f t="shared" si="3"/>
        <v>8400000</v>
      </c>
      <c r="G26" s="298"/>
      <c r="H26" s="298"/>
      <c r="I26" s="298"/>
      <c r="J26" s="298"/>
      <c r="K26" s="298">
        <f t="shared" si="0"/>
        <v>8400000</v>
      </c>
      <c r="L26" s="298"/>
      <c r="M26" s="298"/>
      <c r="N26" s="303"/>
      <c r="O26" s="303"/>
      <c r="P26" s="303"/>
      <c r="Q26" s="298">
        <f t="shared" si="1"/>
        <v>8400000</v>
      </c>
      <c r="R26" s="301"/>
    </row>
    <row r="27" spans="1:18">
      <c r="A27" s="329">
        <v>5</v>
      </c>
      <c r="B27" s="333" t="s">
        <v>177</v>
      </c>
      <c r="C27" s="330" t="s">
        <v>610</v>
      </c>
      <c r="D27" s="331">
        <v>400000</v>
      </c>
      <c r="E27" s="321">
        <v>21</v>
      </c>
      <c r="F27" s="332">
        <f t="shared" si="3"/>
        <v>8400000</v>
      </c>
      <c r="G27" s="298"/>
      <c r="H27" s="298"/>
      <c r="I27" s="298"/>
      <c r="J27" s="298"/>
      <c r="K27" s="298">
        <f t="shared" si="0"/>
        <v>8400000</v>
      </c>
      <c r="L27" s="298"/>
      <c r="M27" s="298"/>
      <c r="N27" s="303"/>
      <c r="O27" s="303"/>
      <c r="P27" s="303"/>
      <c r="Q27" s="298">
        <f t="shared" si="1"/>
        <v>8400000</v>
      </c>
      <c r="R27" s="301"/>
    </row>
    <row r="28" spans="1:18">
      <c r="A28" s="329">
        <v>6</v>
      </c>
      <c r="B28" s="333" t="s">
        <v>180</v>
      </c>
      <c r="C28" s="330" t="s">
        <v>610</v>
      </c>
      <c r="D28" s="331">
        <v>400000</v>
      </c>
      <c r="E28" s="321">
        <v>21</v>
      </c>
      <c r="F28" s="332">
        <f t="shared" si="3"/>
        <v>8400000</v>
      </c>
      <c r="G28" s="298"/>
      <c r="H28" s="298"/>
      <c r="I28" s="298"/>
      <c r="J28" s="298"/>
      <c r="K28" s="298">
        <f t="shared" si="0"/>
        <v>8400000</v>
      </c>
      <c r="L28" s="298"/>
      <c r="M28" s="298"/>
      <c r="N28" s="303"/>
      <c r="O28" s="303"/>
      <c r="P28" s="303"/>
      <c r="Q28" s="298">
        <f t="shared" si="1"/>
        <v>8400000</v>
      </c>
      <c r="R28" s="301"/>
    </row>
    <row r="29" spans="1:18">
      <c r="A29" s="329">
        <v>7</v>
      </c>
      <c r="B29" s="333" t="s">
        <v>183</v>
      </c>
      <c r="C29" s="330" t="s">
        <v>610</v>
      </c>
      <c r="D29" s="331">
        <v>400000</v>
      </c>
      <c r="E29" s="321">
        <v>21</v>
      </c>
      <c r="F29" s="332">
        <f t="shared" si="3"/>
        <v>8400000</v>
      </c>
      <c r="G29" s="298"/>
      <c r="H29" s="298"/>
      <c r="I29" s="298"/>
      <c r="J29" s="298"/>
      <c r="K29" s="298">
        <f t="shared" si="0"/>
        <v>8400000</v>
      </c>
      <c r="L29" s="298"/>
      <c r="M29" s="298"/>
      <c r="N29" s="303"/>
      <c r="O29" s="303"/>
      <c r="P29" s="303"/>
      <c r="Q29" s="298">
        <f t="shared" si="1"/>
        <v>8400000</v>
      </c>
      <c r="R29" s="301"/>
    </row>
    <row r="30" spans="1:18">
      <c r="A30" s="329">
        <v>8</v>
      </c>
      <c r="B30" s="333" t="s">
        <v>186</v>
      </c>
      <c r="C30" s="330" t="s">
        <v>610</v>
      </c>
      <c r="D30" s="331">
        <v>400000</v>
      </c>
      <c r="E30" s="321">
        <v>21</v>
      </c>
      <c r="F30" s="332">
        <f t="shared" si="3"/>
        <v>8400000</v>
      </c>
      <c r="G30" s="298"/>
      <c r="H30" s="298"/>
      <c r="I30" s="298"/>
      <c r="J30" s="298"/>
      <c r="K30" s="298">
        <f t="shared" si="0"/>
        <v>8400000</v>
      </c>
      <c r="L30" s="298"/>
      <c r="M30" s="298"/>
      <c r="N30" s="303"/>
      <c r="O30" s="303"/>
      <c r="P30" s="303"/>
      <c r="Q30" s="298">
        <f t="shared" si="1"/>
        <v>8400000</v>
      </c>
      <c r="R30" s="301"/>
    </row>
    <row r="31" spans="1:18">
      <c r="A31" s="329">
        <v>9</v>
      </c>
      <c r="B31" s="318" t="s">
        <v>202</v>
      </c>
      <c r="C31" s="330" t="s">
        <v>610</v>
      </c>
      <c r="D31" s="331">
        <v>400000</v>
      </c>
      <c r="E31" s="321">
        <v>21</v>
      </c>
      <c r="F31" s="332">
        <f t="shared" si="3"/>
        <v>8400000</v>
      </c>
      <c r="G31" s="298"/>
      <c r="H31" s="298"/>
      <c r="I31" s="298"/>
      <c r="J31" s="298"/>
      <c r="K31" s="298">
        <f t="shared" si="0"/>
        <v>8400000</v>
      </c>
      <c r="L31" s="298"/>
      <c r="M31" s="298"/>
      <c r="N31" s="303"/>
      <c r="O31" s="303"/>
      <c r="P31" s="303"/>
      <c r="Q31" s="298">
        <f t="shared" si="1"/>
        <v>8400000</v>
      </c>
      <c r="R31" s="301"/>
    </row>
    <row r="32" spans="1:18">
      <c r="A32" s="329">
        <v>10</v>
      </c>
      <c r="B32" s="318" t="s">
        <v>204</v>
      </c>
      <c r="C32" s="330" t="s">
        <v>610</v>
      </c>
      <c r="D32" s="331">
        <v>400000</v>
      </c>
      <c r="E32" s="321">
        <v>21</v>
      </c>
      <c r="F32" s="332">
        <f t="shared" si="3"/>
        <v>8400000</v>
      </c>
      <c r="G32" s="298"/>
      <c r="H32" s="298"/>
      <c r="I32" s="298"/>
      <c r="J32" s="298"/>
      <c r="K32" s="298">
        <f t="shared" si="0"/>
        <v>8400000</v>
      </c>
      <c r="L32" s="298"/>
      <c r="M32" s="298"/>
      <c r="N32" s="303"/>
      <c r="O32" s="303"/>
      <c r="P32" s="303"/>
      <c r="Q32" s="298">
        <f t="shared" si="1"/>
        <v>8400000</v>
      </c>
      <c r="R32" s="301"/>
    </row>
    <row r="33" spans="1:38">
      <c r="A33" s="334">
        <v>11</v>
      </c>
      <c r="B33" s="318" t="s">
        <v>191</v>
      </c>
      <c r="C33" s="330" t="s">
        <v>610</v>
      </c>
      <c r="D33" s="335">
        <v>400000</v>
      </c>
      <c r="E33" s="321">
        <v>21</v>
      </c>
      <c r="F33" s="332">
        <f t="shared" si="3"/>
        <v>8400000</v>
      </c>
      <c r="G33" s="336"/>
      <c r="H33" s="336"/>
      <c r="I33" s="336"/>
      <c r="J33" s="336"/>
      <c r="K33" s="298">
        <f t="shared" si="0"/>
        <v>8400000</v>
      </c>
      <c r="L33" s="336"/>
      <c r="M33" s="336"/>
      <c r="N33" s="337"/>
      <c r="O33" s="337"/>
      <c r="P33" s="337"/>
      <c r="Q33" s="298">
        <f t="shared" si="1"/>
        <v>8400000</v>
      </c>
      <c r="R33" s="338"/>
    </row>
    <row r="34" spans="1:38">
      <c r="A34" s="434" t="s">
        <v>631</v>
      </c>
      <c r="B34" s="435"/>
      <c r="C34" s="286"/>
      <c r="D34" s="286"/>
      <c r="E34" s="286">
        <f>SUM(E23:E33)</f>
        <v>231</v>
      </c>
      <c r="F34" s="286">
        <f>SUM(F23:F33)</f>
        <v>92400000</v>
      </c>
      <c r="G34" s="336"/>
      <c r="H34" s="336"/>
      <c r="I34" s="336"/>
      <c r="J34" s="336"/>
      <c r="K34" s="336"/>
      <c r="L34" s="336"/>
      <c r="M34" s="336"/>
      <c r="N34" s="337"/>
      <c r="O34" s="337"/>
      <c r="P34" s="337"/>
      <c r="Q34" s="336"/>
      <c r="R34" s="338"/>
    </row>
    <row r="35" spans="1:38" ht="16.5" thickBot="1">
      <c r="A35" s="436" t="s">
        <v>641</v>
      </c>
      <c r="B35" s="437"/>
      <c r="C35" s="339"/>
      <c r="D35" s="340"/>
      <c r="E35" s="341">
        <f>E15+E20+E34</f>
        <v>387</v>
      </c>
      <c r="F35" s="340">
        <f>SUM(F11:F33)</f>
        <v>149600000</v>
      </c>
      <c r="G35" s="342"/>
      <c r="H35" s="342"/>
      <c r="I35" s="342"/>
      <c r="J35" s="342"/>
      <c r="K35" s="342">
        <f>SUM(K11:K33)</f>
        <v>121000000</v>
      </c>
      <c r="L35" s="342"/>
      <c r="M35" s="342">
        <f>SUM(M11:M32)</f>
        <v>1344000</v>
      </c>
      <c r="N35" s="342">
        <f>SUM(N11:N32)</f>
        <v>252000</v>
      </c>
      <c r="O35" s="342">
        <f>SUM(O11:O32)</f>
        <v>168000</v>
      </c>
      <c r="P35" s="342">
        <f>SUM(P11:P32)</f>
        <v>1764000</v>
      </c>
      <c r="Q35" s="342">
        <f>SUM(Q11:Q33)</f>
        <v>119236000</v>
      </c>
      <c r="R35" s="343"/>
    </row>
    <row r="36" spans="1:38" ht="16.5" thickTop="1">
      <c r="A36" s="429" t="s">
        <v>642</v>
      </c>
      <c r="B36" s="429"/>
      <c r="C36" s="429"/>
      <c r="D36" s="429"/>
      <c r="E36" s="429"/>
      <c r="F36" s="429"/>
      <c r="G36" s="429"/>
      <c r="H36" s="429"/>
      <c r="I36" s="429"/>
      <c r="J36" s="429"/>
      <c r="K36" s="429"/>
      <c r="L36" s="429"/>
      <c r="M36" s="429"/>
      <c r="N36" s="429"/>
      <c r="O36" s="429"/>
      <c r="P36" s="429"/>
      <c r="Q36" s="429"/>
      <c r="R36" s="429"/>
    </row>
    <row r="37" spans="1:38">
      <c r="A37" s="285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416" t="s">
        <v>636</v>
      </c>
      <c r="Q37" s="416"/>
      <c r="R37" s="416"/>
    </row>
    <row r="38" spans="1:38">
      <c r="A38" s="285"/>
      <c r="B38" s="417" t="s">
        <v>637</v>
      </c>
      <c r="C38" s="417"/>
      <c r="D38" s="344"/>
      <c r="E38" s="345"/>
      <c r="F38" s="345"/>
      <c r="G38" s="417" t="s">
        <v>161</v>
      </c>
      <c r="H38" s="417"/>
      <c r="I38" s="417"/>
      <c r="J38" s="417"/>
      <c r="K38" s="345"/>
      <c r="L38" s="345"/>
      <c r="M38" s="345"/>
      <c r="N38" s="345"/>
      <c r="O38" s="345"/>
      <c r="P38" s="417" t="s">
        <v>157</v>
      </c>
      <c r="Q38" s="417"/>
      <c r="R38" s="417"/>
    </row>
    <row r="39" spans="1:38">
      <c r="A39" s="285"/>
      <c r="B39" s="416" t="s">
        <v>638</v>
      </c>
      <c r="C39" s="416"/>
      <c r="D39" s="346"/>
      <c r="E39" s="285"/>
      <c r="F39" s="285"/>
      <c r="G39" s="416" t="s">
        <v>638</v>
      </c>
      <c r="H39" s="416"/>
      <c r="I39" s="416"/>
      <c r="J39" s="416"/>
      <c r="K39" s="285"/>
      <c r="L39" s="285"/>
      <c r="M39" s="285"/>
      <c r="N39" s="285"/>
      <c r="O39" s="285"/>
      <c r="P39" s="416" t="s">
        <v>639</v>
      </c>
      <c r="Q39" s="416"/>
      <c r="R39" s="416"/>
    </row>
    <row r="45" spans="1:38">
      <c r="A45" s="415" t="s">
        <v>612</v>
      </c>
      <c r="B45" s="415"/>
      <c r="C45" s="415"/>
      <c r="D45" s="415"/>
      <c r="E45" s="415"/>
      <c r="F45" s="415"/>
      <c r="G45" s="415"/>
      <c r="H45" s="415"/>
      <c r="I45" s="415"/>
      <c r="J45" s="415"/>
      <c r="K45" s="415"/>
      <c r="L45" s="415"/>
      <c r="M45" s="415"/>
      <c r="N45" s="415"/>
      <c r="O45" s="415"/>
      <c r="P45" s="415"/>
      <c r="Q45" s="415"/>
      <c r="R45" s="415"/>
      <c r="S45" s="415"/>
      <c r="T45" s="415"/>
      <c r="U45" s="415"/>
      <c r="V45" s="415"/>
      <c r="W45" s="415"/>
      <c r="X45" s="415"/>
      <c r="Y45" s="415"/>
      <c r="Z45" s="415"/>
      <c r="AA45" s="415"/>
      <c r="AB45" s="415"/>
      <c r="AC45" s="415"/>
      <c r="AD45" s="415"/>
      <c r="AE45" s="415"/>
      <c r="AF45" s="415"/>
      <c r="AG45" s="415"/>
      <c r="AH45" s="415"/>
      <c r="AI45" s="415"/>
      <c r="AJ45" s="415"/>
      <c r="AK45" s="415"/>
      <c r="AL45" s="415"/>
    </row>
    <row r="46" spans="1:38">
      <c r="A46" s="284" t="s">
        <v>613</v>
      </c>
      <c r="B46" s="284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Y46" s="284"/>
      <c r="Z46" s="284"/>
      <c r="AA46" s="284"/>
      <c r="AB46" s="284"/>
      <c r="AC46" s="284"/>
      <c r="AD46" s="284"/>
      <c r="AE46" s="284"/>
      <c r="AF46" s="284"/>
      <c r="AG46" s="284"/>
      <c r="AH46" s="284"/>
      <c r="AI46" s="284"/>
      <c r="AJ46" s="284"/>
      <c r="AK46" s="284"/>
      <c r="AL46" s="284"/>
    </row>
    <row r="47" spans="1:38">
      <c r="A47" s="285"/>
      <c r="B47" s="285"/>
      <c r="C47" s="285"/>
      <c r="D47" s="285"/>
      <c r="E47" s="285"/>
      <c r="F47" s="416"/>
      <c r="G47" s="416"/>
      <c r="H47" s="416"/>
      <c r="I47" s="285"/>
      <c r="J47" s="285"/>
      <c r="K47" s="285"/>
      <c r="L47" s="285"/>
      <c r="M47" s="416" t="s">
        <v>614</v>
      </c>
      <c r="N47" s="416"/>
      <c r="O47" s="416"/>
      <c r="P47" s="416"/>
      <c r="Q47" s="416"/>
      <c r="R47" s="416"/>
    </row>
    <row r="48" spans="1:38">
      <c r="A48" s="417" t="s">
        <v>615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</row>
    <row r="49" spans="1:18">
      <c r="A49" s="417" t="s">
        <v>643</v>
      </c>
      <c r="B49" s="417"/>
      <c r="C49" s="417"/>
      <c r="D49" s="417"/>
      <c r="E49" s="417"/>
      <c r="F49" s="417"/>
      <c r="G49" s="417"/>
      <c r="H49" s="417"/>
      <c r="I49" s="417"/>
      <c r="J49" s="417"/>
      <c r="K49" s="417"/>
      <c r="L49" s="417"/>
      <c r="M49" s="417"/>
      <c r="N49" s="417"/>
      <c r="O49" s="417"/>
      <c r="P49" s="417"/>
      <c r="Q49" s="417"/>
      <c r="R49" s="417"/>
    </row>
    <row r="50" spans="1:18" ht="16.5" thickBot="1">
      <c r="A50" s="418"/>
      <c r="B50" s="418"/>
      <c r="C50" s="418"/>
      <c r="D50" s="418"/>
      <c r="E50" s="418"/>
      <c r="F50" s="418"/>
      <c r="G50" s="418"/>
      <c r="H50" s="418"/>
      <c r="I50" s="418"/>
      <c r="J50" s="418"/>
      <c r="K50" s="418"/>
      <c r="L50" s="418"/>
      <c r="M50" s="418"/>
      <c r="N50" s="418"/>
      <c r="O50" s="418"/>
      <c r="P50" s="418"/>
      <c r="Q50" s="418"/>
      <c r="R50" s="418"/>
    </row>
    <row r="51" spans="1:18" ht="16.5" thickTop="1">
      <c r="A51" s="423" t="s">
        <v>126</v>
      </c>
      <c r="B51" s="425" t="s">
        <v>616</v>
      </c>
      <c r="C51" s="413" t="s">
        <v>130</v>
      </c>
      <c r="D51" s="427" t="s">
        <v>132</v>
      </c>
      <c r="E51" s="419" t="s">
        <v>617</v>
      </c>
      <c r="F51" s="421"/>
      <c r="G51" s="419" t="s">
        <v>618</v>
      </c>
      <c r="H51" s="421"/>
      <c r="I51" s="413" t="s">
        <v>619</v>
      </c>
      <c r="J51" s="413" t="s">
        <v>620</v>
      </c>
      <c r="K51" s="413" t="s">
        <v>621</v>
      </c>
      <c r="L51" s="413" t="s">
        <v>622</v>
      </c>
      <c r="M51" s="419" t="s">
        <v>623</v>
      </c>
      <c r="N51" s="420"/>
      <c r="O51" s="420"/>
      <c r="P51" s="421"/>
      <c r="Q51" s="419" t="s">
        <v>624</v>
      </c>
      <c r="R51" s="422"/>
    </row>
    <row r="52" spans="1:18" ht="31.5">
      <c r="A52" s="424"/>
      <c r="B52" s="426"/>
      <c r="C52" s="414"/>
      <c r="D52" s="428"/>
      <c r="E52" s="286" t="s">
        <v>625</v>
      </c>
      <c r="F52" s="286" t="s">
        <v>626</v>
      </c>
      <c r="G52" s="286" t="s">
        <v>627</v>
      </c>
      <c r="H52" s="286" t="s">
        <v>626</v>
      </c>
      <c r="I52" s="414"/>
      <c r="J52" s="414"/>
      <c r="K52" s="414"/>
      <c r="L52" s="414"/>
      <c r="M52" s="286" t="s">
        <v>628</v>
      </c>
      <c r="N52" s="286" t="s">
        <v>629</v>
      </c>
      <c r="O52" s="286" t="s">
        <v>630</v>
      </c>
      <c r="P52" s="287" t="s">
        <v>631</v>
      </c>
      <c r="Q52" s="286" t="s">
        <v>626</v>
      </c>
      <c r="R52" s="288" t="s">
        <v>632</v>
      </c>
    </row>
    <row r="53" spans="1:18" ht="15.75" customHeight="1">
      <c r="A53" s="407" t="s">
        <v>633</v>
      </c>
      <c r="B53" s="408"/>
      <c r="C53" s="286"/>
      <c r="D53" s="289"/>
      <c r="E53" s="286"/>
      <c r="F53" s="286"/>
      <c r="G53" s="290"/>
      <c r="H53" s="290"/>
      <c r="I53" s="290"/>
      <c r="J53" s="290"/>
      <c r="K53" s="290"/>
      <c r="L53" s="290"/>
      <c r="M53" s="290"/>
      <c r="N53" s="290"/>
      <c r="O53" s="290"/>
      <c r="P53" s="291"/>
      <c r="Q53" s="290"/>
      <c r="R53" s="292"/>
    </row>
    <row r="54" spans="1:18" ht="17.25">
      <c r="A54" s="293">
        <v>1</v>
      </c>
      <c r="B54" s="205" t="s">
        <v>150</v>
      </c>
      <c r="C54" s="294" t="s">
        <v>153</v>
      </c>
      <c r="D54" s="295">
        <v>8000000</v>
      </c>
      <c r="E54" s="296">
        <v>21</v>
      </c>
      <c r="F54" s="297">
        <f>D54</f>
        <v>8000000</v>
      </c>
      <c r="G54" s="298"/>
      <c r="H54" s="298"/>
      <c r="I54" s="298"/>
      <c r="J54" s="298"/>
      <c r="K54" s="298">
        <f>F54</f>
        <v>8000000</v>
      </c>
      <c r="L54" s="298"/>
      <c r="M54" s="299">
        <v>336000</v>
      </c>
      <c r="N54" s="299">
        <v>63000</v>
      </c>
      <c r="O54" s="299">
        <v>42000</v>
      </c>
      <c r="P54" s="300">
        <v>441000</v>
      </c>
      <c r="Q54" s="298">
        <f>K54-P54</f>
        <v>7559000</v>
      </c>
      <c r="R54" s="301"/>
    </row>
    <row r="55" spans="1:18">
      <c r="A55" s="293">
        <v>2</v>
      </c>
      <c r="B55" s="205" t="s">
        <v>154</v>
      </c>
      <c r="C55" s="294" t="s">
        <v>157</v>
      </c>
      <c r="D55" s="302">
        <v>6000000</v>
      </c>
      <c r="E55" s="296">
        <v>21</v>
      </c>
      <c r="F55" s="297">
        <f>D55</f>
        <v>6000000</v>
      </c>
      <c r="G55" s="298"/>
      <c r="H55" s="298"/>
      <c r="I55" s="298"/>
      <c r="J55" s="298"/>
      <c r="K55" s="298">
        <f t="shared" ref="K55:K76" si="4">F55</f>
        <v>6000000</v>
      </c>
      <c r="L55" s="298"/>
      <c r="M55" s="298"/>
      <c r="N55" s="303"/>
      <c r="O55" s="303"/>
      <c r="P55" s="303"/>
      <c r="Q55" s="298">
        <f t="shared" ref="Q55:Q76" si="5">K55-P55</f>
        <v>6000000</v>
      </c>
      <c r="R55" s="301"/>
    </row>
    <row r="56" spans="1:18">
      <c r="A56" s="293">
        <v>3</v>
      </c>
      <c r="B56" s="205" t="s">
        <v>158</v>
      </c>
      <c r="C56" s="347" t="s">
        <v>161</v>
      </c>
      <c r="D56" s="305">
        <v>2000000</v>
      </c>
      <c r="E56" s="296">
        <v>21</v>
      </c>
      <c r="F56" s="307">
        <f>D56</f>
        <v>2000000</v>
      </c>
      <c r="G56" s="298"/>
      <c r="H56" s="298"/>
      <c r="I56" s="298"/>
      <c r="J56" s="298"/>
      <c r="K56" s="298">
        <f t="shared" si="4"/>
        <v>2000000</v>
      </c>
      <c r="L56" s="298"/>
      <c r="M56" s="298"/>
      <c r="N56" s="303"/>
      <c r="O56" s="303"/>
      <c r="P56" s="303"/>
      <c r="Q56" s="298">
        <f t="shared" si="5"/>
        <v>2000000</v>
      </c>
      <c r="R56" s="301"/>
    </row>
    <row r="57" spans="1:18" ht="17.25">
      <c r="A57" s="308">
        <v>4</v>
      </c>
      <c r="B57" s="206" t="s">
        <v>165</v>
      </c>
      <c r="C57" s="347" t="s">
        <v>164</v>
      </c>
      <c r="D57" s="305">
        <v>4200000</v>
      </c>
      <c r="E57" s="296">
        <v>21</v>
      </c>
      <c r="F57" s="307">
        <f t="shared" ref="F57" si="6">D57</f>
        <v>4200000</v>
      </c>
      <c r="G57" s="298"/>
      <c r="H57" s="298"/>
      <c r="I57" s="298"/>
      <c r="J57" s="298"/>
      <c r="K57" s="298">
        <f t="shared" si="4"/>
        <v>4200000</v>
      </c>
      <c r="L57" s="298"/>
      <c r="M57" s="299">
        <v>336000</v>
      </c>
      <c r="N57" s="299">
        <v>63000</v>
      </c>
      <c r="O57" s="299">
        <v>42000</v>
      </c>
      <c r="P57" s="300">
        <v>441000</v>
      </c>
      <c r="Q57" s="298">
        <f t="shared" si="5"/>
        <v>3759000</v>
      </c>
      <c r="R57" s="301"/>
    </row>
    <row r="58" spans="1:18">
      <c r="A58" s="409" t="s">
        <v>631</v>
      </c>
      <c r="B58" s="410"/>
      <c r="C58" s="309"/>
      <c r="D58" s="310"/>
      <c r="E58" s="311">
        <f>SUM(E54:E57)</f>
        <v>84</v>
      </c>
      <c r="F58" s="312">
        <f>SUM(F54:F57)</f>
        <v>20200000</v>
      </c>
      <c r="G58" s="298"/>
      <c r="H58" s="298"/>
      <c r="I58" s="298"/>
      <c r="J58" s="298"/>
      <c r="K58" s="298"/>
      <c r="L58" s="298"/>
      <c r="M58" s="298"/>
      <c r="N58" s="303"/>
      <c r="O58" s="303"/>
      <c r="P58" s="303"/>
      <c r="Q58" s="298">
        <f t="shared" si="5"/>
        <v>0</v>
      </c>
      <c r="R58" s="301"/>
    </row>
    <row r="59" spans="1:18">
      <c r="A59" s="313"/>
      <c r="B59" s="314"/>
      <c r="C59" s="309"/>
      <c r="D59" s="315"/>
      <c r="E59" s="316"/>
      <c r="F59" s="298"/>
      <c r="G59" s="298"/>
      <c r="H59" s="298"/>
      <c r="I59" s="298"/>
      <c r="J59" s="298"/>
      <c r="K59" s="298">
        <f t="shared" si="4"/>
        <v>0</v>
      </c>
      <c r="L59" s="298"/>
      <c r="M59" s="298"/>
      <c r="N59" s="303"/>
      <c r="O59" s="303"/>
      <c r="P59" s="303"/>
      <c r="Q59" s="298">
        <f t="shared" si="5"/>
        <v>0</v>
      </c>
      <c r="R59" s="301"/>
    </row>
    <row r="60" spans="1:18">
      <c r="A60" s="411" t="s">
        <v>634</v>
      </c>
      <c r="B60" s="412"/>
      <c r="C60" s="309"/>
      <c r="D60" s="315"/>
      <c r="E60" s="316"/>
      <c r="F60" s="298"/>
      <c r="G60" s="298"/>
      <c r="H60" s="298"/>
      <c r="I60" s="298"/>
      <c r="J60" s="298"/>
      <c r="K60" s="298">
        <f t="shared" si="4"/>
        <v>0</v>
      </c>
      <c r="L60" s="298"/>
      <c r="M60" s="298"/>
      <c r="N60" s="303"/>
      <c r="O60" s="303"/>
      <c r="P60" s="303"/>
      <c r="Q60" s="298">
        <f t="shared" si="5"/>
        <v>0</v>
      </c>
      <c r="R60" s="301"/>
    </row>
    <row r="61" spans="1:18" ht="17.25">
      <c r="A61" s="317">
        <v>1</v>
      </c>
      <c r="B61" s="318" t="s">
        <v>163</v>
      </c>
      <c r="C61" s="319" t="s">
        <v>164</v>
      </c>
      <c r="D61" s="320">
        <v>4200000</v>
      </c>
      <c r="E61" s="321">
        <v>21</v>
      </c>
      <c r="F61" s="322">
        <v>4200000</v>
      </c>
      <c r="G61" s="298"/>
      <c r="H61" s="298"/>
      <c r="I61" s="298"/>
      <c r="J61" s="298"/>
      <c r="K61" s="298">
        <f t="shared" si="4"/>
        <v>4200000</v>
      </c>
      <c r="L61" s="298"/>
      <c r="M61" s="299">
        <v>336000</v>
      </c>
      <c r="N61" s="299">
        <v>63000</v>
      </c>
      <c r="O61" s="299">
        <v>42000</v>
      </c>
      <c r="P61" s="300">
        <v>441000</v>
      </c>
      <c r="Q61" s="298">
        <f t="shared" si="5"/>
        <v>3759000</v>
      </c>
      <c r="R61" s="301"/>
    </row>
    <row r="62" spans="1:18" ht="17.25">
      <c r="A62" s="317">
        <v>2</v>
      </c>
      <c r="B62" s="318" t="s">
        <v>168</v>
      </c>
      <c r="C62" s="319" t="s">
        <v>164</v>
      </c>
      <c r="D62" s="320">
        <v>4200000</v>
      </c>
      <c r="E62" s="321">
        <v>21</v>
      </c>
      <c r="F62" s="322">
        <v>4200000</v>
      </c>
      <c r="G62" s="298"/>
      <c r="H62" s="298"/>
      <c r="I62" s="298"/>
      <c r="J62" s="298"/>
      <c r="K62" s="298">
        <f t="shared" si="4"/>
        <v>4200000</v>
      </c>
      <c r="L62" s="298"/>
      <c r="M62" s="299">
        <v>336000</v>
      </c>
      <c r="N62" s="299">
        <v>63000</v>
      </c>
      <c r="O62" s="299">
        <v>42000</v>
      </c>
      <c r="P62" s="300">
        <v>441000</v>
      </c>
      <c r="Q62" s="298">
        <f t="shared" si="5"/>
        <v>3759000</v>
      </c>
      <c r="R62" s="301"/>
    </row>
    <row r="63" spans="1:18">
      <c r="A63" s="430" t="s">
        <v>631</v>
      </c>
      <c r="B63" s="431"/>
      <c r="C63" s="309"/>
      <c r="D63" s="323"/>
      <c r="E63" s="324">
        <f>SUM(E61:E62)</f>
        <v>42</v>
      </c>
      <c r="F63" s="325">
        <f>SUM(F61:F62)</f>
        <v>8400000</v>
      </c>
      <c r="G63" s="298"/>
      <c r="H63" s="298"/>
      <c r="I63" s="298"/>
      <c r="J63" s="298"/>
      <c r="K63" s="298"/>
      <c r="L63" s="298"/>
      <c r="M63" s="298"/>
      <c r="N63" s="303"/>
      <c r="O63" s="303"/>
      <c r="P63" s="303"/>
      <c r="Q63" s="298">
        <f t="shared" si="5"/>
        <v>0</v>
      </c>
      <c r="R63" s="301"/>
    </row>
    <row r="64" spans="1:18">
      <c r="A64" s="313"/>
      <c r="B64" s="326"/>
      <c r="C64" s="327"/>
      <c r="D64" s="315"/>
      <c r="E64" s="316"/>
      <c r="F64" s="298"/>
      <c r="G64" s="298"/>
      <c r="H64" s="298"/>
      <c r="I64" s="298"/>
      <c r="J64" s="298"/>
      <c r="K64" s="298">
        <f t="shared" si="4"/>
        <v>0</v>
      </c>
      <c r="L64" s="298"/>
      <c r="M64" s="298"/>
      <c r="N64" s="303"/>
      <c r="O64" s="303"/>
      <c r="P64" s="303"/>
      <c r="Q64" s="298">
        <f t="shared" si="5"/>
        <v>0</v>
      </c>
      <c r="R64" s="301"/>
    </row>
    <row r="65" spans="1:18">
      <c r="A65" s="432" t="s">
        <v>635</v>
      </c>
      <c r="B65" s="433"/>
      <c r="C65" s="328"/>
      <c r="D65" s="315"/>
      <c r="E65" s="316"/>
      <c r="F65" s="298"/>
      <c r="G65" s="298"/>
      <c r="H65" s="298"/>
      <c r="I65" s="298"/>
      <c r="J65" s="298"/>
      <c r="K65" s="298">
        <f t="shared" si="4"/>
        <v>0</v>
      </c>
      <c r="L65" s="298"/>
      <c r="M65" s="298"/>
      <c r="N65" s="303"/>
      <c r="O65" s="303"/>
      <c r="P65" s="303"/>
      <c r="Q65" s="298">
        <f t="shared" si="5"/>
        <v>0</v>
      </c>
      <c r="R65" s="301"/>
    </row>
    <row r="66" spans="1:18">
      <c r="A66" s="329">
        <v>1</v>
      </c>
      <c r="B66" s="318" t="s">
        <v>205</v>
      </c>
      <c r="C66" s="330" t="s">
        <v>610</v>
      </c>
      <c r="D66" s="331">
        <v>400000</v>
      </c>
      <c r="E66" s="321">
        <v>19</v>
      </c>
      <c r="F66" s="332">
        <f>D66*E66</f>
        <v>7600000</v>
      </c>
      <c r="G66" s="298"/>
      <c r="H66" s="298"/>
      <c r="I66" s="298"/>
      <c r="J66" s="298"/>
      <c r="K66" s="298">
        <f t="shared" si="4"/>
        <v>7600000</v>
      </c>
      <c r="L66" s="298"/>
      <c r="M66" s="298"/>
      <c r="N66" s="303"/>
      <c r="O66" s="303"/>
      <c r="P66" s="303"/>
      <c r="Q66" s="298">
        <f t="shared" si="5"/>
        <v>7600000</v>
      </c>
      <c r="R66" s="301"/>
    </row>
    <row r="67" spans="1:18">
      <c r="A67" s="329">
        <v>2</v>
      </c>
      <c r="B67" s="318" t="s">
        <v>207</v>
      </c>
      <c r="C67" s="330" t="s">
        <v>610</v>
      </c>
      <c r="D67" s="331">
        <v>400000</v>
      </c>
      <c r="E67" s="321">
        <v>19</v>
      </c>
      <c r="F67" s="332">
        <f t="shared" ref="F67:F76" si="7">D67*E67</f>
        <v>7600000</v>
      </c>
      <c r="G67" s="298"/>
      <c r="H67" s="298"/>
      <c r="I67" s="298"/>
      <c r="J67" s="298"/>
      <c r="K67" s="298">
        <f t="shared" si="4"/>
        <v>7600000</v>
      </c>
      <c r="L67" s="298"/>
      <c r="M67" s="298"/>
      <c r="N67" s="303"/>
      <c r="O67" s="303"/>
      <c r="P67" s="303"/>
      <c r="Q67" s="298">
        <f t="shared" si="5"/>
        <v>7600000</v>
      </c>
      <c r="R67" s="301"/>
    </row>
    <row r="68" spans="1:18">
      <c r="A68" s="329">
        <v>3</v>
      </c>
      <c r="B68" s="318" t="s">
        <v>186</v>
      </c>
      <c r="C68" s="330" t="s">
        <v>610</v>
      </c>
      <c r="D68" s="331">
        <v>400000</v>
      </c>
      <c r="E68" s="321">
        <v>19</v>
      </c>
      <c r="F68" s="332">
        <f t="shared" si="7"/>
        <v>7600000</v>
      </c>
      <c r="G68" s="298"/>
      <c r="H68" s="298"/>
      <c r="I68" s="298"/>
      <c r="J68" s="298"/>
      <c r="K68" s="298">
        <f t="shared" si="4"/>
        <v>7600000</v>
      </c>
      <c r="L68" s="298"/>
      <c r="M68" s="298"/>
      <c r="N68" s="303"/>
      <c r="O68" s="303"/>
      <c r="P68" s="303"/>
      <c r="Q68" s="298">
        <f t="shared" si="5"/>
        <v>7600000</v>
      </c>
      <c r="R68" s="301"/>
    </row>
    <row r="69" spans="1:18">
      <c r="A69" s="329">
        <v>4</v>
      </c>
      <c r="B69" s="333" t="s">
        <v>174</v>
      </c>
      <c r="C69" s="330" t="s">
        <v>610</v>
      </c>
      <c r="D69" s="331">
        <v>400000</v>
      </c>
      <c r="E69" s="321">
        <v>19</v>
      </c>
      <c r="F69" s="332">
        <f t="shared" si="7"/>
        <v>7600000</v>
      </c>
      <c r="G69" s="298"/>
      <c r="H69" s="298"/>
      <c r="I69" s="298"/>
      <c r="J69" s="298"/>
      <c r="K69" s="298">
        <f t="shared" si="4"/>
        <v>7600000</v>
      </c>
      <c r="L69" s="298"/>
      <c r="M69" s="298"/>
      <c r="N69" s="303"/>
      <c r="O69" s="303"/>
      <c r="P69" s="303"/>
      <c r="Q69" s="298">
        <f t="shared" si="5"/>
        <v>7600000</v>
      </c>
      <c r="R69" s="301"/>
    </row>
    <row r="70" spans="1:18">
      <c r="A70" s="329">
        <v>5</v>
      </c>
      <c r="B70" s="333" t="s">
        <v>177</v>
      </c>
      <c r="C70" s="330" t="s">
        <v>610</v>
      </c>
      <c r="D70" s="331">
        <v>400000</v>
      </c>
      <c r="E70" s="321">
        <v>19</v>
      </c>
      <c r="F70" s="332">
        <f t="shared" si="7"/>
        <v>7600000</v>
      </c>
      <c r="G70" s="298"/>
      <c r="H70" s="298"/>
      <c r="I70" s="298"/>
      <c r="J70" s="298"/>
      <c r="K70" s="298">
        <f t="shared" si="4"/>
        <v>7600000</v>
      </c>
      <c r="L70" s="298"/>
      <c r="M70" s="298"/>
      <c r="N70" s="303"/>
      <c r="O70" s="303"/>
      <c r="P70" s="303"/>
      <c r="Q70" s="298">
        <f t="shared" si="5"/>
        <v>7600000</v>
      </c>
      <c r="R70" s="301"/>
    </row>
    <row r="71" spans="1:18">
      <c r="A71" s="329">
        <v>6</v>
      </c>
      <c r="B71" s="333" t="s">
        <v>180</v>
      </c>
      <c r="C71" s="330" t="s">
        <v>610</v>
      </c>
      <c r="D71" s="331">
        <v>400000</v>
      </c>
      <c r="E71" s="321">
        <v>19</v>
      </c>
      <c r="F71" s="332">
        <f t="shared" si="7"/>
        <v>7600000</v>
      </c>
      <c r="G71" s="298"/>
      <c r="H71" s="298"/>
      <c r="I71" s="298"/>
      <c r="J71" s="298"/>
      <c r="K71" s="298">
        <f t="shared" si="4"/>
        <v>7600000</v>
      </c>
      <c r="L71" s="298"/>
      <c r="M71" s="298"/>
      <c r="N71" s="303"/>
      <c r="O71" s="303"/>
      <c r="P71" s="303"/>
      <c r="Q71" s="298">
        <f t="shared" si="5"/>
        <v>7600000</v>
      </c>
      <c r="R71" s="301"/>
    </row>
    <row r="72" spans="1:18">
      <c r="A72" s="329">
        <v>7</v>
      </c>
      <c r="B72" s="333" t="s">
        <v>183</v>
      </c>
      <c r="C72" s="330" t="s">
        <v>610</v>
      </c>
      <c r="D72" s="331">
        <v>400000</v>
      </c>
      <c r="E72" s="321">
        <v>19</v>
      </c>
      <c r="F72" s="332">
        <f t="shared" si="7"/>
        <v>7600000</v>
      </c>
      <c r="G72" s="298"/>
      <c r="H72" s="298"/>
      <c r="I72" s="298"/>
      <c r="J72" s="298"/>
      <c r="K72" s="298">
        <f t="shared" si="4"/>
        <v>7600000</v>
      </c>
      <c r="L72" s="298"/>
      <c r="M72" s="298"/>
      <c r="N72" s="303"/>
      <c r="O72" s="303"/>
      <c r="P72" s="303"/>
      <c r="Q72" s="298">
        <f t="shared" si="5"/>
        <v>7600000</v>
      </c>
      <c r="R72" s="301"/>
    </row>
    <row r="73" spans="1:18">
      <c r="A73" s="329">
        <v>8</v>
      </c>
      <c r="B73" s="333" t="s">
        <v>186</v>
      </c>
      <c r="C73" s="330" t="s">
        <v>610</v>
      </c>
      <c r="D73" s="331">
        <v>400000</v>
      </c>
      <c r="E73" s="321">
        <v>19</v>
      </c>
      <c r="F73" s="332">
        <f t="shared" si="7"/>
        <v>7600000</v>
      </c>
      <c r="G73" s="298"/>
      <c r="H73" s="298"/>
      <c r="I73" s="298"/>
      <c r="J73" s="298"/>
      <c r="K73" s="298">
        <f t="shared" si="4"/>
        <v>7600000</v>
      </c>
      <c r="L73" s="298"/>
      <c r="M73" s="298"/>
      <c r="N73" s="303"/>
      <c r="O73" s="303"/>
      <c r="P73" s="303"/>
      <c r="Q73" s="298">
        <f t="shared" si="5"/>
        <v>7600000</v>
      </c>
      <c r="R73" s="301"/>
    </row>
    <row r="74" spans="1:18">
      <c r="A74" s="329">
        <v>9</v>
      </c>
      <c r="B74" s="318" t="s">
        <v>202</v>
      </c>
      <c r="C74" s="330" t="s">
        <v>610</v>
      </c>
      <c r="D74" s="331">
        <v>400000</v>
      </c>
      <c r="E74" s="321">
        <v>19</v>
      </c>
      <c r="F74" s="332">
        <f t="shared" si="7"/>
        <v>7600000</v>
      </c>
      <c r="G74" s="298"/>
      <c r="H74" s="298"/>
      <c r="I74" s="298"/>
      <c r="J74" s="298"/>
      <c r="K74" s="298">
        <f t="shared" si="4"/>
        <v>7600000</v>
      </c>
      <c r="L74" s="298"/>
      <c r="M74" s="298"/>
      <c r="N74" s="303"/>
      <c r="O74" s="303"/>
      <c r="P74" s="303"/>
      <c r="Q74" s="298">
        <f t="shared" si="5"/>
        <v>7600000</v>
      </c>
      <c r="R74" s="301"/>
    </row>
    <row r="75" spans="1:18">
      <c r="A75" s="329">
        <v>10</v>
      </c>
      <c r="B75" s="318" t="s">
        <v>204</v>
      </c>
      <c r="C75" s="330" t="s">
        <v>610</v>
      </c>
      <c r="D75" s="331">
        <v>400000</v>
      </c>
      <c r="E75" s="321">
        <v>19</v>
      </c>
      <c r="F75" s="332">
        <f t="shared" si="7"/>
        <v>7600000</v>
      </c>
      <c r="G75" s="298"/>
      <c r="H75" s="298"/>
      <c r="I75" s="298"/>
      <c r="J75" s="298"/>
      <c r="K75" s="298">
        <f t="shared" si="4"/>
        <v>7600000</v>
      </c>
      <c r="L75" s="298"/>
      <c r="M75" s="298"/>
      <c r="N75" s="303"/>
      <c r="O75" s="303"/>
      <c r="P75" s="303"/>
      <c r="Q75" s="298">
        <f t="shared" si="5"/>
        <v>7600000</v>
      </c>
      <c r="R75" s="301"/>
    </row>
    <row r="76" spans="1:18">
      <c r="A76" s="334">
        <v>11</v>
      </c>
      <c r="B76" s="318" t="s">
        <v>191</v>
      </c>
      <c r="C76" s="330" t="s">
        <v>610</v>
      </c>
      <c r="D76" s="335">
        <v>400000</v>
      </c>
      <c r="E76" s="321">
        <v>19</v>
      </c>
      <c r="F76" s="332">
        <f t="shared" si="7"/>
        <v>7600000</v>
      </c>
      <c r="G76" s="336"/>
      <c r="H76" s="336"/>
      <c r="I76" s="336"/>
      <c r="J76" s="336"/>
      <c r="K76" s="298">
        <f t="shared" si="4"/>
        <v>7600000</v>
      </c>
      <c r="L76" s="336"/>
      <c r="M76" s="336"/>
      <c r="N76" s="337"/>
      <c r="O76" s="337"/>
      <c r="P76" s="337"/>
      <c r="Q76" s="298">
        <f t="shared" si="5"/>
        <v>7600000</v>
      </c>
      <c r="R76" s="338"/>
    </row>
    <row r="77" spans="1:18">
      <c r="A77" s="434" t="s">
        <v>631</v>
      </c>
      <c r="B77" s="435"/>
      <c r="C77" s="286"/>
      <c r="D77" s="286"/>
      <c r="E77" s="286">
        <f>SUM(E66:E76)</f>
        <v>209</v>
      </c>
      <c r="F77" s="286">
        <f>SUM(F66:F76)</f>
        <v>83600000</v>
      </c>
      <c r="G77" s="336"/>
      <c r="H77" s="336"/>
      <c r="I77" s="336"/>
      <c r="J77" s="336"/>
      <c r="K77" s="336"/>
      <c r="L77" s="336"/>
      <c r="M77" s="336"/>
      <c r="N77" s="337"/>
      <c r="O77" s="337"/>
      <c r="P77" s="337"/>
      <c r="Q77" s="336"/>
      <c r="R77" s="338"/>
    </row>
    <row r="78" spans="1:18" ht="16.5" thickBot="1">
      <c r="A78" s="436" t="s">
        <v>641</v>
      </c>
      <c r="B78" s="437"/>
      <c r="C78" s="339"/>
      <c r="D78" s="340"/>
      <c r="E78" s="341">
        <f>E58+E63+E77</f>
        <v>335</v>
      </c>
      <c r="F78" s="340">
        <f>SUM(F54:F76)</f>
        <v>140800000</v>
      </c>
      <c r="G78" s="342"/>
      <c r="H78" s="342"/>
      <c r="I78" s="342"/>
      <c r="J78" s="342"/>
      <c r="K78" s="342">
        <f>SUM(K54:K76)</f>
        <v>112200000</v>
      </c>
      <c r="L78" s="342"/>
      <c r="M78" s="342">
        <f>SUM(M54:M75)</f>
        <v>1344000</v>
      </c>
      <c r="N78" s="342">
        <f>SUM(N54:N75)</f>
        <v>252000</v>
      </c>
      <c r="O78" s="342">
        <f>SUM(O54:O75)</f>
        <v>168000</v>
      </c>
      <c r="P78" s="342">
        <f>SUM(P54:P75)</f>
        <v>1764000</v>
      </c>
      <c r="Q78" s="342">
        <f>SUM(Q54:Q76)</f>
        <v>110436000</v>
      </c>
      <c r="R78" s="343"/>
    </row>
    <row r="79" spans="1:18" ht="16.5" thickTop="1">
      <c r="A79" s="429" t="s">
        <v>644</v>
      </c>
      <c r="B79" s="429"/>
      <c r="C79" s="429"/>
      <c r="D79" s="429"/>
      <c r="E79" s="429"/>
      <c r="F79" s="429"/>
      <c r="G79" s="429"/>
      <c r="H79" s="429"/>
      <c r="I79" s="429"/>
      <c r="J79" s="429"/>
      <c r="K79" s="429"/>
      <c r="L79" s="429"/>
      <c r="M79" s="429"/>
      <c r="N79" s="429"/>
      <c r="O79" s="429"/>
      <c r="P79" s="429"/>
      <c r="Q79" s="429"/>
      <c r="R79" s="429"/>
    </row>
    <row r="80" spans="1:18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416" t="s">
        <v>636</v>
      </c>
      <c r="Q80" s="416"/>
      <c r="R80" s="416"/>
    </row>
    <row r="81" spans="1:38">
      <c r="A81" s="285"/>
      <c r="B81" s="417" t="s">
        <v>637</v>
      </c>
      <c r="C81" s="417"/>
      <c r="D81" s="344"/>
      <c r="E81" s="345"/>
      <c r="F81" s="345"/>
      <c r="G81" s="417" t="s">
        <v>161</v>
      </c>
      <c r="H81" s="417"/>
      <c r="I81" s="417"/>
      <c r="J81" s="417"/>
      <c r="K81" s="345"/>
      <c r="L81" s="345"/>
      <c r="M81" s="345"/>
      <c r="N81" s="345"/>
      <c r="O81" s="345"/>
      <c r="P81" s="417" t="s">
        <v>157</v>
      </c>
      <c r="Q81" s="417"/>
      <c r="R81" s="417"/>
    </row>
    <row r="82" spans="1:38">
      <c r="A82" s="285"/>
      <c r="B82" s="416" t="s">
        <v>638</v>
      </c>
      <c r="C82" s="416"/>
      <c r="D82" s="346"/>
      <c r="E82" s="285"/>
      <c r="F82" s="285"/>
      <c r="G82" s="416" t="s">
        <v>638</v>
      </c>
      <c r="H82" s="416"/>
      <c r="I82" s="416"/>
      <c r="J82" s="416"/>
      <c r="K82" s="285"/>
      <c r="L82" s="285"/>
      <c r="M82" s="285"/>
      <c r="N82" s="285"/>
      <c r="O82" s="285"/>
      <c r="P82" s="416" t="s">
        <v>639</v>
      </c>
      <c r="Q82" s="416"/>
      <c r="R82" s="416"/>
    </row>
    <row r="88" spans="1:38">
      <c r="A88" s="415" t="s">
        <v>612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415"/>
      <c r="Z88" s="415"/>
      <c r="AA88" s="415"/>
      <c r="AB88" s="415"/>
      <c r="AC88" s="415"/>
      <c r="AD88" s="415"/>
      <c r="AE88" s="415"/>
      <c r="AF88" s="415"/>
      <c r="AG88" s="415"/>
      <c r="AH88" s="415"/>
      <c r="AI88" s="415"/>
      <c r="AJ88" s="415"/>
      <c r="AK88" s="415"/>
      <c r="AL88" s="415"/>
    </row>
    <row r="89" spans="1:38">
      <c r="A89" s="284" t="s">
        <v>613</v>
      </c>
      <c r="B89" s="284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  <c r="N89" s="284"/>
      <c r="O89" s="284"/>
      <c r="P89" s="284"/>
      <c r="Q89" s="284"/>
      <c r="R89" s="284"/>
      <c r="S89" s="284"/>
      <c r="T89" s="284"/>
      <c r="U89" s="284"/>
      <c r="V89" s="284"/>
      <c r="W89" s="284"/>
      <c r="X89" s="284"/>
      <c r="Y89" s="284"/>
      <c r="Z89" s="284"/>
      <c r="AA89" s="284"/>
      <c r="AB89" s="284"/>
      <c r="AC89" s="284"/>
      <c r="AD89" s="284"/>
      <c r="AE89" s="284"/>
      <c r="AF89" s="284"/>
      <c r="AG89" s="284"/>
      <c r="AH89" s="284"/>
      <c r="AI89" s="284"/>
      <c r="AJ89" s="284"/>
      <c r="AK89" s="284"/>
      <c r="AL89" s="284"/>
    </row>
    <row r="90" spans="1:38">
      <c r="A90" s="285"/>
      <c r="B90" s="285"/>
      <c r="C90" s="285"/>
      <c r="D90" s="285"/>
      <c r="E90" s="285"/>
      <c r="F90" s="416"/>
      <c r="G90" s="416"/>
      <c r="H90" s="416"/>
      <c r="I90" s="285"/>
      <c r="J90" s="285"/>
      <c r="K90" s="285"/>
      <c r="L90" s="285"/>
      <c r="M90" s="416" t="s">
        <v>614</v>
      </c>
      <c r="N90" s="416"/>
      <c r="O90" s="416"/>
      <c r="P90" s="416"/>
      <c r="Q90" s="416"/>
      <c r="R90" s="416"/>
    </row>
    <row r="91" spans="1:38">
      <c r="A91" s="417" t="s">
        <v>615</v>
      </c>
      <c r="B91" s="417"/>
      <c r="C91" s="417"/>
      <c r="D91" s="417"/>
      <c r="E91" s="417"/>
      <c r="F91" s="417"/>
      <c r="G91" s="417"/>
      <c r="H91" s="417"/>
      <c r="I91" s="417"/>
      <c r="J91" s="417"/>
      <c r="K91" s="417"/>
      <c r="L91" s="417"/>
      <c r="M91" s="417"/>
      <c r="N91" s="417"/>
      <c r="O91" s="417"/>
      <c r="P91" s="417"/>
      <c r="Q91" s="417"/>
      <c r="R91" s="417"/>
    </row>
    <row r="92" spans="1:38">
      <c r="A92" s="417" t="s">
        <v>645</v>
      </c>
      <c r="B92" s="417"/>
      <c r="C92" s="417"/>
      <c r="D92" s="417"/>
      <c r="E92" s="417"/>
      <c r="F92" s="417"/>
      <c r="G92" s="417"/>
      <c r="H92" s="417"/>
      <c r="I92" s="417"/>
      <c r="J92" s="417"/>
      <c r="K92" s="417"/>
      <c r="L92" s="417"/>
      <c r="M92" s="417"/>
      <c r="N92" s="417"/>
      <c r="O92" s="417"/>
      <c r="P92" s="417"/>
      <c r="Q92" s="417"/>
      <c r="R92" s="417"/>
    </row>
    <row r="93" spans="1:38" ht="16.5" thickBot="1">
      <c r="A93" s="418"/>
      <c r="B93" s="418"/>
      <c r="C93" s="418"/>
      <c r="D93" s="418"/>
      <c r="E93" s="418"/>
      <c r="F93" s="418"/>
      <c r="G93" s="418"/>
      <c r="H93" s="418"/>
      <c r="I93" s="418"/>
      <c r="J93" s="418"/>
      <c r="K93" s="418"/>
      <c r="L93" s="418"/>
      <c r="M93" s="418"/>
      <c r="N93" s="418"/>
      <c r="O93" s="418"/>
      <c r="P93" s="418"/>
      <c r="Q93" s="418"/>
      <c r="R93" s="418"/>
    </row>
    <row r="94" spans="1:38" ht="16.5" thickTop="1">
      <c r="A94" s="423" t="s">
        <v>126</v>
      </c>
      <c r="B94" s="425" t="s">
        <v>616</v>
      </c>
      <c r="C94" s="413" t="s">
        <v>130</v>
      </c>
      <c r="D94" s="427" t="s">
        <v>132</v>
      </c>
      <c r="E94" s="419" t="s">
        <v>617</v>
      </c>
      <c r="F94" s="421"/>
      <c r="G94" s="419" t="s">
        <v>618</v>
      </c>
      <c r="H94" s="421"/>
      <c r="I94" s="413" t="s">
        <v>619</v>
      </c>
      <c r="J94" s="413" t="s">
        <v>620</v>
      </c>
      <c r="K94" s="413" t="s">
        <v>621</v>
      </c>
      <c r="L94" s="413" t="s">
        <v>622</v>
      </c>
      <c r="M94" s="419" t="s">
        <v>623</v>
      </c>
      <c r="N94" s="420"/>
      <c r="O94" s="420"/>
      <c r="P94" s="421"/>
      <c r="Q94" s="419" t="s">
        <v>624</v>
      </c>
      <c r="R94" s="422"/>
    </row>
    <row r="95" spans="1:38" ht="31.5">
      <c r="A95" s="424"/>
      <c r="B95" s="426"/>
      <c r="C95" s="414"/>
      <c r="D95" s="428"/>
      <c r="E95" s="286" t="s">
        <v>625</v>
      </c>
      <c r="F95" s="286" t="s">
        <v>626</v>
      </c>
      <c r="G95" s="286" t="s">
        <v>627</v>
      </c>
      <c r="H95" s="286" t="s">
        <v>626</v>
      </c>
      <c r="I95" s="414"/>
      <c r="J95" s="414"/>
      <c r="K95" s="414"/>
      <c r="L95" s="414"/>
      <c r="M95" s="286" t="s">
        <v>628</v>
      </c>
      <c r="N95" s="286" t="s">
        <v>629</v>
      </c>
      <c r="O95" s="286" t="s">
        <v>630</v>
      </c>
      <c r="P95" s="287" t="s">
        <v>631</v>
      </c>
      <c r="Q95" s="286" t="s">
        <v>626</v>
      </c>
      <c r="R95" s="288" t="s">
        <v>632</v>
      </c>
    </row>
    <row r="96" spans="1:38" ht="15.75" customHeight="1">
      <c r="A96" s="407" t="s">
        <v>633</v>
      </c>
      <c r="B96" s="408"/>
      <c r="C96" s="286"/>
      <c r="D96" s="289"/>
      <c r="E96" s="286"/>
      <c r="F96" s="286"/>
      <c r="G96" s="290"/>
      <c r="H96" s="290"/>
      <c r="I96" s="290"/>
      <c r="J96" s="290"/>
      <c r="K96" s="290"/>
      <c r="L96" s="290"/>
      <c r="M96" s="290"/>
      <c r="N96" s="290"/>
      <c r="O96" s="290"/>
      <c r="P96" s="291"/>
      <c r="Q96" s="290"/>
      <c r="R96" s="292"/>
    </row>
    <row r="97" spans="1:18" ht="17.25">
      <c r="A97" s="293">
        <v>1</v>
      </c>
      <c r="B97" s="205" t="s">
        <v>150</v>
      </c>
      <c r="C97" s="294" t="s">
        <v>153</v>
      </c>
      <c r="D97" s="295">
        <v>8000000</v>
      </c>
      <c r="E97" s="296">
        <v>26</v>
      </c>
      <c r="F97" s="297">
        <f>D97</f>
        <v>8000000</v>
      </c>
      <c r="G97" s="298"/>
      <c r="H97" s="298"/>
      <c r="I97" s="298"/>
      <c r="J97" s="298"/>
      <c r="K97" s="298">
        <f>F97</f>
        <v>8000000</v>
      </c>
      <c r="L97" s="298"/>
      <c r="M97" s="299">
        <v>336000</v>
      </c>
      <c r="N97" s="299">
        <v>63000</v>
      </c>
      <c r="O97" s="299">
        <v>42000</v>
      </c>
      <c r="P97" s="300">
        <v>441000</v>
      </c>
      <c r="Q97" s="298">
        <f>K97-P97</f>
        <v>7559000</v>
      </c>
      <c r="R97" s="301"/>
    </row>
    <row r="98" spans="1:18">
      <c r="A98" s="293">
        <v>2</v>
      </c>
      <c r="B98" s="205" t="s">
        <v>154</v>
      </c>
      <c r="C98" s="294" t="s">
        <v>157</v>
      </c>
      <c r="D98" s="302">
        <v>6000000</v>
      </c>
      <c r="E98" s="296">
        <v>26</v>
      </c>
      <c r="F98" s="297">
        <f>D98</f>
        <v>6000000</v>
      </c>
      <c r="G98" s="298"/>
      <c r="H98" s="298"/>
      <c r="I98" s="298"/>
      <c r="J98" s="298"/>
      <c r="K98" s="298">
        <f t="shared" ref="K98:K119" si="8">F98</f>
        <v>6000000</v>
      </c>
      <c r="L98" s="298"/>
      <c r="M98" s="298"/>
      <c r="N98" s="303"/>
      <c r="O98" s="303"/>
      <c r="P98" s="303"/>
      <c r="Q98" s="298">
        <f t="shared" ref="Q98:Q119" si="9">K98-P98</f>
        <v>6000000</v>
      </c>
      <c r="R98" s="301"/>
    </row>
    <row r="99" spans="1:18">
      <c r="A99" s="293">
        <v>3</v>
      </c>
      <c r="B99" s="205" t="s">
        <v>158</v>
      </c>
      <c r="C99" s="347" t="s">
        <v>161</v>
      </c>
      <c r="D99" s="305">
        <v>2000000</v>
      </c>
      <c r="E99" s="296">
        <v>26</v>
      </c>
      <c r="F99" s="307">
        <f>D99</f>
        <v>2000000</v>
      </c>
      <c r="G99" s="298"/>
      <c r="H99" s="298"/>
      <c r="I99" s="298"/>
      <c r="J99" s="298"/>
      <c r="K99" s="298">
        <f t="shared" si="8"/>
        <v>2000000</v>
      </c>
      <c r="L99" s="298"/>
      <c r="M99" s="298"/>
      <c r="N99" s="303"/>
      <c r="O99" s="303"/>
      <c r="P99" s="303"/>
      <c r="Q99" s="298">
        <f t="shared" si="9"/>
        <v>2000000</v>
      </c>
      <c r="R99" s="301"/>
    </row>
    <row r="100" spans="1:18" ht="17.25">
      <c r="A100" s="308">
        <v>4</v>
      </c>
      <c r="B100" s="206" t="s">
        <v>165</v>
      </c>
      <c r="C100" s="347" t="s">
        <v>164</v>
      </c>
      <c r="D100" s="305">
        <v>4200000</v>
      </c>
      <c r="E100" s="296">
        <v>26</v>
      </c>
      <c r="F100" s="307">
        <f t="shared" ref="F100" si="10">D100</f>
        <v>4200000</v>
      </c>
      <c r="G100" s="298"/>
      <c r="H100" s="298"/>
      <c r="I100" s="298"/>
      <c r="J100" s="298"/>
      <c r="K100" s="298">
        <f t="shared" si="8"/>
        <v>4200000</v>
      </c>
      <c r="L100" s="298"/>
      <c r="M100" s="299">
        <v>336000</v>
      </c>
      <c r="N100" s="299">
        <v>63000</v>
      </c>
      <c r="O100" s="299">
        <v>42000</v>
      </c>
      <c r="P100" s="300">
        <v>441000</v>
      </c>
      <c r="Q100" s="298">
        <f t="shared" si="9"/>
        <v>3759000</v>
      </c>
      <c r="R100" s="301"/>
    </row>
    <row r="101" spans="1:18">
      <c r="A101" s="409" t="s">
        <v>631</v>
      </c>
      <c r="B101" s="410"/>
      <c r="C101" s="309"/>
      <c r="D101" s="310"/>
      <c r="E101" s="311">
        <f>SUM(E97:E100)</f>
        <v>104</v>
      </c>
      <c r="F101" s="312">
        <f>SUM(F97:F100)</f>
        <v>20200000</v>
      </c>
      <c r="G101" s="298"/>
      <c r="H101" s="298"/>
      <c r="I101" s="298"/>
      <c r="J101" s="298"/>
      <c r="K101" s="298"/>
      <c r="L101" s="298"/>
      <c r="M101" s="298"/>
      <c r="N101" s="303"/>
      <c r="O101" s="303"/>
      <c r="P101" s="303"/>
      <c r="Q101" s="298">
        <f t="shared" si="9"/>
        <v>0</v>
      </c>
      <c r="R101" s="301"/>
    </row>
    <row r="102" spans="1:18">
      <c r="A102" s="313"/>
      <c r="B102" s="314"/>
      <c r="C102" s="309"/>
      <c r="D102" s="315"/>
      <c r="E102" s="316"/>
      <c r="F102" s="298"/>
      <c r="G102" s="298"/>
      <c r="H102" s="298"/>
      <c r="I102" s="298"/>
      <c r="J102" s="298"/>
      <c r="K102" s="298">
        <f t="shared" si="8"/>
        <v>0</v>
      </c>
      <c r="L102" s="298"/>
      <c r="M102" s="298"/>
      <c r="N102" s="303"/>
      <c r="O102" s="303"/>
      <c r="P102" s="303"/>
      <c r="Q102" s="298">
        <f t="shared" si="9"/>
        <v>0</v>
      </c>
      <c r="R102" s="301"/>
    </row>
    <row r="103" spans="1:18">
      <c r="A103" s="411" t="s">
        <v>634</v>
      </c>
      <c r="B103" s="412"/>
      <c r="C103" s="309"/>
      <c r="D103" s="315"/>
      <c r="E103" s="316"/>
      <c r="F103" s="298"/>
      <c r="G103" s="298"/>
      <c r="H103" s="298"/>
      <c r="I103" s="298"/>
      <c r="J103" s="298"/>
      <c r="K103" s="298">
        <f t="shared" si="8"/>
        <v>0</v>
      </c>
      <c r="L103" s="298"/>
      <c r="M103" s="298"/>
      <c r="N103" s="303"/>
      <c r="O103" s="303"/>
      <c r="P103" s="303"/>
      <c r="Q103" s="298">
        <f t="shared" si="9"/>
        <v>0</v>
      </c>
      <c r="R103" s="301"/>
    </row>
    <row r="104" spans="1:18" ht="17.25">
      <c r="A104" s="317">
        <v>1</v>
      </c>
      <c r="B104" s="318" t="s">
        <v>163</v>
      </c>
      <c r="C104" s="319" t="s">
        <v>164</v>
      </c>
      <c r="D104" s="320">
        <v>4200000</v>
      </c>
      <c r="E104" s="321">
        <v>26</v>
      </c>
      <c r="F104" s="322">
        <v>4200000</v>
      </c>
      <c r="G104" s="298"/>
      <c r="H104" s="298"/>
      <c r="I104" s="298"/>
      <c r="J104" s="298"/>
      <c r="K104" s="298">
        <f t="shared" si="8"/>
        <v>4200000</v>
      </c>
      <c r="L104" s="298"/>
      <c r="M104" s="299">
        <v>336000</v>
      </c>
      <c r="N104" s="299">
        <v>63000</v>
      </c>
      <c r="O104" s="299">
        <v>42000</v>
      </c>
      <c r="P104" s="300">
        <v>441000</v>
      </c>
      <c r="Q104" s="298">
        <f t="shared" si="9"/>
        <v>3759000</v>
      </c>
      <c r="R104" s="301"/>
    </row>
    <row r="105" spans="1:18" ht="17.25">
      <c r="A105" s="317">
        <v>2</v>
      </c>
      <c r="B105" s="318" t="s">
        <v>168</v>
      </c>
      <c r="C105" s="319" t="s">
        <v>164</v>
      </c>
      <c r="D105" s="320">
        <v>4200000</v>
      </c>
      <c r="E105" s="321">
        <v>26</v>
      </c>
      <c r="F105" s="322">
        <v>4200000</v>
      </c>
      <c r="G105" s="298"/>
      <c r="H105" s="298"/>
      <c r="I105" s="298"/>
      <c r="J105" s="298"/>
      <c r="K105" s="298">
        <f t="shared" si="8"/>
        <v>4200000</v>
      </c>
      <c r="L105" s="298"/>
      <c r="M105" s="299">
        <v>336000</v>
      </c>
      <c r="N105" s="299">
        <v>63000</v>
      </c>
      <c r="O105" s="299">
        <v>42000</v>
      </c>
      <c r="P105" s="300">
        <v>441000</v>
      </c>
      <c r="Q105" s="298">
        <f t="shared" si="9"/>
        <v>3759000</v>
      </c>
      <c r="R105" s="301"/>
    </row>
    <row r="106" spans="1:18">
      <c r="A106" s="430" t="s">
        <v>631</v>
      </c>
      <c r="B106" s="431"/>
      <c r="C106" s="309"/>
      <c r="D106" s="323"/>
      <c r="E106" s="324">
        <f>SUM(E104:E105)</f>
        <v>52</v>
      </c>
      <c r="F106" s="325">
        <f>SUM(F104:F105)</f>
        <v>8400000</v>
      </c>
      <c r="G106" s="298"/>
      <c r="H106" s="298"/>
      <c r="I106" s="298"/>
      <c r="J106" s="298"/>
      <c r="K106" s="298"/>
      <c r="L106" s="298"/>
      <c r="M106" s="298"/>
      <c r="N106" s="303"/>
      <c r="O106" s="303"/>
      <c r="P106" s="303"/>
      <c r="Q106" s="298">
        <f t="shared" si="9"/>
        <v>0</v>
      </c>
      <c r="R106" s="301"/>
    </row>
    <row r="107" spans="1:18">
      <c r="A107" s="313"/>
      <c r="B107" s="326"/>
      <c r="C107" s="327"/>
      <c r="D107" s="315"/>
      <c r="E107" s="316"/>
      <c r="F107" s="298"/>
      <c r="G107" s="298"/>
      <c r="H107" s="298"/>
      <c r="I107" s="298"/>
      <c r="J107" s="298"/>
      <c r="K107" s="298">
        <f t="shared" si="8"/>
        <v>0</v>
      </c>
      <c r="L107" s="298"/>
      <c r="M107" s="298"/>
      <c r="N107" s="303"/>
      <c r="O107" s="303"/>
      <c r="P107" s="303"/>
      <c r="Q107" s="298">
        <f t="shared" si="9"/>
        <v>0</v>
      </c>
      <c r="R107" s="301"/>
    </row>
    <row r="108" spans="1:18">
      <c r="A108" s="432" t="s">
        <v>635</v>
      </c>
      <c r="B108" s="433"/>
      <c r="C108" s="328"/>
      <c r="D108" s="315"/>
      <c r="E108" s="316"/>
      <c r="F108" s="298"/>
      <c r="G108" s="298"/>
      <c r="H108" s="298"/>
      <c r="I108" s="298"/>
      <c r="J108" s="298"/>
      <c r="K108" s="298">
        <f t="shared" si="8"/>
        <v>0</v>
      </c>
      <c r="L108" s="298"/>
      <c r="M108" s="298"/>
      <c r="N108" s="303"/>
      <c r="O108" s="303"/>
      <c r="P108" s="303"/>
      <c r="Q108" s="298">
        <f t="shared" si="9"/>
        <v>0</v>
      </c>
      <c r="R108" s="301"/>
    </row>
    <row r="109" spans="1:18">
      <c r="A109" s="329">
        <v>1</v>
      </c>
      <c r="B109" s="318" t="s">
        <v>205</v>
      </c>
      <c r="C109" s="330" t="s">
        <v>610</v>
      </c>
      <c r="D109" s="331">
        <v>400000</v>
      </c>
      <c r="E109" s="321">
        <v>21</v>
      </c>
      <c r="F109" s="332">
        <f>D109*E109</f>
        <v>8400000</v>
      </c>
      <c r="G109" s="298"/>
      <c r="H109" s="298"/>
      <c r="I109" s="298"/>
      <c r="J109" s="298"/>
      <c r="K109" s="298">
        <f t="shared" si="8"/>
        <v>8400000</v>
      </c>
      <c r="L109" s="298"/>
      <c r="M109" s="298"/>
      <c r="N109" s="303"/>
      <c r="O109" s="303"/>
      <c r="P109" s="303"/>
      <c r="Q109" s="298">
        <f t="shared" si="9"/>
        <v>8400000</v>
      </c>
      <c r="R109" s="301"/>
    </row>
    <row r="110" spans="1:18">
      <c r="A110" s="329">
        <v>2</v>
      </c>
      <c r="B110" s="318" t="s">
        <v>207</v>
      </c>
      <c r="C110" s="330" t="s">
        <v>610</v>
      </c>
      <c r="D110" s="331">
        <v>400000</v>
      </c>
      <c r="E110" s="321">
        <v>21</v>
      </c>
      <c r="F110" s="332">
        <f t="shared" ref="F110:F119" si="11">D110*E110</f>
        <v>8400000</v>
      </c>
      <c r="G110" s="298"/>
      <c r="H110" s="298"/>
      <c r="I110" s="298"/>
      <c r="J110" s="298"/>
      <c r="K110" s="298">
        <f t="shared" si="8"/>
        <v>8400000</v>
      </c>
      <c r="L110" s="298"/>
      <c r="M110" s="298"/>
      <c r="N110" s="303"/>
      <c r="O110" s="303"/>
      <c r="P110" s="303"/>
      <c r="Q110" s="298">
        <f t="shared" si="9"/>
        <v>8400000</v>
      </c>
      <c r="R110" s="301"/>
    </row>
    <row r="111" spans="1:18">
      <c r="A111" s="329">
        <v>3</v>
      </c>
      <c r="B111" s="318" t="s">
        <v>186</v>
      </c>
      <c r="C111" s="330" t="s">
        <v>610</v>
      </c>
      <c r="D111" s="331">
        <v>400000</v>
      </c>
      <c r="E111" s="321">
        <v>21</v>
      </c>
      <c r="F111" s="332">
        <f t="shared" si="11"/>
        <v>8400000</v>
      </c>
      <c r="G111" s="298"/>
      <c r="H111" s="298"/>
      <c r="I111" s="298"/>
      <c r="J111" s="298"/>
      <c r="K111" s="298">
        <f t="shared" si="8"/>
        <v>8400000</v>
      </c>
      <c r="L111" s="298"/>
      <c r="M111" s="298"/>
      <c r="N111" s="303"/>
      <c r="O111" s="303"/>
      <c r="P111" s="303"/>
      <c r="Q111" s="298">
        <f t="shared" si="9"/>
        <v>8400000</v>
      </c>
      <c r="R111" s="301"/>
    </row>
    <row r="112" spans="1:18">
      <c r="A112" s="329">
        <v>4</v>
      </c>
      <c r="B112" s="333" t="s">
        <v>174</v>
      </c>
      <c r="C112" s="330" t="s">
        <v>610</v>
      </c>
      <c r="D112" s="331">
        <v>400000</v>
      </c>
      <c r="E112" s="321">
        <v>21</v>
      </c>
      <c r="F112" s="332">
        <f t="shared" si="11"/>
        <v>8400000</v>
      </c>
      <c r="G112" s="298"/>
      <c r="H112" s="298"/>
      <c r="I112" s="298"/>
      <c r="J112" s="298"/>
      <c r="K112" s="298">
        <f t="shared" si="8"/>
        <v>8400000</v>
      </c>
      <c r="L112" s="298"/>
      <c r="M112" s="298"/>
      <c r="N112" s="303"/>
      <c r="O112" s="303"/>
      <c r="P112" s="303"/>
      <c r="Q112" s="298">
        <f t="shared" si="9"/>
        <v>8400000</v>
      </c>
      <c r="R112" s="301"/>
    </row>
    <row r="113" spans="1:18">
      <c r="A113" s="329">
        <v>5</v>
      </c>
      <c r="B113" s="333" t="s">
        <v>177</v>
      </c>
      <c r="C113" s="330" t="s">
        <v>610</v>
      </c>
      <c r="D113" s="331">
        <v>400000</v>
      </c>
      <c r="E113" s="321">
        <v>21</v>
      </c>
      <c r="F113" s="332">
        <f t="shared" si="11"/>
        <v>8400000</v>
      </c>
      <c r="G113" s="298"/>
      <c r="H113" s="298"/>
      <c r="I113" s="298"/>
      <c r="J113" s="298"/>
      <c r="K113" s="298">
        <f t="shared" si="8"/>
        <v>8400000</v>
      </c>
      <c r="L113" s="298"/>
      <c r="M113" s="298"/>
      <c r="N113" s="303"/>
      <c r="O113" s="303"/>
      <c r="P113" s="303"/>
      <c r="Q113" s="298">
        <f t="shared" si="9"/>
        <v>8400000</v>
      </c>
      <c r="R113" s="301"/>
    </row>
    <row r="114" spans="1:18">
      <c r="A114" s="329">
        <v>6</v>
      </c>
      <c r="B114" s="333" t="s">
        <v>180</v>
      </c>
      <c r="C114" s="330" t="s">
        <v>610</v>
      </c>
      <c r="D114" s="331">
        <v>400000</v>
      </c>
      <c r="E114" s="321">
        <v>21</v>
      </c>
      <c r="F114" s="332">
        <f t="shared" si="11"/>
        <v>8400000</v>
      </c>
      <c r="G114" s="298"/>
      <c r="H114" s="298"/>
      <c r="I114" s="298"/>
      <c r="J114" s="298"/>
      <c r="K114" s="298">
        <f t="shared" si="8"/>
        <v>8400000</v>
      </c>
      <c r="L114" s="298"/>
      <c r="M114" s="298"/>
      <c r="N114" s="303"/>
      <c r="O114" s="303"/>
      <c r="P114" s="303"/>
      <c r="Q114" s="298">
        <f t="shared" si="9"/>
        <v>8400000</v>
      </c>
      <c r="R114" s="301"/>
    </row>
    <row r="115" spans="1:18">
      <c r="A115" s="329">
        <v>7</v>
      </c>
      <c r="B115" s="333" t="s">
        <v>183</v>
      </c>
      <c r="C115" s="330" t="s">
        <v>610</v>
      </c>
      <c r="D115" s="331">
        <v>400000</v>
      </c>
      <c r="E115" s="321">
        <v>21</v>
      </c>
      <c r="F115" s="332">
        <f t="shared" si="11"/>
        <v>8400000</v>
      </c>
      <c r="G115" s="298"/>
      <c r="H115" s="298"/>
      <c r="I115" s="298"/>
      <c r="J115" s="298"/>
      <c r="K115" s="298">
        <f t="shared" si="8"/>
        <v>8400000</v>
      </c>
      <c r="L115" s="298"/>
      <c r="M115" s="298"/>
      <c r="N115" s="303"/>
      <c r="O115" s="303"/>
      <c r="P115" s="303"/>
      <c r="Q115" s="298">
        <f t="shared" si="9"/>
        <v>8400000</v>
      </c>
      <c r="R115" s="301"/>
    </row>
    <row r="116" spans="1:18">
      <c r="A116" s="329">
        <v>8</v>
      </c>
      <c r="B116" s="333" t="s">
        <v>186</v>
      </c>
      <c r="C116" s="330" t="s">
        <v>610</v>
      </c>
      <c r="D116" s="331">
        <v>400000</v>
      </c>
      <c r="E116" s="321">
        <v>21</v>
      </c>
      <c r="F116" s="332">
        <f t="shared" si="11"/>
        <v>8400000</v>
      </c>
      <c r="G116" s="298"/>
      <c r="H116" s="298"/>
      <c r="I116" s="298"/>
      <c r="J116" s="298"/>
      <c r="K116" s="298">
        <f t="shared" si="8"/>
        <v>8400000</v>
      </c>
      <c r="L116" s="298"/>
      <c r="M116" s="298"/>
      <c r="N116" s="303"/>
      <c r="O116" s="303"/>
      <c r="P116" s="303"/>
      <c r="Q116" s="298">
        <f t="shared" si="9"/>
        <v>8400000</v>
      </c>
      <c r="R116" s="301"/>
    </row>
    <row r="117" spans="1:18">
      <c r="A117" s="329">
        <v>9</v>
      </c>
      <c r="B117" s="318" t="s">
        <v>202</v>
      </c>
      <c r="C117" s="330" t="s">
        <v>610</v>
      </c>
      <c r="D117" s="331">
        <v>400000</v>
      </c>
      <c r="E117" s="321">
        <v>21</v>
      </c>
      <c r="F117" s="332">
        <f t="shared" si="11"/>
        <v>8400000</v>
      </c>
      <c r="G117" s="298"/>
      <c r="H117" s="298"/>
      <c r="I117" s="298"/>
      <c r="J117" s="298"/>
      <c r="K117" s="298">
        <f t="shared" si="8"/>
        <v>8400000</v>
      </c>
      <c r="L117" s="298"/>
      <c r="M117" s="298"/>
      <c r="N117" s="303"/>
      <c r="O117" s="303"/>
      <c r="P117" s="303"/>
      <c r="Q117" s="298">
        <f t="shared" si="9"/>
        <v>8400000</v>
      </c>
      <c r="R117" s="301"/>
    </row>
    <row r="118" spans="1:18">
      <c r="A118" s="329">
        <v>10</v>
      </c>
      <c r="B118" s="318" t="s">
        <v>204</v>
      </c>
      <c r="C118" s="330" t="s">
        <v>610</v>
      </c>
      <c r="D118" s="331">
        <v>400000</v>
      </c>
      <c r="E118" s="321">
        <v>22</v>
      </c>
      <c r="F118" s="332">
        <f t="shared" si="11"/>
        <v>8800000</v>
      </c>
      <c r="G118" s="298"/>
      <c r="H118" s="298"/>
      <c r="I118" s="298"/>
      <c r="J118" s="298"/>
      <c r="K118" s="298">
        <f t="shared" si="8"/>
        <v>8800000</v>
      </c>
      <c r="L118" s="298"/>
      <c r="M118" s="298"/>
      <c r="N118" s="303"/>
      <c r="O118" s="303"/>
      <c r="P118" s="303"/>
      <c r="Q118" s="298">
        <f t="shared" si="9"/>
        <v>8800000</v>
      </c>
      <c r="R118" s="301"/>
    </row>
    <row r="119" spans="1:18">
      <c r="A119" s="334">
        <v>11</v>
      </c>
      <c r="B119" s="318" t="s">
        <v>191</v>
      </c>
      <c r="C119" s="330" t="s">
        <v>610</v>
      </c>
      <c r="D119" s="335">
        <v>400000</v>
      </c>
      <c r="E119" s="321">
        <v>22</v>
      </c>
      <c r="F119" s="332">
        <f t="shared" si="11"/>
        <v>8800000</v>
      </c>
      <c r="G119" s="336"/>
      <c r="H119" s="336"/>
      <c r="I119" s="336"/>
      <c r="J119" s="336"/>
      <c r="K119" s="298">
        <f t="shared" si="8"/>
        <v>8800000</v>
      </c>
      <c r="L119" s="336"/>
      <c r="M119" s="336"/>
      <c r="N119" s="337"/>
      <c r="O119" s="337"/>
      <c r="P119" s="337"/>
      <c r="Q119" s="298">
        <f t="shared" si="9"/>
        <v>8800000</v>
      </c>
      <c r="R119" s="338"/>
    </row>
    <row r="120" spans="1:18">
      <c r="A120" s="434" t="s">
        <v>631</v>
      </c>
      <c r="B120" s="435"/>
      <c r="C120" s="286"/>
      <c r="D120" s="286"/>
      <c r="E120" s="286">
        <f>SUM(E109:E119)</f>
        <v>233</v>
      </c>
      <c r="F120" s="286">
        <f>SUM(F109:F119)</f>
        <v>93200000</v>
      </c>
      <c r="G120" s="336"/>
      <c r="H120" s="336"/>
      <c r="I120" s="336"/>
      <c r="J120" s="336"/>
      <c r="K120" s="336"/>
      <c r="L120" s="336"/>
      <c r="M120" s="336"/>
      <c r="N120" s="337"/>
      <c r="O120" s="337"/>
      <c r="P120" s="337"/>
      <c r="Q120" s="336"/>
      <c r="R120" s="338"/>
    </row>
    <row r="121" spans="1:18" ht="16.5" thickBot="1">
      <c r="A121" s="436" t="s">
        <v>641</v>
      </c>
      <c r="B121" s="437"/>
      <c r="C121" s="339"/>
      <c r="D121" s="340"/>
      <c r="E121" s="341">
        <f>E101+E106+E120</f>
        <v>389</v>
      </c>
      <c r="F121" s="340">
        <f>SUM(F97:F119)</f>
        <v>150400000</v>
      </c>
      <c r="G121" s="342"/>
      <c r="H121" s="342"/>
      <c r="I121" s="342"/>
      <c r="J121" s="342"/>
      <c r="K121" s="342">
        <f>SUM(K97:K119)</f>
        <v>121800000</v>
      </c>
      <c r="L121" s="342"/>
      <c r="M121" s="342">
        <f>SUM(M97:M118)</f>
        <v>1344000</v>
      </c>
      <c r="N121" s="342">
        <f>SUM(N97:N118)</f>
        <v>252000</v>
      </c>
      <c r="O121" s="342">
        <f>SUM(O97:O118)</f>
        <v>168000</v>
      </c>
      <c r="P121" s="342">
        <f>SUM(P97:P118)</f>
        <v>1764000</v>
      </c>
      <c r="Q121" s="342">
        <f>SUM(Q97:Q119)</f>
        <v>120036000</v>
      </c>
      <c r="R121" s="343"/>
    </row>
    <row r="122" spans="1:18" ht="16.5" thickTop="1">
      <c r="A122" s="429" t="s">
        <v>647</v>
      </c>
      <c r="B122" s="429"/>
      <c r="C122" s="429"/>
      <c r="D122" s="429"/>
      <c r="E122" s="429"/>
      <c r="F122" s="429"/>
      <c r="G122" s="429"/>
      <c r="H122" s="429"/>
      <c r="I122" s="429"/>
      <c r="J122" s="429"/>
      <c r="K122" s="429"/>
      <c r="L122" s="429"/>
      <c r="M122" s="429"/>
      <c r="N122" s="429"/>
      <c r="O122" s="429"/>
      <c r="P122" s="429"/>
      <c r="Q122" s="429"/>
      <c r="R122" s="429"/>
    </row>
    <row r="123" spans="1:18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416" t="s">
        <v>636</v>
      </c>
      <c r="Q123" s="416"/>
      <c r="R123" s="416"/>
    </row>
    <row r="124" spans="1:18">
      <c r="A124" s="285"/>
      <c r="B124" s="417" t="s">
        <v>637</v>
      </c>
      <c r="C124" s="417"/>
      <c r="D124" s="344"/>
      <c r="E124" s="345"/>
      <c r="F124" s="345"/>
      <c r="G124" s="417" t="s">
        <v>161</v>
      </c>
      <c r="H124" s="417"/>
      <c r="I124" s="417"/>
      <c r="J124" s="417"/>
      <c r="K124" s="345"/>
      <c r="L124" s="345"/>
      <c r="M124" s="345"/>
      <c r="N124" s="345"/>
      <c r="O124" s="345"/>
      <c r="P124" s="417" t="s">
        <v>157</v>
      </c>
      <c r="Q124" s="417"/>
      <c r="R124" s="417"/>
    </row>
    <row r="125" spans="1:18">
      <c r="A125" s="285"/>
      <c r="B125" s="416" t="s">
        <v>638</v>
      </c>
      <c r="C125" s="416"/>
      <c r="D125" s="346"/>
      <c r="E125" s="285"/>
      <c r="F125" s="285"/>
      <c r="G125" s="416" t="s">
        <v>638</v>
      </c>
      <c r="H125" s="416"/>
      <c r="I125" s="416"/>
      <c r="J125" s="416"/>
      <c r="K125" s="285"/>
      <c r="L125" s="285"/>
      <c r="M125" s="285"/>
      <c r="N125" s="285"/>
      <c r="O125" s="285"/>
      <c r="P125" s="416" t="s">
        <v>639</v>
      </c>
      <c r="Q125" s="416"/>
      <c r="R125" s="416"/>
    </row>
    <row r="132" spans="1:38">
      <c r="A132" s="415" t="s">
        <v>612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415"/>
      <c r="AA132" s="415"/>
      <c r="AB132" s="415"/>
      <c r="AC132" s="415"/>
      <c r="AD132" s="415"/>
      <c r="AE132" s="415"/>
      <c r="AF132" s="415"/>
      <c r="AG132" s="415"/>
      <c r="AH132" s="415"/>
      <c r="AI132" s="415"/>
      <c r="AJ132" s="415"/>
      <c r="AK132" s="415"/>
      <c r="AL132" s="415"/>
    </row>
    <row r="133" spans="1:38">
      <c r="A133" s="284" t="s">
        <v>613</v>
      </c>
      <c r="B133" s="284"/>
      <c r="C133" s="284"/>
      <c r="D133" s="284"/>
      <c r="E133" s="284"/>
      <c r="F133" s="284"/>
      <c r="G133" s="284"/>
      <c r="H133" s="284"/>
      <c r="I133" s="284"/>
      <c r="J133" s="284"/>
      <c r="K133" s="284"/>
      <c r="L133" s="284"/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4"/>
      <c r="X133" s="284"/>
      <c r="Y133" s="284"/>
      <c r="Z133" s="284"/>
      <c r="AA133" s="284"/>
      <c r="AB133" s="284"/>
      <c r="AC133" s="284"/>
      <c r="AD133" s="284"/>
      <c r="AE133" s="284"/>
      <c r="AF133" s="284"/>
      <c r="AG133" s="284"/>
      <c r="AH133" s="284"/>
      <c r="AI133" s="284"/>
      <c r="AJ133" s="284"/>
      <c r="AK133" s="284"/>
      <c r="AL133" s="284"/>
    </row>
    <row r="134" spans="1:38">
      <c r="A134" s="285"/>
      <c r="B134" s="285"/>
      <c r="C134" s="285"/>
      <c r="D134" s="285"/>
      <c r="E134" s="285"/>
      <c r="F134" s="416"/>
      <c r="G134" s="416"/>
      <c r="H134" s="416"/>
      <c r="I134" s="285"/>
      <c r="J134" s="285"/>
      <c r="K134" s="285"/>
      <c r="L134" s="285"/>
      <c r="M134" s="416" t="s">
        <v>614</v>
      </c>
      <c r="N134" s="416"/>
      <c r="O134" s="416"/>
      <c r="P134" s="416"/>
      <c r="Q134" s="416"/>
      <c r="R134" s="416"/>
    </row>
    <row r="135" spans="1:38">
      <c r="A135" s="417" t="s">
        <v>615</v>
      </c>
      <c r="B135" s="417"/>
      <c r="C135" s="417"/>
      <c r="D135" s="417"/>
      <c r="E135" s="417"/>
      <c r="F135" s="417"/>
      <c r="G135" s="417"/>
      <c r="H135" s="417"/>
      <c r="I135" s="417"/>
      <c r="J135" s="417"/>
      <c r="K135" s="417"/>
      <c r="L135" s="417"/>
      <c r="M135" s="417"/>
      <c r="N135" s="417"/>
      <c r="O135" s="417"/>
      <c r="P135" s="417"/>
      <c r="Q135" s="417"/>
      <c r="R135" s="417"/>
    </row>
    <row r="136" spans="1:38">
      <c r="A136" s="417" t="s">
        <v>646</v>
      </c>
      <c r="B136" s="417"/>
      <c r="C136" s="417"/>
      <c r="D136" s="417"/>
      <c r="E136" s="417"/>
      <c r="F136" s="417"/>
      <c r="G136" s="417"/>
      <c r="H136" s="417"/>
      <c r="I136" s="417"/>
      <c r="J136" s="417"/>
      <c r="K136" s="417"/>
      <c r="L136" s="417"/>
      <c r="M136" s="417"/>
      <c r="N136" s="417"/>
      <c r="O136" s="417"/>
      <c r="P136" s="417"/>
      <c r="Q136" s="417"/>
      <c r="R136" s="417"/>
    </row>
    <row r="137" spans="1:38" ht="16.5" thickBot="1">
      <c r="A137" s="418"/>
      <c r="B137" s="418"/>
      <c r="C137" s="418"/>
      <c r="D137" s="418"/>
      <c r="E137" s="418"/>
      <c r="F137" s="418"/>
      <c r="G137" s="418"/>
      <c r="H137" s="418"/>
      <c r="I137" s="418"/>
      <c r="J137" s="418"/>
      <c r="K137" s="418"/>
      <c r="L137" s="418"/>
      <c r="M137" s="418"/>
      <c r="N137" s="418"/>
      <c r="O137" s="418"/>
      <c r="P137" s="418"/>
      <c r="Q137" s="418"/>
      <c r="R137" s="418"/>
    </row>
    <row r="138" spans="1:38" ht="16.5" thickTop="1">
      <c r="A138" s="423" t="s">
        <v>126</v>
      </c>
      <c r="B138" s="425" t="s">
        <v>616</v>
      </c>
      <c r="C138" s="413" t="s">
        <v>130</v>
      </c>
      <c r="D138" s="427" t="s">
        <v>132</v>
      </c>
      <c r="E138" s="419" t="s">
        <v>617</v>
      </c>
      <c r="F138" s="421"/>
      <c r="G138" s="419" t="s">
        <v>618</v>
      </c>
      <c r="H138" s="421"/>
      <c r="I138" s="413" t="s">
        <v>619</v>
      </c>
      <c r="J138" s="413" t="s">
        <v>620</v>
      </c>
      <c r="K138" s="413" t="s">
        <v>621</v>
      </c>
      <c r="L138" s="413" t="s">
        <v>622</v>
      </c>
      <c r="M138" s="419" t="s">
        <v>623</v>
      </c>
      <c r="N138" s="420"/>
      <c r="O138" s="420"/>
      <c r="P138" s="421"/>
      <c r="Q138" s="419" t="s">
        <v>624</v>
      </c>
      <c r="R138" s="422"/>
    </row>
    <row r="139" spans="1:38" ht="31.5">
      <c r="A139" s="424"/>
      <c r="B139" s="426"/>
      <c r="C139" s="414"/>
      <c r="D139" s="428"/>
      <c r="E139" s="286" t="s">
        <v>625</v>
      </c>
      <c r="F139" s="286" t="s">
        <v>626</v>
      </c>
      <c r="G139" s="286" t="s">
        <v>627</v>
      </c>
      <c r="H139" s="286" t="s">
        <v>626</v>
      </c>
      <c r="I139" s="414"/>
      <c r="J139" s="414"/>
      <c r="K139" s="414"/>
      <c r="L139" s="414"/>
      <c r="M139" s="286" t="s">
        <v>628</v>
      </c>
      <c r="N139" s="286" t="s">
        <v>629</v>
      </c>
      <c r="O139" s="286" t="s">
        <v>630</v>
      </c>
      <c r="P139" s="287" t="s">
        <v>631</v>
      </c>
      <c r="Q139" s="286" t="s">
        <v>626</v>
      </c>
      <c r="R139" s="288" t="s">
        <v>632</v>
      </c>
    </row>
    <row r="140" spans="1:38" ht="15.75" customHeight="1">
      <c r="A140" s="407" t="s">
        <v>633</v>
      </c>
      <c r="B140" s="408"/>
      <c r="C140" s="286"/>
      <c r="D140" s="289"/>
      <c r="E140" s="286"/>
      <c r="F140" s="286"/>
      <c r="G140" s="290"/>
      <c r="H140" s="290"/>
      <c r="I140" s="290"/>
      <c r="J140" s="290"/>
      <c r="K140" s="290"/>
      <c r="L140" s="290"/>
      <c r="M140" s="290"/>
      <c r="N140" s="290"/>
      <c r="O140" s="290"/>
      <c r="P140" s="291"/>
      <c r="Q140" s="290"/>
      <c r="R140" s="292"/>
    </row>
    <row r="141" spans="1:38" ht="16.5">
      <c r="A141" s="293">
        <v>1</v>
      </c>
      <c r="B141" s="205" t="s">
        <v>449</v>
      </c>
      <c r="C141" s="294" t="s">
        <v>153</v>
      </c>
      <c r="D141" s="295">
        <v>5000000</v>
      </c>
      <c r="E141" s="296">
        <v>21</v>
      </c>
      <c r="F141" s="297">
        <f>D141</f>
        <v>5000000</v>
      </c>
      <c r="G141" s="298"/>
      <c r="H141" s="298"/>
      <c r="I141" s="298"/>
      <c r="J141" s="298"/>
      <c r="K141" s="298">
        <f>F141</f>
        <v>5000000</v>
      </c>
      <c r="L141" s="298"/>
      <c r="M141" s="163">
        <v>400000</v>
      </c>
      <c r="N141" s="163">
        <v>75000</v>
      </c>
      <c r="O141" s="163">
        <v>50000</v>
      </c>
      <c r="P141" s="164">
        <v>525000</v>
      </c>
      <c r="Q141" s="298">
        <f>K141-P141</f>
        <v>4475000</v>
      </c>
      <c r="R141" s="301"/>
    </row>
    <row r="142" spans="1:38" ht="17.25">
      <c r="A142" s="293">
        <v>2</v>
      </c>
      <c r="B142" s="205" t="s">
        <v>150</v>
      </c>
      <c r="C142" s="294" t="s">
        <v>153</v>
      </c>
      <c r="D142" s="295">
        <v>8000000</v>
      </c>
      <c r="E142" s="296">
        <v>21</v>
      </c>
      <c r="F142" s="297">
        <f>D142</f>
        <v>8000000</v>
      </c>
      <c r="G142" s="298"/>
      <c r="H142" s="298"/>
      <c r="I142" s="298"/>
      <c r="J142" s="298"/>
      <c r="K142" s="298">
        <f t="shared" ref="K142:K165" si="12">F142</f>
        <v>8000000</v>
      </c>
      <c r="L142" s="298"/>
      <c r="M142" s="299">
        <v>336000</v>
      </c>
      <c r="N142" s="299">
        <v>63000</v>
      </c>
      <c r="O142" s="299">
        <v>42000</v>
      </c>
      <c r="P142" s="300">
        <v>441000</v>
      </c>
      <c r="Q142" s="298">
        <f t="shared" ref="Q142:Q165" si="13">K142-P142</f>
        <v>7559000</v>
      </c>
      <c r="R142" s="301"/>
    </row>
    <row r="143" spans="1:38">
      <c r="A143" s="293">
        <v>3</v>
      </c>
      <c r="B143" s="205" t="s">
        <v>154</v>
      </c>
      <c r="C143" s="294" t="s">
        <v>157</v>
      </c>
      <c r="D143" s="302">
        <v>6000000</v>
      </c>
      <c r="E143" s="296">
        <v>21</v>
      </c>
      <c r="F143" s="297">
        <f>D143</f>
        <v>6000000</v>
      </c>
      <c r="G143" s="298"/>
      <c r="H143" s="298"/>
      <c r="I143" s="298"/>
      <c r="J143" s="298"/>
      <c r="K143" s="298">
        <f t="shared" si="12"/>
        <v>6000000</v>
      </c>
      <c r="L143" s="298"/>
      <c r="M143" s="298"/>
      <c r="N143" s="303"/>
      <c r="O143" s="303"/>
      <c r="P143" s="303"/>
      <c r="Q143" s="298">
        <f t="shared" si="13"/>
        <v>6000000</v>
      </c>
      <c r="R143" s="301"/>
    </row>
    <row r="144" spans="1:38">
      <c r="A144" s="293">
        <v>4</v>
      </c>
      <c r="B144" s="205" t="s">
        <v>158</v>
      </c>
      <c r="C144" s="347" t="s">
        <v>161</v>
      </c>
      <c r="D144" s="305">
        <v>2000000</v>
      </c>
      <c r="E144" s="296">
        <v>21</v>
      </c>
      <c r="F144" s="307">
        <f>D144</f>
        <v>2000000</v>
      </c>
      <c r="G144" s="298"/>
      <c r="H144" s="298"/>
      <c r="I144" s="298"/>
      <c r="J144" s="298"/>
      <c r="K144" s="298">
        <f t="shared" si="12"/>
        <v>2000000</v>
      </c>
      <c r="L144" s="298"/>
      <c r="M144" s="298"/>
      <c r="N144" s="303"/>
      <c r="O144" s="303"/>
      <c r="P144" s="303"/>
      <c r="Q144" s="298">
        <f t="shared" si="13"/>
        <v>2000000</v>
      </c>
      <c r="R144" s="301"/>
    </row>
    <row r="145" spans="1:18" ht="17.25">
      <c r="A145" s="308">
        <v>5</v>
      </c>
      <c r="B145" s="206" t="s">
        <v>165</v>
      </c>
      <c r="C145" s="347" t="s">
        <v>164</v>
      </c>
      <c r="D145" s="305">
        <v>4200000</v>
      </c>
      <c r="E145" s="296">
        <v>21</v>
      </c>
      <c r="F145" s="307">
        <f t="shared" ref="F145" si="14">D145</f>
        <v>4200000</v>
      </c>
      <c r="G145" s="298"/>
      <c r="H145" s="298"/>
      <c r="I145" s="298"/>
      <c r="J145" s="298"/>
      <c r="K145" s="298">
        <f t="shared" si="12"/>
        <v>4200000</v>
      </c>
      <c r="L145" s="298"/>
      <c r="M145" s="299">
        <v>336000</v>
      </c>
      <c r="N145" s="299">
        <v>63000</v>
      </c>
      <c r="O145" s="299">
        <v>42000</v>
      </c>
      <c r="P145" s="300">
        <v>441000</v>
      </c>
      <c r="Q145" s="298">
        <f t="shared" si="13"/>
        <v>3759000</v>
      </c>
      <c r="R145" s="301"/>
    </row>
    <row r="146" spans="1:18">
      <c r="A146" s="409" t="s">
        <v>631</v>
      </c>
      <c r="B146" s="410"/>
      <c r="C146" s="309"/>
      <c r="D146" s="310"/>
      <c r="E146" s="311">
        <f>SUM(E141:E145)</f>
        <v>105</v>
      </c>
      <c r="F146" s="312">
        <f>SUM(F141:F145)</f>
        <v>25200000</v>
      </c>
      <c r="G146" s="298"/>
      <c r="H146" s="298"/>
      <c r="I146" s="298"/>
      <c r="J146" s="298"/>
      <c r="K146" s="298"/>
      <c r="L146" s="298"/>
      <c r="M146" s="298"/>
      <c r="N146" s="303"/>
      <c r="O146" s="303"/>
      <c r="P146" s="303"/>
      <c r="Q146" s="298">
        <f t="shared" si="13"/>
        <v>0</v>
      </c>
      <c r="R146" s="301"/>
    </row>
    <row r="147" spans="1:18">
      <c r="A147" s="313"/>
      <c r="B147" s="314"/>
      <c r="C147" s="309"/>
      <c r="D147" s="315"/>
      <c r="E147" s="316"/>
      <c r="F147" s="298"/>
      <c r="G147" s="298"/>
      <c r="H147" s="298"/>
      <c r="I147" s="298"/>
      <c r="J147" s="298"/>
      <c r="K147" s="298">
        <f t="shared" si="12"/>
        <v>0</v>
      </c>
      <c r="L147" s="298"/>
      <c r="M147" s="298"/>
      <c r="N147" s="303"/>
      <c r="O147" s="303"/>
      <c r="P147" s="303"/>
      <c r="Q147" s="298">
        <f t="shared" si="13"/>
        <v>0</v>
      </c>
      <c r="R147" s="301"/>
    </row>
    <row r="148" spans="1:18">
      <c r="A148" s="411" t="s">
        <v>634</v>
      </c>
      <c r="B148" s="412"/>
      <c r="C148" s="309"/>
      <c r="D148" s="315"/>
      <c r="E148" s="316"/>
      <c r="F148" s="298"/>
      <c r="G148" s="298"/>
      <c r="H148" s="298"/>
      <c r="I148" s="298"/>
      <c r="J148" s="298"/>
      <c r="K148" s="298">
        <f t="shared" si="12"/>
        <v>0</v>
      </c>
      <c r="L148" s="298"/>
      <c r="M148" s="298"/>
      <c r="N148" s="303"/>
      <c r="O148" s="303"/>
      <c r="P148" s="303"/>
      <c r="Q148" s="298">
        <f t="shared" si="13"/>
        <v>0</v>
      </c>
      <c r="R148" s="301"/>
    </row>
    <row r="149" spans="1:18" ht="17.25">
      <c r="A149" s="317">
        <v>1</v>
      </c>
      <c r="B149" s="318" t="s">
        <v>163</v>
      </c>
      <c r="C149" s="319" t="s">
        <v>164</v>
      </c>
      <c r="D149" s="320">
        <v>4200000</v>
      </c>
      <c r="E149" s="321">
        <v>21</v>
      </c>
      <c r="F149" s="322">
        <v>4200000</v>
      </c>
      <c r="G149" s="298"/>
      <c r="H149" s="298"/>
      <c r="I149" s="298"/>
      <c r="J149" s="298"/>
      <c r="K149" s="298">
        <f t="shared" si="12"/>
        <v>4200000</v>
      </c>
      <c r="L149" s="298"/>
      <c r="M149" s="299">
        <v>336000</v>
      </c>
      <c r="N149" s="299">
        <v>63000</v>
      </c>
      <c r="O149" s="299">
        <v>42000</v>
      </c>
      <c r="P149" s="300">
        <v>441000</v>
      </c>
      <c r="Q149" s="298">
        <f t="shared" si="13"/>
        <v>3759000</v>
      </c>
      <c r="R149" s="301"/>
    </row>
    <row r="150" spans="1:18" ht="17.25">
      <c r="A150" s="317">
        <v>2</v>
      </c>
      <c r="B150" s="318" t="s">
        <v>168</v>
      </c>
      <c r="C150" s="319" t="s">
        <v>164</v>
      </c>
      <c r="D150" s="320">
        <v>4200000</v>
      </c>
      <c r="E150" s="321">
        <v>21</v>
      </c>
      <c r="F150" s="322">
        <v>4200000</v>
      </c>
      <c r="G150" s="298"/>
      <c r="H150" s="298"/>
      <c r="I150" s="298"/>
      <c r="J150" s="298"/>
      <c r="K150" s="298">
        <f t="shared" si="12"/>
        <v>4200000</v>
      </c>
      <c r="L150" s="298"/>
      <c r="M150" s="299">
        <v>336000</v>
      </c>
      <c r="N150" s="299">
        <v>63000</v>
      </c>
      <c r="O150" s="299">
        <v>42000</v>
      </c>
      <c r="P150" s="300">
        <v>441000</v>
      </c>
      <c r="Q150" s="298">
        <f t="shared" si="13"/>
        <v>3759000</v>
      </c>
      <c r="R150" s="301"/>
    </row>
    <row r="151" spans="1:18">
      <c r="A151" s="317">
        <v>3</v>
      </c>
      <c r="B151" s="318" t="s">
        <v>200</v>
      </c>
      <c r="C151" s="319" t="s">
        <v>164</v>
      </c>
      <c r="D151" s="320">
        <v>400000</v>
      </c>
      <c r="E151" s="321"/>
      <c r="F151" s="322">
        <v>4200000</v>
      </c>
      <c r="G151" s="298"/>
      <c r="H151" s="298"/>
      <c r="I151" s="298"/>
      <c r="J151" s="298"/>
      <c r="K151" s="298">
        <f t="shared" si="12"/>
        <v>4200000</v>
      </c>
      <c r="L151" s="298"/>
      <c r="M151" s="298"/>
      <c r="N151" s="303"/>
      <c r="O151" s="303"/>
      <c r="P151" s="303"/>
      <c r="Q151" s="298">
        <f t="shared" si="13"/>
        <v>4200000</v>
      </c>
      <c r="R151" s="301"/>
    </row>
    <row r="152" spans="1:18">
      <c r="A152" s="430" t="s">
        <v>631</v>
      </c>
      <c r="B152" s="431"/>
      <c r="C152" s="309"/>
      <c r="D152" s="323"/>
      <c r="E152" s="324">
        <f>SUM(E149:E151)</f>
        <v>42</v>
      </c>
      <c r="F152" s="325">
        <f>SUM(F149:F151)</f>
        <v>12600000</v>
      </c>
      <c r="G152" s="298"/>
      <c r="H152" s="298"/>
      <c r="I152" s="298"/>
      <c r="J152" s="298"/>
      <c r="K152" s="298"/>
      <c r="L152" s="298"/>
      <c r="M152" s="298"/>
      <c r="N152" s="303"/>
      <c r="O152" s="303"/>
      <c r="P152" s="303"/>
      <c r="Q152" s="298">
        <f t="shared" si="13"/>
        <v>0</v>
      </c>
      <c r="R152" s="301"/>
    </row>
    <row r="153" spans="1:18">
      <c r="A153" s="313"/>
      <c r="B153" s="326"/>
      <c r="C153" s="327"/>
      <c r="D153" s="315"/>
      <c r="E153" s="316"/>
      <c r="F153" s="298"/>
      <c r="G153" s="298"/>
      <c r="H153" s="298"/>
      <c r="I153" s="298"/>
      <c r="J153" s="298"/>
      <c r="K153" s="298">
        <f t="shared" si="12"/>
        <v>0</v>
      </c>
      <c r="L153" s="298"/>
      <c r="M153" s="298"/>
      <c r="N153" s="303"/>
      <c r="O153" s="303"/>
      <c r="P153" s="303"/>
      <c r="Q153" s="298">
        <f t="shared" si="13"/>
        <v>0</v>
      </c>
      <c r="R153" s="301"/>
    </row>
    <row r="154" spans="1:18">
      <c r="A154" s="432" t="s">
        <v>635</v>
      </c>
      <c r="B154" s="433"/>
      <c r="C154" s="328"/>
      <c r="D154" s="315"/>
      <c r="E154" s="316"/>
      <c r="F154" s="298"/>
      <c r="G154" s="298"/>
      <c r="H154" s="298"/>
      <c r="I154" s="298"/>
      <c r="J154" s="298"/>
      <c r="K154" s="298">
        <f t="shared" si="12"/>
        <v>0</v>
      </c>
      <c r="L154" s="298"/>
      <c r="M154" s="298"/>
      <c r="N154" s="303"/>
      <c r="O154" s="303"/>
      <c r="P154" s="303"/>
      <c r="Q154" s="298">
        <f t="shared" si="13"/>
        <v>0</v>
      </c>
      <c r="R154" s="301"/>
    </row>
    <row r="155" spans="1:18">
      <c r="A155" s="329">
        <v>1</v>
      </c>
      <c r="B155" s="318" t="s">
        <v>205</v>
      </c>
      <c r="C155" s="330" t="s">
        <v>610</v>
      </c>
      <c r="D155" s="331">
        <v>400000</v>
      </c>
      <c r="E155" s="321">
        <v>22</v>
      </c>
      <c r="F155" s="332">
        <f>D155*E155</f>
        <v>8800000</v>
      </c>
      <c r="G155" s="298"/>
      <c r="H155" s="298"/>
      <c r="I155" s="298"/>
      <c r="J155" s="298"/>
      <c r="K155" s="298">
        <f t="shared" si="12"/>
        <v>8800000</v>
      </c>
      <c r="L155" s="298"/>
      <c r="M155" s="298"/>
      <c r="N155" s="303"/>
      <c r="O155" s="303"/>
      <c r="P155" s="303"/>
      <c r="Q155" s="298">
        <f t="shared" si="13"/>
        <v>8800000</v>
      </c>
      <c r="R155" s="301"/>
    </row>
    <row r="156" spans="1:18">
      <c r="A156" s="329">
        <v>2</v>
      </c>
      <c r="B156" s="318" t="s">
        <v>207</v>
      </c>
      <c r="C156" s="330" t="s">
        <v>610</v>
      </c>
      <c r="D156" s="331">
        <v>400000</v>
      </c>
      <c r="E156" s="321">
        <v>21</v>
      </c>
      <c r="F156" s="332">
        <f t="shared" ref="F156:F165" si="15">D156*E156</f>
        <v>8400000</v>
      </c>
      <c r="G156" s="298"/>
      <c r="H156" s="298"/>
      <c r="I156" s="298"/>
      <c r="J156" s="298"/>
      <c r="K156" s="298">
        <f t="shared" si="12"/>
        <v>8400000</v>
      </c>
      <c r="L156" s="298"/>
      <c r="M156" s="298"/>
      <c r="N156" s="303"/>
      <c r="O156" s="303"/>
      <c r="P156" s="303"/>
      <c r="Q156" s="298">
        <f t="shared" si="13"/>
        <v>8400000</v>
      </c>
      <c r="R156" s="301"/>
    </row>
    <row r="157" spans="1:18">
      <c r="A157" s="329">
        <v>3</v>
      </c>
      <c r="B157" s="318" t="s">
        <v>186</v>
      </c>
      <c r="C157" s="330" t="s">
        <v>610</v>
      </c>
      <c r="D157" s="331">
        <v>400000</v>
      </c>
      <c r="E157" s="321">
        <v>22</v>
      </c>
      <c r="F157" s="332">
        <f t="shared" si="15"/>
        <v>8800000</v>
      </c>
      <c r="G157" s="298"/>
      <c r="H157" s="298"/>
      <c r="I157" s="298"/>
      <c r="J157" s="298"/>
      <c r="K157" s="298">
        <f t="shared" si="12"/>
        <v>8800000</v>
      </c>
      <c r="L157" s="298"/>
      <c r="M157" s="298"/>
      <c r="N157" s="303"/>
      <c r="O157" s="303"/>
      <c r="P157" s="303"/>
      <c r="Q157" s="298">
        <f t="shared" si="13"/>
        <v>8800000</v>
      </c>
      <c r="R157" s="301"/>
    </row>
    <row r="158" spans="1:18">
      <c r="A158" s="329">
        <v>4</v>
      </c>
      <c r="B158" s="333" t="s">
        <v>174</v>
      </c>
      <c r="C158" s="330" t="s">
        <v>610</v>
      </c>
      <c r="D158" s="331">
        <v>400000</v>
      </c>
      <c r="E158" s="321">
        <v>21</v>
      </c>
      <c r="F158" s="332">
        <f t="shared" si="15"/>
        <v>8400000</v>
      </c>
      <c r="G158" s="298"/>
      <c r="H158" s="298"/>
      <c r="I158" s="298"/>
      <c r="J158" s="298"/>
      <c r="K158" s="298">
        <f t="shared" si="12"/>
        <v>8400000</v>
      </c>
      <c r="L158" s="298"/>
      <c r="M158" s="298"/>
      <c r="N158" s="303"/>
      <c r="O158" s="303"/>
      <c r="P158" s="303"/>
      <c r="Q158" s="298">
        <f t="shared" si="13"/>
        <v>8400000</v>
      </c>
      <c r="R158" s="301"/>
    </row>
    <row r="159" spans="1:18">
      <c r="A159" s="329">
        <v>5</v>
      </c>
      <c r="B159" s="333" t="s">
        <v>177</v>
      </c>
      <c r="C159" s="330" t="s">
        <v>610</v>
      </c>
      <c r="D159" s="331">
        <v>400000</v>
      </c>
      <c r="E159" s="321">
        <v>21</v>
      </c>
      <c r="F159" s="332">
        <f t="shared" si="15"/>
        <v>8400000</v>
      </c>
      <c r="G159" s="298"/>
      <c r="H159" s="298"/>
      <c r="I159" s="298"/>
      <c r="J159" s="298"/>
      <c r="K159" s="298">
        <f t="shared" si="12"/>
        <v>8400000</v>
      </c>
      <c r="L159" s="298"/>
      <c r="M159" s="298"/>
      <c r="N159" s="303"/>
      <c r="O159" s="303"/>
      <c r="P159" s="303"/>
      <c r="Q159" s="298">
        <f t="shared" si="13"/>
        <v>8400000</v>
      </c>
      <c r="R159" s="301"/>
    </row>
    <row r="160" spans="1:18">
      <c r="A160" s="329">
        <v>6</v>
      </c>
      <c r="B160" s="333" t="s">
        <v>180</v>
      </c>
      <c r="C160" s="330" t="s">
        <v>610</v>
      </c>
      <c r="D160" s="331">
        <v>400000</v>
      </c>
      <c r="E160" s="321">
        <v>21</v>
      </c>
      <c r="F160" s="332">
        <f t="shared" si="15"/>
        <v>8400000</v>
      </c>
      <c r="G160" s="298"/>
      <c r="H160" s="298"/>
      <c r="I160" s="298"/>
      <c r="J160" s="298"/>
      <c r="K160" s="298">
        <f t="shared" si="12"/>
        <v>8400000</v>
      </c>
      <c r="L160" s="298"/>
      <c r="M160" s="298"/>
      <c r="N160" s="303"/>
      <c r="O160" s="303"/>
      <c r="P160" s="303"/>
      <c r="Q160" s="298">
        <f t="shared" si="13"/>
        <v>8400000</v>
      </c>
      <c r="R160" s="301"/>
    </row>
    <row r="161" spans="1:18">
      <c r="A161" s="329">
        <v>7</v>
      </c>
      <c r="B161" s="333" t="s">
        <v>183</v>
      </c>
      <c r="C161" s="330" t="s">
        <v>610</v>
      </c>
      <c r="D161" s="331">
        <v>400000</v>
      </c>
      <c r="E161" s="321">
        <v>21</v>
      </c>
      <c r="F161" s="332">
        <f t="shared" si="15"/>
        <v>8400000</v>
      </c>
      <c r="G161" s="298"/>
      <c r="H161" s="298"/>
      <c r="I161" s="298"/>
      <c r="J161" s="298"/>
      <c r="K161" s="298">
        <f t="shared" si="12"/>
        <v>8400000</v>
      </c>
      <c r="L161" s="298"/>
      <c r="M161" s="298"/>
      <c r="N161" s="303"/>
      <c r="O161" s="303"/>
      <c r="P161" s="303"/>
      <c r="Q161" s="298">
        <f t="shared" si="13"/>
        <v>8400000</v>
      </c>
      <c r="R161" s="301"/>
    </row>
    <row r="162" spans="1:18">
      <c r="A162" s="329">
        <v>8</v>
      </c>
      <c r="B162" s="333" t="s">
        <v>186</v>
      </c>
      <c r="C162" s="330" t="s">
        <v>610</v>
      </c>
      <c r="D162" s="331">
        <v>400000</v>
      </c>
      <c r="E162" s="321">
        <v>22</v>
      </c>
      <c r="F162" s="332">
        <f t="shared" si="15"/>
        <v>8800000</v>
      </c>
      <c r="G162" s="298"/>
      <c r="H162" s="298"/>
      <c r="I162" s="298"/>
      <c r="J162" s="298"/>
      <c r="K162" s="298">
        <f t="shared" si="12"/>
        <v>8800000</v>
      </c>
      <c r="L162" s="298"/>
      <c r="M162" s="298"/>
      <c r="N162" s="303"/>
      <c r="O162" s="303"/>
      <c r="P162" s="303"/>
      <c r="Q162" s="298">
        <f t="shared" si="13"/>
        <v>8800000</v>
      </c>
      <c r="R162" s="301"/>
    </row>
    <row r="163" spans="1:18">
      <c r="A163" s="329">
        <v>9</v>
      </c>
      <c r="B163" s="318" t="s">
        <v>202</v>
      </c>
      <c r="C163" s="330" t="s">
        <v>610</v>
      </c>
      <c r="D163" s="331">
        <v>400000</v>
      </c>
      <c r="E163" s="321">
        <v>21</v>
      </c>
      <c r="F163" s="332">
        <f t="shared" si="15"/>
        <v>8400000</v>
      </c>
      <c r="G163" s="298"/>
      <c r="H163" s="298"/>
      <c r="I163" s="298"/>
      <c r="J163" s="298"/>
      <c r="K163" s="298">
        <f t="shared" si="12"/>
        <v>8400000</v>
      </c>
      <c r="L163" s="298"/>
      <c r="M163" s="298"/>
      <c r="N163" s="303"/>
      <c r="O163" s="303"/>
      <c r="P163" s="303"/>
      <c r="Q163" s="298">
        <f t="shared" si="13"/>
        <v>8400000</v>
      </c>
      <c r="R163" s="301"/>
    </row>
    <row r="164" spans="1:18">
      <c r="A164" s="329">
        <v>10</v>
      </c>
      <c r="B164" s="318" t="s">
        <v>204</v>
      </c>
      <c r="C164" s="330" t="s">
        <v>610</v>
      </c>
      <c r="D164" s="331">
        <v>400000</v>
      </c>
      <c r="E164" s="321">
        <v>21</v>
      </c>
      <c r="F164" s="332">
        <f t="shared" si="15"/>
        <v>8400000</v>
      </c>
      <c r="G164" s="298"/>
      <c r="H164" s="298"/>
      <c r="I164" s="298"/>
      <c r="J164" s="298"/>
      <c r="K164" s="298">
        <f t="shared" si="12"/>
        <v>8400000</v>
      </c>
      <c r="L164" s="298"/>
      <c r="M164" s="298"/>
      <c r="N164" s="303"/>
      <c r="O164" s="303"/>
      <c r="P164" s="303"/>
      <c r="Q164" s="298">
        <f t="shared" si="13"/>
        <v>8400000</v>
      </c>
      <c r="R164" s="301"/>
    </row>
    <row r="165" spans="1:18">
      <c r="A165" s="334">
        <v>11</v>
      </c>
      <c r="B165" s="318" t="s">
        <v>191</v>
      </c>
      <c r="C165" s="330" t="s">
        <v>610</v>
      </c>
      <c r="D165" s="335">
        <v>400000</v>
      </c>
      <c r="E165" s="321">
        <v>22</v>
      </c>
      <c r="F165" s="332">
        <f t="shared" si="15"/>
        <v>8800000</v>
      </c>
      <c r="G165" s="336"/>
      <c r="H165" s="336"/>
      <c r="I165" s="336"/>
      <c r="J165" s="336"/>
      <c r="K165" s="298">
        <f t="shared" si="12"/>
        <v>8800000</v>
      </c>
      <c r="L165" s="336"/>
      <c r="M165" s="336"/>
      <c r="N165" s="337"/>
      <c r="O165" s="337"/>
      <c r="P165" s="337"/>
      <c r="Q165" s="298">
        <f t="shared" si="13"/>
        <v>8800000</v>
      </c>
      <c r="R165" s="338"/>
    </row>
    <row r="166" spans="1:18">
      <c r="A166" s="434" t="s">
        <v>631</v>
      </c>
      <c r="B166" s="435"/>
      <c r="C166" s="286"/>
      <c r="D166" s="286"/>
      <c r="E166" s="286">
        <f>SUM(E155:E165)</f>
        <v>235</v>
      </c>
      <c r="F166" s="286">
        <f>SUM(F155:F165)</f>
        <v>94000000</v>
      </c>
      <c r="G166" s="336"/>
      <c r="H166" s="336"/>
      <c r="I166" s="336"/>
      <c r="J166" s="336"/>
      <c r="K166" s="336"/>
      <c r="L166" s="336"/>
      <c r="M166" s="336"/>
      <c r="N166" s="337"/>
      <c r="O166" s="337"/>
      <c r="P166" s="337"/>
      <c r="Q166" s="336"/>
      <c r="R166" s="338"/>
    </row>
    <row r="167" spans="1:18" ht="16.5" thickBot="1">
      <c r="A167" s="436" t="s">
        <v>641</v>
      </c>
      <c r="B167" s="437"/>
      <c r="C167" s="339"/>
      <c r="D167" s="340"/>
      <c r="E167" s="341">
        <f>E146+E152+E166</f>
        <v>382</v>
      </c>
      <c r="F167" s="340">
        <f>SUM(F141:F165)</f>
        <v>169600000</v>
      </c>
      <c r="G167" s="342"/>
      <c r="H167" s="342"/>
      <c r="I167" s="342"/>
      <c r="J167" s="342"/>
      <c r="K167" s="342">
        <f>SUM(K141:K165)</f>
        <v>131800000</v>
      </c>
      <c r="L167" s="342"/>
      <c r="M167" s="342">
        <f>SUM(M141:M164)</f>
        <v>1744000</v>
      </c>
      <c r="N167" s="342">
        <f>SUM(N141:N164)</f>
        <v>327000</v>
      </c>
      <c r="O167" s="342">
        <f>SUM(O141:O164)</f>
        <v>218000</v>
      </c>
      <c r="P167" s="342">
        <f>SUM(P141:P164)</f>
        <v>2289000</v>
      </c>
      <c r="Q167" s="342">
        <f>SUM(Q141:Q165)</f>
        <v>129511000</v>
      </c>
      <c r="R167" s="343"/>
    </row>
    <row r="168" spans="1:18" ht="16.5" thickTop="1">
      <c r="A168" s="429" t="s">
        <v>649</v>
      </c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</row>
    <row r="169" spans="1:18">
      <c r="A169" s="285"/>
      <c r="B169" s="285"/>
      <c r="C169" s="285"/>
      <c r="D169" s="285"/>
      <c r="E169" s="285"/>
      <c r="F169" s="285"/>
      <c r="G169" s="285"/>
      <c r="H169" s="285"/>
      <c r="I169" s="285"/>
      <c r="J169" s="285"/>
      <c r="K169" s="285"/>
      <c r="L169" s="285"/>
      <c r="M169" s="285"/>
      <c r="N169" s="285"/>
      <c r="O169" s="285"/>
      <c r="P169" s="416" t="s">
        <v>636</v>
      </c>
      <c r="Q169" s="416"/>
      <c r="R169" s="416"/>
    </row>
    <row r="170" spans="1:18">
      <c r="A170" s="285"/>
      <c r="B170" s="417" t="s">
        <v>637</v>
      </c>
      <c r="C170" s="417"/>
      <c r="D170" s="344"/>
      <c r="E170" s="345"/>
      <c r="F170" s="345"/>
      <c r="G170" s="417" t="s">
        <v>161</v>
      </c>
      <c r="H170" s="417"/>
      <c r="I170" s="417"/>
      <c r="J170" s="417"/>
      <c r="K170" s="345"/>
      <c r="L170" s="345"/>
      <c r="M170" s="345"/>
      <c r="N170" s="345"/>
      <c r="O170" s="345"/>
      <c r="P170" s="417" t="s">
        <v>157</v>
      </c>
      <c r="Q170" s="417"/>
      <c r="R170" s="417"/>
    </row>
    <row r="171" spans="1:18">
      <c r="A171" s="285"/>
      <c r="B171" s="416" t="s">
        <v>638</v>
      </c>
      <c r="C171" s="416"/>
      <c r="D171" s="346"/>
      <c r="E171" s="285"/>
      <c r="F171" s="285"/>
      <c r="G171" s="416" t="s">
        <v>638</v>
      </c>
      <c r="H171" s="416"/>
      <c r="I171" s="416"/>
      <c r="J171" s="416"/>
      <c r="K171" s="285"/>
      <c r="L171" s="285"/>
      <c r="M171" s="285"/>
      <c r="N171" s="285"/>
      <c r="O171" s="285"/>
      <c r="P171" s="416" t="s">
        <v>639</v>
      </c>
      <c r="Q171" s="416"/>
      <c r="R171" s="416"/>
    </row>
    <row r="177" spans="1:38">
      <c r="A177" s="415" t="s">
        <v>612</v>
      </c>
      <c r="B177" s="415"/>
      <c r="C177" s="415"/>
      <c r="D177" s="415"/>
      <c r="E177" s="415"/>
      <c r="F177" s="415"/>
      <c r="G177" s="415"/>
      <c r="H177" s="415"/>
      <c r="I177" s="415"/>
      <c r="J177" s="415"/>
      <c r="K177" s="415"/>
      <c r="L177" s="415"/>
      <c r="M177" s="415"/>
      <c r="N177" s="415"/>
      <c r="O177" s="415"/>
      <c r="P177" s="415"/>
      <c r="Q177" s="415"/>
      <c r="R177" s="415"/>
      <c r="S177" s="415"/>
      <c r="T177" s="415"/>
      <c r="U177" s="415"/>
      <c r="V177" s="415"/>
      <c r="W177" s="415"/>
      <c r="X177" s="415"/>
      <c r="Y177" s="415"/>
      <c r="Z177" s="415"/>
      <c r="AA177" s="415"/>
      <c r="AB177" s="415"/>
      <c r="AC177" s="415"/>
      <c r="AD177" s="415"/>
      <c r="AE177" s="415"/>
      <c r="AF177" s="415"/>
      <c r="AG177" s="415"/>
      <c r="AH177" s="415"/>
      <c r="AI177" s="415"/>
      <c r="AJ177" s="415"/>
      <c r="AK177" s="415"/>
      <c r="AL177" s="415"/>
    </row>
    <row r="178" spans="1:38">
      <c r="A178" s="284" t="s">
        <v>613</v>
      </c>
      <c r="B178" s="284"/>
      <c r="C178" s="284"/>
      <c r="D178" s="284"/>
      <c r="E178" s="284"/>
      <c r="F178" s="284"/>
      <c r="G178" s="284"/>
      <c r="H178" s="284"/>
      <c r="I178" s="284"/>
      <c r="J178" s="284"/>
      <c r="K178" s="284"/>
      <c r="L178" s="284"/>
      <c r="M178" s="284"/>
      <c r="N178" s="284"/>
      <c r="O178" s="284"/>
      <c r="P178" s="284"/>
      <c r="Q178" s="284"/>
      <c r="R178" s="284"/>
      <c r="S178" s="284"/>
      <c r="T178" s="284"/>
      <c r="U178" s="284"/>
      <c r="V178" s="284"/>
      <c r="W178" s="284"/>
      <c r="X178" s="284"/>
      <c r="Y178" s="284"/>
      <c r="Z178" s="284"/>
      <c r="AA178" s="284"/>
      <c r="AB178" s="284"/>
      <c r="AC178" s="284"/>
      <c r="AD178" s="284"/>
      <c r="AE178" s="284"/>
      <c r="AF178" s="284"/>
      <c r="AG178" s="284"/>
      <c r="AH178" s="284"/>
      <c r="AI178" s="284"/>
      <c r="AJ178" s="284"/>
      <c r="AK178" s="284"/>
      <c r="AL178" s="284"/>
    </row>
    <row r="179" spans="1:38">
      <c r="A179" s="285"/>
      <c r="B179" s="285"/>
      <c r="C179" s="285"/>
      <c r="D179" s="285"/>
      <c r="E179" s="285"/>
      <c r="F179" s="416"/>
      <c r="G179" s="416"/>
      <c r="H179" s="416"/>
      <c r="I179" s="285"/>
      <c r="J179" s="285"/>
      <c r="K179" s="285"/>
      <c r="L179" s="285"/>
      <c r="M179" s="416" t="s">
        <v>614</v>
      </c>
      <c r="N179" s="416"/>
      <c r="O179" s="416"/>
      <c r="P179" s="416"/>
      <c r="Q179" s="416"/>
      <c r="R179" s="416"/>
    </row>
    <row r="180" spans="1:38">
      <c r="A180" s="417" t="s">
        <v>615</v>
      </c>
      <c r="B180" s="417"/>
      <c r="C180" s="417"/>
      <c r="D180" s="417"/>
      <c r="E180" s="417"/>
      <c r="F180" s="417"/>
      <c r="G180" s="417"/>
      <c r="H180" s="417"/>
      <c r="I180" s="417"/>
      <c r="J180" s="417"/>
      <c r="K180" s="417"/>
      <c r="L180" s="417"/>
      <c r="M180" s="417"/>
      <c r="N180" s="417"/>
      <c r="O180" s="417"/>
      <c r="P180" s="417"/>
      <c r="Q180" s="417"/>
      <c r="R180" s="417"/>
    </row>
    <row r="181" spans="1:38">
      <c r="A181" s="417" t="s">
        <v>648</v>
      </c>
      <c r="B181" s="417"/>
      <c r="C181" s="417"/>
      <c r="D181" s="417"/>
      <c r="E181" s="417"/>
      <c r="F181" s="417"/>
      <c r="G181" s="417"/>
      <c r="H181" s="417"/>
      <c r="I181" s="417"/>
      <c r="J181" s="417"/>
      <c r="K181" s="417"/>
      <c r="L181" s="417"/>
      <c r="M181" s="417"/>
      <c r="N181" s="417"/>
      <c r="O181" s="417"/>
      <c r="P181" s="417"/>
      <c r="Q181" s="417"/>
      <c r="R181" s="417"/>
    </row>
    <row r="182" spans="1:38" ht="16.5" thickBot="1">
      <c r="A182" s="418"/>
      <c r="B182" s="418"/>
      <c r="C182" s="418"/>
      <c r="D182" s="418"/>
      <c r="E182" s="418"/>
      <c r="F182" s="418"/>
      <c r="G182" s="418"/>
      <c r="H182" s="418"/>
      <c r="I182" s="418"/>
      <c r="J182" s="418"/>
      <c r="K182" s="418"/>
      <c r="L182" s="418"/>
      <c r="M182" s="418"/>
      <c r="N182" s="418"/>
      <c r="O182" s="418"/>
      <c r="P182" s="418"/>
      <c r="Q182" s="418"/>
      <c r="R182" s="418"/>
    </row>
    <row r="183" spans="1:38" ht="16.5" thickTop="1">
      <c r="A183" s="423" t="s">
        <v>126</v>
      </c>
      <c r="B183" s="425" t="s">
        <v>616</v>
      </c>
      <c r="C183" s="413" t="s">
        <v>130</v>
      </c>
      <c r="D183" s="427" t="s">
        <v>132</v>
      </c>
      <c r="E183" s="419" t="s">
        <v>617</v>
      </c>
      <c r="F183" s="421"/>
      <c r="G183" s="419" t="s">
        <v>618</v>
      </c>
      <c r="H183" s="421"/>
      <c r="I183" s="413" t="s">
        <v>619</v>
      </c>
      <c r="J183" s="413" t="s">
        <v>620</v>
      </c>
      <c r="K183" s="413" t="s">
        <v>621</v>
      </c>
      <c r="L183" s="413" t="s">
        <v>622</v>
      </c>
      <c r="M183" s="419" t="s">
        <v>623</v>
      </c>
      <c r="N183" s="420"/>
      <c r="O183" s="420"/>
      <c r="P183" s="421"/>
      <c r="Q183" s="419" t="s">
        <v>624</v>
      </c>
      <c r="R183" s="422"/>
    </row>
    <row r="184" spans="1:38" ht="31.5">
      <c r="A184" s="424"/>
      <c r="B184" s="426"/>
      <c r="C184" s="414"/>
      <c r="D184" s="428"/>
      <c r="E184" s="286" t="s">
        <v>625</v>
      </c>
      <c r="F184" s="286" t="s">
        <v>626</v>
      </c>
      <c r="G184" s="286" t="s">
        <v>627</v>
      </c>
      <c r="H184" s="286" t="s">
        <v>626</v>
      </c>
      <c r="I184" s="414"/>
      <c r="J184" s="414"/>
      <c r="K184" s="414"/>
      <c r="L184" s="414"/>
      <c r="M184" s="286" t="s">
        <v>628</v>
      </c>
      <c r="N184" s="286" t="s">
        <v>629</v>
      </c>
      <c r="O184" s="286" t="s">
        <v>630</v>
      </c>
      <c r="P184" s="287" t="s">
        <v>631</v>
      </c>
      <c r="Q184" s="286" t="s">
        <v>626</v>
      </c>
      <c r="R184" s="288" t="s">
        <v>632</v>
      </c>
    </row>
    <row r="185" spans="1:38" ht="15.75" customHeight="1">
      <c r="A185" s="407" t="s">
        <v>633</v>
      </c>
      <c r="B185" s="408"/>
      <c r="C185" s="286"/>
      <c r="D185" s="289"/>
      <c r="E185" s="286"/>
      <c r="F185" s="286"/>
      <c r="G185" s="290"/>
      <c r="H185" s="290"/>
      <c r="I185" s="290"/>
      <c r="J185" s="290"/>
      <c r="K185" s="290"/>
      <c r="L185" s="290"/>
      <c r="M185" s="290"/>
      <c r="N185" s="290"/>
      <c r="O185" s="290"/>
      <c r="P185" s="291"/>
      <c r="Q185" s="290"/>
      <c r="R185" s="292"/>
    </row>
    <row r="186" spans="1:38" ht="16.5">
      <c r="A186" s="293">
        <v>1</v>
      </c>
      <c r="B186" s="205" t="s">
        <v>449</v>
      </c>
      <c r="C186" s="294" t="s">
        <v>153</v>
      </c>
      <c r="D186" s="295">
        <v>5000000</v>
      </c>
      <c r="E186" s="296">
        <v>21</v>
      </c>
      <c r="F186" s="297">
        <f>D186</f>
        <v>5000000</v>
      </c>
      <c r="G186" s="298"/>
      <c r="H186" s="298"/>
      <c r="I186" s="298"/>
      <c r="J186" s="298"/>
      <c r="K186" s="298">
        <f>F186</f>
        <v>5000000</v>
      </c>
      <c r="L186" s="298"/>
      <c r="M186" s="163">
        <v>400000</v>
      </c>
      <c r="N186" s="163">
        <v>75000</v>
      </c>
      <c r="O186" s="163">
        <v>50000</v>
      </c>
      <c r="P186" s="164">
        <v>525000</v>
      </c>
      <c r="Q186" s="298">
        <f>K186-P186</f>
        <v>4475000</v>
      </c>
      <c r="R186" s="301"/>
    </row>
    <row r="187" spans="1:38" ht="17.25">
      <c r="A187" s="293">
        <v>2</v>
      </c>
      <c r="B187" s="205" t="s">
        <v>150</v>
      </c>
      <c r="C187" s="294" t="s">
        <v>153</v>
      </c>
      <c r="D187" s="295">
        <v>8000000</v>
      </c>
      <c r="E187" s="296">
        <v>21</v>
      </c>
      <c r="F187" s="297">
        <f>D187</f>
        <v>8000000</v>
      </c>
      <c r="G187" s="298"/>
      <c r="H187" s="298"/>
      <c r="I187" s="298"/>
      <c r="J187" s="298"/>
      <c r="K187" s="298">
        <f t="shared" ref="K187:K210" si="16">F187</f>
        <v>8000000</v>
      </c>
      <c r="L187" s="298"/>
      <c r="M187" s="299">
        <v>336000</v>
      </c>
      <c r="N187" s="299">
        <v>63000</v>
      </c>
      <c r="O187" s="299">
        <v>42000</v>
      </c>
      <c r="P187" s="300">
        <v>441000</v>
      </c>
      <c r="Q187" s="298">
        <f t="shared" ref="Q187:Q210" si="17">K187-P187</f>
        <v>7559000</v>
      </c>
      <c r="R187" s="301"/>
    </row>
    <row r="188" spans="1:38">
      <c r="A188" s="293">
        <v>3</v>
      </c>
      <c r="B188" s="205" t="s">
        <v>154</v>
      </c>
      <c r="C188" s="294" t="s">
        <v>157</v>
      </c>
      <c r="D188" s="302">
        <v>6000000</v>
      </c>
      <c r="E188" s="296">
        <v>21</v>
      </c>
      <c r="F188" s="297">
        <f>D188</f>
        <v>6000000</v>
      </c>
      <c r="G188" s="298"/>
      <c r="H188" s="298"/>
      <c r="I188" s="298"/>
      <c r="J188" s="298"/>
      <c r="K188" s="298">
        <f t="shared" si="16"/>
        <v>6000000</v>
      </c>
      <c r="L188" s="298"/>
      <c r="M188" s="298"/>
      <c r="N188" s="303"/>
      <c r="O188" s="303"/>
      <c r="P188" s="303"/>
      <c r="Q188" s="298">
        <f t="shared" si="17"/>
        <v>6000000</v>
      </c>
      <c r="R188" s="301"/>
    </row>
    <row r="189" spans="1:38">
      <c r="A189" s="293">
        <v>4</v>
      </c>
      <c r="B189" s="205" t="s">
        <v>158</v>
      </c>
      <c r="C189" s="347" t="s">
        <v>161</v>
      </c>
      <c r="D189" s="305">
        <v>2000000</v>
      </c>
      <c r="E189" s="296">
        <v>21</v>
      </c>
      <c r="F189" s="307">
        <f>D189</f>
        <v>2000000</v>
      </c>
      <c r="G189" s="298"/>
      <c r="H189" s="298"/>
      <c r="I189" s="298"/>
      <c r="J189" s="298"/>
      <c r="K189" s="298">
        <f t="shared" si="16"/>
        <v>2000000</v>
      </c>
      <c r="L189" s="298"/>
      <c r="M189" s="298"/>
      <c r="N189" s="303"/>
      <c r="O189" s="303"/>
      <c r="P189" s="303"/>
      <c r="Q189" s="298">
        <f t="shared" si="17"/>
        <v>2000000</v>
      </c>
      <c r="R189" s="301"/>
    </row>
    <row r="190" spans="1:38" ht="17.25">
      <c r="A190" s="308">
        <v>5</v>
      </c>
      <c r="B190" s="206" t="s">
        <v>165</v>
      </c>
      <c r="C190" s="347" t="s">
        <v>164</v>
      </c>
      <c r="D190" s="305">
        <v>4200000</v>
      </c>
      <c r="E190" s="296">
        <v>21</v>
      </c>
      <c r="F190" s="307">
        <f t="shared" ref="F190" si="18">D190</f>
        <v>4200000</v>
      </c>
      <c r="G190" s="298"/>
      <c r="H190" s="298"/>
      <c r="I190" s="298"/>
      <c r="J190" s="298"/>
      <c r="K190" s="298">
        <f t="shared" si="16"/>
        <v>4200000</v>
      </c>
      <c r="L190" s="298"/>
      <c r="M190" s="299">
        <v>336000</v>
      </c>
      <c r="N190" s="299">
        <v>63000</v>
      </c>
      <c r="O190" s="299">
        <v>42000</v>
      </c>
      <c r="P190" s="300">
        <v>441000</v>
      </c>
      <c r="Q190" s="298">
        <f t="shared" si="17"/>
        <v>3759000</v>
      </c>
      <c r="R190" s="301"/>
    </row>
    <row r="191" spans="1:38">
      <c r="A191" s="409" t="s">
        <v>631</v>
      </c>
      <c r="B191" s="410"/>
      <c r="C191" s="309"/>
      <c r="D191" s="310"/>
      <c r="E191" s="311">
        <f>SUM(E186:E190)</f>
        <v>105</v>
      </c>
      <c r="F191" s="312">
        <f>SUM(F186:F190)</f>
        <v>25200000</v>
      </c>
      <c r="G191" s="298"/>
      <c r="H191" s="298"/>
      <c r="I191" s="298"/>
      <c r="J191" s="298"/>
      <c r="K191" s="298"/>
      <c r="L191" s="298"/>
      <c r="M191" s="298"/>
      <c r="N191" s="303"/>
      <c r="O191" s="303"/>
      <c r="P191" s="303"/>
      <c r="Q191" s="298">
        <f t="shared" si="17"/>
        <v>0</v>
      </c>
      <c r="R191" s="301"/>
    </row>
    <row r="192" spans="1:38">
      <c r="A192" s="313"/>
      <c r="B192" s="314"/>
      <c r="C192" s="309"/>
      <c r="D192" s="315"/>
      <c r="E192" s="316"/>
      <c r="F192" s="298"/>
      <c r="G192" s="298"/>
      <c r="H192" s="298"/>
      <c r="I192" s="298"/>
      <c r="J192" s="298"/>
      <c r="K192" s="298">
        <f t="shared" si="16"/>
        <v>0</v>
      </c>
      <c r="L192" s="298"/>
      <c r="M192" s="298"/>
      <c r="N192" s="303"/>
      <c r="O192" s="303"/>
      <c r="P192" s="303"/>
      <c r="Q192" s="298">
        <f t="shared" si="17"/>
        <v>0</v>
      </c>
      <c r="R192" s="301"/>
    </row>
    <row r="193" spans="1:18" ht="17.25">
      <c r="A193" s="411" t="s">
        <v>634</v>
      </c>
      <c r="B193" s="412"/>
      <c r="C193" s="309"/>
      <c r="D193" s="315"/>
      <c r="E193" s="316"/>
      <c r="F193" s="298"/>
      <c r="G193" s="298"/>
      <c r="H193" s="298"/>
      <c r="I193" s="298"/>
      <c r="J193" s="298"/>
      <c r="K193" s="298">
        <f t="shared" si="16"/>
        <v>0</v>
      </c>
      <c r="L193" s="298"/>
      <c r="M193" s="299"/>
      <c r="N193" s="299"/>
      <c r="O193" s="299"/>
      <c r="P193" s="300"/>
      <c r="Q193" s="298">
        <f t="shared" si="17"/>
        <v>0</v>
      </c>
      <c r="R193" s="301"/>
    </row>
    <row r="194" spans="1:18" ht="17.25">
      <c r="A194" s="317">
        <v>1</v>
      </c>
      <c r="B194" s="318" t="s">
        <v>163</v>
      </c>
      <c r="C194" s="319" t="s">
        <v>164</v>
      </c>
      <c r="D194" s="320">
        <v>4200000</v>
      </c>
      <c r="E194" s="321">
        <v>21</v>
      </c>
      <c r="F194" s="322">
        <v>4200000</v>
      </c>
      <c r="G194" s="298"/>
      <c r="H194" s="298"/>
      <c r="I194" s="298"/>
      <c r="J194" s="298"/>
      <c r="K194" s="298">
        <f t="shared" si="16"/>
        <v>4200000</v>
      </c>
      <c r="L194" s="298"/>
      <c r="M194" s="299">
        <v>336000</v>
      </c>
      <c r="N194" s="299">
        <v>63000</v>
      </c>
      <c r="O194" s="299">
        <v>42000</v>
      </c>
      <c r="P194" s="300">
        <v>441000</v>
      </c>
      <c r="Q194" s="298">
        <f t="shared" si="17"/>
        <v>3759000</v>
      </c>
      <c r="R194" s="301"/>
    </row>
    <row r="195" spans="1:18" ht="17.25">
      <c r="A195" s="317">
        <v>2</v>
      </c>
      <c r="B195" s="318" t="s">
        <v>168</v>
      </c>
      <c r="C195" s="319" t="s">
        <v>164</v>
      </c>
      <c r="D195" s="320">
        <v>4200000</v>
      </c>
      <c r="E195" s="321">
        <v>21</v>
      </c>
      <c r="F195" s="322">
        <v>4200000</v>
      </c>
      <c r="G195" s="298"/>
      <c r="H195" s="298"/>
      <c r="I195" s="298"/>
      <c r="J195" s="298"/>
      <c r="K195" s="298">
        <f t="shared" si="16"/>
        <v>4200000</v>
      </c>
      <c r="L195" s="298"/>
      <c r="M195" s="299">
        <v>336000</v>
      </c>
      <c r="N195" s="299">
        <v>63000</v>
      </c>
      <c r="O195" s="299">
        <v>42000</v>
      </c>
      <c r="P195" s="300">
        <v>441000</v>
      </c>
      <c r="Q195" s="298">
        <f t="shared" si="17"/>
        <v>3759000</v>
      </c>
      <c r="R195" s="301"/>
    </row>
    <row r="196" spans="1:18">
      <c r="A196" s="317">
        <v>3</v>
      </c>
      <c r="B196" s="318" t="s">
        <v>200</v>
      </c>
      <c r="C196" s="319" t="s">
        <v>164</v>
      </c>
      <c r="D196" s="320">
        <v>400000</v>
      </c>
      <c r="E196" s="321"/>
      <c r="F196" s="322">
        <v>4200000</v>
      </c>
      <c r="G196" s="298"/>
      <c r="H196" s="298"/>
      <c r="I196" s="298"/>
      <c r="J196" s="298"/>
      <c r="K196" s="298">
        <f t="shared" si="16"/>
        <v>4200000</v>
      </c>
      <c r="L196" s="298"/>
      <c r="M196" s="298"/>
      <c r="N196" s="303"/>
      <c r="O196" s="303"/>
      <c r="P196" s="303"/>
      <c r="Q196" s="298">
        <f t="shared" si="17"/>
        <v>4200000</v>
      </c>
      <c r="R196" s="301"/>
    </row>
    <row r="197" spans="1:18">
      <c r="A197" s="430" t="s">
        <v>631</v>
      </c>
      <c r="B197" s="431"/>
      <c r="C197" s="309"/>
      <c r="D197" s="323"/>
      <c r="E197" s="324">
        <f>SUM(E194:E196)</f>
        <v>42</v>
      </c>
      <c r="F197" s="325">
        <f>SUM(F194:F196)</f>
        <v>12600000</v>
      </c>
      <c r="G197" s="298"/>
      <c r="H197" s="298"/>
      <c r="I197" s="298"/>
      <c r="J197" s="298"/>
      <c r="K197" s="298"/>
      <c r="L197" s="298"/>
      <c r="M197" s="298"/>
      <c r="N197" s="303"/>
      <c r="O197" s="303"/>
      <c r="P197" s="303"/>
      <c r="Q197" s="298">
        <f t="shared" si="17"/>
        <v>0</v>
      </c>
      <c r="R197" s="301"/>
    </row>
    <row r="198" spans="1:18">
      <c r="A198" s="313"/>
      <c r="B198" s="326"/>
      <c r="C198" s="327"/>
      <c r="D198" s="315"/>
      <c r="E198" s="316"/>
      <c r="F198" s="298"/>
      <c r="G198" s="298"/>
      <c r="H198" s="298"/>
      <c r="I198" s="298"/>
      <c r="J198" s="298"/>
      <c r="K198" s="298">
        <f t="shared" si="16"/>
        <v>0</v>
      </c>
      <c r="L198" s="298"/>
      <c r="M198" s="298"/>
      <c r="N198" s="303"/>
      <c r="O198" s="303"/>
      <c r="P198" s="303"/>
      <c r="Q198" s="298">
        <f t="shared" si="17"/>
        <v>0</v>
      </c>
      <c r="R198" s="301"/>
    </row>
    <row r="199" spans="1:18">
      <c r="A199" s="432" t="s">
        <v>635</v>
      </c>
      <c r="B199" s="433"/>
      <c r="C199" s="328"/>
      <c r="D199" s="315"/>
      <c r="E199" s="316"/>
      <c r="F199" s="298"/>
      <c r="G199" s="298"/>
      <c r="H199" s="298"/>
      <c r="I199" s="298"/>
      <c r="J199" s="298"/>
      <c r="K199" s="298">
        <f t="shared" si="16"/>
        <v>0</v>
      </c>
      <c r="L199" s="298"/>
      <c r="M199" s="298"/>
      <c r="N199" s="303"/>
      <c r="O199" s="303"/>
      <c r="P199" s="303"/>
      <c r="Q199" s="298">
        <f t="shared" si="17"/>
        <v>0</v>
      </c>
      <c r="R199" s="301"/>
    </row>
    <row r="200" spans="1:18">
      <c r="A200" s="329">
        <v>1</v>
      </c>
      <c r="B200" s="318" t="s">
        <v>205</v>
      </c>
      <c r="C200" s="330" t="s">
        <v>610</v>
      </c>
      <c r="D200" s="331">
        <v>400000</v>
      </c>
      <c r="E200" s="321">
        <v>20</v>
      </c>
      <c r="F200" s="332">
        <f>D200*E200</f>
        <v>8000000</v>
      </c>
      <c r="G200" s="298"/>
      <c r="H200" s="298"/>
      <c r="I200" s="298"/>
      <c r="J200" s="298"/>
      <c r="K200" s="298">
        <f t="shared" si="16"/>
        <v>8000000</v>
      </c>
      <c r="L200" s="298"/>
      <c r="M200" s="298"/>
      <c r="N200" s="303"/>
      <c r="O200" s="303"/>
      <c r="P200" s="303"/>
      <c r="Q200" s="298">
        <f t="shared" si="17"/>
        <v>8000000</v>
      </c>
      <c r="R200" s="301"/>
    </row>
    <row r="201" spans="1:18">
      <c r="A201" s="329">
        <v>2</v>
      </c>
      <c r="B201" s="318" t="s">
        <v>207</v>
      </c>
      <c r="C201" s="330" t="s">
        <v>610</v>
      </c>
      <c r="D201" s="331">
        <v>400000</v>
      </c>
      <c r="E201" s="321">
        <v>20</v>
      </c>
      <c r="F201" s="332">
        <f t="shared" ref="F201:F210" si="19">D201*E201</f>
        <v>8000000</v>
      </c>
      <c r="G201" s="298"/>
      <c r="H201" s="298"/>
      <c r="I201" s="298"/>
      <c r="J201" s="298"/>
      <c r="K201" s="298">
        <f t="shared" si="16"/>
        <v>8000000</v>
      </c>
      <c r="L201" s="298"/>
      <c r="M201" s="298"/>
      <c r="N201" s="303"/>
      <c r="O201" s="303"/>
      <c r="P201" s="303"/>
      <c r="Q201" s="298">
        <f t="shared" si="17"/>
        <v>8000000</v>
      </c>
      <c r="R201" s="301"/>
    </row>
    <row r="202" spans="1:18">
      <c r="A202" s="329">
        <v>3</v>
      </c>
      <c r="B202" s="318" t="s">
        <v>186</v>
      </c>
      <c r="C202" s="330" t="s">
        <v>610</v>
      </c>
      <c r="D202" s="331">
        <v>400000</v>
      </c>
      <c r="E202" s="321">
        <v>20</v>
      </c>
      <c r="F202" s="332">
        <f t="shared" si="19"/>
        <v>8000000</v>
      </c>
      <c r="G202" s="298"/>
      <c r="H202" s="298"/>
      <c r="I202" s="298"/>
      <c r="J202" s="298"/>
      <c r="K202" s="298">
        <f t="shared" si="16"/>
        <v>8000000</v>
      </c>
      <c r="L202" s="298"/>
      <c r="M202" s="298"/>
      <c r="N202" s="303"/>
      <c r="O202" s="303"/>
      <c r="P202" s="303"/>
      <c r="Q202" s="298">
        <f t="shared" si="17"/>
        <v>8000000</v>
      </c>
      <c r="R202" s="301"/>
    </row>
    <row r="203" spans="1:18">
      <c r="A203" s="329">
        <v>4</v>
      </c>
      <c r="B203" s="333" t="s">
        <v>174</v>
      </c>
      <c r="C203" s="330" t="s">
        <v>610</v>
      </c>
      <c r="D203" s="331">
        <v>400000</v>
      </c>
      <c r="E203" s="321">
        <v>20</v>
      </c>
      <c r="F203" s="332">
        <f t="shared" si="19"/>
        <v>8000000</v>
      </c>
      <c r="G203" s="298"/>
      <c r="H203" s="298"/>
      <c r="I203" s="298"/>
      <c r="J203" s="298"/>
      <c r="K203" s="298">
        <f t="shared" si="16"/>
        <v>8000000</v>
      </c>
      <c r="L203" s="298"/>
      <c r="M203" s="298"/>
      <c r="N203" s="303"/>
      <c r="O203" s="303"/>
      <c r="P203" s="303"/>
      <c r="Q203" s="298">
        <f t="shared" si="17"/>
        <v>8000000</v>
      </c>
      <c r="R203" s="301"/>
    </row>
    <row r="204" spans="1:18">
      <c r="A204" s="329">
        <v>5</v>
      </c>
      <c r="B204" s="333" t="s">
        <v>177</v>
      </c>
      <c r="C204" s="330" t="s">
        <v>610</v>
      </c>
      <c r="D204" s="331">
        <v>400000</v>
      </c>
      <c r="E204" s="321">
        <v>20</v>
      </c>
      <c r="F204" s="332">
        <f t="shared" si="19"/>
        <v>8000000</v>
      </c>
      <c r="G204" s="298"/>
      <c r="H204" s="298"/>
      <c r="I204" s="298"/>
      <c r="J204" s="298"/>
      <c r="K204" s="298">
        <f t="shared" si="16"/>
        <v>8000000</v>
      </c>
      <c r="L204" s="298"/>
      <c r="M204" s="298"/>
      <c r="N204" s="303"/>
      <c r="O204" s="303"/>
      <c r="P204" s="303"/>
      <c r="Q204" s="298">
        <f t="shared" si="17"/>
        <v>8000000</v>
      </c>
      <c r="R204" s="301"/>
    </row>
    <row r="205" spans="1:18">
      <c r="A205" s="329">
        <v>6</v>
      </c>
      <c r="B205" s="333" t="s">
        <v>180</v>
      </c>
      <c r="C205" s="330" t="s">
        <v>610</v>
      </c>
      <c r="D205" s="331">
        <v>400000</v>
      </c>
      <c r="E205" s="321">
        <v>20</v>
      </c>
      <c r="F205" s="332">
        <f t="shared" si="19"/>
        <v>8000000</v>
      </c>
      <c r="G205" s="298"/>
      <c r="H205" s="298"/>
      <c r="I205" s="298"/>
      <c r="J205" s="298"/>
      <c r="K205" s="298">
        <f t="shared" si="16"/>
        <v>8000000</v>
      </c>
      <c r="L205" s="298"/>
      <c r="M205" s="298"/>
      <c r="N205" s="303"/>
      <c r="O205" s="303"/>
      <c r="P205" s="303"/>
      <c r="Q205" s="298">
        <f t="shared" si="17"/>
        <v>8000000</v>
      </c>
      <c r="R205" s="301"/>
    </row>
    <row r="206" spans="1:18">
      <c r="A206" s="329">
        <v>7</v>
      </c>
      <c r="B206" s="333" t="s">
        <v>183</v>
      </c>
      <c r="C206" s="330" t="s">
        <v>610</v>
      </c>
      <c r="D206" s="331">
        <v>400000</v>
      </c>
      <c r="E206" s="321">
        <v>20</v>
      </c>
      <c r="F206" s="332">
        <f t="shared" si="19"/>
        <v>8000000</v>
      </c>
      <c r="G206" s="298"/>
      <c r="H206" s="298"/>
      <c r="I206" s="298"/>
      <c r="J206" s="298"/>
      <c r="K206" s="298">
        <f t="shared" si="16"/>
        <v>8000000</v>
      </c>
      <c r="L206" s="298"/>
      <c r="M206" s="298"/>
      <c r="N206" s="303"/>
      <c r="O206" s="303"/>
      <c r="P206" s="303"/>
      <c r="Q206" s="298">
        <f t="shared" si="17"/>
        <v>8000000</v>
      </c>
      <c r="R206" s="301"/>
    </row>
    <row r="207" spans="1:18">
      <c r="A207" s="329">
        <v>8</v>
      </c>
      <c r="B207" s="333" t="s">
        <v>186</v>
      </c>
      <c r="C207" s="330" t="s">
        <v>610</v>
      </c>
      <c r="D207" s="331">
        <v>400000</v>
      </c>
      <c r="E207" s="321">
        <v>20</v>
      </c>
      <c r="F207" s="332">
        <f t="shared" si="19"/>
        <v>8000000</v>
      </c>
      <c r="G207" s="298"/>
      <c r="H207" s="298"/>
      <c r="I207" s="298"/>
      <c r="J207" s="298"/>
      <c r="K207" s="298">
        <f t="shared" si="16"/>
        <v>8000000</v>
      </c>
      <c r="L207" s="298"/>
      <c r="M207" s="298"/>
      <c r="N207" s="303"/>
      <c r="O207" s="303"/>
      <c r="P207" s="303"/>
      <c r="Q207" s="298">
        <f t="shared" si="17"/>
        <v>8000000</v>
      </c>
      <c r="R207" s="301"/>
    </row>
    <row r="208" spans="1:18">
      <c r="A208" s="329">
        <v>9</v>
      </c>
      <c r="B208" s="318" t="s">
        <v>202</v>
      </c>
      <c r="C208" s="330" t="s">
        <v>610</v>
      </c>
      <c r="D208" s="331">
        <v>400000</v>
      </c>
      <c r="E208" s="321">
        <v>20</v>
      </c>
      <c r="F208" s="332">
        <f t="shared" si="19"/>
        <v>8000000</v>
      </c>
      <c r="G208" s="298"/>
      <c r="H208" s="298"/>
      <c r="I208" s="298"/>
      <c r="J208" s="298"/>
      <c r="K208" s="298">
        <f t="shared" si="16"/>
        <v>8000000</v>
      </c>
      <c r="L208" s="298"/>
      <c r="M208" s="298"/>
      <c r="N208" s="303"/>
      <c r="O208" s="303"/>
      <c r="P208" s="303"/>
      <c r="Q208" s="298">
        <f t="shared" si="17"/>
        <v>8000000</v>
      </c>
      <c r="R208" s="301"/>
    </row>
    <row r="209" spans="1:38">
      <c r="A209" s="329">
        <v>10</v>
      </c>
      <c r="B209" s="318" t="s">
        <v>204</v>
      </c>
      <c r="C209" s="330" t="s">
        <v>610</v>
      </c>
      <c r="D209" s="331">
        <v>400000</v>
      </c>
      <c r="E209" s="321">
        <v>20</v>
      </c>
      <c r="F209" s="332">
        <f t="shared" si="19"/>
        <v>8000000</v>
      </c>
      <c r="G209" s="298"/>
      <c r="H209" s="298"/>
      <c r="I209" s="298"/>
      <c r="J209" s="298"/>
      <c r="K209" s="298">
        <f t="shared" si="16"/>
        <v>8000000</v>
      </c>
      <c r="L209" s="298"/>
      <c r="M209" s="298"/>
      <c r="N209" s="303"/>
      <c r="O209" s="303"/>
      <c r="P209" s="303"/>
      <c r="Q209" s="298">
        <f t="shared" si="17"/>
        <v>8000000</v>
      </c>
      <c r="R209" s="301"/>
    </row>
    <row r="210" spans="1:38">
      <c r="A210" s="334">
        <v>11</v>
      </c>
      <c r="B210" s="318" t="s">
        <v>191</v>
      </c>
      <c r="C210" s="330" t="s">
        <v>610</v>
      </c>
      <c r="D210" s="335">
        <v>400000</v>
      </c>
      <c r="E210" s="321">
        <v>21</v>
      </c>
      <c r="F210" s="332">
        <f t="shared" si="19"/>
        <v>8400000</v>
      </c>
      <c r="G210" s="336"/>
      <c r="H210" s="336"/>
      <c r="I210" s="336"/>
      <c r="J210" s="336"/>
      <c r="K210" s="298">
        <f t="shared" si="16"/>
        <v>8400000</v>
      </c>
      <c r="L210" s="336"/>
      <c r="M210" s="336"/>
      <c r="N210" s="337"/>
      <c r="O210" s="337"/>
      <c r="P210" s="337"/>
      <c r="Q210" s="298">
        <f t="shared" si="17"/>
        <v>8400000</v>
      </c>
      <c r="R210" s="338"/>
    </row>
    <row r="211" spans="1:38">
      <c r="A211" s="434" t="s">
        <v>631</v>
      </c>
      <c r="B211" s="435"/>
      <c r="C211" s="286"/>
      <c r="D211" s="286"/>
      <c r="E211" s="286">
        <f>SUM(E200:E210)</f>
        <v>221</v>
      </c>
      <c r="F211" s="286">
        <f>SUM(F200:F210)</f>
        <v>88400000</v>
      </c>
      <c r="G211" s="336"/>
      <c r="H211" s="336"/>
      <c r="I211" s="336"/>
      <c r="J211" s="336"/>
      <c r="K211" s="336"/>
      <c r="L211" s="336"/>
      <c r="M211" s="336"/>
      <c r="N211" s="337"/>
      <c r="O211" s="337"/>
      <c r="P211" s="337"/>
      <c r="Q211" s="336"/>
      <c r="R211" s="338"/>
    </row>
    <row r="212" spans="1:38" ht="16.5" thickBot="1">
      <c r="A212" s="436" t="s">
        <v>641</v>
      </c>
      <c r="B212" s="437"/>
      <c r="C212" s="339"/>
      <c r="D212" s="340"/>
      <c r="E212" s="341">
        <f>E191+E197+E211</f>
        <v>368</v>
      </c>
      <c r="F212" s="340">
        <f>F191+F197+F211</f>
        <v>126200000</v>
      </c>
      <c r="G212" s="342"/>
      <c r="H212" s="342"/>
      <c r="I212" s="342"/>
      <c r="J212" s="342"/>
      <c r="K212" s="342">
        <f>SUM(K186:K210)</f>
        <v>126200000</v>
      </c>
      <c r="L212" s="342"/>
      <c r="M212" s="342">
        <f>SUM(M186:M209)</f>
        <v>1744000</v>
      </c>
      <c r="N212" s="342">
        <f>SUM(N186:N209)</f>
        <v>327000</v>
      </c>
      <c r="O212" s="342">
        <f>SUM(O186:O209)</f>
        <v>218000</v>
      </c>
      <c r="P212" s="342">
        <f>SUM(P186:P209)</f>
        <v>2289000</v>
      </c>
      <c r="Q212" s="342">
        <f>SUM(Q186:Q210)</f>
        <v>123911000</v>
      </c>
      <c r="R212" s="343"/>
    </row>
    <row r="213" spans="1:38" ht="16.5" thickTop="1">
      <c r="A213" s="429" t="s">
        <v>650</v>
      </c>
      <c r="B213" s="429"/>
      <c r="C213" s="429"/>
      <c r="D213" s="429"/>
      <c r="E213" s="429"/>
      <c r="F213" s="429"/>
      <c r="G213" s="429"/>
      <c r="H213" s="429"/>
      <c r="I213" s="429"/>
      <c r="J213" s="429"/>
      <c r="K213" s="429"/>
      <c r="L213" s="429"/>
      <c r="M213" s="429"/>
      <c r="N213" s="429"/>
      <c r="O213" s="429"/>
      <c r="P213" s="429"/>
      <c r="Q213" s="429"/>
      <c r="R213" s="429"/>
    </row>
    <row r="214" spans="1:38">
      <c r="A214" s="285"/>
      <c r="B214" s="285"/>
      <c r="C214" s="285"/>
      <c r="D214" s="285"/>
      <c r="E214" s="285"/>
      <c r="F214" s="285"/>
      <c r="G214" s="285"/>
      <c r="H214" s="285"/>
      <c r="I214" s="285"/>
      <c r="J214" s="285"/>
      <c r="K214" s="285"/>
      <c r="L214" s="285"/>
      <c r="M214" s="285"/>
      <c r="N214" s="285"/>
      <c r="O214" s="285"/>
      <c r="P214" s="416" t="s">
        <v>636</v>
      </c>
      <c r="Q214" s="416"/>
      <c r="R214" s="416"/>
    </row>
    <row r="215" spans="1:38">
      <c r="A215" s="285"/>
      <c r="B215" s="417" t="s">
        <v>637</v>
      </c>
      <c r="C215" s="417"/>
      <c r="D215" s="344"/>
      <c r="E215" s="345"/>
      <c r="F215" s="345"/>
      <c r="G215" s="417" t="s">
        <v>161</v>
      </c>
      <c r="H215" s="417"/>
      <c r="I215" s="417"/>
      <c r="J215" s="417"/>
      <c r="K215" s="345"/>
      <c r="L215" s="345"/>
      <c r="M215" s="345"/>
      <c r="N215" s="345"/>
      <c r="O215" s="345"/>
      <c r="P215" s="417" t="s">
        <v>157</v>
      </c>
      <c r="Q215" s="417"/>
      <c r="R215" s="417"/>
    </row>
    <row r="216" spans="1:38">
      <c r="A216" s="285"/>
      <c r="B216" s="416" t="s">
        <v>638</v>
      </c>
      <c r="C216" s="416"/>
      <c r="D216" s="346"/>
      <c r="E216" s="285"/>
      <c r="F216" s="285"/>
      <c r="G216" s="416" t="s">
        <v>638</v>
      </c>
      <c r="H216" s="416"/>
      <c r="I216" s="416"/>
      <c r="J216" s="416"/>
      <c r="K216" s="285"/>
      <c r="L216" s="285"/>
      <c r="M216" s="285"/>
      <c r="N216" s="285"/>
      <c r="O216" s="285"/>
      <c r="P216" s="416" t="s">
        <v>639</v>
      </c>
      <c r="Q216" s="416"/>
      <c r="R216" s="416"/>
    </row>
    <row r="222" spans="1:38">
      <c r="A222" s="415" t="s">
        <v>612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415"/>
      <c r="AA222" s="415"/>
      <c r="AB222" s="415"/>
      <c r="AC222" s="415"/>
      <c r="AD222" s="415"/>
      <c r="AE222" s="415"/>
      <c r="AF222" s="415"/>
      <c r="AG222" s="415"/>
      <c r="AH222" s="415"/>
      <c r="AI222" s="415"/>
      <c r="AJ222" s="415"/>
      <c r="AK222" s="415"/>
      <c r="AL222" s="415"/>
    </row>
    <row r="223" spans="1:38">
      <c r="A223" s="284" t="s">
        <v>613</v>
      </c>
      <c r="B223" s="284"/>
      <c r="C223" s="284"/>
      <c r="D223" s="284"/>
      <c r="E223" s="284"/>
      <c r="F223" s="284"/>
      <c r="G223" s="284"/>
      <c r="H223" s="284"/>
      <c r="I223" s="284"/>
      <c r="J223" s="284"/>
      <c r="K223" s="284"/>
      <c r="L223" s="284"/>
      <c r="M223" s="284"/>
      <c r="N223" s="284"/>
      <c r="O223" s="284"/>
      <c r="P223" s="284"/>
      <c r="Q223" s="284"/>
      <c r="R223" s="284"/>
      <c r="S223" s="284"/>
      <c r="T223" s="284"/>
      <c r="U223" s="284"/>
      <c r="V223" s="284"/>
      <c r="W223" s="284"/>
      <c r="X223" s="284"/>
      <c r="Y223" s="284"/>
      <c r="Z223" s="284"/>
      <c r="AA223" s="284"/>
      <c r="AB223" s="284"/>
      <c r="AC223" s="284"/>
      <c r="AD223" s="284"/>
      <c r="AE223" s="284"/>
      <c r="AF223" s="284"/>
      <c r="AG223" s="284"/>
      <c r="AH223" s="284"/>
      <c r="AI223" s="284"/>
      <c r="AJ223" s="284"/>
      <c r="AK223" s="284"/>
      <c r="AL223" s="284"/>
    </row>
    <row r="224" spans="1:38">
      <c r="A224" s="285"/>
      <c r="B224" s="285"/>
      <c r="C224" s="285"/>
      <c r="D224" s="285"/>
      <c r="E224" s="285"/>
      <c r="F224" s="416"/>
      <c r="G224" s="416"/>
      <c r="H224" s="416"/>
      <c r="I224" s="285"/>
      <c r="J224" s="285"/>
      <c r="K224" s="285"/>
      <c r="L224" s="285"/>
      <c r="M224" s="416" t="s">
        <v>614</v>
      </c>
      <c r="N224" s="416"/>
      <c r="O224" s="416"/>
      <c r="P224" s="416"/>
      <c r="Q224" s="416"/>
      <c r="R224" s="416"/>
    </row>
    <row r="225" spans="1:18">
      <c r="A225" s="417" t="s">
        <v>615</v>
      </c>
      <c r="B225" s="417"/>
      <c r="C225" s="417"/>
      <c r="D225" s="417"/>
      <c r="E225" s="417"/>
      <c r="F225" s="417"/>
      <c r="G225" s="417"/>
      <c r="H225" s="417"/>
      <c r="I225" s="417"/>
      <c r="J225" s="417"/>
      <c r="K225" s="417"/>
      <c r="L225" s="417"/>
      <c r="M225" s="417"/>
      <c r="N225" s="417"/>
      <c r="O225" s="417"/>
      <c r="P225" s="417"/>
      <c r="Q225" s="417"/>
      <c r="R225" s="417"/>
    </row>
    <row r="226" spans="1:18">
      <c r="A226" s="417" t="s">
        <v>652</v>
      </c>
      <c r="B226" s="417"/>
      <c r="C226" s="417"/>
      <c r="D226" s="417"/>
      <c r="E226" s="417"/>
      <c r="F226" s="417"/>
      <c r="G226" s="417"/>
      <c r="H226" s="417"/>
      <c r="I226" s="417"/>
      <c r="J226" s="417"/>
      <c r="K226" s="417"/>
      <c r="L226" s="417"/>
      <c r="M226" s="417"/>
      <c r="N226" s="417"/>
      <c r="O226" s="417"/>
      <c r="P226" s="417"/>
      <c r="Q226" s="417"/>
      <c r="R226" s="417"/>
    </row>
    <row r="227" spans="1:18" ht="16.5" thickBot="1">
      <c r="A227" s="418"/>
      <c r="B227" s="418"/>
      <c r="C227" s="418"/>
      <c r="D227" s="418"/>
      <c r="E227" s="418"/>
      <c r="F227" s="418"/>
      <c r="G227" s="418"/>
      <c r="H227" s="418"/>
      <c r="I227" s="418"/>
      <c r="J227" s="418"/>
      <c r="K227" s="418"/>
      <c r="L227" s="418"/>
      <c r="M227" s="418"/>
      <c r="N227" s="418"/>
      <c r="O227" s="418"/>
      <c r="P227" s="418"/>
      <c r="Q227" s="418"/>
      <c r="R227" s="418"/>
    </row>
    <row r="228" spans="1:18" ht="16.5" thickTop="1">
      <c r="A228" s="423" t="s">
        <v>126</v>
      </c>
      <c r="B228" s="425" t="s">
        <v>616</v>
      </c>
      <c r="C228" s="413" t="s">
        <v>130</v>
      </c>
      <c r="D228" s="427" t="s">
        <v>132</v>
      </c>
      <c r="E228" s="419" t="s">
        <v>617</v>
      </c>
      <c r="F228" s="421"/>
      <c r="G228" s="419" t="s">
        <v>618</v>
      </c>
      <c r="H228" s="421"/>
      <c r="I228" s="413" t="s">
        <v>619</v>
      </c>
      <c r="J228" s="413" t="s">
        <v>620</v>
      </c>
      <c r="K228" s="413" t="s">
        <v>621</v>
      </c>
      <c r="L228" s="413" t="s">
        <v>622</v>
      </c>
      <c r="M228" s="419" t="s">
        <v>623</v>
      </c>
      <c r="N228" s="420"/>
      <c r="O228" s="420"/>
      <c r="P228" s="421"/>
      <c r="Q228" s="419" t="s">
        <v>624</v>
      </c>
      <c r="R228" s="422"/>
    </row>
    <row r="229" spans="1:18" ht="31.5">
      <c r="A229" s="424"/>
      <c r="B229" s="426"/>
      <c r="C229" s="414"/>
      <c r="D229" s="428"/>
      <c r="E229" s="286" t="s">
        <v>625</v>
      </c>
      <c r="F229" s="286" t="s">
        <v>626</v>
      </c>
      <c r="G229" s="286" t="s">
        <v>627</v>
      </c>
      <c r="H229" s="286" t="s">
        <v>626</v>
      </c>
      <c r="I229" s="414"/>
      <c r="J229" s="414"/>
      <c r="K229" s="414"/>
      <c r="L229" s="414"/>
      <c r="M229" s="286" t="s">
        <v>628</v>
      </c>
      <c r="N229" s="286" t="s">
        <v>629</v>
      </c>
      <c r="O229" s="286" t="s">
        <v>630</v>
      </c>
      <c r="P229" s="287" t="s">
        <v>631</v>
      </c>
      <c r="Q229" s="286" t="s">
        <v>626</v>
      </c>
      <c r="R229" s="288" t="s">
        <v>632</v>
      </c>
    </row>
    <row r="230" spans="1:18" ht="15.75" customHeight="1">
      <c r="A230" s="407" t="s">
        <v>633</v>
      </c>
      <c r="B230" s="408"/>
      <c r="C230" s="286"/>
      <c r="D230" s="289"/>
      <c r="E230" s="286"/>
      <c r="F230" s="286"/>
      <c r="G230" s="290"/>
      <c r="H230" s="290"/>
      <c r="I230" s="290"/>
      <c r="J230" s="290"/>
      <c r="K230" s="290"/>
      <c r="L230" s="290"/>
      <c r="M230" s="290"/>
      <c r="N230" s="290"/>
      <c r="O230" s="290"/>
      <c r="P230" s="291"/>
      <c r="Q230" s="290"/>
      <c r="R230" s="292"/>
    </row>
    <row r="231" spans="1:18" ht="16.5">
      <c r="A231" s="293">
        <v>1</v>
      </c>
      <c r="B231" s="205" t="s">
        <v>449</v>
      </c>
      <c r="C231" s="294" t="s">
        <v>153</v>
      </c>
      <c r="D231" s="295">
        <v>5000000</v>
      </c>
      <c r="E231" s="296">
        <v>22</v>
      </c>
      <c r="F231" s="297">
        <f>D231</f>
        <v>5000000</v>
      </c>
      <c r="G231" s="298"/>
      <c r="H231" s="298"/>
      <c r="I231" s="298"/>
      <c r="J231" s="298"/>
      <c r="K231" s="298">
        <f>F231</f>
        <v>5000000</v>
      </c>
      <c r="L231" s="298"/>
      <c r="M231" s="163">
        <v>400000</v>
      </c>
      <c r="N231" s="163">
        <v>75000</v>
      </c>
      <c r="O231" s="163">
        <v>50000</v>
      </c>
      <c r="P231" s="164">
        <v>525000</v>
      </c>
      <c r="Q231" s="298">
        <f>K231-P231</f>
        <v>4475000</v>
      </c>
      <c r="R231" s="301"/>
    </row>
    <row r="232" spans="1:18" ht="17.25">
      <c r="A232" s="293">
        <v>2</v>
      </c>
      <c r="B232" s="205" t="s">
        <v>150</v>
      </c>
      <c r="C232" s="294" t="s">
        <v>153</v>
      </c>
      <c r="D232" s="295">
        <v>8000000</v>
      </c>
      <c r="E232" s="296">
        <v>22</v>
      </c>
      <c r="F232" s="297">
        <f>D232</f>
        <v>8000000</v>
      </c>
      <c r="G232" s="298"/>
      <c r="H232" s="298"/>
      <c r="I232" s="298"/>
      <c r="J232" s="298"/>
      <c r="K232" s="298">
        <f t="shared" ref="K232:K255" si="20">F232</f>
        <v>8000000</v>
      </c>
      <c r="L232" s="298"/>
      <c r="M232" s="299">
        <v>336000</v>
      </c>
      <c r="N232" s="299">
        <v>63000</v>
      </c>
      <c r="O232" s="299">
        <v>42000</v>
      </c>
      <c r="P232" s="300">
        <v>441000</v>
      </c>
      <c r="Q232" s="298">
        <f t="shared" ref="Q232:Q255" si="21">K232-P232</f>
        <v>7559000</v>
      </c>
      <c r="R232" s="301"/>
    </row>
    <row r="233" spans="1:18">
      <c r="A233" s="293">
        <v>3</v>
      </c>
      <c r="B233" s="205" t="s">
        <v>154</v>
      </c>
      <c r="C233" s="294" t="s">
        <v>157</v>
      </c>
      <c r="D233" s="302">
        <v>6000000</v>
      </c>
      <c r="E233" s="296">
        <v>22</v>
      </c>
      <c r="F233" s="297">
        <f>D233</f>
        <v>6000000</v>
      </c>
      <c r="G233" s="298"/>
      <c r="H233" s="298"/>
      <c r="I233" s="298"/>
      <c r="J233" s="298"/>
      <c r="K233" s="298">
        <f t="shared" si="20"/>
        <v>6000000</v>
      </c>
      <c r="L233" s="298"/>
      <c r="M233" s="298"/>
      <c r="N233" s="303"/>
      <c r="O233" s="303"/>
      <c r="P233" s="303"/>
      <c r="Q233" s="298">
        <f t="shared" si="21"/>
        <v>6000000</v>
      </c>
      <c r="R233" s="301"/>
    </row>
    <row r="234" spans="1:18">
      <c r="A234" s="293">
        <v>4</v>
      </c>
      <c r="B234" s="205" t="s">
        <v>158</v>
      </c>
      <c r="C234" s="347" t="s">
        <v>161</v>
      </c>
      <c r="D234" s="305">
        <v>2000000</v>
      </c>
      <c r="E234" s="296">
        <v>22</v>
      </c>
      <c r="F234" s="307">
        <f>D234</f>
        <v>2000000</v>
      </c>
      <c r="G234" s="298"/>
      <c r="H234" s="298"/>
      <c r="I234" s="298"/>
      <c r="J234" s="298"/>
      <c r="K234" s="298">
        <f t="shared" si="20"/>
        <v>2000000</v>
      </c>
      <c r="L234" s="298"/>
      <c r="M234" s="298"/>
      <c r="N234" s="303"/>
      <c r="O234" s="303"/>
      <c r="P234" s="303"/>
      <c r="Q234" s="298">
        <f t="shared" si="21"/>
        <v>2000000</v>
      </c>
      <c r="R234" s="301"/>
    </row>
    <row r="235" spans="1:18" ht="17.25">
      <c r="A235" s="308">
        <v>5</v>
      </c>
      <c r="B235" s="206" t="s">
        <v>165</v>
      </c>
      <c r="C235" s="347" t="s">
        <v>164</v>
      </c>
      <c r="D235" s="305">
        <v>4200000</v>
      </c>
      <c r="E235" s="296">
        <v>20</v>
      </c>
      <c r="F235" s="307">
        <f t="shared" ref="F235" si="22">D235</f>
        <v>4200000</v>
      </c>
      <c r="G235" s="298"/>
      <c r="H235" s="298"/>
      <c r="I235" s="298"/>
      <c r="J235" s="298"/>
      <c r="K235" s="298">
        <f t="shared" si="20"/>
        <v>4200000</v>
      </c>
      <c r="L235" s="298"/>
      <c r="M235" s="299">
        <v>336000</v>
      </c>
      <c r="N235" s="299">
        <v>63000</v>
      </c>
      <c r="O235" s="299">
        <v>42000</v>
      </c>
      <c r="P235" s="300">
        <v>441000</v>
      </c>
      <c r="Q235" s="298">
        <f t="shared" si="21"/>
        <v>3759000</v>
      </c>
      <c r="R235" s="301"/>
    </row>
    <row r="236" spans="1:18">
      <c r="A236" s="409" t="s">
        <v>631</v>
      </c>
      <c r="B236" s="410"/>
      <c r="C236" s="309"/>
      <c r="D236" s="310"/>
      <c r="E236" s="311">
        <f>SUM(E231:E235)</f>
        <v>108</v>
      </c>
      <c r="F236" s="312">
        <f>SUM(F231:F235)</f>
        <v>25200000</v>
      </c>
      <c r="G236" s="298"/>
      <c r="H236" s="298"/>
      <c r="I236" s="298"/>
      <c r="J236" s="298"/>
      <c r="K236" s="298"/>
      <c r="L236" s="298"/>
      <c r="M236" s="298"/>
      <c r="N236" s="303"/>
      <c r="O236" s="303"/>
      <c r="P236" s="303"/>
      <c r="Q236" s="298">
        <f t="shared" si="21"/>
        <v>0</v>
      </c>
      <c r="R236" s="301"/>
    </row>
    <row r="237" spans="1:18">
      <c r="A237" s="313"/>
      <c r="B237" s="314"/>
      <c r="C237" s="309"/>
      <c r="D237" s="315"/>
      <c r="E237" s="316"/>
      <c r="F237" s="298"/>
      <c r="G237" s="298"/>
      <c r="H237" s="298"/>
      <c r="I237" s="298"/>
      <c r="J237" s="298"/>
      <c r="K237" s="298">
        <f t="shared" si="20"/>
        <v>0</v>
      </c>
      <c r="L237" s="298"/>
      <c r="M237" s="298"/>
      <c r="N237" s="303"/>
      <c r="O237" s="303"/>
      <c r="P237" s="303"/>
      <c r="Q237" s="298">
        <f t="shared" si="21"/>
        <v>0</v>
      </c>
      <c r="R237" s="301"/>
    </row>
    <row r="238" spans="1:18">
      <c r="A238" s="411" t="s">
        <v>634</v>
      </c>
      <c r="B238" s="412"/>
      <c r="C238" s="309"/>
      <c r="D238" s="315"/>
      <c r="E238" s="316"/>
      <c r="F238" s="298"/>
      <c r="G238" s="298"/>
      <c r="H238" s="298"/>
      <c r="I238" s="298"/>
      <c r="J238" s="298"/>
      <c r="K238" s="298">
        <f t="shared" si="20"/>
        <v>0</v>
      </c>
      <c r="L238" s="298"/>
      <c r="M238" s="298"/>
      <c r="N238" s="303"/>
      <c r="O238" s="303"/>
      <c r="P238" s="303"/>
      <c r="Q238" s="298">
        <f t="shared" si="21"/>
        <v>0</v>
      </c>
      <c r="R238" s="301"/>
    </row>
    <row r="239" spans="1:18" ht="17.25">
      <c r="A239" s="317">
        <v>1</v>
      </c>
      <c r="B239" s="318" t="s">
        <v>163</v>
      </c>
      <c r="C239" s="319" t="s">
        <v>164</v>
      </c>
      <c r="D239" s="320">
        <v>4200000</v>
      </c>
      <c r="E239" s="321">
        <v>22</v>
      </c>
      <c r="F239" s="322">
        <v>4200000</v>
      </c>
      <c r="G239" s="298"/>
      <c r="H239" s="298"/>
      <c r="I239" s="298"/>
      <c r="J239" s="298"/>
      <c r="K239" s="298">
        <f t="shared" si="20"/>
        <v>4200000</v>
      </c>
      <c r="L239" s="298"/>
      <c r="M239" s="299">
        <v>336000</v>
      </c>
      <c r="N239" s="299">
        <v>63000</v>
      </c>
      <c r="O239" s="299">
        <v>42000</v>
      </c>
      <c r="P239" s="300">
        <v>441000</v>
      </c>
      <c r="Q239" s="298">
        <f t="shared" si="21"/>
        <v>3759000</v>
      </c>
      <c r="R239" s="301"/>
    </row>
    <row r="240" spans="1:18" ht="17.25">
      <c r="A240" s="317">
        <v>2</v>
      </c>
      <c r="B240" s="318" t="s">
        <v>168</v>
      </c>
      <c r="C240" s="319" t="s">
        <v>164</v>
      </c>
      <c r="D240" s="320">
        <v>4200000</v>
      </c>
      <c r="E240" s="321">
        <v>22</v>
      </c>
      <c r="F240" s="322">
        <v>4200000</v>
      </c>
      <c r="G240" s="298"/>
      <c r="H240" s="298"/>
      <c r="I240" s="298"/>
      <c r="J240" s="298"/>
      <c r="K240" s="298">
        <f t="shared" si="20"/>
        <v>4200000</v>
      </c>
      <c r="L240" s="298"/>
      <c r="M240" s="299">
        <v>336000</v>
      </c>
      <c r="N240" s="299">
        <v>63000</v>
      </c>
      <c r="O240" s="299">
        <v>42000</v>
      </c>
      <c r="P240" s="300">
        <v>441000</v>
      </c>
      <c r="Q240" s="298">
        <f t="shared" si="21"/>
        <v>3759000</v>
      </c>
      <c r="R240" s="301"/>
    </row>
    <row r="241" spans="1:18">
      <c r="A241" s="317">
        <v>3</v>
      </c>
      <c r="B241" s="318" t="s">
        <v>200</v>
      </c>
      <c r="C241" s="319" t="s">
        <v>164</v>
      </c>
      <c r="D241" s="320">
        <v>400000</v>
      </c>
      <c r="E241" s="321"/>
      <c r="F241" s="322">
        <v>4200000</v>
      </c>
      <c r="G241" s="298"/>
      <c r="H241" s="298"/>
      <c r="I241" s="298"/>
      <c r="J241" s="298"/>
      <c r="K241" s="298">
        <f t="shared" si="20"/>
        <v>4200000</v>
      </c>
      <c r="L241" s="298"/>
      <c r="M241" s="298"/>
      <c r="N241" s="303"/>
      <c r="O241" s="303"/>
      <c r="P241" s="303"/>
      <c r="Q241" s="298">
        <f t="shared" si="21"/>
        <v>4200000</v>
      </c>
      <c r="R241" s="301"/>
    </row>
    <row r="242" spans="1:18">
      <c r="A242" s="430" t="s">
        <v>631</v>
      </c>
      <c r="B242" s="431"/>
      <c r="C242" s="309"/>
      <c r="D242" s="323"/>
      <c r="E242" s="324">
        <f>SUM(E239:E241)</f>
        <v>44</v>
      </c>
      <c r="F242" s="325">
        <f>SUM(F239:F241)</f>
        <v>12600000</v>
      </c>
      <c r="G242" s="298"/>
      <c r="H242" s="298"/>
      <c r="I242" s="298"/>
      <c r="J242" s="298"/>
      <c r="K242" s="298"/>
      <c r="L242" s="298"/>
      <c r="M242" s="298"/>
      <c r="N242" s="303"/>
      <c r="O242" s="303"/>
      <c r="P242" s="303"/>
      <c r="Q242" s="298">
        <f t="shared" si="21"/>
        <v>0</v>
      </c>
      <c r="R242" s="301"/>
    </row>
    <row r="243" spans="1:18">
      <c r="A243" s="313"/>
      <c r="B243" s="326"/>
      <c r="C243" s="327"/>
      <c r="D243" s="315"/>
      <c r="E243" s="316"/>
      <c r="F243" s="298"/>
      <c r="G243" s="298"/>
      <c r="H243" s="298"/>
      <c r="I243" s="298"/>
      <c r="J243" s="298"/>
      <c r="K243" s="298">
        <f t="shared" si="20"/>
        <v>0</v>
      </c>
      <c r="L243" s="298"/>
      <c r="M243" s="298"/>
      <c r="N243" s="303"/>
      <c r="O243" s="303"/>
      <c r="P243" s="303"/>
      <c r="Q243" s="298">
        <f t="shared" si="21"/>
        <v>0</v>
      </c>
      <c r="R243" s="301"/>
    </row>
    <row r="244" spans="1:18">
      <c r="A244" s="432" t="s">
        <v>635</v>
      </c>
      <c r="B244" s="433"/>
      <c r="C244" s="328"/>
      <c r="D244" s="315"/>
      <c r="E244" s="316"/>
      <c r="F244" s="298"/>
      <c r="G244" s="298"/>
      <c r="H244" s="298"/>
      <c r="I244" s="298"/>
      <c r="J244" s="298"/>
      <c r="K244" s="298">
        <f t="shared" si="20"/>
        <v>0</v>
      </c>
      <c r="L244" s="298"/>
      <c r="M244" s="298"/>
      <c r="N244" s="303"/>
      <c r="O244" s="303"/>
      <c r="P244" s="303"/>
      <c r="Q244" s="298">
        <f t="shared" si="21"/>
        <v>0</v>
      </c>
      <c r="R244" s="301"/>
    </row>
    <row r="245" spans="1:18">
      <c r="A245" s="329">
        <v>1</v>
      </c>
      <c r="B245" s="318" t="s">
        <v>205</v>
      </c>
      <c r="C245" s="330" t="s">
        <v>610</v>
      </c>
      <c r="D245" s="331">
        <v>400000</v>
      </c>
      <c r="E245" s="321">
        <v>22</v>
      </c>
      <c r="F245" s="332">
        <f>D245*E245</f>
        <v>8800000</v>
      </c>
      <c r="G245" s="298"/>
      <c r="H245" s="298"/>
      <c r="I245" s="298"/>
      <c r="J245" s="298"/>
      <c r="K245" s="298">
        <f t="shared" si="20"/>
        <v>8800000</v>
      </c>
      <c r="L245" s="298"/>
      <c r="M245" s="298"/>
      <c r="N245" s="303"/>
      <c r="O245" s="303"/>
      <c r="P245" s="303"/>
      <c r="Q245" s="298">
        <f t="shared" si="21"/>
        <v>8800000</v>
      </c>
      <c r="R245" s="301"/>
    </row>
    <row r="246" spans="1:18">
      <c r="A246" s="329">
        <v>2</v>
      </c>
      <c r="B246" s="318" t="s">
        <v>207</v>
      </c>
      <c r="C246" s="330" t="s">
        <v>610</v>
      </c>
      <c r="D246" s="331">
        <v>400000</v>
      </c>
      <c r="E246" s="321">
        <v>22</v>
      </c>
      <c r="F246" s="332">
        <f t="shared" ref="F246:F255" si="23">D246*E246</f>
        <v>8800000</v>
      </c>
      <c r="G246" s="298"/>
      <c r="H246" s="298"/>
      <c r="I246" s="298"/>
      <c r="J246" s="298"/>
      <c r="K246" s="298">
        <f t="shared" si="20"/>
        <v>8800000</v>
      </c>
      <c r="L246" s="298"/>
      <c r="M246" s="298"/>
      <c r="N246" s="303"/>
      <c r="O246" s="303"/>
      <c r="P246" s="303"/>
      <c r="Q246" s="298">
        <f t="shared" si="21"/>
        <v>8800000</v>
      </c>
      <c r="R246" s="301"/>
    </row>
    <row r="247" spans="1:18">
      <c r="A247" s="329">
        <v>3</v>
      </c>
      <c r="B247" s="318" t="s">
        <v>186</v>
      </c>
      <c r="C247" s="330" t="s">
        <v>610</v>
      </c>
      <c r="D247" s="331">
        <v>400000</v>
      </c>
      <c r="E247" s="321">
        <v>22</v>
      </c>
      <c r="F247" s="332">
        <f t="shared" si="23"/>
        <v>8800000</v>
      </c>
      <c r="G247" s="298"/>
      <c r="H247" s="298"/>
      <c r="I247" s="298"/>
      <c r="J247" s="298"/>
      <c r="K247" s="298">
        <f t="shared" si="20"/>
        <v>8800000</v>
      </c>
      <c r="L247" s="298"/>
      <c r="M247" s="298"/>
      <c r="N247" s="303"/>
      <c r="O247" s="303"/>
      <c r="P247" s="303"/>
      <c r="Q247" s="298">
        <f t="shared" si="21"/>
        <v>8800000</v>
      </c>
      <c r="R247" s="301"/>
    </row>
    <row r="248" spans="1:18">
      <c r="A248" s="329">
        <v>4</v>
      </c>
      <c r="B248" s="333" t="s">
        <v>174</v>
      </c>
      <c r="C248" s="330" t="s">
        <v>610</v>
      </c>
      <c r="D248" s="331">
        <v>400000</v>
      </c>
      <c r="E248" s="321">
        <v>22</v>
      </c>
      <c r="F248" s="332">
        <f t="shared" si="23"/>
        <v>8800000</v>
      </c>
      <c r="G248" s="298"/>
      <c r="H248" s="298"/>
      <c r="I248" s="298"/>
      <c r="J248" s="298"/>
      <c r="K248" s="298">
        <f t="shared" si="20"/>
        <v>8800000</v>
      </c>
      <c r="L248" s="298"/>
      <c r="M248" s="298"/>
      <c r="N248" s="303"/>
      <c r="O248" s="303"/>
      <c r="P248" s="303"/>
      <c r="Q248" s="298">
        <f t="shared" si="21"/>
        <v>8800000</v>
      </c>
      <c r="R248" s="301"/>
    </row>
    <row r="249" spans="1:18">
      <c r="A249" s="329">
        <v>5</v>
      </c>
      <c r="B249" s="333" t="s">
        <v>177</v>
      </c>
      <c r="C249" s="330" t="s">
        <v>610</v>
      </c>
      <c r="D249" s="331">
        <v>400000</v>
      </c>
      <c r="E249" s="321">
        <v>22</v>
      </c>
      <c r="F249" s="332">
        <f t="shared" si="23"/>
        <v>8800000</v>
      </c>
      <c r="G249" s="298"/>
      <c r="H249" s="298"/>
      <c r="I249" s="298"/>
      <c r="J249" s="298"/>
      <c r="K249" s="298">
        <f t="shared" si="20"/>
        <v>8800000</v>
      </c>
      <c r="L249" s="298"/>
      <c r="M249" s="298"/>
      <c r="N249" s="303"/>
      <c r="O249" s="303"/>
      <c r="P249" s="303"/>
      <c r="Q249" s="298">
        <f t="shared" si="21"/>
        <v>8800000</v>
      </c>
      <c r="R249" s="301"/>
    </row>
    <row r="250" spans="1:18">
      <c r="A250" s="329">
        <v>6</v>
      </c>
      <c r="B250" s="333" t="s">
        <v>180</v>
      </c>
      <c r="C250" s="330" t="s">
        <v>610</v>
      </c>
      <c r="D250" s="331">
        <v>400000</v>
      </c>
      <c r="E250" s="321">
        <v>22</v>
      </c>
      <c r="F250" s="332">
        <f t="shared" si="23"/>
        <v>8800000</v>
      </c>
      <c r="G250" s="298"/>
      <c r="H250" s="298"/>
      <c r="I250" s="298"/>
      <c r="J250" s="298"/>
      <c r="K250" s="298">
        <f t="shared" si="20"/>
        <v>8800000</v>
      </c>
      <c r="L250" s="298"/>
      <c r="M250" s="298"/>
      <c r="N250" s="303"/>
      <c r="O250" s="303"/>
      <c r="P250" s="303"/>
      <c r="Q250" s="298">
        <f t="shared" si="21"/>
        <v>8800000</v>
      </c>
      <c r="R250" s="301"/>
    </row>
    <row r="251" spans="1:18">
      <c r="A251" s="329">
        <v>7</v>
      </c>
      <c r="B251" s="333" t="s">
        <v>183</v>
      </c>
      <c r="C251" s="330" t="s">
        <v>610</v>
      </c>
      <c r="D251" s="331">
        <v>400000</v>
      </c>
      <c r="E251" s="321">
        <v>22</v>
      </c>
      <c r="F251" s="332">
        <f t="shared" si="23"/>
        <v>8800000</v>
      </c>
      <c r="G251" s="298"/>
      <c r="H251" s="298"/>
      <c r="I251" s="298"/>
      <c r="J251" s="298"/>
      <c r="K251" s="298">
        <f t="shared" si="20"/>
        <v>8800000</v>
      </c>
      <c r="L251" s="298"/>
      <c r="M251" s="298"/>
      <c r="N251" s="303"/>
      <c r="O251" s="303"/>
      <c r="P251" s="303"/>
      <c r="Q251" s="298">
        <f t="shared" si="21"/>
        <v>8800000</v>
      </c>
      <c r="R251" s="301"/>
    </row>
    <row r="252" spans="1:18">
      <c r="A252" s="329">
        <v>8</v>
      </c>
      <c r="B252" s="333" t="s">
        <v>186</v>
      </c>
      <c r="C252" s="330" t="s">
        <v>610</v>
      </c>
      <c r="D252" s="331">
        <v>400000</v>
      </c>
      <c r="E252" s="321">
        <v>22</v>
      </c>
      <c r="F252" s="332">
        <f t="shared" si="23"/>
        <v>8800000</v>
      </c>
      <c r="G252" s="298"/>
      <c r="H252" s="298"/>
      <c r="I252" s="298"/>
      <c r="J252" s="298"/>
      <c r="K252" s="298">
        <f t="shared" si="20"/>
        <v>8800000</v>
      </c>
      <c r="L252" s="298"/>
      <c r="M252" s="298"/>
      <c r="N252" s="303"/>
      <c r="O252" s="303"/>
      <c r="P252" s="303"/>
      <c r="Q252" s="298">
        <f t="shared" si="21"/>
        <v>8800000</v>
      </c>
      <c r="R252" s="301"/>
    </row>
    <row r="253" spans="1:18">
      <c r="A253" s="329">
        <v>9</v>
      </c>
      <c r="B253" s="318" t="s">
        <v>202</v>
      </c>
      <c r="C253" s="330" t="s">
        <v>610</v>
      </c>
      <c r="D253" s="331">
        <v>400000</v>
      </c>
      <c r="E253" s="321">
        <v>22</v>
      </c>
      <c r="F253" s="332">
        <f t="shared" si="23"/>
        <v>8800000</v>
      </c>
      <c r="G253" s="298"/>
      <c r="H253" s="298"/>
      <c r="I253" s="298"/>
      <c r="J253" s="298"/>
      <c r="K253" s="298">
        <f t="shared" si="20"/>
        <v>8800000</v>
      </c>
      <c r="L253" s="298"/>
      <c r="M253" s="298"/>
      <c r="N253" s="303"/>
      <c r="O253" s="303"/>
      <c r="P253" s="303"/>
      <c r="Q253" s="298">
        <f t="shared" si="21"/>
        <v>8800000</v>
      </c>
      <c r="R253" s="301"/>
    </row>
    <row r="254" spans="1:18">
      <c r="A254" s="329">
        <v>10</v>
      </c>
      <c r="B254" s="318" t="s">
        <v>204</v>
      </c>
      <c r="C254" s="330" t="s">
        <v>610</v>
      </c>
      <c r="D254" s="331">
        <v>400000</v>
      </c>
      <c r="E254" s="321">
        <v>22</v>
      </c>
      <c r="F254" s="332">
        <f t="shared" si="23"/>
        <v>8800000</v>
      </c>
      <c r="G254" s="298"/>
      <c r="H254" s="298"/>
      <c r="I254" s="298"/>
      <c r="J254" s="298"/>
      <c r="K254" s="298">
        <f t="shared" si="20"/>
        <v>8800000</v>
      </c>
      <c r="L254" s="298"/>
      <c r="M254" s="298"/>
      <c r="N254" s="303"/>
      <c r="O254" s="303"/>
      <c r="P254" s="303"/>
      <c r="Q254" s="298">
        <f t="shared" si="21"/>
        <v>8800000</v>
      </c>
      <c r="R254" s="301"/>
    </row>
    <row r="255" spans="1:18">
      <c r="A255" s="334">
        <v>11</v>
      </c>
      <c r="B255" s="318" t="s">
        <v>191</v>
      </c>
      <c r="C255" s="330" t="s">
        <v>610</v>
      </c>
      <c r="D255" s="335">
        <v>400000</v>
      </c>
      <c r="E255" s="321">
        <v>23</v>
      </c>
      <c r="F255" s="332">
        <f t="shared" si="23"/>
        <v>9200000</v>
      </c>
      <c r="G255" s="336"/>
      <c r="H255" s="336"/>
      <c r="I255" s="336"/>
      <c r="J255" s="336"/>
      <c r="K255" s="298">
        <f t="shared" si="20"/>
        <v>9200000</v>
      </c>
      <c r="L255" s="336"/>
      <c r="M255" s="336"/>
      <c r="N255" s="337"/>
      <c r="O255" s="337"/>
      <c r="P255" s="337"/>
      <c r="Q255" s="298">
        <f t="shared" si="21"/>
        <v>9200000</v>
      </c>
      <c r="R255" s="338"/>
    </row>
    <row r="256" spans="1:18">
      <c r="A256" s="434" t="s">
        <v>631</v>
      </c>
      <c r="B256" s="435"/>
      <c r="C256" s="286"/>
      <c r="D256" s="286"/>
      <c r="E256" s="286">
        <f>SUM(E245:E255)</f>
        <v>243</v>
      </c>
      <c r="F256" s="286">
        <f>SUM(F245:F255)</f>
        <v>97200000</v>
      </c>
      <c r="G256" s="336"/>
      <c r="H256" s="336"/>
      <c r="I256" s="336"/>
      <c r="J256" s="336"/>
      <c r="K256" s="336"/>
      <c r="L256" s="336"/>
      <c r="M256" s="336"/>
      <c r="N256" s="337"/>
      <c r="O256" s="337"/>
      <c r="P256" s="337"/>
      <c r="Q256" s="336"/>
      <c r="R256" s="338"/>
    </row>
    <row r="257" spans="1:38" ht="16.5" thickBot="1">
      <c r="A257" s="436" t="s">
        <v>641</v>
      </c>
      <c r="B257" s="437"/>
      <c r="C257" s="339"/>
      <c r="D257" s="340"/>
      <c r="E257" s="341">
        <f>E236+E242+E256</f>
        <v>395</v>
      </c>
      <c r="F257" s="340">
        <f>F236+F242+F256</f>
        <v>135000000</v>
      </c>
      <c r="G257" s="342"/>
      <c r="H257" s="342"/>
      <c r="I257" s="342"/>
      <c r="J257" s="342"/>
      <c r="K257" s="342">
        <f>SUM(K231:K255)</f>
        <v>135000000</v>
      </c>
      <c r="L257" s="342"/>
      <c r="M257" s="342">
        <f>SUM(M231:M254)</f>
        <v>1744000</v>
      </c>
      <c r="N257" s="342">
        <f>SUM(N231:N254)</f>
        <v>327000</v>
      </c>
      <c r="O257" s="342">
        <f>SUM(O231:O254)</f>
        <v>218000</v>
      </c>
      <c r="P257" s="342">
        <f>SUM(P231:P254)</f>
        <v>2289000</v>
      </c>
      <c r="Q257" s="342">
        <f>SUM(Q231:Q255)</f>
        <v>132711000</v>
      </c>
      <c r="R257" s="343"/>
    </row>
    <row r="258" spans="1:38" ht="16.5" thickTop="1">
      <c r="A258" s="429" t="s">
        <v>651</v>
      </c>
      <c r="B258" s="429"/>
      <c r="C258" s="429"/>
      <c r="D258" s="429"/>
      <c r="E258" s="429"/>
      <c r="F258" s="429"/>
      <c r="G258" s="429"/>
      <c r="H258" s="429"/>
      <c r="I258" s="429"/>
      <c r="J258" s="429"/>
      <c r="K258" s="429"/>
      <c r="L258" s="429"/>
      <c r="M258" s="429"/>
      <c r="N258" s="429"/>
      <c r="O258" s="429"/>
      <c r="P258" s="429"/>
      <c r="Q258" s="429"/>
      <c r="R258" s="429"/>
    </row>
    <row r="259" spans="1:38">
      <c r="A259" s="285"/>
      <c r="B259" s="285"/>
      <c r="C259" s="285"/>
      <c r="D259" s="285"/>
      <c r="E259" s="285"/>
      <c r="F259" s="285"/>
      <c r="G259" s="285"/>
      <c r="H259" s="285"/>
      <c r="I259" s="285"/>
      <c r="J259" s="285"/>
      <c r="K259" s="285"/>
      <c r="L259" s="285"/>
      <c r="M259" s="285"/>
      <c r="N259" s="285"/>
      <c r="O259" s="285"/>
      <c r="P259" s="416" t="s">
        <v>636</v>
      </c>
      <c r="Q259" s="416"/>
      <c r="R259" s="416"/>
    </row>
    <row r="260" spans="1:38">
      <c r="A260" s="285"/>
      <c r="B260" s="417" t="s">
        <v>637</v>
      </c>
      <c r="C260" s="417"/>
      <c r="D260" s="344"/>
      <c r="E260" s="345"/>
      <c r="F260" s="345"/>
      <c r="G260" s="417" t="s">
        <v>161</v>
      </c>
      <c r="H260" s="417"/>
      <c r="I260" s="417"/>
      <c r="J260" s="417"/>
      <c r="K260" s="345"/>
      <c r="L260" s="345"/>
      <c r="M260" s="345"/>
      <c r="N260" s="345"/>
      <c r="O260" s="345"/>
      <c r="P260" s="417" t="s">
        <v>157</v>
      </c>
      <c r="Q260" s="417"/>
      <c r="R260" s="417"/>
    </row>
    <row r="261" spans="1:38">
      <c r="A261" s="285"/>
      <c r="B261" s="416" t="s">
        <v>638</v>
      </c>
      <c r="C261" s="416"/>
      <c r="D261" s="346"/>
      <c r="E261" s="285"/>
      <c r="F261" s="285"/>
      <c r="G261" s="416" t="s">
        <v>638</v>
      </c>
      <c r="H261" s="416"/>
      <c r="I261" s="416"/>
      <c r="J261" s="416"/>
      <c r="K261" s="285"/>
      <c r="L261" s="285"/>
      <c r="M261" s="285"/>
      <c r="N261" s="285"/>
      <c r="O261" s="285"/>
      <c r="P261" s="416" t="s">
        <v>639</v>
      </c>
      <c r="Q261" s="416"/>
      <c r="R261" s="416"/>
    </row>
    <row r="267" spans="1:38">
      <c r="A267" s="415" t="s">
        <v>612</v>
      </c>
      <c r="B267" s="415"/>
      <c r="C267" s="415"/>
      <c r="D267" s="415"/>
      <c r="E267" s="415"/>
      <c r="F267" s="415"/>
      <c r="G267" s="415"/>
      <c r="H267" s="415"/>
      <c r="I267" s="415"/>
      <c r="J267" s="415"/>
      <c r="K267" s="415"/>
      <c r="L267" s="415"/>
      <c r="M267" s="415"/>
      <c r="N267" s="415"/>
      <c r="O267" s="415"/>
      <c r="P267" s="415"/>
      <c r="Q267" s="415"/>
      <c r="R267" s="415"/>
      <c r="S267" s="415"/>
      <c r="T267" s="415"/>
      <c r="U267" s="415"/>
      <c r="V267" s="415"/>
      <c r="W267" s="415"/>
      <c r="X267" s="415"/>
      <c r="Y267" s="415"/>
      <c r="Z267" s="415"/>
      <c r="AA267" s="415"/>
      <c r="AB267" s="415"/>
      <c r="AC267" s="415"/>
      <c r="AD267" s="415"/>
      <c r="AE267" s="415"/>
      <c r="AF267" s="415"/>
      <c r="AG267" s="415"/>
      <c r="AH267" s="415"/>
      <c r="AI267" s="415"/>
      <c r="AJ267" s="415"/>
      <c r="AK267" s="415"/>
      <c r="AL267" s="415"/>
    </row>
    <row r="268" spans="1:38">
      <c r="A268" s="284" t="s">
        <v>613</v>
      </c>
      <c r="B268" s="284"/>
      <c r="C268" s="284"/>
      <c r="D268" s="284"/>
      <c r="E268" s="284"/>
      <c r="F268" s="284"/>
      <c r="G268" s="284"/>
      <c r="H268" s="284"/>
      <c r="I268" s="284"/>
      <c r="J268" s="284"/>
      <c r="K268" s="284"/>
      <c r="L268" s="284"/>
      <c r="M268" s="284"/>
      <c r="N268" s="284"/>
      <c r="O268" s="284"/>
      <c r="P268" s="284"/>
      <c r="Q268" s="284"/>
      <c r="R268" s="284"/>
      <c r="S268" s="284"/>
      <c r="T268" s="284"/>
      <c r="U268" s="284"/>
      <c r="V268" s="284"/>
      <c r="W268" s="284"/>
      <c r="X268" s="284"/>
      <c r="Y268" s="284"/>
      <c r="Z268" s="284"/>
      <c r="AA268" s="284"/>
      <c r="AB268" s="284"/>
      <c r="AC268" s="284"/>
      <c r="AD268" s="284"/>
      <c r="AE268" s="284"/>
      <c r="AF268" s="284"/>
      <c r="AG268" s="284"/>
      <c r="AH268" s="284"/>
      <c r="AI268" s="284"/>
      <c r="AJ268" s="284"/>
      <c r="AK268" s="284"/>
      <c r="AL268" s="284"/>
    </row>
    <row r="269" spans="1:38">
      <c r="A269" s="285"/>
      <c r="B269" s="285"/>
      <c r="C269" s="285"/>
      <c r="D269" s="285"/>
      <c r="E269" s="285"/>
      <c r="F269" s="416"/>
      <c r="G269" s="416"/>
      <c r="H269" s="416"/>
      <c r="I269" s="285"/>
      <c r="J269" s="285"/>
      <c r="K269" s="285"/>
      <c r="L269" s="285"/>
      <c r="M269" s="416" t="s">
        <v>614</v>
      </c>
      <c r="N269" s="416"/>
      <c r="O269" s="416"/>
      <c r="P269" s="416"/>
      <c r="Q269" s="416"/>
      <c r="R269" s="416"/>
    </row>
    <row r="270" spans="1:38">
      <c r="A270" s="417" t="s">
        <v>615</v>
      </c>
      <c r="B270" s="417"/>
      <c r="C270" s="417"/>
      <c r="D270" s="417"/>
      <c r="E270" s="417"/>
      <c r="F270" s="417"/>
      <c r="G270" s="417"/>
      <c r="H270" s="417"/>
      <c r="I270" s="417"/>
      <c r="J270" s="417"/>
      <c r="K270" s="417"/>
      <c r="L270" s="417"/>
      <c r="M270" s="417"/>
      <c r="N270" s="417"/>
      <c r="O270" s="417"/>
      <c r="P270" s="417"/>
      <c r="Q270" s="417"/>
      <c r="R270" s="417"/>
    </row>
    <row r="271" spans="1:38">
      <c r="A271" s="417" t="s">
        <v>653</v>
      </c>
      <c r="B271" s="417"/>
      <c r="C271" s="417"/>
      <c r="D271" s="417"/>
      <c r="E271" s="417"/>
      <c r="F271" s="417"/>
      <c r="G271" s="417"/>
      <c r="H271" s="417"/>
      <c r="I271" s="417"/>
      <c r="J271" s="417"/>
      <c r="K271" s="417"/>
      <c r="L271" s="417"/>
      <c r="M271" s="417"/>
      <c r="N271" s="417"/>
      <c r="O271" s="417"/>
      <c r="P271" s="417"/>
      <c r="Q271" s="417"/>
      <c r="R271" s="417"/>
    </row>
    <row r="272" spans="1:38" ht="16.5" thickBot="1">
      <c r="A272" s="418"/>
      <c r="B272" s="418"/>
      <c r="C272" s="418"/>
      <c r="D272" s="418"/>
      <c r="E272" s="418"/>
      <c r="F272" s="418"/>
      <c r="G272" s="418"/>
      <c r="H272" s="418"/>
      <c r="I272" s="418"/>
      <c r="J272" s="418"/>
      <c r="K272" s="418"/>
      <c r="L272" s="418"/>
      <c r="M272" s="418"/>
      <c r="N272" s="418"/>
      <c r="O272" s="418"/>
      <c r="P272" s="418"/>
      <c r="Q272" s="418"/>
      <c r="R272" s="418"/>
    </row>
    <row r="273" spans="1:18" ht="16.5" thickTop="1">
      <c r="A273" s="423" t="s">
        <v>126</v>
      </c>
      <c r="B273" s="425" t="s">
        <v>616</v>
      </c>
      <c r="C273" s="413" t="s">
        <v>130</v>
      </c>
      <c r="D273" s="427" t="s">
        <v>132</v>
      </c>
      <c r="E273" s="419" t="s">
        <v>617</v>
      </c>
      <c r="F273" s="421"/>
      <c r="G273" s="419" t="s">
        <v>618</v>
      </c>
      <c r="H273" s="421"/>
      <c r="I273" s="413" t="s">
        <v>619</v>
      </c>
      <c r="J273" s="413" t="s">
        <v>620</v>
      </c>
      <c r="K273" s="413" t="s">
        <v>621</v>
      </c>
      <c r="L273" s="413" t="s">
        <v>622</v>
      </c>
      <c r="M273" s="419" t="s">
        <v>623</v>
      </c>
      <c r="N273" s="420"/>
      <c r="O273" s="420"/>
      <c r="P273" s="421"/>
      <c r="Q273" s="419" t="s">
        <v>624</v>
      </c>
      <c r="R273" s="422"/>
    </row>
    <row r="274" spans="1:18" ht="31.5">
      <c r="A274" s="424"/>
      <c r="B274" s="426"/>
      <c r="C274" s="414"/>
      <c r="D274" s="428"/>
      <c r="E274" s="286" t="s">
        <v>625</v>
      </c>
      <c r="F274" s="286" t="s">
        <v>626</v>
      </c>
      <c r="G274" s="286" t="s">
        <v>627</v>
      </c>
      <c r="H274" s="286" t="s">
        <v>626</v>
      </c>
      <c r="I274" s="414"/>
      <c r="J274" s="414"/>
      <c r="K274" s="414"/>
      <c r="L274" s="414"/>
      <c r="M274" s="286" t="s">
        <v>628</v>
      </c>
      <c r="N274" s="286" t="s">
        <v>629</v>
      </c>
      <c r="O274" s="286" t="s">
        <v>630</v>
      </c>
      <c r="P274" s="287" t="s">
        <v>631</v>
      </c>
      <c r="Q274" s="286" t="s">
        <v>626</v>
      </c>
      <c r="R274" s="288" t="s">
        <v>632</v>
      </c>
    </row>
    <row r="275" spans="1:18" ht="15.75" customHeight="1">
      <c r="A275" s="407" t="s">
        <v>633</v>
      </c>
      <c r="B275" s="408"/>
      <c r="C275" s="286"/>
      <c r="D275" s="289"/>
      <c r="E275" s="286"/>
      <c r="F275" s="286"/>
      <c r="G275" s="290"/>
      <c r="H275" s="290"/>
      <c r="I275" s="290"/>
      <c r="J275" s="290"/>
      <c r="K275" s="290"/>
      <c r="L275" s="290"/>
      <c r="M275" s="290"/>
      <c r="N275" s="290"/>
      <c r="O275" s="290"/>
      <c r="P275" s="291"/>
      <c r="Q275" s="290"/>
      <c r="R275" s="292"/>
    </row>
    <row r="276" spans="1:18" ht="16.5">
      <c r="A276" s="293">
        <v>1</v>
      </c>
      <c r="B276" s="205" t="s">
        <v>449</v>
      </c>
      <c r="C276" s="294" t="s">
        <v>153</v>
      </c>
      <c r="D276" s="295">
        <v>5000000</v>
      </c>
      <c r="E276" s="296">
        <v>21</v>
      </c>
      <c r="F276" s="297">
        <f>D276</f>
        <v>5000000</v>
      </c>
      <c r="G276" s="298"/>
      <c r="H276" s="298"/>
      <c r="I276" s="298"/>
      <c r="J276" s="298"/>
      <c r="K276" s="298">
        <f>F276</f>
        <v>5000000</v>
      </c>
      <c r="L276" s="298"/>
      <c r="M276" s="163">
        <v>400000</v>
      </c>
      <c r="N276" s="163">
        <v>75000</v>
      </c>
      <c r="O276" s="163">
        <v>50000</v>
      </c>
      <c r="P276" s="164">
        <v>525000</v>
      </c>
      <c r="Q276" s="298">
        <f>K276-P276</f>
        <v>4475000</v>
      </c>
      <c r="R276" s="301"/>
    </row>
    <row r="277" spans="1:18" ht="17.25">
      <c r="A277" s="293">
        <v>2</v>
      </c>
      <c r="B277" s="205" t="s">
        <v>150</v>
      </c>
      <c r="C277" s="294" t="s">
        <v>153</v>
      </c>
      <c r="D277" s="295">
        <v>8000000</v>
      </c>
      <c r="E277" s="296">
        <v>21</v>
      </c>
      <c r="F277" s="297">
        <f>D277</f>
        <v>8000000</v>
      </c>
      <c r="G277" s="298"/>
      <c r="H277" s="298"/>
      <c r="I277" s="298"/>
      <c r="J277" s="298"/>
      <c r="K277" s="298">
        <f t="shared" ref="K277:K300" si="24">F277</f>
        <v>8000000</v>
      </c>
      <c r="L277" s="298"/>
      <c r="M277" s="299">
        <v>336000</v>
      </c>
      <c r="N277" s="299">
        <v>63000</v>
      </c>
      <c r="O277" s="299">
        <v>42000</v>
      </c>
      <c r="P277" s="300">
        <v>441000</v>
      </c>
      <c r="Q277" s="298">
        <f t="shared" ref="Q277:Q300" si="25">K277-P277</f>
        <v>7559000</v>
      </c>
      <c r="R277" s="301"/>
    </row>
    <row r="278" spans="1:18">
      <c r="A278" s="293">
        <v>3</v>
      </c>
      <c r="B278" s="205" t="s">
        <v>154</v>
      </c>
      <c r="C278" s="294" t="s">
        <v>157</v>
      </c>
      <c r="D278" s="302">
        <v>6000000</v>
      </c>
      <c r="E278" s="296">
        <v>21</v>
      </c>
      <c r="F278" s="297">
        <f>D278</f>
        <v>6000000</v>
      </c>
      <c r="G278" s="298"/>
      <c r="H278" s="298"/>
      <c r="I278" s="298"/>
      <c r="J278" s="298"/>
      <c r="K278" s="298">
        <f t="shared" si="24"/>
        <v>6000000</v>
      </c>
      <c r="L278" s="298"/>
      <c r="M278" s="298"/>
      <c r="N278" s="303"/>
      <c r="O278" s="303"/>
      <c r="P278" s="303"/>
      <c r="Q278" s="298">
        <f t="shared" si="25"/>
        <v>6000000</v>
      </c>
      <c r="R278" s="301"/>
    </row>
    <row r="279" spans="1:18">
      <c r="A279" s="293">
        <v>4</v>
      </c>
      <c r="B279" s="205" t="s">
        <v>158</v>
      </c>
      <c r="C279" s="347" t="s">
        <v>161</v>
      </c>
      <c r="D279" s="305">
        <v>2000000</v>
      </c>
      <c r="E279" s="296">
        <v>21</v>
      </c>
      <c r="F279" s="307">
        <f>D279</f>
        <v>2000000</v>
      </c>
      <c r="G279" s="298"/>
      <c r="H279" s="298"/>
      <c r="I279" s="298"/>
      <c r="J279" s="298"/>
      <c r="K279" s="298">
        <f t="shared" si="24"/>
        <v>2000000</v>
      </c>
      <c r="L279" s="298"/>
      <c r="M279" s="298"/>
      <c r="N279" s="303"/>
      <c r="O279" s="303"/>
      <c r="P279" s="303"/>
      <c r="Q279" s="298">
        <f t="shared" si="25"/>
        <v>2000000</v>
      </c>
      <c r="R279" s="301"/>
    </row>
    <row r="280" spans="1:18" ht="17.25">
      <c r="A280" s="308">
        <v>5</v>
      </c>
      <c r="B280" s="206" t="s">
        <v>165</v>
      </c>
      <c r="C280" s="347" t="s">
        <v>164</v>
      </c>
      <c r="D280" s="305">
        <v>4200000</v>
      </c>
      <c r="E280" s="296">
        <v>22</v>
      </c>
      <c r="F280" s="307">
        <f t="shared" ref="F280" si="26">D280</f>
        <v>4200000</v>
      </c>
      <c r="G280" s="298"/>
      <c r="H280" s="298"/>
      <c r="I280" s="298"/>
      <c r="J280" s="298"/>
      <c r="K280" s="298">
        <f t="shared" si="24"/>
        <v>4200000</v>
      </c>
      <c r="L280" s="298"/>
      <c r="M280" s="299">
        <v>336000</v>
      </c>
      <c r="N280" s="299">
        <v>63000</v>
      </c>
      <c r="O280" s="299">
        <v>42000</v>
      </c>
      <c r="P280" s="300">
        <v>441000</v>
      </c>
      <c r="Q280" s="298">
        <f t="shared" si="25"/>
        <v>3759000</v>
      </c>
      <c r="R280" s="301"/>
    </row>
    <row r="281" spans="1:18">
      <c r="A281" s="409" t="s">
        <v>631</v>
      </c>
      <c r="B281" s="410"/>
      <c r="C281" s="309"/>
      <c r="D281" s="310"/>
      <c r="E281" s="311">
        <f>SUM(E276:E280)</f>
        <v>106</v>
      </c>
      <c r="F281" s="312">
        <f>SUM(F276:F280)</f>
        <v>25200000</v>
      </c>
      <c r="G281" s="298"/>
      <c r="H281" s="298"/>
      <c r="I281" s="298"/>
      <c r="J281" s="298"/>
      <c r="K281" s="298"/>
      <c r="L281" s="298"/>
      <c r="M281" s="298"/>
      <c r="N281" s="303"/>
      <c r="O281" s="303"/>
      <c r="P281" s="303"/>
      <c r="Q281" s="298">
        <f t="shared" si="25"/>
        <v>0</v>
      </c>
      <c r="R281" s="301"/>
    </row>
    <row r="282" spans="1:18">
      <c r="A282" s="313"/>
      <c r="B282" s="314"/>
      <c r="C282" s="309"/>
      <c r="D282" s="315"/>
      <c r="E282" s="316"/>
      <c r="F282" s="298"/>
      <c r="G282" s="298"/>
      <c r="H282" s="298"/>
      <c r="I282" s="298"/>
      <c r="J282" s="298"/>
      <c r="K282" s="298">
        <f t="shared" si="24"/>
        <v>0</v>
      </c>
      <c r="L282" s="298"/>
      <c r="M282" s="298"/>
      <c r="N282" s="303"/>
      <c r="O282" s="303"/>
      <c r="P282" s="303"/>
      <c r="Q282" s="298">
        <f t="shared" si="25"/>
        <v>0</v>
      </c>
      <c r="R282" s="301"/>
    </row>
    <row r="283" spans="1:18">
      <c r="A283" s="411" t="s">
        <v>634</v>
      </c>
      <c r="B283" s="412"/>
      <c r="C283" s="309"/>
      <c r="D283" s="315"/>
      <c r="E283" s="316"/>
      <c r="F283" s="298"/>
      <c r="G283" s="298"/>
      <c r="H283" s="298"/>
      <c r="I283" s="298"/>
      <c r="J283" s="298"/>
      <c r="K283" s="298">
        <f t="shared" si="24"/>
        <v>0</v>
      </c>
      <c r="L283" s="298"/>
      <c r="M283" s="298"/>
      <c r="N283" s="303"/>
      <c r="O283" s="303"/>
      <c r="P283" s="303"/>
      <c r="Q283" s="298">
        <f t="shared" si="25"/>
        <v>0</v>
      </c>
      <c r="R283" s="301"/>
    </row>
    <row r="284" spans="1:18" ht="17.25">
      <c r="A284" s="317">
        <v>1</v>
      </c>
      <c r="B284" s="318" t="s">
        <v>163</v>
      </c>
      <c r="C284" s="319" t="s">
        <v>164</v>
      </c>
      <c r="D284" s="320">
        <v>4200000</v>
      </c>
      <c r="E284" s="321">
        <v>23</v>
      </c>
      <c r="F284" s="322">
        <v>4200000</v>
      </c>
      <c r="G284" s="298"/>
      <c r="H284" s="298"/>
      <c r="I284" s="298"/>
      <c r="J284" s="298"/>
      <c r="K284" s="298">
        <f t="shared" si="24"/>
        <v>4200000</v>
      </c>
      <c r="L284" s="298"/>
      <c r="M284" s="299">
        <v>336000</v>
      </c>
      <c r="N284" s="299">
        <v>63000</v>
      </c>
      <c r="O284" s="299">
        <v>42000</v>
      </c>
      <c r="P284" s="300">
        <v>441000</v>
      </c>
      <c r="Q284" s="298">
        <f t="shared" si="25"/>
        <v>3759000</v>
      </c>
      <c r="R284" s="301"/>
    </row>
    <row r="285" spans="1:18" ht="17.25">
      <c r="A285" s="317">
        <v>2</v>
      </c>
      <c r="B285" s="318" t="s">
        <v>168</v>
      </c>
      <c r="C285" s="319" t="s">
        <v>164</v>
      </c>
      <c r="D285" s="320">
        <v>4200000</v>
      </c>
      <c r="E285" s="321">
        <v>23</v>
      </c>
      <c r="F285" s="322">
        <v>4200000</v>
      </c>
      <c r="G285" s="298"/>
      <c r="H285" s="298"/>
      <c r="I285" s="298"/>
      <c r="J285" s="298"/>
      <c r="K285" s="298">
        <f t="shared" si="24"/>
        <v>4200000</v>
      </c>
      <c r="L285" s="298"/>
      <c r="M285" s="299">
        <v>336000</v>
      </c>
      <c r="N285" s="299">
        <v>63000</v>
      </c>
      <c r="O285" s="299">
        <v>42000</v>
      </c>
      <c r="P285" s="300">
        <v>441000</v>
      </c>
      <c r="Q285" s="298">
        <f t="shared" si="25"/>
        <v>3759000</v>
      </c>
      <c r="R285" s="301"/>
    </row>
    <row r="286" spans="1:18">
      <c r="A286" s="317">
        <v>3</v>
      </c>
      <c r="B286" s="318" t="s">
        <v>200</v>
      </c>
      <c r="C286" s="319" t="s">
        <v>164</v>
      </c>
      <c r="D286" s="320">
        <v>400000</v>
      </c>
      <c r="E286" s="321">
        <v>22</v>
      </c>
      <c r="F286" s="322">
        <v>4200000</v>
      </c>
      <c r="G286" s="298"/>
      <c r="H286" s="298"/>
      <c r="I286" s="298"/>
      <c r="J286" s="298"/>
      <c r="K286" s="298">
        <f t="shared" si="24"/>
        <v>4200000</v>
      </c>
      <c r="L286" s="298"/>
      <c r="M286" s="298"/>
      <c r="N286" s="303"/>
      <c r="O286" s="303"/>
      <c r="P286" s="303"/>
      <c r="Q286" s="298">
        <f t="shared" si="25"/>
        <v>4200000</v>
      </c>
      <c r="R286" s="301"/>
    </row>
    <row r="287" spans="1:18">
      <c r="A287" s="430" t="s">
        <v>631</v>
      </c>
      <c r="B287" s="431"/>
      <c r="C287" s="309"/>
      <c r="D287" s="323"/>
      <c r="E287" s="324">
        <f>SUM(E284:E286)</f>
        <v>68</v>
      </c>
      <c r="F287" s="325">
        <f>SUM(F284:F286)</f>
        <v>12600000</v>
      </c>
      <c r="G287" s="298"/>
      <c r="H287" s="298"/>
      <c r="I287" s="298"/>
      <c r="J287" s="298"/>
      <c r="K287" s="298"/>
      <c r="L287" s="298"/>
      <c r="M287" s="298"/>
      <c r="N287" s="303"/>
      <c r="O287" s="303"/>
      <c r="P287" s="303"/>
      <c r="Q287" s="298">
        <f t="shared" si="25"/>
        <v>0</v>
      </c>
      <c r="R287" s="301"/>
    </row>
    <row r="288" spans="1:18">
      <c r="A288" s="313"/>
      <c r="B288" s="326"/>
      <c r="C288" s="327"/>
      <c r="D288" s="315"/>
      <c r="E288" s="316"/>
      <c r="F288" s="298"/>
      <c r="G288" s="298"/>
      <c r="H288" s="298"/>
      <c r="I288" s="298"/>
      <c r="J288" s="298"/>
      <c r="K288" s="298">
        <f t="shared" si="24"/>
        <v>0</v>
      </c>
      <c r="L288" s="298"/>
      <c r="M288" s="298"/>
      <c r="N288" s="303"/>
      <c r="O288" s="303"/>
      <c r="P288" s="303"/>
      <c r="Q288" s="298">
        <f t="shared" si="25"/>
        <v>0</v>
      </c>
      <c r="R288" s="301"/>
    </row>
    <row r="289" spans="1:18">
      <c r="A289" s="432" t="s">
        <v>635</v>
      </c>
      <c r="B289" s="433"/>
      <c r="C289" s="328"/>
      <c r="D289" s="315"/>
      <c r="E289" s="316"/>
      <c r="F289" s="298"/>
      <c r="G289" s="298"/>
      <c r="H289" s="298"/>
      <c r="I289" s="298"/>
      <c r="J289" s="298"/>
      <c r="K289" s="298">
        <f t="shared" si="24"/>
        <v>0</v>
      </c>
      <c r="L289" s="298"/>
      <c r="M289" s="298"/>
      <c r="N289" s="303"/>
      <c r="O289" s="303"/>
      <c r="P289" s="303"/>
      <c r="Q289" s="298">
        <f t="shared" si="25"/>
        <v>0</v>
      </c>
      <c r="R289" s="301"/>
    </row>
    <row r="290" spans="1:18">
      <c r="A290" s="329">
        <v>1</v>
      </c>
      <c r="B290" s="318" t="s">
        <v>205</v>
      </c>
      <c r="C290" s="330" t="s">
        <v>610</v>
      </c>
      <c r="D290" s="331">
        <v>400000</v>
      </c>
      <c r="E290" s="321">
        <v>23</v>
      </c>
      <c r="F290" s="332">
        <f>D290*E290</f>
        <v>9200000</v>
      </c>
      <c r="G290" s="298"/>
      <c r="H290" s="298"/>
      <c r="I290" s="298"/>
      <c r="J290" s="298"/>
      <c r="K290" s="298">
        <f t="shared" si="24"/>
        <v>9200000</v>
      </c>
      <c r="L290" s="298"/>
      <c r="M290" s="298"/>
      <c r="N290" s="303"/>
      <c r="O290" s="303"/>
      <c r="P290" s="303"/>
      <c r="Q290" s="298">
        <f t="shared" si="25"/>
        <v>9200000</v>
      </c>
      <c r="R290" s="301"/>
    </row>
    <row r="291" spans="1:18">
      <c r="A291" s="329">
        <v>2</v>
      </c>
      <c r="B291" s="318" t="s">
        <v>207</v>
      </c>
      <c r="C291" s="330" t="s">
        <v>610</v>
      </c>
      <c r="D291" s="331">
        <v>400000</v>
      </c>
      <c r="E291" s="321">
        <v>23</v>
      </c>
      <c r="F291" s="332">
        <f t="shared" ref="F291:F300" si="27">D291*E291</f>
        <v>9200000</v>
      </c>
      <c r="G291" s="298"/>
      <c r="H291" s="298"/>
      <c r="I291" s="298"/>
      <c r="J291" s="298"/>
      <c r="K291" s="298">
        <f t="shared" si="24"/>
        <v>9200000</v>
      </c>
      <c r="L291" s="298"/>
      <c r="M291" s="298"/>
      <c r="N291" s="303"/>
      <c r="O291" s="303"/>
      <c r="P291" s="303"/>
      <c r="Q291" s="298">
        <f t="shared" si="25"/>
        <v>9200000</v>
      </c>
      <c r="R291" s="301"/>
    </row>
    <row r="292" spans="1:18">
      <c r="A292" s="329">
        <v>3</v>
      </c>
      <c r="B292" s="318" t="s">
        <v>186</v>
      </c>
      <c r="C292" s="330" t="s">
        <v>610</v>
      </c>
      <c r="D292" s="331">
        <v>400000</v>
      </c>
      <c r="E292" s="321">
        <v>23</v>
      </c>
      <c r="F292" s="332">
        <f t="shared" si="27"/>
        <v>9200000</v>
      </c>
      <c r="G292" s="298"/>
      <c r="H292" s="298"/>
      <c r="I292" s="298"/>
      <c r="J292" s="298"/>
      <c r="K292" s="298">
        <f t="shared" si="24"/>
        <v>9200000</v>
      </c>
      <c r="L292" s="298"/>
      <c r="M292" s="298"/>
      <c r="N292" s="303"/>
      <c r="O292" s="303"/>
      <c r="P292" s="303"/>
      <c r="Q292" s="298">
        <f t="shared" si="25"/>
        <v>9200000</v>
      </c>
      <c r="R292" s="301"/>
    </row>
    <row r="293" spans="1:18">
      <c r="A293" s="329">
        <v>4</v>
      </c>
      <c r="B293" s="333" t="s">
        <v>174</v>
      </c>
      <c r="C293" s="330" t="s">
        <v>610</v>
      </c>
      <c r="D293" s="331">
        <v>400000</v>
      </c>
      <c r="E293" s="321">
        <v>23</v>
      </c>
      <c r="F293" s="332">
        <f t="shared" si="27"/>
        <v>9200000</v>
      </c>
      <c r="G293" s="298"/>
      <c r="H293" s="298"/>
      <c r="I293" s="298"/>
      <c r="J293" s="298"/>
      <c r="K293" s="298">
        <f t="shared" si="24"/>
        <v>9200000</v>
      </c>
      <c r="L293" s="298"/>
      <c r="M293" s="298"/>
      <c r="N293" s="303"/>
      <c r="O293" s="303"/>
      <c r="P293" s="303"/>
      <c r="Q293" s="298">
        <f t="shared" si="25"/>
        <v>9200000</v>
      </c>
      <c r="R293" s="301"/>
    </row>
    <row r="294" spans="1:18">
      <c r="A294" s="329">
        <v>5</v>
      </c>
      <c r="B294" s="333" t="s">
        <v>177</v>
      </c>
      <c r="C294" s="330" t="s">
        <v>610</v>
      </c>
      <c r="D294" s="331">
        <v>400000</v>
      </c>
      <c r="E294" s="321">
        <v>23</v>
      </c>
      <c r="F294" s="332">
        <f t="shared" si="27"/>
        <v>9200000</v>
      </c>
      <c r="G294" s="298"/>
      <c r="H294" s="298"/>
      <c r="I294" s="298"/>
      <c r="J294" s="298"/>
      <c r="K294" s="298">
        <f t="shared" si="24"/>
        <v>9200000</v>
      </c>
      <c r="L294" s="298"/>
      <c r="M294" s="298"/>
      <c r="N294" s="303"/>
      <c r="O294" s="303"/>
      <c r="P294" s="303"/>
      <c r="Q294" s="298">
        <f t="shared" si="25"/>
        <v>9200000</v>
      </c>
      <c r="R294" s="301"/>
    </row>
    <row r="295" spans="1:18">
      <c r="A295" s="329">
        <v>6</v>
      </c>
      <c r="B295" s="333" t="s">
        <v>180</v>
      </c>
      <c r="C295" s="330" t="s">
        <v>610</v>
      </c>
      <c r="D295" s="331">
        <v>400000</v>
      </c>
      <c r="E295" s="321">
        <v>23</v>
      </c>
      <c r="F295" s="332">
        <f t="shared" si="27"/>
        <v>9200000</v>
      </c>
      <c r="G295" s="298"/>
      <c r="H295" s="298"/>
      <c r="I295" s="298"/>
      <c r="J295" s="298"/>
      <c r="K295" s="298">
        <f t="shared" si="24"/>
        <v>9200000</v>
      </c>
      <c r="L295" s="298"/>
      <c r="M295" s="298"/>
      <c r="N295" s="303"/>
      <c r="O295" s="303"/>
      <c r="P295" s="303"/>
      <c r="Q295" s="298">
        <f t="shared" si="25"/>
        <v>9200000</v>
      </c>
      <c r="R295" s="301"/>
    </row>
    <row r="296" spans="1:18">
      <c r="A296" s="329">
        <v>7</v>
      </c>
      <c r="B296" s="333" t="s">
        <v>183</v>
      </c>
      <c r="C296" s="330" t="s">
        <v>610</v>
      </c>
      <c r="D296" s="331">
        <v>400000</v>
      </c>
      <c r="E296" s="321">
        <v>23</v>
      </c>
      <c r="F296" s="332">
        <f t="shared" si="27"/>
        <v>9200000</v>
      </c>
      <c r="G296" s="298"/>
      <c r="H296" s="298"/>
      <c r="I296" s="298"/>
      <c r="J296" s="298"/>
      <c r="K296" s="298">
        <f t="shared" si="24"/>
        <v>9200000</v>
      </c>
      <c r="L296" s="298"/>
      <c r="M296" s="298"/>
      <c r="N296" s="303"/>
      <c r="O296" s="303"/>
      <c r="P296" s="303"/>
      <c r="Q296" s="298">
        <f t="shared" si="25"/>
        <v>9200000</v>
      </c>
      <c r="R296" s="301"/>
    </row>
    <row r="297" spans="1:18">
      <c r="A297" s="329">
        <v>8</v>
      </c>
      <c r="B297" s="333" t="s">
        <v>186</v>
      </c>
      <c r="C297" s="330" t="s">
        <v>610</v>
      </c>
      <c r="D297" s="331">
        <v>400000</v>
      </c>
      <c r="E297" s="321">
        <v>23</v>
      </c>
      <c r="F297" s="332">
        <f t="shared" si="27"/>
        <v>9200000</v>
      </c>
      <c r="G297" s="298"/>
      <c r="H297" s="298"/>
      <c r="I297" s="298"/>
      <c r="J297" s="298"/>
      <c r="K297" s="298">
        <f t="shared" si="24"/>
        <v>9200000</v>
      </c>
      <c r="L297" s="298"/>
      <c r="M297" s="298"/>
      <c r="N297" s="303"/>
      <c r="O297" s="303"/>
      <c r="P297" s="303"/>
      <c r="Q297" s="298">
        <f t="shared" si="25"/>
        <v>9200000</v>
      </c>
      <c r="R297" s="301"/>
    </row>
    <row r="298" spans="1:18">
      <c r="A298" s="329">
        <v>9</v>
      </c>
      <c r="B298" s="318" t="s">
        <v>202</v>
      </c>
      <c r="C298" s="330" t="s">
        <v>610</v>
      </c>
      <c r="D298" s="331">
        <v>400000</v>
      </c>
      <c r="E298" s="321">
        <v>23</v>
      </c>
      <c r="F298" s="332">
        <f t="shared" si="27"/>
        <v>9200000</v>
      </c>
      <c r="G298" s="298"/>
      <c r="H298" s="298"/>
      <c r="I298" s="298"/>
      <c r="J298" s="298"/>
      <c r="K298" s="298">
        <f t="shared" si="24"/>
        <v>9200000</v>
      </c>
      <c r="L298" s="298"/>
      <c r="M298" s="298"/>
      <c r="N298" s="303"/>
      <c r="O298" s="303"/>
      <c r="P298" s="303"/>
      <c r="Q298" s="298">
        <f t="shared" si="25"/>
        <v>9200000</v>
      </c>
      <c r="R298" s="301"/>
    </row>
    <row r="299" spans="1:18">
      <c r="A299" s="329">
        <v>10</v>
      </c>
      <c r="B299" s="318" t="s">
        <v>204</v>
      </c>
      <c r="C299" s="330" t="s">
        <v>610</v>
      </c>
      <c r="D299" s="331">
        <v>400000</v>
      </c>
      <c r="E299" s="321">
        <v>23</v>
      </c>
      <c r="F299" s="332">
        <f t="shared" si="27"/>
        <v>9200000</v>
      </c>
      <c r="G299" s="298"/>
      <c r="H299" s="298"/>
      <c r="I299" s="298"/>
      <c r="J299" s="298"/>
      <c r="K299" s="298">
        <f t="shared" si="24"/>
        <v>9200000</v>
      </c>
      <c r="L299" s="298"/>
      <c r="M299" s="298"/>
      <c r="N299" s="303"/>
      <c r="O299" s="303"/>
      <c r="P299" s="303"/>
      <c r="Q299" s="298">
        <f t="shared" si="25"/>
        <v>9200000</v>
      </c>
      <c r="R299" s="301"/>
    </row>
    <row r="300" spans="1:18">
      <c r="A300" s="334">
        <v>11</v>
      </c>
      <c r="B300" s="318" t="s">
        <v>191</v>
      </c>
      <c r="C300" s="330" t="s">
        <v>610</v>
      </c>
      <c r="D300" s="335">
        <v>400000</v>
      </c>
      <c r="E300" s="321">
        <v>23</v>
      </c>
      <c r="F300" s="332">
        <f t="shared" si="27"/>
        <v>9200000</v>
      </c>
      <c r="G300" s="336"/>
      <c r="H300" s="336"/>
      <c r="I300" s="336"/>
      <c r="J300" s="336"/>
      <c r="K300" s="298">
        <f t="shared" si="24"/>
        <v>9200000</v>
      </c>
      <c r="L300" s="336"/>
      <c r="M300" s="336"/>
      <c r="N300" s="337"/>
      <c r="O300" s="337"/>
      <c r="P300" s="337"/>
      <c r="Q300" s="298">
        <f t="shared" si="25"/>
        <v>9200000</v>
      </c>
      <c r="R300" s="338"/>
    </row>
    <row r="301" spans="1:18">
      <c r="A301" s="434" t="s">
        <v>631</v>
      </c>
      <c r="B301" s="435"/>
      <c r="C301" s="286"/>
      <c r="D301" s="286"/>
      <c r="E301" s="286">
        <f>SUM(E290:E300)</f>
        <v>253</v>
      </c>
      <c r="F301" s="286">
        <f>SUM(F290:F300)</f>
        <v>101200000</v>
      </c>
      <c r="G301" s="336"/>
      <c r="H301" s="336"/>
      <c r="I301" s="336"/>
      <c r="J301" s="336"/>
      <c r="K301" s="336"/>
      <c r="L301" s="336"/>
      <c r="M301" s="336"/>
      <c r="N301" s="337"/>
      <c r="O301" s="337"/>
      <c r="P301" s="337"/>
      <c r="Q301" s="336"/>
      <c r="R301" s="338"/>
    </row>
    <row r="302" spans="1:18" ht="16.5" thickBot="1">
      <c r="A302" s="436" t="s">
        <v>641</v>
      </c>
      <c r="B302" s="437"/>
      <c r="C302" s="339"/>
      <c r="D302" s="340"/>
      <c r="E302" s="341">
        <f>E281+E287+E301</f>
        <v>427</v>
      </c>
      <c r="F302" s="340">
        <f>F281+F287+F301</f>
        <v>139000000</v>
      </c>
      <c r="G302" s="342"/>
      <c r="H302" s="342"/>
      <c r="I302" s="342"/>
      <c r="J302" s="342"/>
      <c r="K302" s="342">
        <f>SUM(K276:K300)</f>
        <v>139000000</v>
      </c>
      <c r="L302" s="342"/>
      <c r="M302" s="342">
        <f>SUM(M276:M299)</f>
        <v>1744000</v>
      </c>
      <c r="N302" s="342">
        <f>SUM(N276:N299)</f>
        <v>327000</v>
      </c>
      <c r="O302" s="342">
        <f>SUM(O276:O299)</f>
        <v>218000</v>
      </c>
      <c r="P302" s="342">
        <f>SUM(P276:P299)</f>
        <v>2289000</v>
      </c>
      <c r="Q302" s="342">
        <f>SUM(Q276:Q300)</f>
        <v>136711000</v>
      </c>
      <c r="R302" s="343"/>
    </row>
    <row r="303" spans="1:18" ht="16.5" thickTop="1">
      <c r="A303" s="429" t="s">
        <v>654</v>
      </c>
      <c r="B303" s="429"/>
      <c r="C303" s="429"/>
      <c r="D303" s="429"/>
      <c r="E303" s="429"/>
      <c r="F303" s="429"/>
      <c r="G303" s="429"/>
      <c r="H303" s="429"/>
      <c r="I303" s="429"/>
      <c r="J303" s="429"/>
      <c r="K303" s="429"/>
      <c r="L303" s="429"/>
      <c r="M303" s="429"/>
      <c r="N303" s="429"/>
      <c r="O303" s="429"/>
      <c r="P303" s="429"/>
      <c r="Q303" s="429"/>
      <c r="R303" s="429"/>
    </row>
    <row r="304" spans="1:18">
      <c r="A304" s="285"/>
      <c r="B304" s="285"/>
      <c r="C304" s="285"/>
      <c r="D304" s="285"/>
      <c r="E304" s="285"/>
      <c r="F304" s="285"/>
      <c r="G304" s="285"/>
      <c r="H304" s="285"/>
      <c r="I304" s="285"/>
      <c r="J304" s="285"/>
      <c r="K304" s="285"/>
      <c r="L304" s="285"/>
      <c r="M304" s="285"/>
      <c r="N304" s="285"/>
      <c r="O304" s="285"/>
      <c r="P304" s="416" t="s">
        <v>636</v>
      </c>
      <c r="Q304" s="416"/>
      <c r="R304" s="416"/>
    </row>
    <row r="305" spans="1:38">
      <c r="A305" s="285"/>
      <c r="B305" s="417" t="s">
        <v>637</v>
      </c>
      <c r="C305" s="417"/>
      <c r="D305" s="344"/>
      <c r="E305" s="345"/>
      <c r="F305" s="345"/>
      <c r="G305" s="417" t="s">
        <v>161</v>
      </c>
      <c r="H305" s="417"/>
      <c r="I305" s="417"/>
      <c r="J305" s="417"/>
      <c r="K305" s="345"/>
      <c r="L305" s="345"/>
      <c r="M305" s="345"/>
      <c r="N305" s="345"/>
      <c r="O305" s="345"/>
      <c r="P305" s="417" t="s">
        <v>157</v>
      </c>
      <c r="Q305" s="417"/>
      <c r="R305" s="417"/>
    </row>
    <row r="306" spans="1:38">
      <c r="A306" s="285"/>
      <c r="B306" s="416" t="s">
        <v>638</v>
      </c>
      <c r="C306" s="416"/>
      <c r="D306" s="346"/>
      <c r="E306" s="285"/>
      <c r="F306" s="285"/>
      <c r="G306" s="416" t="s">
        <v>638</v>
      </c>
      <c r="H306" s="416"/>
      <c r="I306" s="416"/>
      <c r="J306" s="416"/>
      <c r="K306" s="285"/>
      <c r="L306" s="285"/>
      <c r="M306" s="285"/>
      <c r="N306" s="285"/>
      <c r="O306" s="285"/>
      <c r="P306" s="416" t="s">
        <v>639</v>
      </c>
      <c r="Q306" s="416"/>
      <c r="R306" s="416"/>
    </row>
    <row r="312" spans="1:38">
      <c r="A312" s="415" t="s">
        <v>612</v>
      </c>
      <c r="B312" s="415"/>
      <c r="C312" s="415"/>
      <c r="D312" s="415"/>
      <c r="E312" s="415"/>
      <c r="F312" s="415"/>
      <c r="G312" s="415"/>
      <c r="H312" s="415"/>
      <c r="I312" s="415"/>
      <c r="J312" s="415"/>
      <c r="K312" s="415"/>
      <c r="L312" s="415"/>
      <c r="M312" s="415"/>
      <c r="N312" s="415"/>
      <c r="O312" s="415"/>
      <c r="P312" s="415"/>
      <c r="Q312" s="415"/>
      <c r="R312" s="415"/>
      <c r="S312" s="415"/>
      <c r="T312" s="415"/>
      <c r="U312" s="415"/>
      <c r="V312" s="415"/>
      <c r="W312" s="415"/>
      <c r="X312" s="415"/>
      <c r="Y312" s="415"/>
      <c r="Z312" s="415"/>
      <c r="AA312" s="415"/>
      <c r="AB312" s="415"/>
      <c r="AC312" s="415"/>
      <c r="AD312" s="415"/>
      <c r="AE312" s="415"/>
      <c r="AF312" s="415"/>
      <c r="AG312" s="415"/>
      <c r="AH312" s="415"/>
      <c r="AI312" s="415"/>
      <c r="AJ312" s="415"/>
      <c r="AK312" s="415"/>
      <c r="AL312" s="415"/>
    </row>
    <row r="313" spans="1:38">
      <c r="A313" s="284" t="s">
        <v>613</v>
      </c>
      <c r="B313" s="284"/>
      <c r="C313" s="284"/>
      <c r="D313" s="284"/>
      <c r="E313" s="284"/>
      <c r="F313" s="284"/>
      <c r="G313" s="284"/>
      <c r="H313" s="284"/>
      <c r="I313" s="284"/>
      <c r="J313" s="284"/>
      <c r="K313" s="284"/>
      <c r="L313" s="284"/>
      <c r="M313" s="284"/>
      <c r="N313" s="284"/>
      <c r="O313" s="284"/>
      <c r="P313" s="284"/>
      <c r="Q313" s="284"/>
      <c r="R313" s="284"/>
      <c r="S313" s="284"/>
      <c r="T313" s="284"/>
      <c r="U313" s="284"/>
      <c r="V313" s="284"/>
      <c r="W313" s="284"/>
      <c r="X313" s="284"/>
      <c r="Y313" s="284"/>
      <c r="Z313" s="284"/>
      <c r="AA313" s="284"/>
      <c r="AB313" s="284"/>
      <c r="AC313" s="284"/>
      <c r="AD313" s="284"/>
      <c r="AE313" s="284"/>
      <c r="AF313" s="284"/>
      <c r="AG313" s="284"/>
      <c r="AH313" s="284"/>
      <c r="AI313" s="284"/>
      <c r="AJ313" s="284"/>
      <c r="AK313" s="284"/>
      <c r="AL313" s="284"/>
    </row>
    <row r="314" spans="1:38">
      <c r="A314" s="285"/>
      <c r="B314" s="285"/>
      <c r="C314" s="285"/>
      <c r="D314" s="285"/>
      <c r="E314" s="285"/>
      <c r="F314" s="416"/>
      <c r="G314" s="416"/>
      <c r="H314" s="416"/>
      <c r="I314" s="285"/>
      <c r="J314" s="285"/>
      <c r="K314" s="285"/>
      <c r="L314" s="285"/>
      <c r="M314" s="416" t="s">
        <v>614</v>
      </c>
      <c r="N314" s="416"/>
      <c r="O314" s="416"/>
      <c r="P314" s="416"/>
      <c r="Q314" s="416"/>
      <c r="R314" s="416"/>
    </row>
    <row r="315" spans="1:38">
      <c r="A315" s="417" t="s">
        <v>615</v>
      </c>
      <c r="B315" s="417"/>
      <c r="C315" s="417"/>
      <c r="D315" s="417"/>
      <c r="E315" s="417"/>
      <c r="F315" s="417"/>
      <c r="G315" s="417"/>
      <c r="H315" s="417"/>
      <c r="I315" s="417"/>
      <c r="J315" s="417"/>
      <c r="K315" s="417"/>
      <c r="L315" s="417"/>
      <c r="M315" s="417"/>
      <c r="N315" s="417"/>
      <c r="O315" s="417"/>
      <c r="P315" s="417"/>
      <c r="Q315" s="417"/>
      <c r="R315" s="417"/>
    </row>
    <row r="316" spans="1:38">
      <c r="A316" s="417" t="s">
        <v>655</v>
      </c>
      <c r="B316" s="417"/>
      <c r="C316" s="417"/>
      <c r="D316" s="417"/>
      <c r="E316" s="417"/>
      <c r="F316" s="417"/>
      <c r="G316" s="417"/>
      <c r="H316" s="417"/>
      <c r="I316" s="417"/>
      <c r="J316" s="417"/>
      <c r="K316" s="417"/>
      <c r="L316" s="417"/>
      <c r="M316" s="417"/>
      <c r="N316" s="417"/>
      <c r="O316" s="417"/>
      <c r="P316" s="417"/>
      <c r="Q316" s="417"/>
      <c r="R316" s="417"/>
    </row>
    <row r="317" spans="1:38" ht="16.5" thickBot="1">
      <c r="A317" s="418"/>
      <c r="B317" s="418"/>
      <c r="C317" s="418"/>
      <c r="D317" s="418"/>
      <c r="E317" s="418"/>
      <c r="F317" s="418"/>
      <c r="G317" s="418"/>
      <c r="H317" s="418"/>
      <c r="I317" s="418"/>
      <c r="J317" s="418"/>
      <c r="K317" s="418"/>
      <c r="L317" s="418"/>
      <c r="M317" s="418"/>
      <c r="N317" s="418"/>
      <c r="O317" s="418"/>
      <c r="P317" s="418"/>
      <c r="Q317" s="418"/>
      <c r="R317" s="418"/>
    </row>
    <row r="318" spans="1:38" ht="16.5" thickTop="1">
      <c r="A318" s="423" t="s">
        <v>126</v>
      </c>
      <c r="B318" s="425" t="s">
        <v>616</v>
      </c>
      <c r="C318" s="413" t="s">
        <v>130</v>
      </c>
      <c r="D318" s="427" t="s">
        <v>132</v>
      </c>
      <c r="E318" s="419" t="s">
        <v>617</v>
      </c>
      <c r="F318" s="421"/>
      <c r="G318" s="419" t="s">
        <v>618</v>
      </c>
      <c r="H318" s="421"/>
      <c r="I318" s="413" t="s">
        <v>619</v>
      </c>
      <c r="J318" s="413" t="s">
        <v>620</v>
      </c>
      <c r="K318" s="413" t="s">
        <v>621</v>
      </c>
      <c r="L318" s="413" t="s">
        <v>622</v>
      </c>
      <c r="M318" s="419" t="s">
        <v>623</v>
      </c>
      <c r="N318" s="420"/>
      <c r="O318" s="420"/>
      <c r="P318" s="421"/>
      <c r="Q318" s="419" t="s">
        <v>624</v>
      </c>
      <c r="R318" s="422"/>
    </row>
    <row r="319" spans="1:38" ht="31.5">
      <c r="A319" s="424"/>
      <c r="B319" s="426"/>
      <c r="C319" s="414"/>
      <c r="D319" s="428"/>
      <c r="E319" s="286" t="s">
        <v>625</v>
      </c>
      <c r="F319" s="286" t="s">
        <v>626</v>
      </c>
      <c r="G319" s="286" t="s">
        <v>627</v>
      </c>
      <c r="H319" s="286" t="s">
        <v>626</v>
      </c>
      <c r="I319" s="414"/>
      <c r="J319" s="414"/>
      <c r="K319" s="414"/>
      <c r="L319" s="414"/>
      <c r="M319" s="286" t="s">
        <v>628</v>
      </c>
      <c r="N319" s="286" t="s">
        <v>629</v>
      </c>
      <c r="O319" s="286" t="s">
        <v>630</v>
      </c>
      <c r="P319" s="287" t="s">
        <v>631</v>
      </c>
      <c r="Q319" s="286" t="s">
        <v>626</v>
      </c>
      <c r="R319" s="288" t="s">
        <v>632</v>
      </c>
    </row>
    <row r="320" spans="1:38" ht="15.75" customHeight="1">
      <c r="A320" s="407" t="s">
        <v>633</v>
      </c>
      <c r="B320" s="408"/>
      <c r="C320" s="286"/>
      <c r="D320" s="289"/>
      <c r="E320" s="286"/>
      <c r="F320" s="286"/>
      <c r="G320" s="290"/>
      <c r="H320" s="290"/>
      <c r="I320" s="290"/>
      <c r="J320" s="290"/>
      <c r="K320" s="290"/>
      <c r="L320" s="290"/>
      <c r="M320" s="290"/>
      <c r="N320" s="290"/>
      <c r="O320" s="290"/>
      <c r="P320" s="291"/>
      <c r="Q320" s="290"/>
      <c r="R320" s="292"/>
    </row>
    <row r="321" spans="1:18" ht="16.5">
      <c r="A321" s="293">
        <v>1</v>
      </c>
      <c r="B321" s="205" t="s">
        <v>449</v>
      </c>
      <c r="C321" s="294" t="s">
        <v>153</v>
      </c>
      <c r="D321" s="295">
        <v>5000000</v>
      </c>
      <c r="E321" s="296">
        <v>23</v>
      </c>
      <c r="F321" s="297">
        <f>D321</f>
        <v>5000000</v>
      </c>
      <c r="G321" s="298"/>
      <c r="H321" s="298"/>
      <c r="I321" s="298"/>
      <c r="J321" s="298"/>
      <c r="K321" s="298">
        <f>F321</f>
        <v>5000000</v>
      </c>
      <c r="L321" s="298"/>
      <c r="M321" s="163">
        <v>400000</v>
      </c>
      <c r="N321" s="163">
        <v>75000</v>
      </c>
      <c r="O321" s="163">
        <v>50000</v>
      </c>
      <c r="P321" s="164">
        <v>525000</v>
      </c>
      <c r="Q321" s="298">
        <f>K321-P321</f>
        <v>4475000</v>
      </c>
      <c r="R321" s="301"/>
    </row>
    <row r="322" spans="1:18" ht="17.25">
      <c r="A322" s="293">
        <v>2</v>
      </c>
      <c r="B322" s="205" t="s">
        <v>150</v>
      </c>
      <c r="C322" s="294" t="s">
        <v>153</v>
      </c>
      <c r="D322" s="295">
        <v>8000000</v>
      </c>
      <c r="E322" s="296">
        <v>23</v>
      </c>
      <c r="F322" s="297">
        <f>D322</f>
        <v>8000000</v>
      </c>
      <c r="G322" s="298"/>
      <c r="H322" s="298"/>
      <c r="I322" s="298"/>
      <c r="J322" s="298"/>
      <c r="K322" s="298">
        <f t="shared" ref="K322:K345" si="28">F322</f>
        <v>8000000</v>
      </c>
      <c r="L322" s="298"/>
      <c r="M322" s="299">
        <v>336000</v>
      </c>
      <c r="N322" s="299">
        <v>63000</v>
      </c>
      <c r="O322" s="299">
        <v>42000</v>
      </c>
      <c r="P322" s="300">
        <v>441000</v>
      </c>
      <c r="Q322" s="298">
        <f t="shared" ref="Q322:Q345" si="29">K322-P322</f>
        <v>7559000</v>
      </c>
      <c r="R322" s="301"/>
    </row>
    <row r="323" spans="1:18">
      <c r="A323" s="293">
        <v>3</v>
      </c>
      <c r="B323" s="205" t="s">
        <v>154</v>
      </c>
      <c r="C323" s="294" t="s">
        <v>157</v>
      </c>
      <c r="D323" s="302">
        <v>6000000</v>
      </c>
      <c r="E323" s="296">
        <v>23</v>
      </c>
      <c r="F323" s="297">
        <f>D323</f>
        <v>6000000</v>
      </c>
      <c r="G323" s="298"/>
      <c r="H323" s="298"/>
      <c r="I323" s="298"/>
      <c r="J323" s="298"/>
      <c r="K323" s="298">
        <f t="shared" si="28"/>
        <v>6000000</v>
      </c>
      <c r="L323" s="298"/>
      <c r="M323" s="298"/>
      <c r="N323" s="303"/>
      <c r="O323" s="303"/>
      <c r="P323" s="303"/>
      <c r="Q323" s="298">
        <f t="shared" si="29"/>
        <v>6000000</v>
      </c>
      <c r="R323" s="301"/>
    </row>
    <row r="324" spans="1:18">
      <c r="A324" s="293">
        <v>4</v>
      </c>
      <c r="B324" s="205" t="s">
        <v>158</v>
      </c>
      <c r="C324" s="347" t="s">
        <v>161</v>
      </c>
      <c r="D324" s="305">
        <v>2000000</v>
      </c>
      <c r="E324" s="296">
        <v>23</v>
      </c>
      <c r="F324" s="307">
        <f>D324</f>
        <v>2000000</v>
      </c>
      <c r="G324" s="298"/>
      <c r="H324" s="298"/>
      <c r="I324" s="298"/>
      <c r="J324" s="298"/>
      <c r="K324" s="298">
        <f t="shared" si="28"/>
        <v>2000000</v>
      </c>
      <c r="L324" s="298"/>
      <c r="M324" s="298"/>
      <c r="N324" s="303"/>
      <c r="O324" s="303"/>
      <c r="P324" s="303"/>
      <c r="Q324" s="298">
        <f t="shared" si="29"/>
        <v>2000000</v>
      </c>
      <c r="R324" s="301"/>
    </row>
    <row r="325" spans="1:18" ht="17.25">
      <c r="A325" s="308">
        <v>5</v>
      </c>
      <c r="B325" s="206" t="s">
        <v>165</v>
      </c>
      <c r="C325" s="347" t="s">
        <v>164</v>
      </c>
      <c r="D325" s="305">
        <v>4200000</v>
      </c>
      <c r="E325" s="296">
        <v>22</v>
      </c>
      <c r="F325" s="307">
        <f t="shared" ref="F325" si="30">D325</f>
        <v>4200000</v>
      </c>
      <c r="G325" s="298"/>
      <c r="H325" s="298"/>
      <c r="I325" s="298"/>
      <c r="J325" s="298"/>
      <c r="K325" s="298">
        <f t="shared" si="28"/>
        <v>4200000</v>
      </c>
      <c r="L325" s="298"/>
      <c r="M325" s="299">
        <v>336000</v>
      </c>
      <c r="N325" s="299">
        <v>63000</v>
      </c>
      <c r="O325" s="299">
        <v>42000</v>
      </c>
      <c r="P325" s="300">
        <v>441000</v>
      </c>
      <c r="Q325" s="298">
        <f t="shared" si="29"/>
        <v>3759000</v>
      </c>
      <c r="R325" s="301"/>
    </row>
    <row r="326" spans="1:18">
      <c r="A326" s="409" t="s">
        <v>631</v>
      </c>
      <c r="B326" s="410"/>
      <c r="C326" s="309"/>
      <c r="D326" s="310"/>
      <c r="E326" s="311">
        <f>SUM(E321:E325)</f>
        <v>114</v>
      </c>
      <c r="F326" s="312">
        <f>SUM(F321:F325)</f>
        <v>25200000</v>
      </c>
      <c r="G326" s="298"/>
      <c r="H326" s="298"/>
      <c r="I326" s="298"/>
      <c r="J326" s="298"/>
      <c r="K326" s="298"/>
      <c r="L326" s="298"/>
      <c r="M326" s="298"/>
      <c r="N326" s="303"/>
      <c r="O326" s="303"/>
      <c r="P326" s="303"/>
      <c r="Q326" s="298">
        <f t="shared" si="29"/>
        <v>0</v>
      </c>
      <c r="R326" s="301"/>
    </row>
    <row r="327" spans="1:18">
      <c r="A327" s="313"/>
      <c r="B327" s="314"/>
      <c r="C327" s="309"/>
      <c r="D327" s="315"/>
      <c r="E327" s="316"/>
      <c r="F327" s="298"/>
      <c r="G327" s="298"/>
      <c r="H327" s="298"/>
      <c r="I327" s="298"/>
      <c r="J327" s="298"/>
      <c r="K327" s="298">
        <f t="shared" si="28"/>
        <v>0</v>
      </c>
      <c r="L327" s="298"/>
      <c r="M327" s="298"/>
      <c r="N327" s="303"/>
      <c r="O327" s="303"/>
      <c r="P327" s="303"/>
      <c r="Q327" s="298">
        <f t="shared" si="29"/>
        <v>0</v>
      </c>
      <c r="R327" s="301"/>
    </row>
    <row r="328" spans="1:18">
      <c r="A328" s="411" t="s">
        <v>634</v>
      </c>
      <c r="B328" s="412"/>
      <c r="C328" s="309"/>
      <c r="D328" s="315"/>
      <c r="E328" s="316"/>
      <c r="F328" s="298"/>
      <c r="G328" s="298"/>
      <c r="H328" s="298"/>
      <c r="I328" s="298"/>
      <c r="J328" s="298"/>
      <c r="K328" s="298">
        <f t="shared" si="28"/>
        <v>0</v>
      </c>
      <c r="L328" s="298"/>
      <c r="M328" s="298"/>
      <c r="N328" s="303"/>
      <c r="O328" s="303"/>
      <c r="P328" s="303"/>
      <c r="Q328" s="298">
        <f t="shared" si="29"/>
        <v>0</v>
      </c>
      <c r="R328" s="301"/>
    </row>
    <row r="329" spans="1:18" ht="17.25">
      <c r="A329" s="317">
        <v>1</v>
      </c>
      <c r="B329" s="318" t="s">
        <v>163</v>
      </c>
      <c r="C329" s="319" t="s">
        <v>164</v>
      </c>
      <c r="D329" s="320">
        <v>4200000</v>
      </c>
      <c r="E329" s="321">
        <v>22</v>
      </c>
      <c r="F329" s="322">
        <v>4200000</v>
      </c>
      <c r="G329" s="298"/>
      <c r="H329" s="298"/>
      <c r="I329" s="298"/>
      <c r="J329" s="298"/>
      <c r="K329" s="298">
        <f t="shared" si="28"/>
        <v>4200000</v>
      </c>
      <c r="L329" s="298"/>
      <c r="M329" s="299">
        <v>336000</v>
      </c>
      <c r="N329" s="299">
        <v>63000</v>
      </c>
      <c r="O329" s="299">
        <v>42000</v>
      </c>
      <c r="P329" s="300">
        <v>441000</v>
      </c>
      <c r="Q329" s="298">
        <f t="shared" si="29"/>
        <v>3759000</v>
      </c>
      <c r="R329" s="301"/>
    </row>
    <row r="330" spans="1:18" ht="17.25">
      <c r="A330" s="317">
        <v>2</v>
      </c>
      <c r="B330" s="318" t="s">
        <v>168</v>
      </c>
      <c r="C330" s="319" t="s">
        <v>164</v>
      </c>
      <c r="D330" s="320">
        <v>4200000</v>
      </c>
      <c r="E330" s="321">
        <v>22</v>
      </c>
      <c r="F330" s="322">
        <v>4200000</v>
      </c>
      <c r="G330" s="298"/>
      <c r="H330" s="298"/>
      <c r="I330" s="298"/>
      <c r="J330" s="298"/>
      <c r="K330" s="298">
        <f t="shared" si="28"/>
        <v>4200000</v>
      </c>
      <c r="L330" s="298"/>
      <c r="M330" s="299">
        <v>336000</v>
      </c>
      <c r="N330" s="299">
        <v>63000</v>
      </c>
      <c r="O330" s="299">
        <v>42000</v>
      </c>
      <c r="P330" s="300">
        <v>441000</v>
      </c>
      <c r="Q330" s="298">
        <f t="shared" si="29"/>
        <v>3759000</v>
      </c>
      <c r="R330" s="301"/>
    </row>
    <row r="331" spans="1:18">
      <c r="A331" s="317">
        <v>3</v>
      </c>
      <c r="B331" s="318" t="s">
        <v>200</v>
      </c>
      <c r="C331" s="319" t="s">
        <v>164</v>
      </c>
      <c r="D331" s="320">
        <v>400000</v>
      </c>
      <c r="E331" s="321">
        <v>22</v>
      </c>
      <c r="F331" s="322">
        <v>4200000</v>
      </c>
      <c r="G331" s="298"/>
      <c r="H331" s="298"/>
      <c r="I331" s="298"/>
      <c r="J331" s="298"/>
      <c r="K331" s="298">
        <f t="shared" si="28"/>
        <v>4200000</v>
      </c>
      <c r="L331" s="298"/>
      <c r="M331" s="298"/>
      <c r="N331" s="303"/>
      <c r="O331" s="303"/>
      <c r="P331" s="303"/>
      <c r="Q331" s="298">
        <f t="shared" si="29"/>
        <v>4200000</v>
      </c>
      <c r="R331" s="301"/>
    </row>
    <row r="332" spans="1:18">
      <c r="A332" s="430" t="s">
        <v>631</v>
      </c>
      <c r="B332" s="431"/>
      <c r="C332" s="309"/>
      <c r="D332" s="323"/>
      <c r="E332" s="324">
        <f>SUM(E329:E331)</f>
        <v>66</v>
      </c>
      <c r="F332" s="325">
        <f>SUM(F329:F331)</f>
        <v>12600000</v>
      </c>
      <c r="G332" s="298"/>
      <c r="H332" s="298"/>
      <c r="I332" s="298"/>
      <c r="J332" s="298"/>
      <c r="K332" s="298"/>
      <c r="L332" s="298"/>
      <c r="M332" s="298"/>
      <c r="N332" s="303"/>
      <c r="O332" s="303"/>
      <c r="P332" s="303"/>
      <c r="Q332" s="298">
        <f t="shared" si="29"/>
        <v>0</v>
      </c>
      <c r="R332" s="301"/>
    </row>
    <row r="333" spans="1:18">
      <c r="A333" s="313"/>
      <c r="B333" s="326"/>
      <c r="C333" s="327"/>
      <c r="D333" s="315"/>
      <c r="E333" s="316"/>
      <c r="F333" s="298"/>
      <c r="G333" s="298"/>
      <c r="H333" s="298"/>
      <c r="I333" s="298"/>
      <c r="J333" s="298"/>
      <c r="K333" s="298">
        <f t="shared" si="28"/>
        <v>0</v>
      </c>
      <c r="L333" s="298"/>
      <c r="M333" s="298"/>
      <c r="N333" s="303"/>
      <c r="O333" s="303"/>
      <c r="P333" s="303"/>
      <c r="Q333" s="298">
        <f t="shared" si="29"/>
        <v>0</v>
      </c>
      <c r="R333" s="301"/>
    </row>
    <row r="334" spans="1:18">
      <c r="A334" s="432" t="s">
        <v>635</v>
      </c>
      <c r="B334" s="433"/>
      <c r="C334" s="328"/>
      <c r="D334" s="315"/>
      <c r="E334" s="316"/>
      <c r="F334" s="298"/>
      <c r="G334" s="298"/>
      <c r="H334" s="298"/>
      <c r="I334" s="298"/>
      <c r="J334" s="298"/>
      <c r="K334" s="298">
        <f t="shared" si="28"/>
        <v>0</v>
      </c>
      <c r="L334" s="298"/>
      <c r="M334" s="298"/>
      <c r="N334" s="303"/>
      <c r="O334" s="303"/>
      <c r="P334" s="303"/>
      <c r="Q334" s="298">
        <f t="shared" si="29"/>
        <v>0</v>
      </c>
      <c r="R334" s="301"/>
    </row>
    <row r="335" spans="1:18">
      <c r="A335" s="329">
        <v>1</v>
      </c>
      <c r="B335" s="318" t="s">
        <v>205</v>
      </c>
      <c r="C335" s="330" t="s">
        <v>610</v>
      </c>
      <c r="D335" s="331">
        <v>400000</v>
      </c>
      <c r="E335" s="321">
        <v>22</v>
      </c>
      <c r="F335" s="332">
        <f>D335*E335</f>
        <v>8800000</v>
      </c>
      <c r="G335" s="298"/>
      <c r="H335" s="298"/>
      <c r="I335" s="298"/>
      <c r="J335" s="298"/>
      <c r="K335" s="298">
        <f t="shared" si="28"/>
        <v>8800000</v>
      </c>
      <c r="L335" s="298"/>
      <c r="M335" s="298"/>
      <c r="N335" s="303"/>
      <c r="O335" s="303"/>
      <c r="P335" s="303"/>
      <c r="Q335" s="298">
        <f t="shared" si="29"/>
        <v>8800000</v>
      </c>
      <c r="R335" s="301"/>
    </row>
    <row r="336" spans="1:18">
      <c r="A336" s="329">
        <v>2</v>
      </c>
      <c r="B336" s="318" t="s">
        <v>207</v>
      </c>
      <c r="C336" s="330" t="s">
        <v>610</v>
      </c>
      <c r="D336" s="331">
        <v>400000</v>
      </c>
      <c r="E336" s="321">
        <v>22</v>
      </c>
      <c r="F336" s="332">
        <f t="shared" ref="F336:F345" si="31">D336*E336</f>
        <v>8800000</v>
      </c>
      <c r="G336" s="298"/>
      <c r="H336" s="298"/>
      <c r="I336" s="298"/>
      <c r="J336" s="298"/>
      <c r="K336" s="298">
        <f t="shared" si="28"/>
        <v>8800000</v>
      </c>
      <c r="L336" s="298"/>
      <c r="M336" s="298"/>
      <c r="N336" s="303"/>
      <c r="O336" s="303"/>
      <c r="P336" s="303"/>
      <c r="Q336" s="298">
        <f t="shared" si="29"/>
        <v>8800000</v>
      </c>
      <c r="R336" s="301"/>
    </row>
    <row r="337" spans="1:18">
      <c r="A337" s="329">
        <v>3</v>
      </c>
      <c r="B337" s="318" t="s">
        <v>186</v>
      </c>
      <c r="C337" s="330" t="s">
        <v>610</v>
      </c>
      <c r="D337" s="331">
        <v>400000</v>
      </c>
      <c r="E337" s="321">
        <v>22</v>
      </c>
      <c r="F337" s="332">
        <f t="shared" si="31"/>
        <v>8800000</v>
      </c>
      <c r="G337" s="298"/>
      <c r="H337" s="298"/>
      <c r="I337" s="298"/>
      <c r="J337" s="298"/>
      <c r="K337" s="298">
        <f t="shared" si="28"/>
        <v>8800000</v>
      </c>
      <c r="L337" s="298"/>
      <c r="M337" s="298"/>
      <c r="N337" s="303"/>
      <c r="O337" s="303"/>
      <c r="P337" s="303"/>
      <c r="Q337" s="298">
        <f t="shared" si="29"/>
        <v>8800000</v>
      </c>
      <c r="R337" s="301"/>
    </row>
    <row r="338" spans="1:18">
      <c r="A338" s="329">
        <v>4</v>
      </c>
      <c r="B338" s="333" t="s">
        <v>174</v>
      </c>
      <c r="C338" s="330" t="s">
        <v>610</v>
      </c>
      <c r="D338" s="331">
        <v>400000</v>
      </c>
      <c r="E338" s="321">
        <v>22</v>
      </c>
      <c r="F338" s="332">
        <f t="shared" si="31"/>
        <v>8800000</v>
      </c>
      <c r="G338" s="298"/>
      <c r="H338" s="298"/>
      <c r="I338" s="298"/>
      <c r="J338" s="298"/>
      <c r="K338" s="298">
        <f t="shared" si="28"/>
        <v>8800000</v>
      </c>
      <c r="L338" s="298"/>
      <c r="M338" s="298"/>
      <c r="N338" s="303"/>
      <c r="O338" s="303"/>
      <c r="P338" s="303"/>
      <c r="Q338" s="298">
        <f t="shared" si="29"/>
        <v>8800000</v>
      </c>
      <c r="R338" s="301"/>
    </row>
    <row r="339" spans="1:18">
      <c r="A339" s="329">
        <v>5</v>
      </c>
      <c r="B339" s="333" t="s">
        <v>177</v>
      </c>
      <c r="C339" s="330" t="s">
        <v>610</v>
      </c>
      <c r="D339" s="331">
        <v>400000</v>
      </c>
      <c r="E339" s="321">
        <v>22</v>
      </c>
      <c r="F339" s="332">
        <f t="shared" si="31"/>
        <v>8800000</v>
      </c>
      <c r="G339" s="298"/>
      <c r="H339" s="298"/>
      <c r="I339" s="298"/>
      <c r="J339" s="298"/>
      <c r="K339" s="298">
        <f t="shared" si="28"/>
        <v>8800000</v>
      </c>
      <c r="L339" s="298"/>
      <c r="M339" s="298"/>
      <c r="N339" s="303"/>
      <c r="O339" s="303"/>
      <c r="P339" s="303"/>
      <c r="Q339" s="298">
        <f t="shared" si="29"/>
        <v>8800000</v>
      </c>
      <c r="R339" s="301"/>
    </row>
    <row r="340" spans="1:18">
      <c r="A340" s="329">
        <v>6</v>
      </c>
      <c r="B340" s="333" t="s">
        <v>180</v>
      </c>
      <c r="C340" s="330" t="s">
        <v>610</v>
      </c>
      <c r="D340" s="331">
        <v>400000</v>
      </c>
      <c r="E340" s="321">
        <v>22</v>
      </c>
      <c r="F340" s="332">
        <f t="shared" si="31"/>
        <v>8800000</v>
      </c>
      <c r="G340" s="298"/>
      <c r="H340" s="298"/>
      <c r="I340" s="298"/>
      <c r="J340" s="298"/>
      <c r="K340" s="298">
        <f t="shared" si="28"/>
        <v>8800000</v>
      </c>
      <c r="L340" s="298"/>
      <c r="M340" s="298"/>
      <c r="N340" s="303"/>
      <c r="O340" s="303"/>
      <c r="P340" s="303"/>
      <c r="Q340" s="298">
        <f t="shared" si="29"/>
        <v>8800000</v>
      </c>
      <c r="R340" s="301"/>
    </row>
    <row r="341" spans="1:18">
      <c r="A341" s="329">
        <v>7</v>
      </c>
      <c r="B341" s="333" t="s">
        <v>183</v>
      </c>
      <c r="C341" s="330" t="s">
        <v>610</v>
      </c>
      <c r="D341" s="331">
        <v>400000</v>
      </c>
      <c r="E341" s="321">
        <v>22</v>
      </c>
      <c r="F341" s="332">
        <f t="shared" si="31"/>
        <v>8800000</v>
      </c>
      <c r="G341" s="298"/>
      <c r="H341" s="298"/>
      <c r="I341" s="298"/>
      <c r="J341" s="298"/>
      <c r="K341" s="298">
        <f t="shared" si="28"/>
        <v>8800000</v>
      </c>
      <c r="L341" s="298"/>
      <c r="M341" s="298"/>
      <c r="N341" s="303"/>
      <c r="O341" s="303"/>
      <c r="P341" s="303"/>
      <c r="Q341" s="298">
        <f t="shared" si="29"/>
        <v>8800000</v>
      </c>
      <c r="R341" s="301"/>
    </row>
    <row r="342" spans="1:18">
      <c r="A342" s="329">
        <v>8</v>
      </c>
      <c r="B342" s="333" t="s">
        <v>186</v>
      </c>
      <c r="C342" s="330" t="s">
        <v>610</v>
      </c>
      <c r="D342" s="331">
        <v>400000</v>
      </c>
      <c r="E342" s="321">
        <v>22</v>
      </c>
      <c r="F342" s="332">
        <f t="shared" si="31"/>
        <v>8800000</v>
      </c>
      <c r="G342" s="298"/>
      <c r="H342" s="298"/>
      <c r="I342" s="298"/>
      <c r="J342" s="298"/>
      <c r="K342" s="298">
        <f t="shared" si="28"/>
        <v>8800000</v>
      </c>
      <c r="L342" s="298"/>
      <c r="M342" s="298"/>
      <c r="N342" s="303"/>
      <c r="O342" s="303"/>
      <c r="P342" s="303"/>
      <c r="Q342" s="298">
        <f t="shared" si="29"/>
        <v>8800000</v>
      </c>
      <c r="R342" s="301"/>
    </row>
    <row r="343" spans="1:18">
      <c r="A343" s="329">
        <v>9</v>
      </c>
      <c r="B343" s="318" t="s">
        <v>202</v>
      </c>
      <c r="C343" s="330" t="s">
        <v>610</v>
      </c>
      <c r="D343" s="331">
        <v>400000</v>
      </c>
      <c r="E343" s="321">
        <v>22</v>
      </c>
      <c r="F343" s="332">
        <f t="shared" si="31"/>
        <v>8800000</v>
      </c>
      <c r="G343" s="298"/>
      <c r="H343" s="298"/>
      <c r="I343" s="298"/>
      <c r="J343" s="298"/>
      <c r="K343" s="298">
        <f t="shared" si="28"/>
        <v>8800000</v>
      </c>
      <c r="L343" s="298"/>
      <c r="M343" s="298"/>
      <c r="N343" s="303"/>
      <c r="O343" s="303"/>
      <c r="P343" s="303"/>
      <c r="Q343" s="298">
        <f t="shared" si="29"/>
        <v>8800000</v>
      </c>
      <c r="R343" s="301"/>
    </row>
    <row r="344" spans="1:18">
      <c r="A344" s="329">
        <v>10</v>
      </c>
      <c r="B344" s="318" t="s">
        <v>204</v>
      </c>
      <c r="C344" s="330" t="s">
        <v>610</v>
      </c>
      <c r="D344" s="331">
        <v>400000</v>
      </c>
      <c r="E344" s="321">
        <v>22</v>
      </c>
      <c r="F344" s="332">
        <f t="shared" si="31"/>
        <v>8800000</v>
      </c>
      <c r="G344" s="298"/>
      <c r="H344" s="298"/>
      <c r="I344" s="298"/>
      <c r="J344" s="298"/>
      <c r="K344" s="298">
        <f t="shared" si="28"/>
        <v>8800000</v>
      </c>
      <c r="L344" s="298"/>
      <c r="M344" s="298"/>
      <c r="N344" s="303"/>
      <c r="O344" s="303"/>
      <c r="P344" s="303"/>
      <c r="Q344" s="298">
        <f t="shared" si="29"/>
        <v>8800000</v>
      </c>
      <c r="R344" s="301"/>
    </row>
    <row r="345" spans="1:18">
      <c r="A345" s="334">
        <v>11</v>
      </c>
      <c r="B345" s="318" t="s">
        <v>191</v>
      </c>
      <c r="C345" s="330" t="s">
        <v>610</v>
      </c>
      <c r="D345" s="335">
        <v>400000</v>
      </c>
      <c r="E345" s="321">
        <v>23</v>
      </c>
      <c r="F345" s="332">
        <f t="shared" si="31"/>
        <v>9200000</v>
      </c>
      <c r="G345" s="336"/>
      <c r="H345" s="336"/>
      <c r="I345" s="336"/>
      <c r="J345" s="336"/>
      <c r="K345" s="298">
        <f t="shared" si="28"/>
        <v>9200000</v>
      </c>
      <c r="L345" s="336"/>
      <c r="M345" s="336"/>
      <c r="N345" s="337"/>
      <c r="O345" s="337"/>
      <c r="P345" s="337"/>
      <c r="Q345" s="298">
        <f t="shared" si="29"/>
        <v>9200000</v>
      </c>
      <c r="R345" s="338"/>
    </row>
    <row r="346" spans="1:18">
      <c r="A346" s="434" t="s">
        <v>631</v>
      </c>
      <c r="B346" s="435"/>
      <c r="C346" s="286"/>
      <c r="D346" s="286"/>
      <c r="E346" s="286">
        <f>SUM(E335:E345)</f>
        <v>243</v>
      </c>
      <c r="F346" s="286">
        <f>SUM(F335:F345)</f>
        <v>97200000</v>
      </c>
      <c r="G346" s="336"/>
      <c r="H346" s="336"/>
      <c r="I346" s="336"/>
      <c r="J346" s="336"/>
      <c r="K346" s="336"/>
      <c r="L346" s="336"/>
      <c r="M346" s="336"/>
      <c r="N346" s="337"/>
      <c r="O346" s="337"/>
      <c r="P346" s="337"/>
      <c r="Q346" s="336"/>
      <c r="R346" s="338"/>
    </row>
    <row r="347" spans="1:18" ht="16.5" thickBot="1">
      <c r="A347" s="436" t="s">
        <v>641</v>
      </c>
      <c r="B347" s="437"/>
      <c r="C347" s="339"/>
      <c r="D347" s="340"/>
      <c r="E347" s="341">
        <f>E326+E332+E346</f>
        <v>423</v>
      </c>
      <c r="F347" s="340">
        <f>F326+F332+F346</f>
        <v>135000000</v>
      </c>
      <c r="G347" s="342"/>
      <c r="H347" s="342"/>
      <c r="I347" s="342"/>
      <c r="J347" s="342"/>
      <c r="K347" s="342">
        <f>SUM(K321:K345)</f>
        <v>135000000</v>
      </c>
      <c r="L347" s="342"/>
      <c r="M347" s="342">
        <f>SUM(M321:M344)</f>
        <v>1744000</v>
      </c>
      <c r="N347" s="342">
        <f>SUM(N321:N344)</f>
        <v>327000</v>
      </c>
      <c r="O347" s="342">
        <f>SUM(O321:O344)</f>
        <v>218000</v>
      </c>
      <c r="P347" s="342">
        <f>SUM(P321:P344)</f>
        <v>2289000</v>
      </c>
      <c r="Q347" s="342">
        <f>SUM(Q321:Q345)</f>
        <v>132711000</v>
      </c>
      <c r="R347" s="343"/>
    </row>
    <row r="348" spans="1:18" ht="16.5" thickTop="1">
      <c r="A348" s="429" t="s">
        <v>654</v>
      </c>
      <c r="B348" s="429"/>
      <c r="C348" s="429"/>
      <c r="D348" s="429"/>
      <c r="E348" s="429"/>
      <c r="F348" s="429"/>
      <c r="G348" s="429"/>
      <c r="H348" s="429"/>
      <c r="I348" s="429"/>
      <c r="J348" s="429"/>
      <c r="K348" s="429"/>
      <c r="L348" s="429"/>
      <c r="M348" s="429"/>
      <c r="N348" s="429"/>
      <c r="O348" s="429"/>
      <c r="P348" s="429"/>
      <c r="Q348" s="429"/>
      <c r="R348" s="429"/>
    </row>
    <row r="349" spans="1:18">
      <c r="A349" s="285"/>
      <c r="B349" s="285"/>
      <c r="C349" s="285"/>
      <c r="D349" s="285"/>
      <c r="E349" s="285"/>
      <c r="F349" s="285"/>
      <c r="G349" s="285"/>
      <c r="H349" s="285"/>
      <c r="I349" s="285"/>
      <c r="J349" s="285"/>
      <c r="K349" s="285"/>
      <c r="L349" s="285"/>
      <c r="M349" s="285"/>
      <c r="N349" s="285"/>
      <c r="O349" s="285"/>
      <c r="P349" s="416" t="s">
        <v>636</v>
      </c>
      <c r="Q349" s="416"/>
      <c r="R349" s="416"/>
    </row>
    <row r="350" spans="1:18">
      <c r="A350" s="285"/>
      <c r="B350" s="417" t="s">
        <v>637</v>
      </c>
      <c r="C350" s="417"/>
      <c r="D350" s="344"/>
      <c r="E350" s="345"/>
      <c r="F350" s="345"/>
      <c r="G350" s="417" t="s">
        <v>161</v>
      </c>
      <c r="H350" s="417"/>
      <c r="I350" s="417"/>
      <c r="J350" s="417"/>
      <c r="K350" s="345"/>
      <c r="L350" s="345"/>
      <c r="M350" s="345"/>
      <c r="N350" s="345"/>
      <c r="O350" s="345"/>
      <c r="P350" s="417" t="s">
        <v>157</v>
      </c>
      <c r="Q350" s="417"/>
      <c r="R350" s="417"/>
    </row>
    <row r="351" spans="1:18">
      <c r="A351" s="285"/>
      <c r="B351" s="416" t="s">
        <v>638</v>
      </c>
      <c r="C351" s="416"/>
      <c r="D351" s="346"/>
      <c r="E351" s="285"/>
      <c r="F351" s="285"/>
      <c r="G351" s="416" t="s">
        <v>638</v>
      </c>
      <c r="H351" s="416"/>
      <c r="I351" s="416"/>
      <c r="J351" s="416"/>
      <c r="K351" s="285"/>
      <c r="L351" s="285"/>
      <c r="M351" s="285"/>
      <c r="N351" s="285"/>
      <c r="O351" s="285"/>
      <c r="P351" s="416" t="s">
        <v>639</v>
      </c>
      <c r="Q351" s="416"/>
      <c r="R351" s="416"/>
    </row>
    <row r="357" spans="1:38">
      <c r="A357" s="415" t="s">
        <v>612</v>
      </c>
      <c r="B357" s="415"/>
      <c r="C357" s="415"/>
      <c r="D357" s="415"/>
      <c r="E357" s="415"/>
      <c r="F357" s="415"/>
      <c r="G357" s="415"/>
      <c r="H357" s="415"/>
      <c r="I357" s="415"/>
      <c r="J357" s="415"/>
      <c r="K357" s="415"/>
      <c r="L357" s="415"/>
      <c r="M357" s="415"/>
      <c r="N357" s="415"/>
      <c r="O357" s="415"/>
      <c r="P357" s="415"/>
      <c r="Q357" s="415"/>
      <c r="R357" s="415"/>
      <c r="S357" s="415"/>
      <c r="T357" s="415"/>
      <c r="U357" s="415"/>
      <c r="V357" s="415"/>
      <c r="W357" s="415"/>
      <c r="X357" s="415"/>
      <c r="Y357" s="415"/>
      <c r="Z357" s="415"/>
      <c r="AA357" s="415"/>
      <c r="AB357" s="415"/>
      <c r="AC357" s="415"/>
      <c r="AD357" s="415"/>
      <c r="AE357" s="415"/>
      <c r="AF357" s="415"/>
      <c r="AG357" s="415"/>
      <c r="AH357" s="415"/>
      <c r="AI357" s="415"/>
      <c r="AJ357" s="415"/>
      <c r="AK357" s="415"/>
      <c r="AL357" s="415"/>
    </row>
    <row r="358" spans="1:38">
      <c r="A358" s="284" t="s">
        <v>613</v>
      </c>
      <c r="B358" s="284"/>
      <c r="C358" s="284"/>
      <c r="D358" s="284"/>
      <c r="E358" s="284"/>
      <c r="F358" s="284"/>
      <c r="G358" s="284"/>
      <c r="H358" s="284"/>
      <c r="I358" s="284"/>
      <c r="J358" s="284"/>
      <c r="K358" s="284"/>
      <c r="L358" s="284"/>
      <c r="M358" s="284"/>
      <c r="N358" s="284"/>
      <c r="O358" s="284"/>
      <c r="P358" s="284"/>
      <c r="Q358" s="284"/>
      <c r="R358" s="284"/>
      <c r="S358" s="284"/>
      <c r="T358" s="284"/>
      <c r="U358" s="284"/>
      <c r="V358" s="284"/>
      <c r="W358" s="284"/>
      <c r="X358" s="284"/>
      <c r="Y358" s="284"/>
      <c r="Z358" s="284"/>
      <c r="AA358" s="284"/>
      <c r="AB358" s="284"/>
      <c r="AC358" s="284"/>
      <c r="AD358" s="284"/>
      <c r="AE358" s="284"/>
      <c r="AF358" s="284"/>
      <c r="AG358" s="284"/>
      <c r="AH358" s="284"/>
      <c r="AI358" s="284"/>
      <c r="AJ358" s="284"/>
      <c r="AK358" s="284"/>
      <c r="AL358" s="284"/>
    </row>
    <row r="359" spans="1:38">
      <c r="A359" s="285"/>
      <c r="B359" s="285"/>
      <c r="C359" s="285"/>
      <c r="D359" s="285"/>
      <c r="E359" s="285"/>
      <c r="F359" s="416"/>
      <c r="G359" s="416"/>
      <c r="H359" s="416"/>
      <c r="I359" s="285"/>
      <c r="J359" s="285"/>
      <c r="K359" s="285"/>
      <c r="L359" s="285"/>
      <c r="M359" s="416" t="s">
        <v>614</v>
      </c>
      <c r="N359" s="416"/>
      <c r="O359" s="416"/>
      <c r="P359" s="416"/>
      <c r="Q359" s="416"/>
      <c r="R359" s="416"/>
    </row>
    <row r="360" spans="1:38">
      <c r="A360" s="417" t="s">
        <v>615</v>
      </c>
      <c r="B360" s="417"/>
      <c r="C360" s="417"/>
      <c r="D360" s="417"/>
      <c r="E360" s="417"/>
      <c r="F360" s="417"/>
      <c r="G360" s="417"/>
      <c r="H360" s="417"/>
      <c r="I360" s="417"/>
      <c r="J360" s="417"/>
      <c r="K360" s="417"/>
      <c r="L360" s="417"/>
      <c r="M360" s="417"/>
      <c r="N360" s="417"/>
      <c r="O360" s="417"/>
      <c r="P360" s="417"/>
      <c r="Q360" s="417"/>
      <c r="R360" s="417"/>
    </row>
    <row r="361" spans="1:38">
      <c r="A361" s="417" t="s">
        <v>656</v>
      </c>
      <c r="B361" s="417"/>
      <c r="C361" s="417"/>
      <c r="D361" s="417"/>
      <c r="E361" s="417"/>
      <c r="F361" s="417"/>
      <c r="G361" s="417"/>
      <c r="H361" s="417"/>
      <c r="I361" s="417"/>
      <c r="J361" s="417"/>
      <c r="K361" s="417"/>
      <c r="L361" s="417"/>
      <c r="M361" s="417"/>
      <c r="N361" s="417"/>
      <c r="O361" s="417"/>
      <c r="P361" s="417"/>
      <c r="Q361" s="417"/>
      <c r="R361" s="417"/>
    </row>
    <row r="362" spans="1:38" ht="16.5" thickBot="1">
      <c r="A362" s="418"/>
      <c r="B362" s="418"/>
      <c r="C362" s="418"/>
      <c r="D362" s="418"/>
      <c r="E362" s="418"/>
      <c r="F362" s="418"/>
      <c r="G362" s="418"/>
      <c r="H362" s="418"/>
      <c r="I362" s="418"/>
      <c r="J362" s="418"/>
      <c r="K362" s="418"/>
      <c r="L362" s="418"/>
      <c r="M362" s="418"/>
      <c r="N362" s="418"/>
      <c r="O362" s="418"/>
      <c r="P362" s="418"/>
      <c r="Q362" s="418"/>
      <c r="R362" s="418"/>
    </row>
    <row r="363" spans="1:38" ht="16.5" thickTop="1">
      <c r="A363" s="423" t="s">
        <v>126</v>
      </c>
      <c r="B363" s="425" t="s">
        <v>616</v>
      </c>
      <c r="C363" s="413" t="s">
        <v>130</v>
      </c>
      <c r="D363" s="427" t="s">
        <v>132</v>
      </c>
      <c r="E363" s="419" t="s">
        <v>617</v>
      </c>
      <c r="F363" s="421"/>
      <c r="G363" s="419" t="s">
        <v>618</v>
      </c>
      <c r="H363" s="421"/>
      <c r="I363" s="413" t="s">
        <v>619</v>
      </c>
      <c r="J363" s="413" t="s">
        <v>620</v>
      </c>
      <c r="K363" s="413" t="s">
        <v>621</v>
      </c>
      <c r="L363" s="413" t="s">
        <v>622</v>
      </c>
      <c r="M363" s="419" t="s">
        <v>623</v>
      </c>
      <c r="N363" s="420"/>
      <c r="O363" s="420"/>
      <c r="P363" s="421"/>
      <c r="Q363" s="419" t="s">
        <v>624</v>
      </c>
      <c r="R363" s="422"/>
    </row>
    <row r="364" spans="1:38" ht="31.5">
      <c r="A364" s="424"/>
      <c r="B364" s="426"/>
      <c r="C364" s="414"/>
      <c r="D364" s="428"/>
      <c r="E364" s="286" t="s">
        <v>625</v>
      </c>
      <c r="F364" s="286" t="s">
        <v>626</v>
      </c>
      <c r="G364" s="286" t="s">
        <v>627</v>
      </c>
      <c r="H364" s="286" t="s">
        <v>626</v>
      </c>
      <c r="I364" s="414"/>
      <c r="J364" s="414"/>
      <c r="K364" s="414"/>
      <c r="L364" s="414"/>
      <c r="M364" s="286" t="s">
        <v>628</v>
      </c>
      <c r="N364" s="286" t="s">
        <v>629</v>
      </c>
      <c r="O364" s="286" t="s">
        <v>630</v>
      </c>
      <c r="P364" s="287" t="s">
        <v>631</v>
      </c>
      <c r="Q364" s="286" t="s">
        <v>626</v>
      </c>
      <c r="R364" s="288" t="s">
        <v>632</v>
      </c>
    </row>
    <row r="365" spans="1:38" ht="15.75" customHeight="1">
      <c r="A365" s="407" t="s">
        <v>633</v>
      </c>
      <c r="B365" s="408"/>
      <c r="C365" s="286"/>
      <c r="D365" s="289"/>
      <c r="E365" s="286"/>
      <c r="F365" s="286"/>
      <c r="G365" s="290"/>
      <c r="H365" s="290"/>
      <c r="I365" s="290"/>
      <c r="J365" s="290"/>
      <c r="K365" s="290"/>
      <c r="L365" s="290"/>
      <c r="M365" s="290"/>
      <c r="N365" s="290"/>
      <c r="O365" s="290"/>
      <c r="P365" s="291"/>
      <c r="Q365" s="290"/>
      <c r="R365" s="292"/>
    </row>
    <row r="366" spans="1:38" ht="16.5">
      <c r="A366" s="293">
        <v>1</v>
      </c>
      <c r="B366" s="205" t="s">
        <v>449</v>
      </c>
      <c r="C366" s="294" t="s">
        <v>153</v>
      </c>
      <c r="D366" s="295">
        <v>5000000</v>
      </c>
      <c r="E366" s="296">
        <v>22</v>
      </c>
      <c r="F366" s="297">
        <f>D366</f>
        <v>5000000</v>
      </c>
      <c r="G366" s="298"/>
      <c r="H366" s="298"/>
      <c r="I366" s="298"/>
      <c r="J366" s="298"/>
      <c r="K366" s="298">
        <f>F366</f>
        <v>5000000</v>
      </c>
      <c r="L366" s="298"/>
      <c r="M366" s="163">
        <v>400000</v>
      </c>
      <c r="N366" s="163">
        <v>75000</v>
      </c>
      <c r="O366" s="163">
        <v>50000</v>
      </c>
      <c r="P366" s="164">
        <v>525000</v>
      </c>
      <c r="Q366" s="298">
        <f>K366-P366</f>
        <v>4475000</v>
      </c>
      <c r="R366" s="301"/>
    </row>
    <row r="367" spans="1:38" ht="17.25">
      <c r="A367" s="293">
        <v>2</v>
      </c>
      <c r="B367" s="205" t="s">
        <v>150</v>
      </c>
      <c r="C367" s="294" t="s">
        <v>153</v>
      </c>
      <c r="D367" s="295">
        <v>8000000</v>
      </c>
      <c r="E367" s="296">
        <v>22</v>
      </c>
      <c r="F367" s="297">
        <f>D367</f>
        <v>8000000</v>
      </c>
      <c r="G367" s="298"/>
      <c r="H367" s="298"/>
      <c r="I367" s="298"/>
      <c r="J367" s="298"/>
      <c r="K367" s="298">
        <f t="shared" ref="K367:K390" si="32">F367</f>
        <v>8000000</v>
      </c>
      <c r="L367" s="298"/>
      <c r="M367" s="299">
        <v>336000</v>
      </c>
      <c r="N367" s="299">
        <v>63000</v>
      </c>
      <c r="O367" s="299">
        <v>42000</v>
      </c>
      <c r="P367" s="300">
        <v>441000</v>
      </c>
      <c r="Q367" s="298">
        <f t="shared" ref="Q367:Q390" si="33">K367-P367</f>
        <v>7559000</v>
      </c>
      <c r="R367" s="301"/>
    </row>
    <row r="368" spans="1:38">
      <c r="A368" s="293">
        <v>3</v>
      </c>
      <c r="B368" s="205" t="s">
        <v>154</v>
      </c>
      <c r="C368" s="294" t="s">
        <v>157</v>
      </c>
      <c r="D368" s="302">
        <v>6000000</v>
      </c>
      <c r="E368" s="296">
        <v>22</v>
      </c>
      <c r="F368" s="297">
        <f>D368</f>
        <v>6000000</v>
      </c>
      <c r="G368" s="298"/>
      <c r="H368" s="298"/>
      <c r="I368" s="298"/>
      <c r="J368" s="298"/>
      <c r="K368" s="298">
        <f t="shared" si="32"/>
        <v>6000000</v>
      </c>
      <c r="L368" s="298"/>
      <c r="M368" s="298"/>
      <c r="N368" s="303"/>
      <c r="O368" s="303"/>
      <c r="P368" s="303"/>
      <c r="Q368" s="298">
        <f t="shared" si="33"/>
        <v>6000000</v>
      </c>
      <c r="R368" s="301"/>
    </row>
    <row r="369" spans="1:18">
      <c r="A369" s="293">
        <v>4</v>
      </c>
      <c r="B369" s="205" t="s">
        <v>158</v>
      </c>
      <c r="C369" s="347" t="s">
        <v>161</v>
      </c>
      <c r="D369" s="305">
        <v>2000000</v>
      </c>
      <c r="E369" s="296">
        <v>22</v>
      </c>
      <c r="F369" s="307">
        <f>D369</f>
        <v>2000000</v>
      </c>
      <c r="G369" s="298"/>
      <c r="H369" s="298"/>
      <c r="I369" s="298"/>
      <c r="J369" s="298"/>
      <c r="K369" s="298">
        <f t="shared" si="32"/>
        <v>2000000</v>
      </c>
      <c r="L369" s="298"/>
      <c r="M369" s="298"/>
      <c r="N369" s="303"/>
      <c r="O369" s="303"/>
      <c r="P369" s="303"/>
      <c r="Q369" s="298">
        <f t="shared" si="33"/>
        <v>2000000</v>
      </c>
      <c r="R369" s="301"/>
    </row>
    <row r="370" spans="1:18" ht="17.25">
      <c r="A370" s="308">
        <v>5</v>
      </c>
      <c r="B370" s="206" t="s">
        <v>165</v>
      </c>
      <c r="C370" s="347" t="s">
        <v>164</v>
      </c>
      <c r="D370" s="305">
        <v>4200000</v>
      </c>
      <c r="E370" s="296">
        <v>22</v>
      </c>
      <c r="F370" s="307">
        <f t="shared" ref="F370" si="34">D370</f>
        <v>4200000</v>
      </c>
      <c r="G370" s="298"/>
      <c r="H370" s="298"/>
      <c r="I370" s="298"/>
      <c r="J370" s="298"/>
      <c r="K370" s="298">
        <f t="shared" si="32"/>
        <v>4200000</v>
      </c>
      <c r="L370" s="298"/>
      <c r="M370" s="299">
        <v>336000</v>
      </c>
      <c r="N370" s="299">
        <v>63000</v>
      </c>
      <c r="O370" s="299">
        <v>42000</v>
      </c>
      <c r="P370" s="300">
        <v>441000</v>
      </c>
      <c r="Q370" s="298">
        <f t="shared" si="33"/>
        <v>3759000</v>
      </c>
      <c r="R370" s="301"/>
    </row>
    <row r="371" spans="1:18">
      <c r="A371" s="409" t="s">
        <v>631</v>
      </c>
      <c r="B371" s="410"/>
      <c r="C371" s="309"/>
      <c r="D371" s="310"/>
      <c r="E371" s="311">
        <f>SUM(E366:E370)</f>
        <v>110</v>
      </c>
      <c r="F371" s="312">
        <f>SUM(F366:F370)</f>
        <v>25200000</v>
      </c>
      <c r="G371" s="298"/>
      <c r="H371" s="298"/>
      <c r="I371" s="298"/>
      <c r="J371" s="298"/>
      <c r="K371" s="298">
        <f t="shared" si="32"/>
        <v>25200000</v>
      </c>
      <c r="L371" s="298"/>
      <c r="M371" s="298"/>
      <c r="N371" s="303"/>
      <c r="O371" s="303"/>
      <c r="P371" s="303"/>
      <c r="Q371" s="298">
        <f t="shared" si="33"/>
        <v>25200000</v>
      </c>
      <c r="R371" s="301"/>
    </row>
    <row r="372" spans="1:18">
      <c r="A372" s="313"/>
      <c r="B372" s="314"/>
      <c r="C372" s="309"/>
      <c r="D372" s="315"/>
      <c r="E372" s="316"/>
      <c r="F372" s="298"/>
      <c r="G372" s="298"/>
      <c r="H372" s="298"/>
      <c r="I372" s="298"/>
      <c r="J372" s="298"/>
      <c r="K372" s="298">
        <f t="shared" si="32"/>
        <v>0</v>
      </c>
      <c r="L372" s="298"/>
      <c r="M372" s="298"/>
      <c r="N372" s="303"/>
      <c r="O372" s="303"/>
      <c r="P372" s="303"/>
      <c r="Q372" s="298">
        <f t="shared" si="33"/>
        <v>0</v>
      </c>
      <c r="R372" s="301"/>
    </row>
    <row r="373" spans="1:18">
      <c r="A373" s="411" t="s">
        <v>634</v>
      </c>
      <c r="B373" s="412"/>
      <c r="C373" s="309"/>
      <c r="D373" s="315"/>
      <c r="E373" s="316"/>
      <c r="F373" s="298"/>
      <c r="G373" s="298"/>
      <c r="H373" s="298"/>
      <c r="I373" s="298"/>
      <c r="J373" s="298"/>
      <c r="K373" s="298">
        <f t="shared" si="32"/>
        <v>0</v>
      </c>
      <c r="L373" s="298"/>
      <c r="M373" s="298"/>
      <c r="N373" s="303"/>
      <c r="O373" s="303"/>
      <c r="P373" s="303"/>
      <c r="Q373" s="298">
        <f t="shared" si="33"/>
        <v>0</v>
      </c>
      <c r="R373" s="301"/>
    </row>
    <row r="374" spans="1:18" ht="17.25">
      <c r="A374" s="317">
        <v>1</v>
      </c>
      <c r="B374" s="318" t="s">
        <v>163</v>
      </c>
      <c r="C374" s="319" t="s">
        <v>164</v>
      </c>
      <c r="D374" s="320">
        <v>4200000</v>
      </c>
      <c r="E374" s="321">
        <v>23</v>
      </c>
      <c r="F374" s="322">
        <v>4200000</v>
      </c>
      <c r="G374" s="298"/>
      <c r="H374" s="298"/>
      <c r="I374" s="298"/>
      <c r="J374" s="298"/>
      <c r="K374" s="298">
        <f t="shared" si="32"/>
        <v>4200000</v>
      </c>
      <c r="L374" s="298"/>
      <c r="M374" s="299">
        <v>336000</v>
      </c>
      <c r="N374" s="299">
        <v>63000</v>
      </c>
      <c r="O374" s="299">
        <v>42000</v>
      </c>
      <c r="P374" s="300">
        <v>441000</v>
      </c>
      <c r="Q374" s="298">
        <f t="shared" si="33"/>
        <v>3759000</v>
      </c>
      <c r="R374" s="301"/>
    </row>
    <row r="375" spans="1:18" ht="17.25">
      <c r="A375" s="317">
        <v>2</v>
      </c>
      <c r="B375" s="318" t="s">
        <v>168</v>
      </c>
      <c r="C375" s="319" t="s">
        <v>164</v>
      </c>
      <c r="D375" s="320">
        <v>4200000</v>
      </c>
      <c r="E375" s="321">
        <v>23</v>
      </c>
      <c r="F375" s="322">
        <v>4200000</v>
      </c>
      <c r="G375" s="298"/>
      <c r="H375" s="298"/>
      <c r="I375" s="298"/>
      <c r="J375" s="298"/>
      <c r="K375" s="298">
        <f t="shared" si="32"/>
        <v>4200000</v>
      </c>
      <c r="L375" s="298"/>
      <c r="M375" s="299">
        <v>336000</v>
      </c>
      <c r="N375" s="299">
        <v>63000</v>
      </c>
      <c r="O375" s="299">
        <v>42000</v>
      </c>
      <c r="P375" s="300">
        <v>441000</v>
      </c>
      <c r="Q375" s="298">
        <f t="shared" si="33"/>
        <v>3759000</v>
      </c>
      <c r="R375" s="301"/>
    </row>
    <row r="376" spans="1:18">
      <c r="A376" s="317">
        <v>3</v>
      </c>
      <c r="B376" s="318" t="s">
        <v>200</v>
      </c>
      <c r="C376" s="319" t="s">
        <v>164</v>
      </c>
      <c r="D376" s="320">
        <v>400000</v>
      </c>
      <c r="E376" s="321">
        <v>22</v>
      </c>
      <c r="F376" s="322">
        <v>4200000</v>
      </c>
      <c r="G376" s="298"/>
      <c r="H376" s="298"/>
      <c r="I376" s="298"/>
      <c r="J376" s="298"/>
      <c r="K376" s="298">
        <f t="shared" si="32"/>
        <v>4200000</v>
      </c>
      <c r="L376" s="298"/>
      <c r="M376" s="298"/>
      <c r="N376" s="303"/>
      <c r="O376" s="303"/>
      <c r="P376" s="303"/>
      <c r="Q376" s="298">
        <f t="shared" si="33"/>
        <v>4200000</v>
      </c>
      <c r="R376" s="301"/>
    </row>
    <row r="377" spans="1:18">
      <c r="A377" s="430" t="s">
        <v>631</v>
      </c>
      <c r="B377" s="431"/>
      <c r="C377" s="309"/>
      <c r="D377" s="323"/>
      <c r="E377" s="324">
        <f>SUM(E374:E376)</f>
        <v>68</v>
      </c>
      <c r="F377" s="325">
        <f>SUM(F374:F376)</f>
        <v>12600000</v>
      </c>
      <c r="G377" s="298"/>
      <c r="H377" s="298"/>
      <c r="I377" s="298"/>
      <c r="J377" s="298"/>
      <c r="K377" s="298">
        <f t="shared" si="32"/>
        <v>12600000</v>
      </c>
      <c r="L377" s="298"/>
      <c r="M377" s="298"/>
      <c r="N377" s="303"/>
      <c r="O377" s="303"/>
      <c r="P377" s="303"/>
      <c r="Q377" s="298">
        <f t="shared" si="33"/>
        <v>12600000</v>
      </c>
      <c r="R377" s="301"/>
    </row>
    <row r="378" spans="1:18">
      <c r="A378" s="313"/>
      <c r="B378" s="326"/>
      <c r="C378" s="327"/>
      <c r="D378" s="315"/>
      <c r="E378" s="316"/>
      <c r="F378" s="298"/>
      <c r="G378" s="298"/>
      <c r="H378" s="298"/>
      <c r="I378" s="298"/>
      <c r="J378" s="298"/>
      <c r="K378" s="298">
        <f t="shared" si="32"/>
        <v>0</v>
      </c>
      <c r="L378" s="298"/>
      <c r="M378" s="298"/>
      <c r="N378" s="303"/>
      <c r="O378" s="303"/>
      <c r="P378" s="303"/>
      <c r="Q378" s="298">
        <f t="shared" si="33"/>
        <v>0</v>
      </c>
      <c r="R378" s="301"/>
    </row>
    <row r="379" spans="1:18">
      <c r="A379" s="432" t="s">
        <v>635</v>
      </c>
      <c r="B379" s="433"/>
      <c r="C379" s="328"/>
      <c r="D379" s="315"/>
      <c r="E379" s="316"/>
      <c r="F379" s="298"/>
      <c r="G379" s="298"/>
      <c r="H379" s="298"/>
      <c r="I379" s="298"/>
      <c r="J379" s="298"/>
      <c r="K379" s="298">
        <f t="shared" si="32"/>
        <v>0</v>
      </c>
      <c r="L379" s="298"/>
      <c r="M379" s="298"/>
      <c r="N379" s="303"/>
      <c r="O379" s="303"/>
      <c r="P379" s="303"/>
      <c r="Q379" s="298">
        <f t="shared" si="33"/>
        <v>0</v>
      </c>
      <c r="R379" s="301"/>
    </row>
    <row r="380" spans="1:18">
      <c r="A380" s="329">
        <v>1</v>
      </c>
      <c r="B380" s="318" t="s">
        <v>205</v>
      </c>
      <c r="C380" s="330" t="s">
        <v>610</v>
      </c>
      <c r="D380" s="331">
        <v>400000</v>
      </c>
      <c r="E380" s="321">
        <v>23</v>
      </c>
      <c r="F380" s="332">
        <f>D380*E380</f>
        <v>9200000</v>
      </c>
      <c r="G380" s="298"/>
      <c r="H380" s="298"/>
      <c r="I380" s="298"/>
      <c r="J380" s="298"/>
      <c r="K380" s="298">
        <f t="shared" si="32"/>
        <v>9200000</v>
      </c>
      <c r="L380" s="298"/>
      <c r="M380" s="298"/>
      <c r="N380" s="303"/>
      <c r="O380" s="303"/>
      <c r="P380" s="303"/>
      <c r="Q380" s="298">
        <f t="shared" si="33"/>
        <v>9200000</v>
      </c>
      <c r="R380" s="301"/>
    </row>
    <row r="381" spans="1:18">
      <c r="A381" s="329">
        <v>2</v>
      </c>
      <c r="B381" s="318" t="s">
        <v>207</v>
      </c>
      <c r="C381" s="330" t="s">
        <v>610</v>
      </c>
      <c r="D381" s="331">
        <v>400000</v>
      </c>
      <c r="E381" s="321">
        <v>23</v>
      </c>
      <c r="F381" s="332">
        <f t="shared" ref="F381:F390" si="35">D381*E381</f>
        <v>9200000</v>
      </c>
      <c r="G381" s="298"/>
      <c r="H381" s="298"/>
      <c r="I381" s="298"/>
      <c r="J381" s="298"/>
      <c r="K381" s="298">
        <f t="shared" si="32"/>
        <v>9200000</v>
      </c>
      <c r="L381" s="298"/>
      <c r="M381" s="298"/>
      <c r="N381" s="303"/>
      <c r="O381" s="303"/>
      <c r="P381" s="303"/>
      <c r="Q381" s="298">
        <f t="shared" si="33"/>
        <v>9200000</v>
      </c>
      <c r="R381" s="301"/>
    </row>
    <row r="382" spans="1:18">
      <c r="A382" s="329">
        <v>3</v>
      </c>
      <c r="B382" s="318" t="s">
        <v>186</v>
      </c>
      <c r="C382" s="330" t="s">
        <v>610</v>
      </c>
      <c r="D382" s="331">
        <v>400000</v>
      </c>
      <c r="E382" s="321">
        <v>23</v>
      </c>
      <c r="F382" s="332">
        <f t="shared" si="35"/>
        <v>9200000</v>
      </c>
      <c r="G382" s="298"/>
      <c r="H382" s="298"/>
      <c r="I382" s="298"/>
      <c r="J382" s="298"/>
      <c r="K382" s="298">
        <f t="shared" si="32"/>
        <v>9200000</v>
      </c>
      <c r="L382" s="298"/>
      <c r="M382" s="298"/>
      <c r="N382" s="303"/>
      <c r="O382" s="303"/>
      <c r="P382" s="303"/>
      <c r="Q382" s="298">
        <f t="shared" si="33"/>
        <v>9200000</v>
      </c>
      <c r="R382" s="301"/>
    </row>
    <row r="383" spans="1:18">
      <c r="A383" s="329">
        <v>4</v>
      </c>
      <c r="B383" s="333" t="s">
        <v>174</v>
      </c>
      <c r="C383" s="330" t="s">
        <v>610</v>
      </c>
      <c r="D383" s="331">
        <v>400000</v>
      </c>
      <c r="E383" s="321">
        <v>23</v>
      </c>
      <c r="F383" s="332">
        <f t="shared" si="35"/>
        <v>9200000</v>
      </c>
      <c r="G383" s="298"/>
      <c r="H383" s="298"/>
      <c r="I383" s="298"/>
      <c r="J383" s="298"/>
      <c r="K383" s="298">
        <f t="shared" si="32"/>
        <v>9200000</v>
      </c>
      <c r="L383" s="298"/>
      <c r="M383" s="298"/>
      <c r="N383" s="303"/>
      <c r="O383" s="303"/>
      <c r="P383" s="303"/>
      <c r="Q383" s="298">
        <f t="shared" si="33"/>
        <v>9200000</v>
      </c>
      <c r="R383" s="301"/>
    </row>
    <row r="384" spans="1:18">
      <c r="A384" s="329">
        <v>5</v>
      </c>
      <c r="B384" s="333" t="s">
        <v>177</v>
      </c>
      <c r="C384" s="330" t="s">
        <v>610</v>
      </c>
      <c r="D384" s="331">
        <v>400000</v>
      </c>
      <c r="E384" s="321">
        <v>23</v>
      </c>
      <c r="F384" s="332">
        <f t="shared" si="35"/>
        <v>9200000</v>
      </c>
      <c r="G384" s="298"/>
      <c r="H384" s="298"/>
      <c r="I384" s="298"/>
      <c r="J384" s="298"/>
      <c r="K384" s="298">
        <f t="shared" si="32"/>
        <v>9200000</v>
      </c>
      <c r="L384" s="298"/>
      <c r="M384" s="298"/>
      <c r="N384" s="303"/>
      <c r="O384" s="303"/>
      <c r="P384" s="303"/>
      <c r="Q384" s="298">
        <f t="shared" si="33"/>
        <v>9200000</v>
      </c>
      <c r="R384" s="301"/>
    </row>
    <row r="385" spans="1:18">
      <c r="A385" s="329">
        <v>6</v>
      </c>
      <c r="B385" s="333" t="s">
        <v>180</v>
      </c>
      <c r="C385" s="330" t="s">
        <v>610</v>
      </c>
      <c r="D385" s="331">
        <v>400000</v>
      </c>
      <c r="E385" s="321">
        <v>23</v>
      </c>
      <c r="F385" s="332">
        <f t="shared" si="35"/>
        <v>9200000</v>
      </c>
      <c r="G385" s="298"/>
      <c r="H385" s="298"/>
      <c r="I385" s="298"/>
      <c r="J385" s="298"/>
      <c r="K385" s="298">
        <f t="shared" si="32"/>
        <v>9200000</v>
      </c>
      <c r="L385" s="298"/>
      <c r="M385" s="298"/>
      <c r="N385" s="303"/>
      <c r="O385" s="303"/>
      <c r="P385" s="303"/>
      <c r="Q385" s="298">
        <f t="shared" si="33"/>
        <v>9200000</v>
      </c>
      <c r="R385" s="301"/>
    </row>
    <row r="386" spans="1:18">
      <c r="A386" s="329">
        <v>7</v>
      </c>
      <c r="B386" s="333" t="s">
        <v>183</v>
      </c>
      <c r="C386" s="330" t="s">
        <v>610</v>
      </c>
      <c r="D386" s="331">
        <v>400000</v>
      </c>
      <c r="E386" s="321">
        <v>23</v>
      </c>
      <c r="F386" s="332">
        <f t="shared" si="35"/>
        <v>9200000</v>
      </c>
      <c r="G386" s="298"/>
      <c r="H386" s="298"/>
      <c r="I386" s="298"/>
      <c r="J386" s="298"/>
      <c r="K386" s="298">
        <f t="shared" si="32"/>
        <v>9200000</v>
      </c>
      <c r="L386" s="298"/>
      <c r="M386" s="298"/>
      <c r="N386" s="303"/>
      <c r="O386" s="303"/>
      <c r="P386" s="303"/>
      <c r="Q386" s="298">
        <f t="shared" si="33"/>
        <v>9200000</v>
      </c>
      <c r="R386" s="301"/>
    </row>
    <row r="387" spans="1:18">
      <c r="A387" s="329">
        <v>8</v>
      </c>
      <c r="B387" s="333" t="s">
        <v>186</v>
      </c>
      <c r="C387" s="330" t="s">
        <v>610</v>
      </c>
      <c r="D387" s="331">
        <v>400000</v>
      </c>
      <c r="E387" s="321">
        <v>23</v>
      </c>
      <c r="F387" s="332">
        <f t="shared" si="35"/>
        <v>9200000</v>
      </c>
      <c r="G387" s="298"/>
      <c r="H387" s="298"/>
      <c r="I387" s="298"/>
      <c r="J387" s="298"/>
      <c r="K387" s="298">
        <f t="shared" si="32"/>
        <v>9200000</v>
      </c>
      <c r="L387" s="298"/>
      <c r="M387" s="298"/>
      <c r="N387" s="303"/>
      <c r="O387" s="303"/>
      <c r="P387" s="303"/>
      <c r="Q387" s="298">
        <f t="shared" si="33"/>
        <v>9200000</v>
      </c>
      <c r="R387" s="301"/>
    </row>
    <row r="388" spans="1:18">
      <c r="A388" s="329">
        <v>9</v>
      </c>
      <c r="B388" s="318" t="s">
        <v>202</v>
      </c>
      <c r="C388" s="330" t="s">
        <v>610</v>
      </c>
      <c r="D388" s="331">
        <v>400000</v>
      </c>
      <c r="E388" s="321">
        <v>23</v>
      </c>
      <c r="F388" s="332">
        <f t="shared" si="35"/>
        <v>9200000</v>
      </c>
      <c r="G388" s="298"/>
      <c r="H388" s="298"/>
      <c r="I388" s="298"/>
      <c r="J388" s="298"/>
      <c r="K388" s="298">
        <f t="shared" si="32"/>
        <v>9200000</v>
      </c>
      <c r="L388" s="298"/>
      <c r="M388" s="298"/>
      <c r="N388" s="303"/>
      <c r="O388" s="303"/>
      <c r="P388" s="303"/>
      <c r="Q388" s="298">
        <f t="shared" si="33"/>
        <v>9200000</v>
      </c>
      <c r="R388" s="301"/>
    </row>
    <row r="389" spans="1:18">
      <c r="A389" s="329">
        <v>10</v>
      </c>
      <c r="B389" s="318" t="s">
        <v>204</v>
      </c>
      <c r="C389" s="330" t="s">
        <v>610</v>
      </c>
      <c r="D389" s="331">
        <v>400000</v>
      </c>
      <c r="E389" s="321">
        <v>23</v>
      </c>
      <c r="F389" s="332">
        <f t="shared" si="35"/>
        <v>9200000</v>
      </c>
      <c r="G389" s="298"/>
      <c r="H389" s="298"/>
      <c r="I389" s="298"/>
      <c r="J389" s="298"/>
      <c r="K389" s="298">
        <f t="shared" si="32"/>
        <v>9200000</v>
      </c>
      <c r="L389" s="298"/>
      <c r="M389" s="298"/>
      <c r="N389" s="303"/>
      <c r="O389" s="303"/>
      <c r="P389" s="303"/>
      <c r="Q389" s="298">
        <f t="shared" si="33"/>
        <v>9200000</v>
      </c>
      <c r="R389" s="301"/>
    </row>
    <row r="390" spans="1:18">
      <c r="A390" s="334">
        <v>11</v>
      </c>
      <c r="B390" s="318" t="s">
        <v>191</v>
      </c>
      <c r="C390" s="330" t="s">
        <v>610</v>
      </c>
      <c r="D390" s="335">
        <v>400000</v>
      </c>
      <c r="E390" s="321">
        <v>23</v>
      </c>
      <c r="F390" s="332">
        <f t="shared" si="35"/>
        <v>9200000</v>
      </c>
      <c r="G390" s="336"/>
      <c r="H390" s="336"/>
      <c r="I390" s="336"/>
      <c r="J390" s="336"/>
      <c r="K390" s="298">
        <f t="shared" si="32"/>
        <v>9200000</v>
      </c>
      <c r="L390" s="336"/>
      <c r="M390" s="336"/>
      <c r="N390" s="337"/>
      <c r="O390" s="337"/>
      <c r="P390" s="337"/>
      <c r="Q390" s="298">
        <f t="shared" si="33"/>
        <v>9200000</v>
      </c>
      <c r="R390" s="338"/>
    </row>
    <row r="391" spans="1:18">
      <c r="A391" s="434" t="s">
        <v>631</v>
      </c>
      <c r="B391" s="435"/>
      <c r="C391" s="286"/>
      <c r="D391" s="286"/>
      <c r="E391" s="286">
        <f>SUM(E380:E390)</f>
        <v>253</v>
      </c>
      <c r="F391" s="286">
        <f>SUM(F380:F390)</f>
        <v>101200000</v>
      </c>
      <c r="G391" s="336"/>
      <c r="H391" s="336"/>
      <c r="I391" s="336"/>
      <c r="J391" s="336"/>
      <c r="K391" s="336"/>
      <c r="L391" s="336"/>
      <c r="M391" s="336"/>
      <c r="N391" s="337"/>
      <c r="O391" s="337"/>
      <c r="P391" s="337"/>
      <c r="Q391" s="336"/>
      <c r="R391" s="338"/>
    </row>
    <row r="392" spans="1:18" ht="16.5" thickBot="1">
      <c r="A392" s="436" t="s">
        <v>641</v>
      </c>
      <c r="B392" s="437"/>
      <c r="C392" s="339"/>
      <c r="D392" s="340"/>
      <c r="E392" s="341">
        <f>E371+E377+E391</f>
        <v>431</v>
      </c>
      <c r="F392" s="340">
        <f>F371+F377+F391</f>
        <v>139000000</v>
      </c>
      <c r="G392" s="342"/>
      <c r="H392" s="342"/>
      <c r="I392" s="342"/>
      <c r="J392" s="342"/>
      <c r="K392" s="342">
        <f>SUM(K366:K390)</f>
        <v>176800000</v>
      </c>
      <c r="L392" s="342"/>
      <c r="M392" s="342">
        <f>SUM(M366:M389)</f>
        <v>1744000</v>
      </c>
      <c r="N392" s="342">
        <f>SUM(N366:N389)</f>
        <v>327000</v>
      </c>
      <c r="O392" s="342">
        <f>SUM(O366:O389)</f>
        <v>218000</v>
      </c>
      <c r="P392" s="342">
        <f>SUM(P366:P389)</f>
        <v>2289000</v>
      </c>
      <c r="Q392" s="342">
        <f>SUM(Q366:Q390)</f>
        <v>174511000</v>
      </c>
      <c r="R392" s="343"/>
    </row>
    <row r="393" spans="1:18" ht="16.5" thickTop="1">
      <c r="A393" s="429" t="s">
        <v>654</v>
      </c>
      <c r="B393" s="429"/>
      <c r="C393" s="429"/>
      <c r="D393" s="429"/>
      <c r="E393" s="429"/>
      <c r="F393" s="429"/>
      <c r="G393" s="429"/>
      <c r="H393" s="429"/>
      <c r="I393" s="429"/>
      <c r="J393" s="429"/>
      <c r="K393" s="429"/>
      <c r="L393" s="429"/>
      <c r="M393" s="429"/>
      <c r="N393" s="429"/>
      <c r="O393" s="429"/>
      <c r="P393" s="429"/>
      <c r="Q393" s="429"/>
      <c r="R393" s="429"/>
    </row>
    <row r="394" spans="1:18">
      <c r="A394" s="285"/>
      <c r="B394" s="285"/>
      <c r="C394" s="285"/>
      <c r="D394" s="285"/>
      <c r="E394" s="285"/>
      <c r="F394" s="285"/>
      <c r="G394" s="285"/>
      <c r="H394" s="285"/>
      <c r="I394" s="285"/>
      <c r="J394" s="285"/>
      <c r="K394" s="285"/>
      <c r="L394" s="285"/>
      <c r="M394" s="285"/>
      <c r="N394" s="285"/>
      <c r="O394" s="285"/>
      <c r="P394" s="416" t="s">
        <v>636</v>
      </c>
      <c r="Q394" s="416"/>
      <c r="R394" s="416"/>
    </row>
    <row r="395" spans="1:18">
      <c r="A395" s="285"/>
      <c r="B395" s="417" t="s">
        <v>637</v>
      </c>
      <c r="C395" s="417"/>
      <c r="D395" s="344"/>
      <c r="E395" s="345"/>
      <c r="F395" s="345"/>
      <c r="G395" s="417" t="s">
        <v>161</v>
      </c>
      <c r="H395" s="417"/>
      <c r="I395" s="417"/>
      <c r="J395" s="417"/>
      <c r="K395" s="345"/>
      <c r="L395" s="345"/>
      <c r="M395" s="345"/>
      <c r="N395" s="345"/>
      <c r="O395" s="345"/>
      <c r="P395" s="417" t="s">
        <v>157</v>
      </c>
      <c r="Q395" s="417"/>
      <c r="R395" s="417"/>
    </row>
    <row r="396" spans="1:18">
      <c r="A396" s="285"/>
      <c r="B396" s="416" t="s">
        <v>638</v>
      </c>
      <c r="C396" s="416"/>
      <c r="D396" s="346"/>
      <c r="E396" s="285"/>
      <c r="F396" s="285"/>
      <c r="G396" s="416" t="s">
        <v>638</v>
      </c>
      <c r="H396" s="416"/>
      <c r="I396" s="416"/>
      <c r="J396" s="416"/>
      <c r="K396" s="285"/>
      <c r="L396" s="285"/>
      <c r="M396" s="285"/>
      <c r="N396" s="285"/>
      <c r="O396" s="285"/>
      <c r="P396" s="416" t="s">
        <v>639</v>
      </c>
      <c r="Q396" s="416"/>
      <c r="R396" s="416"/>
    </row>
    <row r="402" spans="1:38">
      <c r="A402" s="415" t="s">
        <v>612</v>
      </c>
      <c r="B402" s="415"/>
      <c r="C402" s="415"/>
      <c r="D402" s="415"/>
      <c r="E402" s="415"/>
      <c r="F402" s="415"/>
      <c r="G402" s="415"/>
      <c r="H402" s="415"/>
      <c r="I402" s="415"/>
      <c r="J402" s="415"/>
      <c r="K402" s="415"/>
      <c r="L402" s="415"/>
      <c r="M402" s="415"/>
      <c r="N402" s="415"/>
      <c r="O402" s="415"/>
      <c r="P402" s="415"/>
      <c r="Q402" s="415"/>
      <c r="R402" s="415"/>
      <c r="S402" s="415"/>
      <c r="T402" s="415"/>
      <c r="U402" s="415"/>
      <c r="V402" s="415"/>
      <c r="W402" s="415"/>
      <c r="X402" s="415"/>
      <c r="Y402" s="415"/>
      <c r="Z402" s="415"/>
      <c r="AA402" s="415"/>
      <c r="AB402" s="415"/>
      <c r="AC402" s="415"/>
      <c r="AD402" s="415"/>
      <c r="AE402" s="415"/>
      <c r="AF402" s="415"/>
      <c r="AG402" s="415"/>
      <c r="AH402" s="415"/>
      <c r="AI402" s="415"/>
      <c r="AJ402" s="415"/>
      <c r="AK402" s="415"/>
      <c r="AL402" s="415"/>
    </row>
    <row r="403" spans="1:38">
      <c r="A403" s="284" t="s">
        <v>613</v>
      </c>
      <c r="B403" s="284"/>
      <c r="C403" s="284"/>
      <c r="D403" s="284"/>
      <c r="E403" s="284"/>
      <c r="F403" s="284"/>
      <c r="G403" s="284"/>
      <c r="H403" s="284"/>
      <c r="I403" s="284"/>
      <c r="J403" s="284"/>
      <c r="K403" s="284"/>
      <c r="L403" s="284"/>
      <c r="M403" s="284"/>
      <c r="N403" s="284"/>
      <c r="O403" s="284"/>
      <c r="P403" s="284"/>
      <c r="Q403" s="284"/>
      <c r="R403" s="284"/>
      <c r="S403" s="284"/>
      <c r="T403" s="284"/>
      <c r="U403" s="284"/>
      <c r="V403" s="284"/>
      <c r="W403" s="284"/>
      <c r="X403" s="284"/>
      <c r="Y403" s="284"/>
      <c r="Z403" s="284"/>
      <c r="AA403" s="284"/>
      <c r="AB403" s="284"/>
      <c r="AC403" s="284"/>
      <c r="AD403" s="284"/>
      <c r="AE403" s="284"/>
      <c r="AF403" s="284"/>
      <c r="AG403" s="284"/>
      <c r="AH403" s="284"/>
      <c r="AI403" s="284"/>
      <c r="AJ403" s="284"/>
      <c r="AK403" s="284"/>
      <c r="AL403" s="284"/>
    </row>
    <row r="404" spans="1:38">
      <c r="A404" s="285"/>
      <c r="B404" s="285"/>
      <c r="C404" s="285"/>
      <c r="D404" s="285"/>
      <c r="E404" s="285"/>
      <c r="F404" s="416"/>
      <c r="G404" s="416"/>
      <c r="H404" s="416"/>
      <c r="I404" s="285"/>
      <c r="J404" s="285"/>
      <c r="K404" s="285"/>
      <c r="L404" s="285"/>
      <c r="M404" s="416" t="s">
        <v>614</v>
      </c>
      <c r="N404" s="416"/>
      <c r="O404" s="416"/>
      <c r="P404" s="416"/>
      <c r="Q404" s="416"/>
      <c r="R404" s="416"/>
    </row>
    <row r="405" spans="1:38">
      <c r="A405" s="417" t="s">
        <v>615</v>
      </c>
      <c r="B405" s="417"/>
      <c r="C405" s="417"/>
      <c r="D405" s="417"/>
      <c r="E405" s="417"/>
      <c r="F405" s="417"/>
      <c r="G405" s="417"/>
      <c r="H405" s="417"/>
      <c r="I405" s="417"/>
      <c r="J405" s="417"/>
      <c r="K405" s="417"/>
      <c r="L405" s="417"/>
      <c r="M405" s="417"/>
      <c r="N405" s="417"/>
      <c r="O405" s="417"/>
      <c r="P405" s="417"/>
      <c r="Q405" s="417"/>
      <c r="R405" s="417"/>
    </row>
    <row r="406" spans="1:38">
      <c r="A406" s="417" t="s">
        <v>657</v>
      </c>
      <c r="B406" s="417"/>
      <c r="C406" s="417"/>
      <c r="D406" s="417"/>
      <c r="E406" s="417"/>
      <c r="F406" s="417"/>
      <c r="G406" s="417"/>
      <c r="H406" s="417"/>
      <c r="I406" s="417"/>
      <c r="J406" s="417"/>
      <c r="K406" s="417"/>
      <c r="L406" s="417"/>
      <c r="M406" s="417"/>
      <c r="N406" s="417"/>
      <c r="O406" s="417"/>
      <c r="P406" s="417"/>
      <c r="Q406" s="417"/>
      <c r="R406" s="417"/>
    </row>
    <row r="407" spans="1:38" ht="16.5" thickBot="1">
      <c r="A407" s="418"/>
      <c r="B407" s="418"/>
      <c r="C407" s="418"/>
      <c r="D407" s="418"/>
      <c r="E407" s="418"/>
      <c r="F407" s="418"/>
      <c r="G407" s="418"/>
      <c r="H407" s="418"/>
      <c r="I407" s="418"/>
      <c r="J407" s="418"/>
      <c r="K407" s="418"/>
      <c r="L407" s="418"/>
      <c r="M407" s="418"/>
      <c r="N407" s="418"/>
      <c r="O407" s="418"/>
      <c r="P407" s="418"/>
      <c r="Q407" s="418"/>
      <c r="R407" s="418"/>
    </row>
    <row r="408" spans="1:38" ht="16.5" thickTop="1">
      <c r="A408" s="423" t="s">
        <v>126</v>
      </c>
      <c r="B408" s="425" t="s">
        <v>616</v>
      </c>
      <c r="C408" s="413" t="s">
        <v>130</v>
      </c>
      <c r="D408" s="427" t="s">
        <v>132</v>
      </c>
      <c r="E408" s="419" t="s">
        <v>617</v>
      </c>
      <c r="F408" s="421"/>
      <c r="G408" s="419" t="s">
        <v>618</v>
      </c>
      <c r="H408" s="421"/>
      <c r="I408" s="413" t="s">
        <v>619</v>
      </c>
      <c r="J408" s="413" t="s">
        <v>620</v>
      </c>
      <c r="K408" s="413" t="s">
        <v>621</v>
      </c>
      <c r="L408" s="413" t="s">
        <v>622</v>
      </c>
      <c r="M408" s="419" t="s">
        <v>623</v>
      </c>
      <c r="N408" s="420"/>
      <c r="O408" s="420"/>
      <c r="P408" s="421"/>
      <c r="Q408" s="419" t="s">
        <v>624</v>
      </c>
      <c r="R408" s="422"/>
    </row>
    <row r="409" spans="1:38" ht="31.5">
      <c r="A409" s="424"/>
      <c r="B409" s="426"/>
      <c r="C409" s="414"/>
      <c r="D409" s="428"/>
      <c r="E409" s="286" t="s">
        <v>625</v>
      </c>
      <c r="F409" s="286" t="s">
        <v>626</v>
      </c>
      <c r="G409" s="286" t="s">
        <v>627</v>
      </c>
      <c r="H409" s="286" t="s">
        <v>626</v>
      </c>
      <c r="I409" s="414"/>
      <c r="J409" s="414"/>
      <c r="K409" s="414"/>
      <c r="L409" s="414"/>
      <c r="M409" s="286" t="s">
        <v>628</v>
      </c>
      <c r="N409" s="286" t="s">
        <v>629</v>
      </c>
      <c r="O409" s="286" t="s">
        <v>630</v>
      </c>
      <c r="P409" s="287" t="s">
        <v>631</v>
      </c>
      <c r="Q409" s="286" t="s">
        <v>626</v>
      </c>
      <c r="R409" s="288" t="s">
        <v>632</v>
      </c>
    </row>
    <row r="410" spans="1:38" ht="15.75" customHeight="1">
      <c r="A410" s="407" t="s">
        <v>633</v>
      </c>
      <c r="B410" s="408"/>
      <c r="C410" s="286"/>
      <c r="D410" s="289"/>
      <c r="E410" s="286"/>
      <c r="F410" s="286"/>
      <c r="G410" s="290"/>
      <c r="H410" s="290"/>
      <c r="I410" s="290"/>
      <c r="J410" s="290"/>
      <c r="K410" s="290"/>
      <c r="L410" s="290"/>
      <c r="M410" s="290"/>
      <c r="N410" s="290"/>
      <c r="O410" s="290"/>
      <c r="P410" s="291"/>
      <c r="Q410" s="290"/>
      <c r="R410" s="292"/>
    </row>
    <row r="411" spans="1:38" ht="16.5">
      <c r="A411" s="293">
        <v>1</v>
      </c>
      <c r="B411" s="205" t="s">
        <v>449</v>
      </c>
      <c r="C411" s="294" t="s">
        <v>153</v>
      </c>
      <c r="D411" s="295">
        <v>5000000</v>
      </c>
      <c r="E411" s="296">
        <v>21</v>
      </c>
      <c r="F411" s="297">
        <f>D411</f>
        <v>5000000</v>
      </c>
      <c r="G411" s="298"/>
      <c r="H411" s="298"/>
      <c r="I411" s="298"/>
      <c r="J411" s="298"/>
      <c r="K411" s="298">
        <f>F411</f>
        <v>5000000</v>
      </c>
      <c r="L411" s="298"/>
      <c r="M411" s="163">
        <v>400000</v>
      </c>
      <c r="N411" s="163">
        <v>75000</v>
      </c>
      <c r="O411" s="163">
        <v>50000</v>
      </c>
      <c r="P411" s="164">
        <v>525000</v>
      </c>
      <c r="Q411" s="298">
        <f>K411-P411</f>
        <v>4475000</v>
      </c>
      <c r="R411" s="301"/>
    </row>
    <row r="412" spans="1:38" ht="17.25">
      <c r="A412" s="293">
        <v>2</v>
      </c>
      <c r="B412" s="205" t="s">
        <v>150</v>
      </c>
      <c r="C412" s="294" t="s">
        <v>153</v>
      </c>
      <c r="D412" s="295">
        <v>8000000</v>
      </c>
      <c r="E412" s="296">
        <v>21</v>
      </c>
      <c r="F412" s="297">
        <f>D412</f>
        <v>8000000</v>
      </c>
      <c r="G412" s="298"/>
      <c r="H412" s="298"/>
      <c r="I412" s="298"/>
      <c r="J412" s="298"/>
      <c r="K412" s="298">
        <f t="shared" ref="K412:K435" si="36">F412</f>
        <v>8000000</v>
      </c>
      <c r="L412" s="298"/>
      <c r="M412" s="299">
        <v>336000</v>
      </c>
      <c r="N412" s="299">
        <v>63000</v>
      </c>
      <c r="O412" s="299">
        <v>42000</v>
      </c>
      <c r="P412" s="300">
        <v>441000</v>
      </c>
      <c r="Q412" s="298">
        <f t="shared" ref="Q412:Q435" si="37">K412-P412</f>
        <v>7559000</v>
      </c>
      <c r="R412" s="301"/>
    </row>
    <row r="413" spans="1:38">
      <c r="A413" s="293">
        <v>3</v>
      </c>
      <c r="B413" s="205" t="s">
        <v>154</v>
      </c>
      <c r="C413" s="294" t="s">
        <v>157</v>
      </c>
      <c r="D413" s="302">
        <v>6000000</v>
      </c>
      <c r="E413" s="296">
        <v>21</v>
      </c>
      <c r="F413" s="297">
        <f>D413</f>
        <v>6000000</v>
      </c>
      <c r="G413" s="298"/>
      <c r="H413" s="298"/>
      <c r="I413" s="298"/>
      <c r="J413" s="298"/>
      <c r="K413" s="298">
        <f t="shared" si="36"/>
        <v>6000000</v>
      </c>
      <c r="L413" s="298"/>
      <c r="M413" s="298"/>
      <c r="N413" s="303"/>
      <c r="O413" s="303"/>
      <c r="P413" s="303"/>
      <c r="Q413" s="298">
        <f t="shared" si="37"/>
        <v>6000000</v>
      </c>
      <c r="R413" s="301"/>
    </row>
    <row r="414" spans="1:38">
      <c r="A414" s="293">
        <v>4</v>
      </c>
      <c r="B414" s="205" t="s">
        <v>158</v>
      </c>
      <c r="C414" s="347" t="s">
        <v>161</v>
      </c>
      <c r="D414" s="305">
        <v>2000000</v>
      </c>
      <c r="E414" s="296">
        <v>21</v>
      </c>
      <c r="F414" s="307">
        <f>D414</f>
        <v>2000000</v>
      </c>
      <c r="G414" s="298"/>
      <c r="H414" s="298"/>
      <c r="I414" s="298"/>
      <c r="J414" s="298"/>
      <c r="K414" s="298">
        <f t="shared" si="36"/>
        <v>2000000</v>
      </c>
      <c r="L414" s="298"/>
      <c r="M414" s="298"/>
      <c r="N414" s="303"/>
      <c r="O414" s="303"/>
      <c r="P414" s="303"/>
      <c r="Q414" s="298">
        <f t="shared" si="37"/>
        <v>2000000</v>
      </c>
      <c r="R414" s="301"/>
    </row>
    <row r="415" spans="1:38" ht="17.25">
      <c r="A415" s="308">
        <v>5</v>
      </c>
      <c r="B415" s="206" t="s">
        <v>165</v>
      </c>
      <c r="C415" s="347" t="s">
        <v>164</v>
      </c>
      <c r="D415" s="305">
        <v>4200000</v>
      </c>
      <c r="E415" s="296">
        <v>22</v>
      </c>
      <c r="F415" s="307">
        <f t="shared" ref="F415" si="38">D415</f>
        <v>4200000</v>
      </c>
      <c r="G415" s="298"/>
      <c r="H415" s="298"/>
      <c r="I415" s="298"/>
      <c r="J415" s="298"/>
      <c r="K415" s="298">
        <f t="shared" si="36"/>
        <v>4200000</v>
      </c>
      <c r="L415" s="298"/>
      <c r="M415" s="299">
        <v>336000</v>
      </c>
      <c r="N415" s="299">
        <v>63000</v>
      </c>
      <c r="O415" s="299">
        <v>42000</v>
      </c>
      <c r="P415" s="300">
        <v>441000</v>
      </c>
      <c r="Q415" s="298">
        <f t="shared" si="37"/>
        <v>3759000</v>
      </c>
      <c r="R415" s="301"/>
    </row>
    <row r="416" spans="1:38">
      <c r="A416" s="409" t="s">
        <v>631</v>
      </c>
      <c r="B416" s="410"/>
      <c r="C416" s="309"/>
      <c r="D416" s="310"/>
      <c r="E416" s="311">
        <f>SUM(E411:E415)</f>
        <v>106</v>
      </c>
      <c r="F416" s="312">
        <f>SUM(F411:F415)</f>
        <v>25200000</v>
      </c>
      <c r="G416" s="298"/>
      <c r="H416" s="298"/>
      <c r="I416" s="298"/>
      <c r="J416" s="298"/>
      <c r="K416" s="298"/>
      <c r="L416" s="298"/>
      <c r="M416" s="298"/>
      <c r="N416" s="303"/>
      <c r="O416" s="303"/>
      <c r="P416" s="303"/>
      <c r="Q416" s="298">
        <f t="shared" si="37"/>
        <v>0</v>
      </c>
      <c r="R416" s="301"/>
    </row>
    <row r="417" spans="1:18">
      <c r="A417" s="313"/>
      <c r="B417" s="314"/>
      <c r="C417" s="309"/>
      <c r="D417" s="315"/>
      <c r="E417" s="316"/>
      <c r="F417" s="298"/>
      <c r="G417" s="298"/>
      <c r="H417" s="298"/>
      <c r="I417" s="298"/>
      <c r="J417" s="298"/>
      <c r="K417" s="298">
        <f t="shared" si="36"/>
        <v>0</v>
      </c>
      <c r="L417" s="298"/>
      <c r="M417" s="298"/>
      <c r="N417" s="303"/>
      <c r="O417" s="303"/>
      <c r="P417" s="303"/>
      <c r="Q417" s="298">
        <f t="shared" si="37"/>
        <v>0</v>
      </c>
      <c r="R417" s="301"/>
    </row>
    <row r="418" spans="1:18">
      <c r="A418" s="411" t="s">
        <v>634</v>
      </c>
      <c r="B418" s="412"/>
      <c r="C418" s="309"/>
      <c r="D418" s="315"/>
      <c r="E418" s="316"/>
      <c r="F418" s="298"/>
      <c r="G418" s="298"/>
      <c r="H418" s="298"/>
      <c r="I418" s="298"/>
      <c r="J418" s="298"/>
      <c r="K418" s="298">
        <f t="shared" si="36"/>
        <v>0</v>
      </c>
      <c r="L418" s="298"/>
      <c r="M418" s="298"/>
      <c r="N418" s="303"/>
      <c r="O418" s="303"/>
      <c r="P418" s="303"/>
      <c r="Q418" s="298">
        <f t="shared" si="37"/>
        <v>0</v>
      </c>
      <c r="R418" s="301"/>
    </row>
    <row r="419" spans="1:18" ht="17.25">
      <c r="A419" s="317">
        <v>1</v>
      </c>
      <c r="B419" s="318" t="s">
        <v>163</v>
      </c>
      <c r="C419" s="319" t="s">
        <v>164</v>
      </c>
      <c r="D419" s="320">
        <v>4200000</v>
      </c>
      <c r="E419" s="321">
        <v>22</v>
      </c>
      <c r="F419" s="322">
        <v>4200000</v>
      </c>
      <c r="G419" s="298"/>
      <c r="H419" s="298"/>
      <c r="I419" s="298"/>
      <c r="J419" s="298"/>
      <c r="K419" s="298">
        <f t="shared" si="36"/>
        <v>4200000</v>
      </c>
      <c r="L419" s="298"/>
      <c r="M419" s="299">
        <v>336000</v>
      </c>
      <c r="N419" s="299">
        <v>63000</v>
      </c>
      <c r="O419" s="299">
        <v>42000</v>
      </c>
      <c r="P419" s="300">
        <v>441000</v>
      </c>
      <c r="Q419" s="298">
        <f t="shared" si="37"/>
        <v>3759000</v>
      </c>
      <c r="R419" s="301"/>
    </row>
    <row r="420" spans="1:18" ht="17.25">
      <c r="A420" s="317">
        <v>2</v>
      </c>
      <c r="B420" s="318" t="s">
        <v>168</v>
      </c>
      <c r="C420" s="319" t="s">
        <v>164</v>
      </c>
      <c r="D420" s="320">
        <v>4200000</v>
      </c>
      <c r="E420" s="321">
        <v>22</v>
      </c>
      <c r="F420" s="322">
        <v>4200000</v>
      </c>
      <c r="G420" s="298"/>
      <c r="H420" s="298"/>
      <c r="I420" s="298"/>
      <c r="J420" s="298"/>
      <c r="K420" s="298">
        <f t="shared" si="36"/>
        <v>4200000</v>
      </c>
      <c r="L420" s="298"/>
      <c r="M420" s="299">
        <v>336000</v>
      </c>
      <c r="N420" s="299">
        <v>63000</v>
      </c>
      <c r="O420" s="299">
        <v>42000</v>
      </c>
      <c r="P420" s="300">
        <v>441000</v>
      </c>
      <c r="Q420" s="298">
        <f t="shared" si="37"/>
        <v>3759000</v>
      </c>
      <c r="R420" s="301"/>
    </row>
    <row r="421" spans="1:18">
      <c r="A421" s="317">
        <v>3</v>
      </c>
      <c r="B421" s="318" t="s">
        <v>200</v>
      </c>
      <c r="C421" s="319" t="s">
        <v>164</v>
      </c>
      <c r="D421" s="320">
        <v>400000</v>
      </c>
      <c r="E421" s="321">
        <v>22</v>
      </c>
      <c r="F421" s="322">
        <v>4200000</v>
      </c>
      <c r="G421" s="298"/>
      <c r="H421" s="298"/>
      <c r="I421" s="298"/>
      <c r="J421" s="298"/>
      <c r="K421" s="298">
        <f t="shared" si="36"/>
        <v>4200000</v>
      </c>
      <c r="L421" s="298"/>
      <c r="M421" s="298"/>
      <c r="N421" s="303"/>
      <c r="O421" s="303"/>
      <c r="P421" s="303"/>
      <c r="Q421" s="298">
        <f t="shared" si="37"/>
        <v>4200000</v>
      </c>
      <c r="R421" s="301"/>
    </row>
    <row r="422" spans="1:18">
      <c r="A422" s="430" t="s">
        <v>631</v>
      </c>
      <c r="B422" s="431"/>
      <c r="C422" s="309"/>
      <c r="D422" s="323"/>
      <c r="E422" s="324">
        <f>SUM(E419:E421)</f>
        <v>66</v>
      </c>
      <c r="F422" s="325">
        <f>SUM(F419:F421)</f>
        <v>12600000</v>
      </c>
      <c r="G422" s="298"/>
      <c r="H422" s="298"/>
      <c r="I422" s="298"/>
      <c r="J422" s="298"/>
      <c r="K422" s="298"/>
      <c r="L422" s="298"/>
      <c r="M422" s="298"/>
      <c r="N422" s="303"/>
      <c r="O422" s="303"/>
      <c r="P422" s="303"/>
      <c r="Q422" s="298">
        <f t="shared" si="37"/>
        <v>0</v>
      </c>
      <c r="R422" s="301"/>
    </row>
    <row r="423" spans="1:18">
      <c r="A423" s="313"/>
      <c r="B423" s="326"/>
      <c r="C423" s="327"/>
      <c r="D423" s="315"/>
      <c r="E423" s="316"/>
      <c r="F423" s="298"/>
      <c r="G423" s="298"/>
      <c r="H423" s="298"/>
      <c r="I423" s="298"/>
      <c r="J423" s="298"/>
      <c r="K423" s="298">
        <f t="shared" si="36"/>
        <v>0</v>
      </c>
      <c r="L423" s="298"/>
      <c r="M423" s="298"/>
      <c r="N423" s="303"/>
      <c r="O423" s="303"/>
      <c r="P423" s="303"/>
      <c r="Q423" s="298">
        <f t="shared" si="37"/>
        <v>0</v>
      </c>
      <c r="R423" s="301"/>
    </row>
    <row r="424" spans="1:18">
      <c r="A424" s="432" t="s">
        <v>635</v>
      </c>
      <c r="B424" s="433"/>
      <c r="C424" s="328"/>
      <c r="D424" s="315"/>
      <c r="E424" s="316"/>
      <c r="F424" s="298"/>
      <c r="G424" s="298"/>
      <c r="H424" s="298"/>
      <c r="I424" s="298"/>
      <c r="J424" s="298"/>
      <c r="K424" s="298">
        <f t="shared" si="36"/>
        <v>0</v>
      </c>
      <c r="L424" s="298"/>
      <c r="M424" s="298"/>
      <c r="N424" s="303"/>
      <c r="O424" s="303"/>
      <c r="P424" s="303"/>
      <c r="Q424" s="298">
        <f t="shared" si="37"/>
        <v>0</v>
      </c>
      <c r="R424" s="301"/>
    </row>
    <row r="425" spans="1:18">
      <c r="A425" s="329">
        <v>1</v>
      </c>
      <c r="B425" s="318" t="s">
        <v>205</v>
      </c>
      <c r="C425" s="330" t="s">
        <v>610</v>
      </c>
      <c r="D425" s="331">
        <v>400000</v>
      </c>
      <c r="E425" s="321">
        <v>22</v>
      </c>
      <c r="F425" s="332">
        <f>D425*E425</f>
        <v>8800000</v>
      </c>
      <c r="G425" s="298"/>
      <c r="H425" s="298"/>
      <c r="I425" s="298"/>
      <c r="J425" s="298"/>
      <c r="K425" s="298">
        <f t="shared" si="36"/>
        <v>8800000</v>
      </c>
      <c r="L425" s="298"/>
      <c r="M425" s="298"/>
      <c r="N425" s="303"/>
      <c r="O425" s="303"/>
      <c r="P425" s="303"/>
      <c r="Q425" s="298">
        <f t="shared" si="37"/>
        <v>8800000</v>
      </c>
      <c r="R425" s="301"/>
    </row>
    <row r="426" spans="1:18">
      <c r="A426" s="329">
        <v>2</v>
      </c>
      <c r="B426" s="318" t="s">
        <v>207</v>
      </c>
      <c r="C426" s="330" t="s">
        <v>610</v>
      </c>
      <c r="D426" s="331">
        <v>400000</v>
      </c>
      <c r="E426" s="321">
        <v>22</v>
      </c>
      <c r="F426" s="332">
        <f t="shared" ref="F426:F435" si="39">D426*E426</f>
        <v>8800000</v>
      </c>
      <c r="G426" s="298"/>
      <c r="H426" s="298"/>
      <c r="I426" s="298"/>
      <c r="J426" s="298"/>
      <c r="K426" s="298">
        <f t="shared" si="36"/>
        <v>8800000</v>
      </c>
      <c r="L426" s="298"/>
      <c r="M426" s="298"/>
      <c r="N426" s="303"/>
      <c r="O426" s="303"/>
      <c r="P426" s="303"/>
      <c r="Q426" s="298">
        <f t="shared" si="37"/>
        <v>8800000</v>
      </c>
      <c r="R426" s="301"/>
    </row>
    <row r="427" spans="1:18">
      <c r="A427" s="329">
        <v>3</v>
      </c>
      <c r="B427" s="318" t="s">
        <v>186</v>
      </c>
      <c r="C427" s="330" t="s">
        <v>610</v>
      </c>
      <c r="D427" s="331">
        <v>400000</v>
      </c>
      <c r="E427" s="321">
        <v>22</v>
      </c>
      <c r="F427" s="332">
        <f t="shared" si="39"/>
        <v>8800000</v>
      </c>
      <c r="G427" s="298"/>
      <c r="H427" s="298"/>
      <c r="I427" s="298"/>
      <c r="J427" s="298"/>
      <c r="K427" s="298">
        <f t="shared" si="36"/>
        <v>8800000</v>
      </c>
      <c r="L427" s="298"/>
      <c r="M427" s="298"/>
      <c r="N427" s="303"/>
      <c r="O427" s="303"/>
      <c r="P427" s="303"/>
      <c r="Q427" s="298">
        <f t="shared" si="37"/>
        <v>8800000</v>
      </c>
      <c r="R427" s="301"/>
    </row>
    <row r="428" spans="1:18">
      <c r="A428" s="329">
        <v>4</v>
      </c>
      <c r="B428" s="333" t="s">
        <v>174</v>
      </c>
      <c r="C428" s="330" t="s">
        <v>610</v>
      </c>
      <c r="D428" s="331">
        <v>400000</v>
      </c>
      <c r="E428" s="321">
        <v>23</v>
      </c>
      <c r="F428" s="332">
        <f t="shared" si="39"/>
        <v>9200000</v>
      </c>
      <c r="G428" s="298"/>
      <c r="H428" s="298"/>
      <c r="I428" s="298"/>
      <c r="J428" s="298"/>
      <c r="K428" s="298">
        <f t="shared" si="36"/>
        <v>9200000</v>
      </c>
      <c r="L428" s="298"/>
      <c r="M428" s="298"/>
      <c r="N428" s="303"/>
      <c r="O428" s="303"/>
      <c r="P428" s="303"/>
      <c r="Q428" s="298">
        <f t="shared" si="37"/>
        <v>9200000</v>
      </c>
      <c r="R428" s="301"/>
    </row>
    <row r="429" spans="1:18">
      <c r="A429" s="329">
        <v>5</v>
      </c>
      <c r="B429" s="333" t="s">
        <v>177</v>
      </c>
      <c r="C429" s="330" t="s">
        <v>610</v>
      </c>
      <c r="D429" s="331">
        <v>400000</v>
      </c>
      <c r="E429" s="321">
        <v>23</v>
      </c>
      <c r="F429" s="332">
        <f t="shared" si="39"/>
        <v>9200000</v>
      </c>
      <c r="G429" s="298"/>
      <c r="H429" s="298"/>
      <c r="I429" s="298"/>
      <c r="J429" s="298"/>
      <c r="K429" s="298">
        <f t="shared" si="36"/>
        <v>9200000</v>
      </c>
      <c r="L429" s="298"/>
      <c r="M429" s="298"/>
      <c r="N429" s="303"/>
      <c r="O429" s="303"/>
      <c r="P429" s="303"/>
      <c r="Q429" s="298">
        <f t="shared" si="37"/>
        <v>9200000</v>
      </c>
      <c r="R429" s="301"/>
    </row>
    <row r="430" spans="1:18">
      <c r="A430" s="329">
        <v>6</v>
      </c>
      <c r="B430" s="333" t="s">
        <v>180</v>
      </c>
      <c r="C430" s="330" t="s">
        <v>610</v>
      </c>
      <c r="D430" s="331">
        <v>400000</v>
      </c>
      <c r="E430" s="321">
        <v>23</v>
      </c>
      <c r="F430" s="332">
        <f t="shared" si="39"/>
        <v>9200000</v>
      </c>
      <c r="G430" s="298"/>
      <c r="H430" s="298"/>
      <c r="I430" s="298"/>
      <c r="J430" s="298"/>
      <c r="K430" s="298">
        <f t="shared" si="36"/>
        <v>9200000</v>
      </c>
      <c r="L430" s="298"/>
      <c r="M430" s="298"/>
      <c r="N430" s="303"/>
      <c r="O430" s="303"/>
      <c r="P430" s="303"/>
      <c r="Q430" s="298">
        <f t="shared" si="37"/>
        <v>9200000</v>
      </c>
      <c r="R430" s="301"/>
    </row>
    <row r="431" spans="1:18">
      <c r="A431" s="329">
        <v>7</v>
      </c>
      <c r="B431" s="333" t="s">
        <v>183</v>
      </c>
      <c r="C431" s="330" t="s">
        <v>610</v>
      </c>
      <c r="D431" s="331">
        <v>400000</v>
      </c>
      <c r="E431" s="321">
        <v>23</v>
      </c>
      <c r="F431" s="332">
        <f t="shared" si="39"/>
        <v>9200000</v>
      </c>
      <c r="G431" s="298"/>
      <c r="H431" s="298"/>
      <c r="I431" s="298"/>
      <c r="J431" s="298"/>
      <c r="K431" s="298">
        <f t="shared" si="36"/>
        <v>9200000</v>
      </c>
      <c r="L431" s="298"/>
      <c r="M431" s="298"/>
      <c r="N431" s="303"/>
      <c r="O431" s="303"/>
      <c r="P431" s="303"/>
      <c r="Q431" s="298">
        <f t="shared" si="37"/>
        <v>9200000</v>
      </c>
      <c r="R431" s="301"/>
    </row>
    <row r="432" spans="1:18">
      <c r="A432" s="329">
        <v>8</v>
      </c>
      <c r="B432" s="333" t="s">
        <v>186</v>
      </c>
      <c r="C432" s="330" t="s">
        <v>610</v>
      </c>
      <c r="D432" s="331">
        <v>400000</v>
      </c>
      <c r="E432" s="321">
        <v>23</v>
      </c>
      <c r="F432" s="332">
        <f t="shared" si="39"/>
        <v>9200000</v>
      </c>
      <c r="G432" s="298"/>
      <c r="H432" s="298"/>
      <c r="I432" s="298"/>
      <c r="J432" s="298"/>
      <c r="K432" s="298">
        <f t="shared" si="36"/>
        <v>9200000</v>
      </c>
      <c r="L432" s="298"/>
      <c r="M432" s="298"/>
      <c r="N432" s="303"/>
      <c r="O432" s="303"/>
      <c r="P432" s="303"/>
      <c r="Q432" s="298">
        <f t="shared" si="37"/>
        <v>9200000</v>
      </c>
      <c r="R432" s="301"/>
    </row>
    <row r="433" spans="1:38">
      <c r="A433" s="329">
        <v>9</v>
      </c>
      <c r="B433" s="318" t="s">
        <v>202</v>
      </c>
      <c r="C433" s="330" t="s">
        <v>610</v>
      </c>
      <c r="D433" s="331">
        <v>400000</v>
      </c>
      <c r="E433" s="321">
        <v>23</v>
      </c>
      <c r="F433" s="332">
        <f t="shared" si="39"/>
        <v>9200000</v>
      </c>
      <c r="G433" s="298"/>
      <c r="H433" s="298"/>
      <c r="I433" s="298"/>
      <c r="J433" s="298"/>
      <c r="K433" s="298">
        <f t="shared" si="36"/>
        <v>9200000</v>
      </c>
      <c r="L433" s="298"/>
      <c r="M433" s="298"/>
      <c r="N433" s="303"/>
      <c r="O433" s="303"/>
      <c r="P433" s="303"/>
      <c r="Q433" s="298">
        <f t="shared" si="37"/>
        <v>9200000</v>
      </c>
      <c r="R433" s="301"/>
    </row>
    <row r="434" spans="1:38">
      <c r="A434" s="329">
        <v>10</v>
      </c>
      <c r="B434" s="318" t="s">
        <v>204</v>
      </c>
      <c r="C434" s="330" t="s">
        <v>610</v>
      </c>
      <c r="D434" s="331">
        <v>400000</v>
      </c>
      <c r="E434" s="321">
        <v>23</v>
      </c>
      <c r="F434" s="332">
        <f t="shared" si="39"/>
        <v>9200000</v>
      </c>
      <c r="G434" s="298"/>
      <c r="H434" s="298"/>
      <c r="I434" s="298"/>
      <c r="J434" s="298"/>
      <c r="K434" s="298">
        <f t="shared" si="36"/>
        <v>9200000</v>
      </c>
      <c r="L434" s="298"/>
      <c r="M434" s="298"/>
      <c r="N434" s="303"/>
      <c r="O434" s="303"/>
      <c r="P434" s="303"/>
      <c r="Q434" s="298">
        <f t="shared" si="37"/>
        <v>9200000</v>
      </c>
      <c r="R434" s="301"/>
    </row>
    <row r="435" spans="1:38">
      <c r="A435" s="334">
        <v>11</v>
      </c>
      <c r="B435" s="318" t="s">
        <v>191</v>
      </c>
      <c r="C435" s="330" t="s">
        <v>610</v>
      </c>
      <c r="D435" s="335">
        <v>400000</v>
      </c>
      <c r="E435" s="321">
        <v>23</v>
      </c>
      <c r="F435" s="332">
        <f t="shared" si="39"/>
        <v>9200000</v>
      </c>
      <c r="G435" s="336"/>
      <c r="H435" s="336"/>
      <c r="I435" s="336"/>
      <c r="J435" s="336"/>
      <c r="K435" s="298">
        <f t="shared" si="36"/>
        <v>9200000</v>
      </c>
      <c r="L435" s="336"/>
      <c r="M435" s="336"/>
      <c r="N435" s="337"/>
      <c r="O435" s="337"/>
      <c r="P435" s="337"/>
      <c r="Q435" s="298">
        <f t="shared" si="37"/>
        <v>9200000</v>
      </c>
      <c r="R435" s="338"/>
    </row>
    <row r="436" spans="1:38">
      <c r="A436" s="434" t="s">
        <v>631</v>
      </c>
      <c r="B436" s="435"/>
      <c r="C436" s="286"/>
      <c r="D436" s="286"/>
      <c r="E436" s="286">
        <f>SUM(E425:E435)</f>
        <v>250</v>
      </c>
      <c r="F436" s="286">
        <f>SUM(F425:F435)</f>
        <v>100000000</v>
      </c>
      <c r="G436" s="336"/>
      <c r="H436" s="336"/>
      <c r="I436" s="336"/>
      <c r="J436" s="336"/>
      <c r="K436" s="336"/>
      <c r="L436" s="336"/>
      <c r="M436" s="336"/>
      <c r="N436" s="337"/>
      <c r="O436" s="337"/>
      <c r="P436" s="337"/>
      <c r="Q436" s="336"/>
      <c r="R436" s="338"/>
    </row>
    <row r="437" spans="1:38" ht="16.5" thickBot="1">
      <c r="A437" s="436" t="s">
        <v>641</v>
      </c>
      <c r="B437" s="437"/>
      <c r="C437" s="339"/>
      <c r="D437" s="340"/>
      <c r="E437" s="341">
        <f>E416+E422+E436</f>
        <v>422</v>
      </c>
      <c r="F437" s="340">
        <f>F416+F422+F436</f>
        <v>137800000</v>
      </c>
      <c r="G437" s="342"/>
      <c r="H437" s="342"/>
      <c r="I437" s="342"/>
      <c r="J437" s="342"/>
      <c r="K437" s="342">
        <f>SUM(K411:K435)</f>
        <v>137800000</v>
      </c>
      <c r="L437" s="342"/>
      <c r="M437" s="342">
        <f>SUM(M411:M434)</f>
        <v>1744000</v>
      </c>
      <c r="N437" s="342">
        <f>SUM(N411:N434)</f>
        <v>327000</v>
      </c>
      <c r="O437" s="342">
        <f>SUM(O411:O434)</f>
        <v>218000</v>
      </c>
      <c r="P437" s="342">
        <f>SUM(P411:P434)</f>
        <v>2289000</v>
      </c>
      <c r="Q437" s="342">
        <f>SUM(Q411:Q435)</f>
        <v>135511000</v>
      </c>
      <c r="R437" s="343"/>
    </row>
    <row r="438" spans="1:38" ht="16.5" thickTop="1">
      <c r="A438" s="429" t="s">
        <v>658</v>
      </c>
      <c r="B438" s="429"/>
      <c r="C438" s="429"/>
      <c r="D438" s="429"/>
      <c r="E438" s="429"/>
      <c r="F438" s="429"/>
      <c r="G438" s="429"/>
      <c r="H438" s="429"/>
      <c r="I438" s="429"/>
      <c r="J438" s="429"/>
      <c r="K438" s="429"/>
      <c r="L438" s="429"/>
      <c r="M438" s="429"/>
      <c r="N438" s="429"/>
      <c r="O438" s="429"/>
      <c r="P438" s="429"/>
      <c r="Q438" s="429"/>
      <c r="R438" s="429"/>
    </row>
    <row r="439" spans="1:38">
      <c r="A439" s="285"/>
      <c r="B439" s="285"/>
      <c r="C439" s="285"/>
      <c r="D439" s="285"/>
      <c r="E439" s="285"/>
      <c r="F439" s="285"/>
      <c r="G439" s="285"/>
      <c r="H439" s="285"/>
      <c r="I439" s="285"/>
      <c r="J439" s="285"/>
      <c r="K439" s="285"/>
      <c r="L439" s="285"/>
      <c r="M439" s="285"/>
      <c r="N439" s="285"/>
      <c r="O439" s="285"/>
      <c r="P439" s="416" t="s">
        <v>636</v>
      </c>
      <c r="Q439" s="416"/>
      <c r="R439" s="416"/>
    </row>
    <row r="440" spans="1:38">
      <c r="A440" s="285"/>
      <c r="B440" s="417" t="s">
        <v>637</v>
      </c>
      <c r="C440" s="417"/>
      <c r="D440" s="344"/>
      <c r="E440" s="345"/>
      <c r="F440" s="345"/>
      <c r="G440" s="417" t="s">
        <v>161</v>
      </c>
      <c r="H440" s="417"/>
      <c r="I440" s="417"/>
      <c r="J440" s="417"/>
      <c r="K440" s="345"/>
      <c r="L440" s="345"/>
      <c r="M440" s="345"/>
      <c r="N440" s="345"/>
      <c r="O440" s="345"/>
      <c r="P440" s="417" t="s">
        <v>157</v>
      </c>
      <c r="Q440" s="417"/>
      <c r="R440" s="417"/>
    </row>
    <row r="441" spans="1:38">
      <c r="A441" s="285"/>
      <c r="B441" s="416" t="s">
        <v>638</v>
      </c>
      <c r="C441" s="416"/>
      <c r="D441" s="346"/>
      <c r="E441" s="285"/>
      <c r="F441" s="285"/>
      <c r="G441" s="416" t="s">
        <v>638</v>
      </c>
      <c r="H441" s="416"/>
      <c r="I441" s="416"/>
      <c r="J441" s="416"/>
      <c r="K441" s="285"/>
      <c r="L441" s="285"/>
      <c r="M441" s="285"/>
      <c r="N441" s="285"/>
      <c r="O441" s="285"/>
      <c r="P441" s="416" t="s">
        <v>639</v>
      </c>
      <c r="Q441" s="416"/>
      <c r="R441" s="416"/>
    </row>
    <row r="447" spans="1:38">
      <c r="A447" s="415" t="s">
        <v>612</v>
      </c>
      <c r="B447" s="415"/>
      <c r="C447" s="415"/>
      <c r="D447" s="415"/>
      <c r="E447" s="415"/>
      <c r="F447" s="415"/>
      <c r="G447" s="415"/>
      <c r="H447" s="415"/>
      <c r="I447" s="415"/>
      <c r="J447" s="415"/>
      <c r="K447" s="415"/>
      <c r="L447" s="415"/>
      <c r="M447" s="415"/>
      <c r="N447" s="415"/>
      <c r="O447" s="415"/>
      <c r="P447" s="415"/>
      <c r="Q447" s="415"/>
      <c r="R447" s="415"/>
      <c r="S447" s="415"/>
      <c r="T447" s="415"/>
      <c r="U447" s="415"/>
      <c r="V447" s="415"/>
      <c r="W447" s="415"/>
      <c r="X447" s="415"/>
      <c r="Y447" s="415"/>
      <c r="Z447" s="415"/>
      <c r="AA447" s="415"/>
      <c r="AB447" s="415"/>
      <c r="AC447" s="415"/>
      <c r="AD447" s="415"/>
      <c r="AE447" s="415"/>
      <c r="AF447" s="415"/>
      <c r="AG447" s="415"/>
      <c r="AH447" s="415"/>
      <c r="AI447" s="415"/>
      <c r="AJ447" s="415"/>
      <c r="AK447" s="415"/>
      <c r="AL447" s="415"/>
    </row>
    <row r="448" spans="1:38">
      <c r="A448" s="284" t="s">
        <v>613</v>
      </c>
      <c r="B448" s="284"/>
      <c r="C448" s="284"/>
      <c r="D448" s="284"/>
      <c r="E448" s="284"/>
      <c r="F448" s="284"/>
      <c r="G448" s="284"/>
      <c r="H448" s="284"/>
      <c r="I448" s="284"/>
      <c r="J448" s="284"/>
      <c r="K448" s="284"/>
      <c r="L448" s="284"/>
      <c r="M448" s="284"/>
      <c r="N448" s="284"/>
      <c r="O448" s="284"/>
      <c r="P448" s="284"/>
      <c r="Q448" s="284"/>
      <c r="R448" s="284"/>
      <c r="S448" s="284"/>
      <c r="T448" s="284"/>
      <c r="U448" s="284"/>
      <c r="V448" s="284"/>
      <c r="W448" s="284"/>
      <c r="X448" s="284"/>
      <c r="Y448" s="284"/>
      <c r="Z448" s="284"/>
      <c r="AA448" s="284"/>
      <c r="AB448" s="284"/>
      <c r="AC448" s="284"/>
      <c r="AD448" s="284"/>
      <c r="AE448" s="284"/>
      <c r="AF448" s="284"/>
      <c r="AG448" s="284"/>
      <c r="AH448" s="284"/>
      <c r="AI448" s="284"/>
      <c r="AJ448" s="284"/>
      <c r="AK448" s="284"/>
      <c r="AL448" s="284"/>
    </row>
    <row r="449" spans="1:18">
      <c r="A449" s="285"/>
      <c r="B449" s="285"/>
      <c r="C449" s="285"/>
      <c r="D449" s="285"/>
      <c r="E449" s="285"/>
      <c r="F449" s="416"/>
      <c r="G449" s="416"/>
      <c r="H449" s="416"/>
      <c r="I449" s="285"/>
      <c r="J449" s="285"/>
      <c r="K449" s="285"/>
      <c r="L449" s="285"/>
      <c r="M449" s="416" t="s">
        <v>614</v>
      </c>
      <c r="N449" s="416"/>
      <c r="O449" s="416"/>
      <c r="P449" s="416"/>
      <c r="Q449" s="416"/>
      <c r="R449" s="416"/>
    </row>
    <row r="450" spans="1:18">
      <c r="A450" s="417" t="s">
        <v>615</v>
      </c>
      <c r="B450" s="417"/>
      <c r="C450" s="417"/>
      <c r="D450" s="417"/>
      <c r="E450" s="417"/>
      <c r="F450" s="417"/>
      <c r="G450" s="417"/>
      <c r="H450" s="417"/>
      <c r="I450" s="417"/>
      <c r="J450" s="417"/>
      <c r="K450" s="417"/>
      <c r="L450" s="417"/>
      <c r="M450" s="417"/>
      <c r="N450" s="417"/>
      <c r="O450" s="417"/>
      <c r="P450" s="417"/>
      <c r="Q450" s="417"/>
      <c r="R450" s="417"/>
    </row>
    <row r="451" spans="1:18">
      <c r="A451" s="417" t="s">
        <v>659</v>
      </c>
      <c r="B451" s="417"/>
      <c r="C451" s="417"/>
      <c r="D451" s="417"/>
      <c r="E451" s="417"/>
      <c r="F451" s="417"/>
      <c r="G451" s="417"/>
      <c r="H451" s="417"/>
      <c r="I451" s="417"/>
      <c r="J451" s="417"/>
      <c r="K451" s="417"/>
      <c r="L451" s="417"/>
      <c r="M451" s="417"/>
      <c r="N451" s="417"/>
      <c r="O451" s="417"/>
      <c r="P451" s="417"/>
      <c r="Q451" s="417"/>
      <c r="R451" s="417"/>
    </row>
    <row r="452" spans="1:18" ht="16.5" thickBot="1">
      <c r="A452" s="418"/>
      <c r="B452" s="418"/>
      <c r="C452" s="418"/>
      <c r="D452" s="418"/>
      <c r="E452" s="418"/>
      <c r="F452" s="418"/>
      <c r="G452" s="418"/>
      <c r="H452" s="418"/>
      <c r="I452" s="418"/>
      <c r="J452" s="418"/>
      <c r="K452" s="418"/>
      <c r="L452" s="418"/>
      <c r="M452" s="418"/>
      <c r="N452" s="418"/>
      <c r="O452" s="418"/>
      <c r="P452" s="418"/>
      <c r="Q452" s="418"/>
      <c r="R452" s="418"/>
    </row>
    <row r="453" spans="1:18" ht="16.5" thickTop="1">
      <c r="A453" s="423" t="s">
        <v>126</v>
      </c>
      <c r="B453" s="425" t="s">
        <v>616</v>
      </c>
      <c r="C453" s="413" t="s">
        <v>130</v>
      </c>
      <c r="D453" s="427" t="s">
        <v>132</v>
      </c>
      <c r="E453" s="419" t="s">
        <v>617</v>
      </c>
      <c r="F453" s="421"/>
      <c r="G453" s="419" t="s">
        <v>618</v>
      </c>
      <c r="H453" s="421"/>
      <c r="I453" s="413" t="s">
        <v>619</v>
      </c>
      <c r="J453" s="413" t="s">
        <v>620</v>
      </c>
      <c r="K453" s="413" t="s">
        <v>621</v>
      </c>
      <c r="L453" s="413" t="s">
        <v>622</v>
      </c>
      <c r="M453" s="419" t="s">
        <v>623</v>
      </c>
      <c r="N453" s="420"/>
      <c r="O453" s="420"/>
      <c r="P453" s="421"/>
      <c r="Q453" s="419" t="s">
        <v>624</v>
      </c>
      <c r="R453" s="422"/>
    </row>
    <row r="454" spans="1:18" ht="31.5">
      <c r="A454" s="424"/>
      <c r="B454" s="426"/>
      <c r="C454" s="414"/>
      <c r="D454" s="428"/>
      <c r="E454" s="286" t="s">
        <v>625</v>
      </c>
      <c r="F454" s="286" t="s">
        <v>626</v>
      </c>
      <c r="G454" s="286" t="s">
        <v>627</v>
      </c>
      <c r="H454" s="286" t="s">
        <v>626</v>
      </c>
      <c r="I454" s="414"/>
      <c r="J454" s="414"/>
      <c r="K454" s="414"/>
      <c r="L454" s="414"/>
      <c r="M454" s="286" t="s">
        <v>628</v>
      </c>
      <c r="N454" s="286" t="s">
        <v>629</v>
      </c>
      <c r="O454" s="286" t="s">
        <v>630</v>
      </c>
      <c r="P454" s="287" t="s">
        <v>631</v>
      </c>
      <c r="Q454" s="286" t="s">
        <v>626</v>
      </c>
      <c r="R454" s="288" t="s">
        <v>632</v>
      </c>
    </row>
    <row r="455" spans="1:18" ht="15.75" customHeight="1">
      <c r="A455" s="407" t="s">
        <v>633</v>
      </c>
      <c r="B455" s="408"/>
      <c r="C455" s="286"/>
      <c r="D455" s="289"/>
      <c r="E455" s="286"/>
      <c r="F455" s="286"/>
      <c r="G455" s="290"/>
      <c r="H455" s="290"/>
      <c r="I455" s="290"/>
      <c r="J455" s="290"/>
      <c r="K455" s="290"/>
      <c r="L455" s="290"/>
      <c r="M455" s="290"/>
      <c r="N455" s="290"/>
      <c r="O455" s="290"/>
      <c r="P455" s="291"/>
      <c r="Q455" s="290"/>
      <c r="R455" s="292"/>
    </row>
    <row r="456" spans="1:18" ht="16.5">
      <c r="A456" s="293">
        <v>1</v>
      </c>
      <c r="B456" s="205" t="s">
        <v>449</v>
      </c>
      <c r="C456" s="294" t="s">
        <v>153</v>
      </c>
      <c r="D456" s="295">
        <v>5000000</v>
      </c>
      <c r="E456" s="296">
        <v>22</v>
      </c>
      <c r="F456" s="297">
        <f>D456</f>
        <v>5000000</v>
      </c>
      <c r="G456" s="298"/>
      <c r="H456" s="298"/>
      <c r="I456" s="298"/>
      <c r="J456" s="298"/>
      <c r="K456" s="298">
        <f>F456</f>
        <v>5000000</v>
      </c>
      <c r="L456" s="298"/>
      <c r="M456" s="163">
        <v>400000</v>
      </c>
      <c r="N456" s="163">
        <v>75000</v>
      </c>
      <c r="O456" s="163">
        <v>50000</v>
      </c>
      <c r="P456" s="164">
        <v>525000</v>
      </c>
      <c r="Q456" s="298">
        <f>K456-P456</f>
        <v>4475000</v>
      </c>
      <c r="R456" s="301"/>
    </row>
    <row r="457" spans="1:18" ht="17.25">
      <c r="A457" s="293">
        <v>2</v>
      </c>
      <c r="B457" s="205" t="s">
        <v>150</v>
      </c>
      <c r="C457" s="294" t="s">
        <v>153</v>
      </c>
      <c r="D457" s="295">
        <v>8000000</v>
      </c>
      <c r="E457" s="296">
        <v>22</v>
      </c>
      <c r="F457" s="297">
        <f>D457</f>
        <v>8000000</v>
      </c>
      <c r="G457" s="298"/>
      <c r="H457" s="298"/>
      <c r="I457" s="298"/>
      <c r="J457" s="298"/>
      <c r="K457" s="298">
        <f t="shared" ref="K457:K480" si="40">F457</f>
        <v>8000000</v>
      </c>
      <c r="L457" s="298"/>
      <c r="M457" s="299">
        <v>336000</v>
      </c>
      <c r="N457" s="299">
        <v>63000</v>
      </c>
      <c r="O457" s="299">
        <v>42000</v>
      </c>
      <c r="P457" s="300">
        <v>441000</v>
      </c>
      <c r="Q457" s="298">
        <f t="shared" ref="Q457:Q480" si="41">K457-P457</f>
        <v>7559000</v>
      </c>
      <c r="R457" s="301"/>
    </row>
    <row r="458" spans="1:18">
      <c r="A458" s="293">
        <v>3</v>
      </c>
      <c r="B458" s="205" t="s">
        <v>154</v>
      </c>
      <c r="C458" s="294" t="s">
        <v>157</v>
      </c>
      <c r="D458" s="302">
        <v>6000000</v>
      </c>
      <c r="E458" s="296">
        <v>22</v>
      </c>
      <c r="F458" s="297">
        <f>D458</f>
        <v>6000000</v>
      </c>
      <c r="G458" s="298"/>
      <c r="H458" s="298"/>
      <c r="I458" s="298"/>
      <c r="J458" s="298"/>
      <c r="K458" s="298">
        <f t="shared" si="40"/>
        <v>6000000</v>
      </c>
      <c r="L458" s="298"/>
      <c r="M458" s="298"/>
      <c r="N458" s="303"/>
      <c r="O458" s="303"/>
      <c r="P458" s="303"/>
      <c r="Q458" s="298">
        <f t="shared" si="41"/>
        <v>6000000</v>
      </c>
      <c r="R458" s="301"/>
    </row>
    <row r="459" spans="1:18">
      <c r="A459" s="293">
        <v>4</v>
      </c>
      <c r="B459" s="205" t="s">
        <v>158</v>
      </c>
      <c r="C459" s="347" t="s">
        <v>161</v>
      </c>
      <c r="D459" s="305">
        <v>2000000</v>
      </c>
      <c r="E459" s="296">
        <v>22</v>
      </c>
      <c r="F459" s="307">
        <f>D459</f>
        <v>2000000</v>
      </c>
      <c r="G459" s="298"/>
      <c r="H459" s="298"/>
      <c r="I459" s="298"/>
      <c r="J459" s="298"/>
      <c r="K459" s="298">
        <f t="shared" si="40"/>
        <v>2000000</v>
      </c>
      <c r="L459" s="298"/>
      <c r="M459" s="298"/>
      <c r="N459" s="303"/>
      <c r="O459" s="303"/>
      <c r="P459" s="303"/>
      <c r="Q459" s="298">
        <f t="shared" si="41"/>
        <v>2000000</v>
      </c>
      <c r="R459" s="301"/>
    </row>
    <row r="460" spans="1:18" ht="17.25">
      <c r="A460" s="308">
        <v>5</v>
      </c>
      <c r="B460" s="206" t="s">
        <v>165</v>
      </c>
      <c r="C460" s="347" t="s">
        <v>164</v>
      </c>
      <c r="D460" s="305">
        <v>4200000</v>
      </c>
      <c r="E460" s="296">
        <v>22</v>
      </c>
      <c r="F460" s="307">
        <f t="shared" ref="F460" si="42">D460</f>
        <v>4200000</v>
      </c>
      <c r="G460" s="298"/>
      <c r="H460" s="298"/>
      <c r="I460" s="298"/>
      <c r="J460" s="298"/>
      <c r="K460" s="298">
        <f t="shared" si="40"/>
        <v>4200000</v>
      </c>
      <c r="L460" s="298"/>
      <c r="M460" s="299">
        <v>336000</v>
      </c>
      <c r="N460" s="299">
        <v>63000</v>
      </c>
      <c r="O460" s="299">
        <v>42000</v>
      </c>
      <c r="P460" s="300">
        <v>441000</v>
      </c>
      <c r="Q460" s="298">
        <f t="shared" si="41"/>
        <v>3759000</v>
      </c>
      <c r="R460" s="301"/>
    </row>
    <row r="461" spans="1:18">
      <c r="A461" s="409" t="s">
        <v>631</v>
      </c>
      <c r="B461" s="410"/>
      <c r="C461" s="309"/>
      <c r="D461" s="310"/>
      <c r="E461" s="311">
        <f>SUM(E456:E460)</f>
        <v>110</v>
      </c>
      <c r="F461" s="312">
        <f>SUM(F456:F460)</f>
        <v>25200000</v>
      </c>
      <c r="G461" s="298"/>
      <c r="H461" s="298"/>
      <c r="I461" s="298"/>
      <c r="J461" s="298"/>
      <c r="K461" s="298"/>
      <c r="L461" s="298"/>
      <c r="M461" s="298"/>
      <c r="N461" s="303"/>
      <c r="O461" s="303"/>
      <c r="P461" s="303"/>
      <c r="Q461" s="298">
        <f t="shared" si="41"/>
        <v>0</v>
      </c>
      <c r="R461" s="301"/>
    </row>
    <row r="462" spans="1:18">
      <c r="A462" s="313"/>
      <c r="B462" s="314"/>
      <c r="C462" s="309"/>
      <c r="D462" s="315"/>
      <c r="E462" s="316"/>
      <c r="F462" s="298"/>
      <c r="G462" s="298"/>
      <c r="H462" s="298"/>
      <c r="I462" s="298"/>
      <c r="J462" s="298"/>
      <c r="K462" s="298">
        <f t="shared" si="40"/>
        <v>0</v>
      </c>
      <c r="L462" s="298"/>
      <c r="M462" s="298"/>
      <c r="N462" s="303"/>
      <c r="O462" s="303"/>
      <c r="P462" s="303"/>
      <c r="Q462" s="298">
        <f t="shared" si="41"/>
        <v>0</v>
      </c>
      <c r="R462" s="301"/>
    </row>
    <row r="463" spans="1:18">
      <c r="A463" s="411" t="s">
        <v>634</v>
      </c>
      <c r="B463" s="412"/>
      <c r="C463" s="309"/>
      <c r="D463" s="315"/>
      <c r="E463" s="316"/>
      <c r="F463" s="298"/>
      <c r="G463" s="298"/>
      <c r="H463" s="298"/>
      <c r="I463" s="298"/>
      <c r="J463" s="298"/>
      <c r="K463" s="298">
        <f t="shared" si="40"/>
        <v>0</v>
      </c>
      <c r="L463" s="298"/>
      <c r="M463" s="298"/>
      <c r="N463" s="303"/>
      <c r="O463" s="303"/>
      <c r="P463" s="303"/>
      <c r="Q463" s="298">
        <f t="shared" si="41"/>
        <v>0</v>
      </c>
      <c r="R463" s="301"/>
    </row>
    <row r="464" spans="1:18" ht="17.25">
      <c r="A464" s="317">
        <v>1</v>
      </c>
      <c r="B464" s="318" t="s">
        <v>163</v>
      </c>
      <c r="C464" s="319" t="s">
        <v>164</v>
      </c>
      <c r="D464" s="320">
        <v>4200000</v>
      </c>
      <c r="E464" s="321">
        <v>23</v>
      </c>
      <c r="F464" s="322">
        <v>4200000</v>
      </c>
      <c r="G464" s="298"/>
      <c r="H464" s="298"/>
      <c r="I464" s="298"/>
      <c r="J464" s="298"/>
      <c r="K464" s="298">
        <f t="shared" si="40"/>
        <v>4200000</v>
      </c>
      <c r="L464" s="298"/>
      <c r="M464" s="299">
        <v>336000</v>
      </c>
      <c r="N464" s="299">
        <v>63000</v>
      </c>
      <c r="O464" s="299">
        <v>42000</v>
      </c>
      <c r="P464" s="300">
        <v>441000</v>
      </c>
      <c r="Q464" s="298">
        <f t="shared" si="41"/>
        <v>3759000</v>
      </c>
      <c r="R464" s="301"/>
    </row>
    <row r="465" spans="1:18" ht="17.25">
      <c r="A465" s="317">
        <v>2</v>
      </c>
      <c r="B465" s="318" t="s">
        <v>168</v>
      </c>
      <c r="C465" s="319" t="s">
        <v>164</v>
      </c>
      <c r="D465" s="320">
        <v>4200000</v>
      </c>
      <c r="E465" s="321">
        <v>23</v>
      </c>
      <c r="F465" s="322">
        <v>4200000</v>
      </c>
      <c r="G465" s="298"/>
      <c r="H465" s="298"/>
      <c r="I465" s="298"/>
      <c r="J465" s="298"/>
      <c r="K465" s="298">
        <f t="shared" si="40"/>
        <v>4200000</v>
      </c>
      <c r="L465" s="298"/>
      <c r="M465" s="299">
        <v>336000</v>
      </c>
      <c r="N465" s="299">
        <v>63000</v>
      </c>
      <c r="O465" s="299">
        <v>42000</v>
      </c>
      <c r="P465" s="300">
        <v>441000</v>
      </c>
      <c r="Q465" s="298">
        <f t="shared" si="41"/>
        <v>3759000</v>
      </c>
      <c r="R465" s="301"/>
    </row>
    <row r="466" spans="1:18">
      <c r="A466" s="317">
        <v>3</v>
      </c>
      <c r="B466" s="318" t="s">
        <v>200</v>
      </c>
      <c r="C466" s="319" t="s">
        <v>164</v>
      </c>
      <c r="D466" s="320">
        <v>400000</v>
      </c>
      <c r="E466" s="321">
        <v>22</v>
      </c>
      <c r="F466" s="322">
        <v>4200000</v>
      </c>
      <c r="G466" s="298"/>
      <c r="H466" s="298"/>
      <c r="I466" s="298"/>
      <c r="J466" s="298"/>
      <c r="K466" s="298">
        <f t="shared" si="40"/>
        <v>4200000</v>
      </c>
      <c r="L466" s="298"/>
      <c r="M466" s="298"/>
      <c r="N466" s="303"/>
      <c r="O466" s="303"/>
      <c r="P466" s="303"/>
      <c r="Q466" s="298">
        <f t="shared" si="41"/>
        <v>4200000</v>
      </c>
      <c r="R466" s="301"/>
    </row>
    <row r="467" spans="1:18">
      <c r="A467" s="430" t="s">
        <v>631</v>
      </c>
      <c r="B467" s="431"/>
      <c r="C467" s="309"/>
      <c r="D467" s="323"/>
      <c r="E467" s="324">
        <f>SUM(E464:E466)</f>
        <v>68</v>
      </c>
      <c r="F467" s="325">
        <f>SUM(F464:F466)</f>
        <v>12600000</v>
      </c>
      <c r="G467" s="298"/>
      <c r="H467" s="298"/>
      <c r="I467" s="298"/>
      <c r="J467" s="298"/>
      <c r="K467" s="298"/>
      <c r="L467" s="298"/>
      <c r="M467" s="298"/>
      <c r="N467" s="303"/>
      <c r="O467" s="303"/>
      <c r="P467" s="303"/>
      <c r="Q467" s="298">
        <f t="shared" si="41"/>
        <v>0</v>
      </c>
      <c r="R467" s="301"/>
    </row>
    <row r="468" spans="1:18">
      <c r="A468" s="313"/>
      <c r="B468" s="326"/>
      <c r="C468" s="327"/>
      <c r="D468" s="315"/>
      <c r="E468" s="316"/>
      <c r="F468" s="298"/>
      <c r="G468" s="298"/>
      <c r="H468" s="298"/>
      <c r="I468" s="298"/>
      <c r="J468" s="298"/>
      <c r="K468" s="298">
        <f t="shared" si="40"/>
        <v>0</v>
      </c>
      <c r="L468" s="298"/>
      <c r="M468" s="298"/>
      <c r="N468" s="303"/>
      <c r="O468" s="303"/>
      <c r="P468" s="303"/>
      <c r="Q468" s="298">
        <f t="shared" si="41"/>
        <v>0</v>
      </c>
      <c r="R468" s="301"/>
    </row>
    <row r="469" spans="1:18">
      <c r="A469" s="432" t="s">
        <v>635</v>
      </c>
      <c r="B469" s="433"/>
      <c r="C469" s="328"/>
      <c r="D469" s="315"/>
      <c r="E469" s="316"/>
      <c r="F469" s="298"/>
      <c r="G469" s="298"/>
      <c r="H469" s="298"/>
      <c r="I469" s="298"/>
      <c r="J469" s="298"/>
      <c r="K469" s="298">
        <f t="shared" si="40"/>
        <v>0</v>
      </c>
      <c r="L469" s="298"/>
      <c r="M469" s="298"/>
      <c r="N469" s="303"/>
      <c r="O469" s="303"/>
      <c r="P469" s="303"/>
      <c r="Q469" s="298">
        <f t="shared" si="41"/>
        <v>0</v>
      </c>
      <c r="R469" s="301"/>
    </row>
    <row r="470" spans="1:18">
      <c r="A470" s="329">
        <v>1</v>
      </c>
      <c r="B470" s="318" t="s">
        <v>205</v>
      </c>
      <c r="C470" s="330" t="s">
        <v>610</v>
      </c>
      <c r="D470" s="331">
        <v>400000</v>
      </c>
      <c r="E470" s="321">
        <v>23</v>
      </c>
      <c r="F470" s="332">
        <f>D470*E470</f>
        <v>9200000</v>
      </c>
      <c r="G470" s="298"/>
      <c r="H470" s="298"/>
      <c r="I470" s="298"/>
      <c r="J470" s="298"/>
      <c r="K470" s="298">
        <f t="shared" si="40"/>
        <v>9200000</v>
      </c>
      <c r="L470" s="298"/>
      <c r="M470" s="298"/>
      <c r="N470" s="303"/>
      <c r="O470" s="303"/>
      <c r="P470" s="303"/>
      <c r="Q470" s="298">
        <f t="shared" si="41"/>
        <v>9200000</v>
      </c>
      <c r="R470" s="301"/>
    </row>
    <row r="471" spans="1:18">
      <c r="A471" s="329">
        <v>2</v>
      </c>
      <c r="B471" s="318" t="s">
        <v>207</v>
      </c>
      <c r="C471" s="330" t="s">
        <v>610</v>
      </c>
      <c r="D471" s="331">
        <v>400000</v>
      </c>
      <c r="E471" s="321">
        <v>23</v>
      </c>
      <c r="F471" s="332">
        <f t="shared" ref="F471:F480" si="43">D471*E471</f>
        <v>9200000</v>
      </c>
      <c r="G471" s="298"/>
      <c r="H471" s="298"/>
      <c r="I471" s="298"/>
      <c r="J471" s="298"/>
      <c r="K471" s="298">
        <f t="shared" si="40"/>
        <v>9200000</v>
      </c>
      <c r="L471" s="298"/>
      <c r="M471" s="298"/>
      <c r="N471" s="303"/>
      <c r="O471" s="303"/>
      <c r="P471" s="303"/>
      <c r="Q471" s="298">
        <f t="shared" si="41"/>
        <v>9200000</v>
      </c>
      <c r="R471" s="301"/>
    </row>
    <row r="472" spans="1:18">
      <c r="A472" s="329">
        <v>3</v>
      </c>
      <c r="B472" s="318" t="s">
        <v>186</v>
      </c>
      <c r="C472" s="330" t="s">
        <v>610</v>
      </c>
      <c r="D472" s="331">
        <v>400000</v>
      </c>
      <c r="E472" s="321">
        <v>23</v>
      </c>
      <c r="F472" s="332">
        <f t="shared" si="43"/>
        <v>9200000</v>
      </c>
      <c r="G472" s="298"/>
      <c r="H472" s="298"/>
      <c r="I472" s="298"/>
      <c r="J472" s="298"/>
      <c r="K472" s="298">
        <f t="shared" si="40"/>
        <v>9200000</v>
      </c>
      <c r="L472" s="298"/>
      <c r="M472" s="298"/>
      <c r="N472" s="303"/>
      <c r="O472" s="303"/>
      <c r="P472" s="303"/>
      <c r="Q472" s="298">
        <f t="shared" si="41"/>
        <v>9200000</v>
      </c>
      <c r="R472" s="301"/>
    </row>
    <row r="473" spans="1:18">
      <c r="A473" s="329">
        <v>4</v>
      </c>
      <c r="B473" s="333" t="s">
        <v>174</v>
      </c>
      <c r="C473" s="330" t="s">
        <v>610</v>
      </c>
      <c r="D473" s="331">
        <v>400000</v>
      </c>
      <c r="E473" s="321">
        <v>23</v>
      </c>
      <c r="F473" s="332">
        <f t="shared" si="43"/>
        <v>9200000</v>
      </c>
      <c r="G473" s="298"/>
      <c r="H473" s="298"/>
      <c r="I473" s="298"/>
      <c r="J473" s="298"/>
      <c r="K473" s="298">
        <f t="shared" si="40"/>
        <v>9200000</v>
      </c>
      <c r="L473" s="298"/>
      <c r="M473" s="298"/>
      <c r="N473" s="303"/>
      <c r="O473" s="303"/>
      <c r="P473" s="303"/>
      <c r="Q473" s="298">
        <f t="shared" si="41"/>
        <v>9200000</v>
      </c>
      <c r="R473" s="301"/>
    </row>
    <row r="474" spans="1:18">
      <c r="A474" s="329">
        <v>5</v>
      </c>
      <c r="B474" s="333" t="s">
        <v>177</v>
      </c>
      <c r="C474" s="330" t="s">
        <v>610</v>
      </c>
      <c r="D474" s="331">
        <v>400000</v>
      </c>
      <c r="E474" s="321">
        <v>23</v>
      </c>
      <c r="F474" s="332">
        <f t="shared" si="43"/>
        <v>9200000</v>
      </c>
      <c r="G474" s="298"/>
      <c r="H474" s="298"/>
      <c r="I474" s="298"/>
      <c r="J474" s="298"/>
      <c r="K474" s="298">
        <f t="shared" si="40"/>
        <v>9200000</v>
      </c>
      <c r="L474" s="298"/>
      <c r="M474" s="298"/>
      <c r="N474" s="303"/>
      <c r="O474" s="303"/>
      <c r="P474" s="303"/>
      <c r="Q474" s="298">
        <f t="shared" si="41"/>
        <v>9200000</v>
      </c>
      <c r="R474" s="301"/>
    </row>
    <row r="475" spans="1:18">
      <c r="A475" s="329">
        <v>6</v>
      </c>
      <c r="B475" s="333" t="s">
        <v>180</v>
      </c>
      <c r="C475" s="330" t="s">
        <v>610</v>
      </c>
      <c r="D475" s="331">
        <v>400000</v>
      </c>
      <c r="E475" s="321">
        <v>23</v>
      </c>
      <c r="F475" s="332">
        <f t="shared" si="43"/>
        <v>9200000</v>
      </c>
      <c r="G475" s="298"/>
      <c r="H475" s="298"/>
      <c r="I475" s="298"/>
      <c r="J475" s="298"/>
      <c r="K475" s="298">
        <f t="shared" si="40"/>
        <v>9200000</v>
      </c>
      <c r="L475" s="298"/>
      <c r="M475" s="298"/>
      <c r="N475" s="303"/>
      <c r="O475" s="303"/>
      <c r="P475" s="303"/>
      <c r="Q475" s="298">
        <f t="shared" si="41"/>
        <v>9200000</v>
      </c>
      <c r="R475" s="301"/>
    </row>
    <row r="476" spans="1:18">
      <c r="A476" s="329">
        <v>7</v>
      </c>
      <c r="B476" s="333" t="s">
        <v>183</v>
      </c>
      <c r="C476" s="330" t="s">
        <v>610</v>
      </c>
      <c r="D476" s="331">
        <v>400000</v>
      </c>
      <c r="E476" s="321">
        <v>23</v>
      </c>
      <c r="F476" s="332">
        <f t="shared" si="43"/>
        <v>9200000</v>
      </c>
      <c r="G476" s="298"/>
      <c r="H476" s="298"/>
      <c r="I476" s="298"/>
      <c r="J476" s="298"/>
      <c r="K476" s="298">
        <f t="shared" si="40"/>
        <v>9200000</v>
      </c>
      <c r="L476" s="298"/>
      <c r="M476" s="298"/>
      <c r="N476" s="303"/>
      <c r="O476" s="303"/>
      <c r="P476" s="303"/>
      <c r="Q476" s="298">
        <f t="shared" si="41"/>
        <v>9200000</v>
      </c>
      <c r="R476" s="301"/>
    </row>
    <row r="477" spans="1:18">
      <c r="A477" s="329">
        <v>8</v>
      </c>
      <c r="B477" s="333" t="s">
        <v>186</v>
      </c>
      <c r="C477" s="330" t="s">
        <v>610</v>
      </c>
      <c r="D477" s="331">
        <v>400000</v>
      </c>
      <c r="E477" s="321">
        <v>22</v>
      </c>
      <c r="F477" s="332">
        <f t="shared" si="43"/>
        <v>8800000</v>
      </c>
      <c r="G477" s="298"/>
      <c r="H477" s="298"/>
      <c r="I477" s="298"/>
      <c r="J477" s="298"/>
      <c r="K477" s="298">
        <f t="shared" si="40"/>
        <v>8800000</v>
      </c>
      <c r="L477" s="298"/>
      <c r="M477" s="298"/>
      <c r="N477" s="303"/>
      <c r="O477" s="303"/>
      <c r="P477" s="303"/>
      <c r="Q477" s="298">
        <f t="shared" si="41"/>
        <v>8800000</v>
      </c>
      <c r="R477" s="301"/>
    </row>
    <row r="478" spans="1:18">
      <c r="A478" s="329">
        <v>9</v>
      </c>
      <c r="B478" s="318" t="s">
        <v>202</v>
      </c>
      <c r="C478" s="330" t="s">
        <v>610</v>
      </c>
      <c r="D478" s="331">
        <v>400000</v>
      </c>
      <c r="E478" s="321">
        <v>22</v>
      </c>
      <c r="F478" s="332">
        <f t="shared" si="43"/>
        <v>8800000</v>
      </c>
      <c r="G478" s="298"/>
      <c r="H478" s="298"/>
      <c r="I478" s="298"/>
      <c r="J478" s="298"/>
      <c r="K478" s="298">
        <f t="shared" si="40"/>
        <v>8800000</v>
      </c>
      <c r="L478" s="298"/>
      <c r="M478" s="298"/>
      <c r="N478" s="303"/>
      <c r="O478" s="303"/>
      <c r="P478" s="303"/>
      <c r="Q478" s="298">
        <f t="shared" si="41"/>
        <v>8800000</v>
      </c>
      <c r="R478" s="301"/>
    </row>
    <row r="479" spans="1:18">
      <c r="A479" s="329">
        <v>10</v>
      </c>
      <c r="B479" s="318" t="s">
        <v>204</v>
      </c>
      <c r="C479" s="330" t="s">
        <v>610</v>
      </c>
      <c r="D479" s="331">
        <v>400000</v>
      </c>
      <c r="E479" s="321">
        <v>22</v>
      </c>
      <c r="F479" s="332">
        <f t="shared" si="43"/>
        <v>8800000</v>
      </c>
      <c r="G479" s="298"/>
      <c r="H479" s="298"/>
      <c r="I479" s="298"/>
      <c r="J479" s="298"/>
      <c r="K479" s="298">
        <f t="shared" si="40"/>
        <v>8800000</v>
      </c>
      <c r="L479" s="298"/>
      <c r="M479" s="298"/>
      <c r="N479" s="303"/>
      <c r="O479" s="303"/>
      <c r="P479" s="303"/>
      <c r="Q479" s="298">
        <f t="shared" si="41"/>
        <v>8800000</v>
      </c>
      <c r="R479" s="301"/>
    </row>
    <row r="480" spans="1:18">
      <c r="A480" s="334">
        <v>11</v>
      </c>
      <c r="B480" s="318" t="s">
        <v>191</v>
      </c>
      <c r="C480" s="330" t="s">
        <v>610</v>
      </c>
      <c r="D480" s="335">
        <v>400000</v>
      </c>
      <c r="E480" s="321">
        <v>23</v>
      </c>
      <c r="F480" s="332">
        <f t="shared" si="43"/>
        <v>9200000</v>
      </c>
      <c r="G480" s="336"/>
      <c r="H480" s="336"/>
      <c r="I480" s="336"/>
      <c r="J480" s="336"/>
      <c r="K480" s="298">
        <f t="shared" si="40"/>
        <v>9200000</v>
      </c>
      <c r="L480" s="336"/>
      <c r="M480" s="336"/>
      <c r="N480" s="337"/>
      <c r="O480" s="337"/>
      <c r="P480" s="337"/>
      <c r="Q480" s="298">
        <f t="shared" si="41"/>
        <v>9200000</v>
      </c>
      <c r="R480" s="338"/>
    </row>
    <row r="481" spans="1:38">
      <c r="A481" s="434" t="s">
        <v>631</v>
      </c>
      <c r="B481" s="435"/>
      <c r="C481" s="286"/>
      <c r="D481" s="286"/>
      <c r="E481" s="286">
        <f>SUM(E470:E480)</f>
        <v>250</v>
      </c>
      <c r="F481" s="286">
        <f>SUM(F470:F480)</f>
        <v>100000000</v>
      </c>
      <c r="G481" s="336"/>
      <c r="H481" s="336"/>
      <c r="I481" s="336"/>
      <c r="J481" s="336"/>
      <c r="K481" s="336"/>
      <c r="L481" s="336"/>
      <c r="M481" s="336"/>
      <c r="N481" s="337"/>
      <c r="O481" s="337"/>
      <c r="P481" s="337"/>
      <c r="Q481" s="336"/>
      <c r="R481" s="338"/>
    </row>
    <row r="482" spans="1:38" ht="16.5" thickBot="1">
      <c r="A482" s="436" t="s">
        <v>641</v>
      </c>
      <c r="B482" s="437"/>
      <c r="C482" s="339"/>
      <c r="D482" s="340"/>
      <c r="E482" s="341">
        <f>E461+E467+E481</f>
        <v>428</v>
      </c>
      <c r="F482" s="340">
        <f>F461+F467+F481</f>
        <v>137800000</v>
      </c>
      <c r="G482" s="342"/>
      <c r="H482" s="342"/>
      <c r="I482" s="342"/>
      <c r="J482" s="342"/>
      <c r="K482" s="342">
        <f>SUM(K456:K480)</f>
        <v>137800000</v>
      </c>
      <c r="L482" s="342"/>
      <c r="M482" s="342">
        <f>SUM(M456:M479)</f>
        <v>1744000</v>
      </c>
      <c r="N482" s="342">
        <f>SUM(N456:N479)</f>
        <v>327000</v>
      </c>
      <c r="O482" s="342">
        <f>SUM(O456:O479)</f>
        <v>218000</v>
      </c>
      <c r="P482" s="342">
        <f>SUM(P456:P479)</f>
        <v>2289000</v>
      </c>
      <c r="Q482" s="342">
        <f>SUM(Q456:Q480)</f>
        <v>135511000</v>
      </c>
      <c r="R482" s="343"/>
    </row>
    <row r="483" spans="1:38" ht="16.5" thickTop="1">
      <c r="A483" s="429" t="s">
        <v>658</v>
      </c>
      <c r="B483" s="429"/>
      <c r="C483" s="429"/>
      <c r="D483" s="429"/>
      <c r="E483" s="429"/>
      <c r="F483" s="429"/>
      <c r="G483" s="429"/>
      <c r="H483" s="429"/>
      <c r="I483" s="429"/>
      <c r="J483" s="429"/>
      <c r="K483" s="429"/>
      <c r="L483" s="429"/>
      <c r="M483" s="429"/>
      <c r="N483" s="429"/>
      <c r="O483" s="429"/>
      <c r="P483" s="429"/>
      <c r="Q483" s="429"/>
      <c r="R483" s="429"/>
    </row>
    <row r="484" spans="1:38">
      <c r="A484" s="285"/>
      <c r="B484" s="285"/>
      <c r="C484" s="285"/>
      <c r="D484" s="285"/>
      <c r="E484" s="285"/>
      <c r="F484" s="285"/>
      <c r="G484" s="285"/>
      <c r="H484" s="285"/>
      <c r="I484" s="285"/>
      <c r="J484" s="285"/>
      <c r="K484" s="285"/>
      <c r="L484" s="285"/>
      <c r="M484" s="285"/>
      <c r="N484" s="285"/>
      <c r="O484" s="285"/>
      <c r="P484" s="416" t="s">
        <v>636</v>
      </c>
      <c r="Q484" s="416"/>
      <c r="R484" s="416"/>
    </row>
    <row r="485" spans="1:38">
      <c r="A485" s="285"/>
      <c r="B485" s="417" t="s">
        <v>637</v>
      </c>
      <c r="C485" s="417"/>
      <c r="D485" s="344"/>
      <c r="E485" s="345"/>
      <c r="F485" s="345"/>
      <c r="G485" s="417" t="s">
        <v>161</v>
      </c>
      <c r="H485" s="417"/>
      <c r="I485" s="417"/>
      <c r="J485" s="417"/>
      <c r="K485" s="345"/>
      <c r="L485" s="345"/>
      <c r="M485" s="345"/>
      <c r="N485" s="345"/>
      <c r="O485" s="345"/>
      <c r="P485" s="417" t="s">
        <v>157</v>
      </c>
      <c r="Q485" s="417"/>
      <c r="R485" s="417"/>
    </row>
    <row r="486" spans="1:38">
      <c r="A486" s="285"/>
      <c r="B486" s="416" t="s">
        <v>638</v>
      </c>
      <c r="C486" s="416"/>
      <c r="D486" s="346"/>
      <c r="E486" s="285"/>
      <c r="F486" s="285"/>
      <c r="G486" s="416" t="s">
        <v>638</v>
      </c>
      <c r="H486" s="416"/>
      <c r="I486" s="416"/>
      <c r="J486" s="416"/>
      <c r="K486" s="285"/>
      <c r="L486" s="285"/>
      <c r="M486" s="285"/>
      <c r="N486" s="285"/>
      <c r="O486" s="285"/>
      <c r="P486" s="416" t="s">
        <v>639</v>
      </c>
      <c r="Q486" s="416"/>
      <c r="R486" s="416"/>
    </row>
    <row r="492" spans="1:38">
      <c r="A492" s="415" t="s">
        <v>612</v>
      </c>
      <c r="B492" s="415"/>
      <c r="C492" s="415"/>
      <c r="D492" s="415"/>
      <c r="E492" s="415"/>
      <c r="F492" s="415"/>
      <c r="G492" s="415"/>
      <c r="H492" s="415"/>
      <c r="I492" s="415"/>
      <c r="J492" s="415"/>
      <c r="K492" s="415"/>
      <c r="L492" s="415"/>
      <c r="M492" s="415"/>
      <c r="N492" s="415"/>
      <c r="O492" s="415"/>
      <c r="P492" s="415"/>
      <c r="Q492" s="415"/>
      <c r="R492" s="415"/>
      <c r="S492" s="415"/>
      <c r="T492" s="415"/>
      <c r="U492" s="415"/>
      <c r="V492" s="415"/>
      <c r="W492" s="415"/>
      <c r="X492" s="415"/>
      <c r="Y492" s="415"/>
      <c r="Z492" s="415"/>
      <c r="AA492" s="415"/>
      <c r="AB492" s="415"/>
      <c r="AC492" s="415"/>
      <c r="AD492" s="415"/>
      <c r="AE492" s="415"/>
      <c r="AF492" s="415"/>
      <c r="AG492" s="415"/>
      <c r="AH492" s="415"/>
      <c r="AI492" s="415"/>
      <c r="AJ492" s="415"/>
      <c r="AK492" s="415"/>
      <c r="AL492" s="415"/>
    </row>
    <row r="493" spans="1:38">
      <c r="A493" s="284" t="s">
        <v>613</v>
      </c>
      <c r="B493" s="284"/>
      <c r="C493" s="284"/>
      <c r="D493" s="284"/>
      <c r="E493" s="284"/>
      <c r="F493" s="284"/>
      <c r="G493" s="284"/>
      <c r="H493" s="284"/>
      <c r="I493" s="284"/>
      <c r="J493" s="284"/>
      <c r="K493" s="284"/>
      <c r="L493" s="284"/>
      <c r="M493" s="284"/>
      <c r="N493" s="284"/>
      <c r="O493" s="284"/>
      <c r="P493" s="284"/>
      <c r="Q493" s="284"/>
      <c r="R493" s="284"/>
      <c r="S493" s="284"/>
      <c r="T493" s="284"/>
      <c r="U493" s="284"/>
      <c r="V493" s="284"/>
      <c r="W493" s="284"/>
      <c r="X493" s="284"/>
      <c r="Y493" s="284"/>
      <c r="Z493" s="284"/>
      <c r="AA493" s="284"/>
      <c r="AB493" s="284"/>
      <c r="AC493" s="284"/>
      <c r="AD493" s="284"/>
      <c r="AE493" s="284"/>
      <c r="AF493" s="284"/>
      <c r="AG493" s="284"/>
      <c r="AH493" s="284"/>
      <c r="AI493" s="284"/>
      <c r="AJ493" s="284"/>
      <c r="AK493" s="284"/>
      <c r="AL493" s="284"/>
    </row>
    <row r="494" spans="1:38">
      <c r="A494" s="285"/>
      <c r="B494" s="285"/>
      <c r="C494" s="285"/>
      <c r="D494" s="285"/>
      <c r="E494" s="285"/>
      <c r="F494" s="416"/>
      <c r="G494" s="416"/>
      <c r="H494" s="416"/>
      <c r="I494" s="285"/>
      <c r="J494" s="285"/>
      <c r="K494" s="285"/>
      <c r="L494" s="285"/>
      <c r="M494" s="416" t="s">
        <v>614</v>
      </c>
      <c r="N494" s="416"/>
      <c r="O494" s="416"/>
      <c r="P494" s="416"/>
      <c r="Q494" s="416"/>
      <c r="R494" s="416"/>
    </row>
    <row r="495" spans="1:38">
      <c r="A495" s="417" t="s">
        <v>615</v>
      </c>
      <c r="B495" s="417"/>
      <c r="C495" s="417"/>
      <c r="D495" s="417"/>
      <c r="E495" s="417"/>
      <c r="F495" s="417"/>
      <c r="G495" s="417"/>
      <c r="H495" s="417"/>
      <c r="I495" s="417"/>
      <c r="J495" s="417"/>
      <c r="K495" s="417"/>
      <c r="L495" s="417"/>
      <c r="M495" s="417"/>
      <c r="N495" s="417"/>
      <c r="O495" s="417"/>
      <c r="P495" s="417"/>
      <c r="Q495" s="417"/>
      <c r="R495" s="417"/>
    </row>
    <row r="496" spans="1:38">
      <c r="A496" s="417" t="s">
        <v>660</v>
      </c>
      <c r="B496" s="417"/>
      <c r="C496" s="417"/>
      <c r="D496" s="417"/>
      <c r="E496" s="417"/>
      <c r="F496" s="417"/>
      <c r="G496" s="417"/>
      <c r="H496" s="417"/>
      <c r="I496" s="417"/>
      <c r="J496" s="417"/>
      <c r="K496" s="417"/>
      <c r="L496" s="417"/>
      <c r="M496" s="417"/>
      <c r="N496" s="417"/>
      <c r="O496" s="417"/>
      <c r="P496" s="417"/>
      <c r="Q496" s="417"/>
      <c r="R496" s="417"/>
    </row>
    <row r="497" spans="1:18" ht="16.5" thickBot="1">
      <c r="A497" s="418"/>
      <c r="B497" s="418"/>
      <c r="C497" s="418"/>
      <c r="D497" s="418"/>
      <c r="E497" s="418"/>
      <c r="F497" s="418"/>
      <c r="G497" s="418"/>
      <c r="H497" s="418"/>
      <c r="I497" s="418"/>
      <c r="J497" s="418"/>
      <c r="K497" s="418"/>
      <c r="L497" s="418"/>
      <c r="M497" s="418"/>
      <c r="N497" s="418"/>
      <c r="O497" s="418"/>
      <c r="P497" s="418"/>
      <c r="Q497" s="418"/>
      <c r="R497" s="418"/>
    </row>
    <row r="498" spans="1:18" ht="16.5" thickTop="1">
      <c r="A498" s="423" t="s">
        <v>126</v>
      </c>
      <c r="B498" s="425" t="s">
        <v>616</v>
      </c>
      <c r="C498" s="413" t="s">
        <v>130</v>
      </c>
      <c r="D498" s="427" t="s">
        <v>132</v>
      </c>
      <c r="E498" s="419" t="s">
        <v>617</v>
      </c>
      <c r="F498" s="421"/>
      <c r="G498" s="419" t="s">
        <v>618</v>
      </c>
      <c r="H498" s="421"/>
      <c r="I498" s="413" t="s">
        <v>619</v>
      </c>
      <c r="J498" s="413" t="s">
        <v>620</v>
      </c>
      <c r="K498" s="413" t="s">
        <v>621</v>
      </c>
      <c r="L498" s="413" t="s">
        <v>622</v>
      </c>
      <c r="M498" s="419" t="s">
        <v>623</v>
      </c>
      <c r="N498" s="420"/>
      <c r="O498" s="420"/>
      <c r="P498" s="421"/>
      <c r="Q498" s="419" t="s">
        <v>624</v>
      </c>
      <c r="R498" s="422"/>
    </row>
    <row r="499" spans="1:18" ht="31.5">
      <c r="A499" s="424"/>
      <c r="B499" s="426"/>
      <c r="C499" s="414"/>
      <c r="D499" s="428"/>
      <c r="E499" s="286" t="s">
        <v>625</v>
      </c>
      <c r="F499" s="286" t="s">
        <v>626</v>
      </c>
      <c r="G499" s="286" t="s">
        <v>627</v>
      </c>
      <c r="H499" s="286" t="s">
        <v>626</v>
      </c>
      <c r="I499" s="414"/>
      <c r="J499" s="414"/>
      <c r="K499" s="414"/>
      <c r="L499" s="414"/>
      <c r="M499" s="286" t="s">
        <v>628</v>
      </c>
      <c r="N499" s="286" t="s">
        <v>629</v>
      </c>
      <c r="O499" s="286" t="s">
        <v>630</v>
      </c>
      <c r="P499" s="287" t="s">
        <v>631</v>
      </c>
      <c r="Q499" s="286" t="s">
        <v>626</v>
      </c>
      <c r="R499" s="288" t="s">
        <v>632</v>
      </c>
    </row>
    <row r="500" spans="1:18" ht="15.75" customHeight="1">
      <c r="A500" s="407" t="s">
        <v>633</v>
      </c>
      <c r="B500" s="408"/>
      <c r="C500" s="286"/>
      <c r="D500" s="289"/>
      <c r="E500" s="286"/>
      <c r="F500" s="286"/>
      <c r="G500" s="290"/>
      <c r="H500" s="290"/>
      <c r="I500" s="290"/>
      <c r="J500" s="290"/>
      <c r="K500" s="290"/>
      <c r="L500" s="290"/>
      <c r="M500" s="290"/>
      <c r="N500" s="290"/>
      <c r="O500" s="290"/>
      <c r="P500" s="291"/>
      <c r="Q500" s="290"/>
      <c r="R500" s="292"/>
    </row>
    <row r="501" spans="1:18" ht="16.5">
      <c r="A501" s="293">
        <v>1</v>
      </c>
      <c r="B501" s="205" t="s">
        <v>449</v>
      </c>
      <c r="C501" s="294" t="s">
        <v>153</v>
      </c>
      <c r="D501" s="295">
        <v>5000000</v>
      </c>
      <c r="E501" s="296">
        <v>22</v>
      </c>
      <c r="F501" s="297">
        <f>D501</f>
        <v>5000000</v>
      </c>
      <c r="G501" s="298"/>
      <c r="H501" s="298"/>
      <c r="I501" s="298"/>
      <c r="J501" s="298"/>
      <c r="K501" s="298">
        <f>F501</f>
        <v>5000000</v>
      </c>
      <c r="L501" s="298"/>
      <c r="M501" s="163">
        <v>400000</v>
      </c>
      <c r="N501" s="163">
        <v>75000</v>
      </c>
      <c r="O501" s="163">
        <v>50000</v>
      </c>
      <c r="P501" s="164">
        <v>525000</v>
      </c>
      <c r="Q501" s="298">
        <f>K501-P501</f>
        <v>4475000</v>
      </c>
      <c r="R501" s="301"/>
    </row>
    <row r="502" spans="1:18" ht="17.25">
      <c r="A502" s="293">
        <v>2</v>
      </c>
      <c r="B502" s="205" t="s">
        <v>150</v>
      </c>
      <c r="C502" s="294" t="s">
        <v>153</v>
      </c>
      <c r="D502" s="295">
        <v>8000000</v>
      </c>
      <c r="E502" s="296">
        <v>22</v>
      </c>
      <c r="F502" s="297">
        <f>D502</f>
        <v>8000000</v>
      </c>
      <c r="G502" s="298"/>
      <c r="H502" s="298"/>
      <c r="I502" s="298"/>
      <c r="J502" s="298"/>
      <c r="K502" s="298">
        <f t="shared" ref="K502:K525" si="44">F502</f>
        <v>8000000</v>
      </c>
      <c r="L502" s="298"/>
      <c r="M502" s="299">
        <v>336000</v>
      </c>
      <c r="N502" s="299">
        <v>63000</v>
      </c>
      <c r="O502" s="299">
        <v>42000</v>
      </c>
      <c r="P502" s="300">
        <v>441000</v>
      </c>
      <c r="Q502" s="298">
        <f t="shared" ref="Q502:Q525" si="45">K502-P502</f>
        <v>7559000</v>
      </c>
      <c r="R502" s="301"/>
    </row>
    <row r="503" spans="1:18">
      <c r="A503" s="293">
        <v>3</v>
      </c>
      <c r="B503" s="205" t="s">
        <v>154</v>
      </c>
      <c r="C503" s="294" t="s">
        <v>157</v>
      </c>
      <c r="D503" s="302">
        <v>6000000</v>
      </c>
      <c r="E503" s="296">
        <v>22</v>
      </c>
      <c r="F503" s="297">
        <f>D503</f>
        <v>6000000</v>
      </c>
      <c r="G503" s="298"/>
      <c r="H503" s="298"/>
      <c r="I503" s="298"/>
      <c r="J503" s="298"/>
      <c r="K503" s="298">
        <f t="shared" si="44"/>
        <v>6000000</v>
      </c>
      <c r="L503" s="298"/>
      <c r="M503" s="298"/>
      <c r="N503" s="303"/>
      <c r="O503" s="303"/>
      <c r="P503" s="303"/>
      <c r="Q503" s="298">
        <f t="shared" si="45"/>
        <v>6000000</v>
      </c>
      <c r="R503" s="301"/>
    </row>
    <row r="504" spans="1:18">
      <c r="A504" s="293">
        <v>4</v>
      </c>
      <c r="B504" s="205" t="s">
        <v>158</v>
      </c>
      <c r="C504" s="347" t="s">
        <v>161</v>
      </c>
      <c r="D504" s="305">
        <v>2000000</v>
      </c>
      <c r="E504" s="296">
        <v>22</v>
      </c>
      <c r="F504" s="307">
        <f>D504</f>
        <v>2000000</v>
      </c>
      <c r="G504" s="298"/>
      <c r="H504" s="298"/>
      <c r="I504" s="298"/>
      <c r="J504" s="298"/>
      <c r="K504" s="298">
        <f t="shared" si="44"/>
        <v>2000000</v>
      </c>
      <c r="L504" s="298"/>
      <c r="M504" s="298"/>
      <c r="N504" s="303"/>
      <c r="O504" s="303"/>
      <c r="P504" s="303"/>
      <c r="Q504" s="298">
        <f t="shared" si="45"/>
        <v>2000000</v>
      </c>
      <c r="R504" s="301"/>
    </row>
    <row r="505" spans="1:18" ht="17.25">
      <c r="A505" s="308">
        <v>5</v>
      </c>
      <c r="B505" s="206" t="s">
        <v>165</v>
      </c>
      <c r="C505" s="347" t="s">
        <v>164</v>
      </c>
      <c r="D505" s="305">
        <v>4200000</v>
      </c>
      <c r="E505" s="296">
        <v>22</v>
      </c>
      <c r="F505" s="307">
        <f t="shared" ref="F505" si="46">D505</f>
        <v>4200000</v>
      </c>
      <c r="G505" s="298"/>
      <c r="H505" s="298"/>
      <c r="I505" s="298"/>
      <c r="J505" s="298"/>
      <c r="K505" s="298">
        <f t="shared" si="44"/>
        <v>4200000</v>
      </c>
      <c r="L505" s="298"/>
      <c r="M505" s="299">
        <v>336000</v>
      </c>
      <c r="N505" s="299">
        <v>63000</v>
      </c>
      <c r="O505" s="299">
        <v>42000</v>
      </c>
      <c r="P505" s="300">
        <v>441000</v>
      </c>
      <c r="Q505" s="298">
        <f t="shared" si="45"/>
        <v>3759000</v>
      </c>
      <c r="R505" s="301"/>
    </row>
    <row r="506" spans="1:18">
      <c r="A506" s="409" t="s">
        <v>631</v>
      </c>
      <c r="B506" s="410"/>
      <c r="C506" s="309"/>
      <c r="D506" s="310"/>
      <c r="E506" s="311">
        <f>SUM(E501:E505)</f>
        <v>110</v>
      </c>
      <c r="F506" s="312">
        <f>SUM(F501:F505)</f>
        <v>25200000</v>
      </c>
      <c r="G506" s="298"/>
      <c r="H506" s="298"/>
      <c r="I506" s="298"/>
      <c r="J506" s="298"/>
      <c r="K506" s="298"/>
      <c r="L506" s="298"/>
      <c r="M506" s="298"/>
      <c r="N506" s="303"/>
      <c r="O506" s="303"/>
      <c r="P506" s="303"/>
      <c r="Q506" s="298">
        <f t="shared" si="45"/>
        <v>0</v>
      </c>
      <c r="R506" s="301"/>
    </row>
    <row r="507" spans="1:18">
      <c r="A507" s="313"/>
      <c r="B507" s="314"/>
      <c r="C507" s="309"/>
      <c r="D507" s="315"/>
      <c r="E507" s="316"/>
      <c r="F507" s="298"/>
      <c r="G507" s="298"/>
      <c r="H507" s="298"/>
      <c r="I507" s="298"/>
      <c r="J507" s="298"/>
      <c r="K507" s="298">
        <f t="shared" si="44"/>
        <v>0</v>
      </c>
      <c r="L507" s="298"/>
      <c r="M507" s="298"/>
      <c r="N507" s="303"/>
      <c r="O507" s="303"/>
      <c r="P507" s="303"/>
      <c r="Q507" s="298">
        <f t="shared" si="45"/>
        <v>0</v>
      </c>
      <c r="R507" s="301"/>
    </row>
    <row r="508" spans="1:18">
      <c r="A508" s="411" t="s">
        <v>634</v>
      </c>
      <c r="B508" s="412"/>
      <c r="C508" s="309"/>
      <c r="D508" s="315"/>
      <c r="E508" s="316"/>
      <c r="F508" s="298"/>
      <c r="G508" s="298"/>
      <c r="H508" s="298"/>
      <c r="I508" s="298"/>
      <c r="J508" s="298"/>
      <c r="K508" s="298">
        <f t="shared" si="44"/>
        <v>0</v>
      </c>
      <c r="L508" s="298"/>
      <c r="M508" s="298"/>
      <c r="N508" s="303"/>
      <c r="O508" s="303"/>
      <c r="P508" s="303"/>
      <c r="Q508" s="298">
        <f t="shared" si="45"/>
        <v>0</v>
      </c>
      <c r="R508" s="301"/>
    </row>
    <row r="509" spans="1:18" ht="17.25">
      <c r="A509" s="317">
        <v>1</v>
      </c>
      <c r="B509" s="318" t="s">
        <v>163</v>
      </c>
      <c r="C509" s="319" t="s">
        <v>164</v>
      </c>
      <c r="D509" s="320">
        <v>4200000</v>
      </c>
      <c r="E509" s="321">
        <v>23</v>
      </c>
      <c r="F509" s="322">
        <v>4200000</v>
      </c>
      <c r="G509" s="298"/>
      <c r="H509" s="298"/>
      <c r="I509" s="298"/>
      <c r="J509" s="298"/>
      <c r="K509" s="298">
        <f t="shared" si="44"/>
        <v>4200000</v>
      </c>
      <c r="L509" s="298"/>
      <c r="M509" s="299">
        <v>336000</v>
      </c>
      <c r="N509" s="299">
        <v>63000</v>
      </c>
      <c r="O509" s="299">
        <v>42000</v>
      </c>
      <c r="P509" s="300">
        <v>441000</v>
      </c>
      <c r="Q509" s="298">
        <f t="shared" si="45"/>
        <v>3759000</v>
      </c>
      <c r="R509" s="301"/>
    </row>
    <row r="510" spans="1:18" ht="17.25">
      <c r="A510" s="317">
        <v>2</v>
      </c>
      <c r="B510" s="318" t="s">
        <v>168</v>
      </c>
      <c r="C510" s="319" t="s">
        <v>164</v>
      </c>
      <c r="D510" s="320">
        <v>4200000</v>
      </c>
      <c r="E510" s="321">
        <v>23</v>
      </c>
      <c r="F510" s="322">
        <v>4200000</v>
      </c>
      <c r="G510" s="298"/>
      <c r="H510" s="298"/>
      <c r="I510" s="298"/>
      <c r="J510" s="298"/>
      <c r="K510" s="298">
        <f t="shared" si="44"/>
        <v>4200000</v>
      </c>
      <c r="L510" s="298"/>
      <c r="M510" s="299">
        <v>336000</v>
      </c>
      <c r="N510" s="299">
        <v>63000</v>
      </c>
      <c r="O510" s="299">
        <v>42000</v>
      </c>
      <c r="P510" s="300">
        <v>441000</v>
      </c>
      <c r="Q510" s="298">
        <f t="shared" si="45"/>
        <v>3759000</v>
      </c>
      <c r="R510" s="301"/>
    </row>
    <row r="511" spans="1:18">
      <c r="A511" s="317">
        <v>3</v>
      </c>
      <c r="B511" s="318" t="s">
        <v>200</v>
      </c>
      <c r="C511" s="319" t="s">
        <v>164</v>
      </c>
      <c r="D511" s="320">
        <v>400000</v>
      </c>
      <c r="E511" s="321">
        <v>22</v>
      </c>
      <c r="F511" s="322">
        <v>4200000</v>
      </c>
      <c r="G511" s="298"/>
      <c r="H511" s="298"/>
      <c r="I511" s="298"/>
      <c r="J511" s="298"/>
      <c r="K511" s="298">
        <f t="shared" si="44"/>
        <v>4200000</v>
      </c>
      <c r="L511" s="298"/>
      <c r="M511" s="298"/>
      <c r="N511" s="303"/>
      <c r="O511" s="303"/>
      <c r="P511" s="303"/>
      <c r="Q511" s="298">
        <f t="shared" si="45"/>
        <v>4200000</v>
      </c>
      <c r="R511" s="301"/>
    </row>
    <row r="512" spans="1:18">
      <c r="A512" s="430" t="s">
        <v>631</v>
      </c>
      <c r="B512" s="431"/>
      <c r="C512" s="309"/>
      <c r="D512" s="323"/>
      <c r="E512" s="324">
        <f>SUM(E509:E511)</f>
        <v>68</v>
      </c>
      <c r="F512" s="325">
        <f>SUM(F509:F511)</f>
        <v>12600000</v>
      </c>
      <c r="G512" s="298"/>
      <c r="H512" s="298"/>
      <c r="I512" s="298"/>
      <c r="J512" s="298"/>
      <c r="K512" s="298"/>
      <c r="L512" s="298"/>
      <c r="M512" s="298"/>
      <c r="N512" s="303"/>
      <c r="O512" s="303"/>
      <c r="P512" s="303"/>
      <c r="Q512" s="298">
        <f t="shared" si="45"/>
        <v>0</v>
      </c>
      <c r="R512" s="301"/>
    </row>
    <row r="513" spans="1:18">
      <c r="A513" s="313"/>
      <c r="B513" s="326"/>
      <c r="C513" s="327"/>
      <c r="D513" s="315"/>
      <c r="E513" s="316"/>
      <c r="F513" s="298"/>
      <c r="G513" s="298"/>
      <c r="H513" s="298"/>
      <c r="I513" s="298"/>
      <c r="J513" s="298"/>
      <c r="K513" s="298">
        <f t="shared" si="44"/>
        <v>0</v>
      </c>
      <c r="L513" s="298"/>
      <c r="M513" s="298"/>
      <c r="N513" s="303"/>
      <c r="O513" s="303"/>
      <c r="P513" s="303"/>
      <c r="Q513" s="298">
        <f t="shared" si="45"/>
        <v>0</v>
      </c>
      <c r="R513" s="301"/>
    </row>
    <row r="514" spans="1:18">
      <c r="A514" s="432" t="s">
        <v>635</v>
      </c>
      <c r="B514" s="433"/>
      <c r="C514" s="328"/>
      <c r="D514" s="315"/>
      <c r="E514" s="316"/>
      <c r="F514" s="298"/>
      <c r="G514" s="298"/>
      <c r="H514" s="298"/>
      <c r="I514" s="298"/>
      <c r="J514" s="298"/>
      <c r="K514" s="298">
        <f t="shared" si="44"/>
        <v>0</v>
      </c>
      <c r="L514" s="298"/>
      <c r="M514" s="298"/>
      <c r="N514" s="303"/>
      <c r="O514" s="303"/>
      <c r="P514" s="303"/>
      <c r="Q514" s="298">
        <f t="shared" si="45"/>
        <v>0</v>
      </c>
      <c r="R514" s="301"/>
    </row>
    <row r="515" spans="1:18">
      <c r="A515" s="329">
        <v>1</v>
      </c>
      <c r="B515" s="318" t="s">
        <v>205</v>
      </c>
      <c r="C515" s="330" t="s">
        <v>610</v>
      </c>
      <c r="D515" s="331">
        <v>400000</v>
      </c>
      <c r="E515" s="321">
        <v>23</v>
      </c>
      <c r="F515" s="332">
        <f>D515*E515</f>
        <v>9200000</v>
      </c>
      <c r="G515" s="298"/>
      <c r="H515" s="298"/>
      <c r="I515" s="298"/>
      <c r="J515" s="298"/>
      <c r="K515" s="298">
        <f t="shared" si="44"/>
        <v>9200000</v>
      </c>
      <c r="L515" s="298"/>
      <c r="M515" s="298"/>
      <c r="N515" s="303"/>
      <c r="O515" s="303"/>
      <c r="P515" s="303"/>
      <c r="Q515" s="298">
        <f t="shared" si="45"/>
        <v>9200000</v>
      </c>
      <c r="R515" s="301"/>
    </row>
    <row r="516" spans="1:18">
      <c r="A516" s="329">
        <v>2</v>
      </c>
      <c r="B516" s="318" t="s">
        <v>207</v>
      </c>
      <c r="C516" s="330" t="s">
        <v>610</v>
      </c>
      <c r="D516" s="331">
        <v>400000</v>
      </c>
      <c r="E516" s="321">
        <v>23</v>
      </c>
      <c r="F516" s="332">
        <f t="shared" ref="F516:F525" si="47">D516*E516</f>
        <v>9200000</v>
      </c>
      <c r="G516" s="298"/>
      <c r="H516" s="298"/>
      <c r="I516" s="298"/>
      <c r="J516" s="298"/>
      <c r="K516" s="298">
        <f t="shared" si="44"/>
        <v>9200000</v>
      </c>
      <c r="L516" s="298"/>
      <c r="M516" s="298"/>
      <c r="N516" s="303"/>
      <c r="O516" s="303"/>
      <c r="P516" s="303"/>
      <c r="Q516" s="298">
        <f t="shared" si="45"/>
        <v>9200000</v>
      </c>
      <c r="R516" s="301"/>
    </row>
    <row r="517" spans="1:18">
      <c r="A517" s="329">
        <v>3</v>
      </c>
      <c r="B517" s="318" t="s">
        <v>186</v>
      </c>
      <c r="C517" s="330" t="s">
        <v>610</v>
      </c>
      <c r="D517" s="331">
        <v>400000</v>
      </c>
      <c r="E517" s="321">
        <v>23</v>
      </c>
      <c r="F517" s="332">
        <f t="shared" si="47"/>
        <v>9200000</v>
      </c>
      <c r="G517" s="298"/>
      <c r="H517" s="298"/>
      <c r="I517" s="298"/>
      <c r="J517" s="298"/>
      <c r="K517" s="298">
        <f t="shared" si="44"/>
        <v>9200000</v>
      </c>
      <c r="L517" s="298"/>
      <c r="M517" s="298"/>
      <c r="N517" s="303"/>
      <c r="O517" s="303"/>
      <c r="P517" s="303"/>
      <c r="Q517" s="298">
        <f t="shared" si="45"/>
        <v>9200000</v>
      </c>
      <c r="R517" s="301"/>
    </row>
    <row r="518" spans="1:18">
      <c r="A518" s="329">
        <v>4</v>
      </c>
      <c r="B518" s="333" t="s">
        <v>174</v>
      </c>
      <c r="C518" s="330" t="s">
        <v>610</v>
      </c>
      <c r="D518" s="331">
        <v>400000</v>
      </c>
      <c r="E518" s="321">
        <v>23</v>
      </c>
      <c r="F518" s="332">
        <f t="shared" si="47"/>
        <v>9200000</v>
      </c>
      <c r="G518" s="298"/>
      <c r="H518" s="298"/>
      <c r="I518" s="298"/>
      <c r="J518" s="298"/>
      <c r="K518" s="298">
        <f t="shared" si="44"/>
        <v>9200000</v>
      </c>
      <c r="L518" s="298"/>
      <c r="M518" s="298"/>
      <c r="N518" s="303"/>
      <c r="O518" s="303"/>
      <c r="P518" s="303"/>
      <c r="Q518" s="298">
        <f t="shared" si="45"/>
        <v>9200000</v>
      </c>
      <c r="R518" s="301"/>
    </row>
    <row r="519" spans="1:18">
      <c r="A519" s="329">
        <v>5</v>
      </c>
      <c r="B519" s="333" t="s">
        <v>177</v>
      </c>
      <c r="C519" s="330" t="s">
        <v>610</v>
      </c>
      <c r="D519" s="331">
        <v>400000</v>
      </c>
      <c r="E519" s="321">
        <v>23</v>
      </c>
      <c r="F519" s="332">
        <f t="shared" si="47"/>
        <v>9200000</v>
      </c>
      <c r="G519" s="298"/>
      <c r="H519" s="298"/>
      <c r="I519" s="298"/>
      <c r="J519" s="298"/>
      <c r="K519" s="298">
        <f t="shared" si="44"/>
        <v>9200000</v>
      </c>
      <c r="L519" s="298"/>
      <c r="M519" s="298"/>
      <c r="N519" s="303"/>
      <c r="O519" s="303"/>
      <c r="P519" s="303"/>
      <c r="Q519" s="298">
        <f t="shared" si="45"/>
        <v>9200000</v>
      </c>
      <c r="R519" s="301"/>
    </row>
    <row r="520" spans="1:18">
      <c r="A520" s="329">
        <v>6</v>
      </c>
      <c r="B520" s="333" t="s">
        <v>180</v>
      </c>
      <c r="C520" s="330" t="s">
        <v>610</v>
      </c>
      <c r="D520" s="331">
        <v>400000</v>
      </c>
      <c r="E520" s="321">
        <v>23</v>
      </c>
      <c r="F520" s="332">
        <f t="shared" si="47"/>
        <v>9200000</v>
      </c>
      <c r="G520" s="298"/>
      <c r="H520" s="298"/>
      <c r="I520" s="298"/>
      <c r="J520" s="298"/>
      <c r="K520" s="298">
        <f t="shared" si="44"/>
        <v>9200000</v>
      </c>
      <c r="L520" s="298"/>
      <c r="M520" s="298"/>
      <c r="N520" s="303"/>
      <c r="O520" s="303"/>
      <c r="P520" s="303"/>
      <c r="Q520" s="298">
        <f t="shared" si="45"/>
        <v>9200000</v>
      </c>
      <c r="R520" s="301"/>
    </row>
    <row r="521" spans="1:18">
      <c r="A521" s="329">
        <v>7</v>
      </c>
      <c r="B521" s="333" t="s">
        <v>183</v>
      </c>
      <c r="C521" s="330" t="s">
        <v>610</v>
      </c>
      <c r="D521" s="331">
        <v>400000</v>
      </c>
      <c r="E521" s="321">
        <v>23</v>
      </c>
      <c r="F521" s="332">
        <f t="shared" si="47"/>
        <v>9200000</v>
      </c>
      <c r="G521" s="298"/>
      <c r="H521" s="298"/>
      <c r="I521" s="298"/>
      <c r="J521" s="298"/>
      <c r="K521" s="298">
        <f t="shared" si="44"/>
        <v>9200000</v>
      </c>
      <c r="L521" s="298"/>
      <c r="M521" s="298"/>
      <c r="N521" s="303"/>
      <c r="O521" s="303"/>
      <c r="P521" s="303"/>
      <c r="Q521" s="298">
        <f t="shared" si="45"/>
        <v>9200000</v>
      </c>
      <c r="R521" s="301"/>
    </row>
    <row r="522" spans="1:18">
      <c r="A522" s="329">
        <v>8</v>
      </c>
      <c r="B522" s="333" t="s">
        <v>186</v>
      </c>
      <c r="C522" s="330" t="s">
        <v>610</v>
      </c>
      <c r="D522" s="331">
        <v>400000</v>
      </c>
      <c r="E522" s="321">
        <v>23</v>
      </c>
      <c r="F522" s="332">
        <f t="shared" si="47"/>
        <v>9200000</v>
      </c>
      <c r="G522" s="298"/>
      <c r="H522" s="298"/>
      <c r="I522" s="298"/>
      <c r="J522" s="298"/>
      <c r="K522" s="298">
        <f t="shared" si="44"/>
        <v>9200000</v>
      </c>
      <c r="L522" s="298"/>
      <c r="M522" s="298"/>
      <c r="N522" s="303"/>
      <c r="O522" s="303"/>
      <c r="P522" s="303"/>
      <c r="Q522" s="298">
        <f t="shared" si="45"/>
        <v>9200000</v>
      </c>
      <c r="R522" s="301"/>
    </row>
    <row r="523" spans="1:18">
      <c r="A523" s="329">
        <v>9</v>
      </c>
      <c r="B523" s="318" t="s">
        <v>202</v>
      </c>
      <c r="C523" s="330" t="s">
        <v>610</v>
      </c>
      <c r="D523" s="331">
        <v>400000</v>
      </c>
      <c r="E523" s="321">
        <v>23</v>
      </c>
      <c r="F523" s="332">
        <f t="shared" si="47"/>
        <v>9200000</v>
      </c>
      <c r="G523" s="298"/>
      <c r="H523" s="298"/>
      <c r="I523" s="298"/>
      <c r="J523" s="298"/>
      <c r="K523" s="298">
        <f t="shared" si="44"/>
        <v>9200000</v>
      </c>
      <c r="L523" s="298"/>
      <c r="M523" s="298"/>
      <c r="N523" s="303"/>
      <c r="O523" s="303"/>
      <c r="P523" s="303"/>
      <c r="Q523" s="298">
        <f t="shared" si="45"/>
        <v>9200000</v>
      </c>
      <c r="R523" s="301"/>
    </row>
    <row r="524" spans="1:18">
      <c r="A524" s="329">
        <v>10</v>
      </c>
      <c r="B524" s="318" t="s">
        <v>204</v>
      </c>
      <c r="C524" s="330" t="s">
        <v>610</v>
      </c>
      <c r="D524" s="331">
        <v>400000</v>
      </c>
      <c r="E524" s="321">
        <v>23</v>
      </c>
      <c r="F524" s="332">
        <f t="shared" si="47"/>
        <v>9200000</v>
      </c>
      <c r="G524" s="298"/>
      <c r="H524" s="298"/>
      <c r="I524" s="298"/>
      <c r="J524" s="298"/>
      <c r="K524" s="298">
        <f t="shared" si="44"/>
        <v>9200000</v>
      </c>
      <c r="L524" s="298"/>
      <c r="M524" s="298"/>
      <c r="N524" s="303"/>
      <c r="O524" s="303"/>
      <c r="P524" s="303"/>
      <c r="Q524" s="298">
        <f t="shared" si="45"/>
        <v>9200000</v>
      </c>
      <c r="R524" s="301"/>
    </row>
    <row r="525" spans="1:18">
      <c r="A525" s="334">
        <v>11</v>
      </c>
      <c r="B525" s="318" t="s">
        <v>191</v>
      </c>
      <c r="C525" s="330" t="s">
        <v>610</v>
      </c>
      <c r="D525" s="335">
        <v>400000</v>
      </c>
      <c r="E525" s="321">
        <v>23</v>
      </c>
      <c r="F525" s="332">
        <f t="shared" si="47"/>
        <v>9200000</v>
      </c>
      <c r="G525" s="336"/>
      <c r="H525" s="336"/>
      <c r="I525" s="336"/>
      <c r="J525" s="336"/>
      <c r="K525" s="298">
        <f t="shared" si="44"/>
        <v>9200000</v>
      </c>
      <c r="L525" s="336"/>
      <c r="M525" s="336"/>
      <c r="N525" s="337"/>
      <c r="O525" s="337"/>
      <c r="P525" s="337"/>
      <c r="Q525" s="298">
        <f t="shared" si="45"/>
        <v>9200000</v>
      </c>
      <c r="R525" s="338"/>
    </row>
    <row r="526" spans="1:18">
      <c r="A526" s="434" t="s">
        <v>631</v>
      </c>
      <c r="B526" s="435"/>
      <c r="C526" s="286"/>
      <c r="D526" s="286"/>
      <c r="E526" s="286">
        <f>SUM(E515:E525)</f>
        <v>253</v>
      </c>
      <c r="F526" s="286">
        <f>SUM(F515:F525)</f>
        <v>101200000</v>
      </c>
      <c r="G526" s="336"/>
      <c r="H526" s="336"/>
      <c r="I526" s="336"/>
      <c r="J526" s="336"/>
      <c r="K526" s="336"/>
      <c r="L526" s="336"/>
      <c r="M526" s="336"/>
      <c r="N526" s="337"/>
      <c r="O526" s="337"/>
      <c r="P526" s="337"/>
      <c r="Q526" s="336"/>
      <c r="R526" s="338"/>
    </row>
    <row r="527" spans="1:18" ht="16.5" thickBot="1">
      <c r="A527" s="436" t="s">
        <v>641</v>
      </c>
      <c r="B527" s="437"/>
      <c r="C527" s="339"/>
      <c r="D527" s="340"/>
      <c r="E527" s="341">
        <f>E506+E512+E526</f>
        <v>431</v>
      </c>
      <c r="F527" s="340">
        <f>F506+F512+F526</f>
        <v>139000000</v>
      </c>
      <c r="G527" s="342"/>
      <c r="H527" s="342"/>
      <c r="I527" s="342"/>
      <c r="J527" s="342"/>
      <c r="K527" s="342">
        <f>SUM(K501:K525)</f>
        <v>139000000</v>
      </c>
      <c r="L527" s="342"/>
      <c r="M527" s="342">
        <f>SUM(M501:M524)</f>
        <v>1744000</v>
      </c>
      <c r="N527" s="342">
        <f>SUM(N501:N524)</f>
        <v>327000</v>
      </c>
      <c r="O527" s="342">
        <f>SUM(O501:O524)</f>
        <v>218000</v>
      </c>
      <c r="P527" s="342">
        <f>SUM(P501:P524)</f>
        <v>2289000</v>
      </c>
      <c r="Q527" s="342">
        <f>SUM(Q501:Q525)</f>
        <v>136711000</v>
      </c>
      <c r="R527" s="343"/>
    </row>
    <row r="528" spans="1:18" ht="16.5" thickTop="1">
      <c r="A528" s="429" t="s">
        <v>654</v>
      </c>
      <c r="B528" s="429"/>
      <c r="C528" s="429"/>
      <c r="D528" s="429"/>
      <c r="E528" s="429"/>
      <c r="F528" s="429"/>
      <c r="G528" s="429"/>
      <c r="H528" s="429"/>
      <c r="I528" s="429"/>
      <c r="J528" s="429"/>
      <c r="K528" s="429"/>
      <c r="L528" s="429"/>
      <c r="M528" s="429"/>
      <c r="N528" s="429"/>
      <c r="O528" s="429"/>
      <c r="P528" s="429"/>
      <c r="Q528" s="429"/>
      <c r="R528" s="429"/>
    </row>
    <row r="529" spans="1:18">
      <c r="A529" s="285"/>
      <c r="B529" s="285"/>
      <c r="C529" s="285"/>
      <c r="D529" s="285"/>
      <c r="E529" s="285"/>
      <c r="F529" s="285"/>
      <c r="G529" s="285"/>
      <c r="H529" s="285"/>
      <c r="I529" s="285"/>
      <c r="J529" s="285"/>
      <c r="K529" s="285"/>
      <c r="L529" s="285"/>
      <c r="M529" s="285"/>
      <c r="N529" s="285"/>
      <c r="O529" s="285"/>
      <c r="P529" s="416" t="s">
        <v>636</v>
      </c>
      <c r="Q529" s="416"/>
      <c r="R529" s="416"/>
    </row>
    <row r="530" spans="1:18">
      <c r="A530" s="285"/>
      <c r="B530" s="417" t="s">
        <v>637</v>
      </c>
      <c r="C530" s="417"/>
      <c r="D530" s="344"/>
      <c r="E530" s="345"/>
      <c r="F530" s="345"/>
      <c r="G530" s="417" t="s">
        <v>161</v>
      </c>
      <c r="H530" s="417"/>
      <c r="I530" s="417"/>
      <c r="J530" s="417"/>
      <c r="K530" s="345"/>
      <c r="L530" s="345"/>
      <c r="M530" s="345"/>
      <c r="N530" s="345"/>
      <c r="O530" s="345"/>
      <c r="P530" s="417" t="s">
        <v>157</v>
      </c>
      <c r="Q530" s="417"/>
      <c r="R530" s="417"/>
    </row>
    <row r="531" spans="1:18">
      <c r="A531" s="285"/>
      <c r="B531" s="416" t="s">
        <v>638</v>
      </c>
      <c r="C531" s="416"/>
      <c r="D531" s="346"/>
      <c r="E531" s="285"/>
      <c r="F531" s="285"/>
      <c r="G531" s="416" t="s">
        <v>638</v>
      </c>
      <c r="H531" s="416"/>
      <c r="I531" s="416"/>
      <c r="J531" s="416"/>
      <c r="K531" s="285"/>
      <c r="L531" s="285"/>
      <c r="M531" s="285"/>
      <c r="N531" s="285"/>
      <c r="O531" s="285"/>
      <c r="P531" s="416" t="s">
        <v>639</v>
      </c>
      <c r="Q531" s="416"/>
      <c r="R531" s="416"/>
    </row>
  </sheetData>
  <mergeCells count="396">
    <mergeCell ref="A22:B22"/>
    <mergeCell ref="A20:B20"/>
    <mergeCell ref="A167:B167"/>
    <mergeCell ref="A96:B96"/>
    <mergeCell ref="A93:R93"/>
    <mergeCell ref="A92:R92"/>
    <mergeCell ref="A91:R91"/>
    <mergeCell ref="A79:R79"/>
    <mergeCell ref="A78:B78"/>
    <mergeCell ref="A35:B35"/>
    <mergeCell ref="A34:B34"/>
    <mergeCell ref="I138:I139"/>
    <mergeCell ref="J138:J139"/>
    <mergeCell ref="K138:K139"/>
    <mergeCell ref="L138:L139"/>
    <mergeCell ref="M138:P138"/>
    <mergeCell ref="Q138:R138"/>
    <mergeCell ref="A138:A139"/>
    <mergeCell ref="B138:B139"/>
    <mergeCell ref="C138:C139"/>
    <mergeCell ref="D138:D139"/>
    <mergeCell ref="E138:F138"/>
    <mergeCell ref="G138:H138"/>
    <mergeCell ref="A132:AL132"/>
    <mergeCell ref="A227:R227"/>
    <mergeCell ref="A226:R226"/>
    <mergeCell ref="A225:R225"/>
    <mergeCell ref="A185:B185"/>
    <mergeCell ref="A182:R182"/>
    <mergeCell ref="A181:R181"/>
    <mergeCell ref="A180:R180"/>
    <mergeCell ref="A177:AL177"/>
    <mergeCell ref="A168:R168"/>
    <mergeCell ref="B216:C216"/>
    <mergeCell ref="G216:J216"/>
    <mergeCell ref="P216:R216"/>
    <mergeCell ref="A222:AL222"/>
    <mergeCell ref="F224:H224"/>
    <mergeCell ref="M224:R224"/>
    <mergeCell ref="F179:H179"/>
    <mergeCell ref="M179:R179"/>
    <mergeCell ref="A191:B191"/>
    <mergeCell ref="A193:B193"/>
    <mergeCell ref="A197:B197"/>
    <mergeCell ref="P214:R214"/>
    <mergeCell ref="B215:C215"/>
    <mergeCell ref="G215:J215"/>
    <mergeCell ref="P215:R215"/>
    <mergeCell ref="A405:R405"/>
    <mergeCell ref="A393:R393"/>
    <mergeCell ref="A392:B392"/>
    <mergeCell ref="A320:B320"/>
    <mergeCell ref="A317:R317"/>
    <mergeCell ref="A316:R316"/>
    <mergeCell ref="A315:R315"/>
    <mergeCell ref="A303:R303"/>
    <mergeCell ref="A302:B302"/>
    <mergeCell ref="B396:C396"/>
    <mergeCell ref="G396:J396"/>
    <mergeCell ref="P396:R396"/>
    <mergeCell ref="A402:AL402"/>
    <mergeCell ref="F404:H404"/>
    <mergeCell ref="M404:R404"/>
    <mergeCell ref="P394:R394"/>
    <mergeCell ref="B395:C395"/>
    <mergeCell ref="G395:J395"/>
    <mergeCell ref="P395:R395"/>
    <mergeCell ref="A365:B365"/>
    <mergeCell ref="A371:B371"/>
    <mergeCell ref="A373:B373"/>
    <mergeCell ref="A377:B377"/>
    <mergeCell ref="A379:B379"/>
    <mergeCell ref="A500:B500"/>
    <mergeCell ref="A497:R497"/>
    <mergeCell ref="A496:R496"/>
    <mergeCell ref="A495:R495"/>
    <mergeCell ref="A483:R483"/>
    <mergeCell ref="A482:B482"/>
    <mergeCell ref="A410:B410"/>
    <mergeCell ref="A407:R407"/>
    <mergeCell ref="A406:R406"/>
    <mergeCell ref="J498:J499"/>
    <mergeCell ref="K498:K499"/>
    <mergeCell ref="L498:L499"/>
    <mergeCell ref="M498:P498"/>
    <mergeCell ref="Q498:R498"/>
    <mergeCell ref="A498:A499"/>
    <mergeCell ref="B498:B499"/>
    <mergeCell ref="C498:C499"/>
    <mergeCell ref="D498:D499"/>
    <mergeCell ref="E498:F498"/>
    <mergeCell ref="G498:H498"/>
    <mergeCell ref="I498:I499"/>
    <mergeCell ref="B486:C486"/>
    <mergeCell ref="G486:J486"/>
    <mergeCell ref="P486:R486"/>
    <mergeCell ref="A528:R528"/>
    <mergeCell ref="P529:R529"/>
    <mergeCell ref="B530:C530"/>
    <mergeCell ref="G530:J530"/>
    <mergeCell ref="P530:R530"/>
    <mergeCell ref="B531:C531"/>
    <mergeCell ref="G531:J531"/>
    <mergeCell ref="P531:R531"/>
    <mergeCell ref="A506:B506"/>
    <mergeCell ref="A508:B508"/>
    <mergeCell ref="A512:B512"/>
    <mergeCell ref="A514:B514"/>
    <mergeCell ref="A526:B526"/>
    <mergeCell ref="A527:B527"/>
    <mergeCell ref="A492:AL492"/>
    <mergeCell ref="F494:H494"/>
    <mergeCell ref="M494:R494"/>
    <mergeCell ref="P484:R484"/>
    <mergeCell ref="B485:C485"/>
    <mergeCell ref="G485:J485"/>
    <mergeCell ref="P485:R485"/>
    <mergeCell ref="A455:B455"/>
    <mergeCell ref="A461:B461"/>
    <mergeCell ref="A463:B463"/>
    <mergeCell ref="A467:B467"/>
    <mergeCell ref="A469:B469"/>
    <mergeCell ref="A481:B481"/>
    <mergeCell ref="I453:I454"/>
    <mergeCell ref="J453:J454"/>
    <mergeCell ref="K453:K454"/>
    <mergeCell ref="L453:L454"/>
    <mergeCell ref="M453:P453"/>
    <mergeCell ref="Q453:R453"/>
    <mergeCell ref="A453:A454"/>
    <mergeCell ref="B453:B454"/>
    <mergeCell ref="C453:C454"/>
    <mergeCell ref="D453:D454"/>
    <mergeCell ref="E453:F453"/>
    <mergeCell ref="G453:H453"/>
    <mergeCell ref="A447:AL447"/>
    <mergeCell ref="F449:H449"/>
    <mergeCell ref="M449:R449"/>
    <mergeCell ref="A450:R450"/>
    <mergeCell ref="A451:R451"/>
    <mergeCell ref="A452:R452"/>
    <mergeCell ref="A438:R438"/>
    <mergeCell ref="P439:R439"/>
    <mergeCell ref="B440:C440"/>
    <mergeCell ref="G440:J440"/>
    <mergeCell ref="P440:R440"/>
    <mergeCell ref="B441:C441"/>
    <mergeCell ref="G441:J441"/>
    <mergeCell ref="P441:R441"/>
    <mergeCell ref="A416:B416"/>
    <mergeCell ref="A418:B418"/>
    <mergeCell ref="A422:B422"/>
    <mergeCell ref="A424:B424"/>
    <mergeCell ref="A436:B436"/>
    <mergeCell ref="A437:B437"/>
    <mergeCell ref="J408:J409"/>
    <mergeCell ref="K408:K409"/>
    <mergeCell ref="L408:L409"/>
    <mergeCell ref="M408:P408"/>
    <mergeCell ref="Q408:R408"/>
    <mergeCell ref="A408:A409"/>
    <mergeCell ref="B408:B409"/>
    <mergeCell ref="C408:C409"/>
    <mergeCell ref="D408:D409"/>
    <mergeCell ref="E408:F408"/>
    <mergeCell ref="G408:H408"/>
    <mergeCell ref="I408:I409"/>
    <mergeCell ref="A391:B391"/>
    <mergeCell ref="I363:I364"/>
    <mergeCell ref="J363:J364"/>
    <mergeCell ref="K363:K364"/>
    <mergeCell ref="L363:L364"/>
    <mergeCell ref="M363:P363"/>
    <mergeCell ref="Q363:R363"/>
    <mergeCell ref="A363:A364"/>
    <mergeCell ref="B363:B364"/>
    <mergeCell ref="C363:C364"/>
    <mergeCell ref="D363:D364"/>
    <mergeCell ref="E363:F363"/>
    <mergeCell ref="G363:H363"/>
    <mergeCell ref="A357:AL357"/>
    <mergeCell ref="F359:H359"/>
    <mergeCell ref="M359:R359"/>
    <mergeCell ref="A360:R360"/>
    <mergeCell ref="A361:R361"/>
    <mergeCell ref="A362:R362"/>
    <mergeCell ref="A348:R348"/>
    <mergeCell ref="P349:R349"/>
    <mergeCell ref="B350:C350"/>
    <mergeCell ref="G350:J350"/>
    <mergeCell ref="P350:R350"/>
    <mergeCell ref="B351:C351"/>
    <mergeCell ref="G351:J351"/>
    <mergeCell ref="P351:R351"/>
    <mergeCell ref="A326:B326"/>
    <mergeCell ref="A328:B328"/>
    <mergeCell ref="A332:B332"/>
    <mergeCell ref="A334:B334"/>
    <mergeCell ref="A346:B346"/>
    <mergeCell ref="A347:B347"/>
    <mergeCell ref="J318:J319"/>
    <mergeCell ref="K318:K319"/>
    <mergeCell ref="L318:L319"/>
    <mergeCell ref="M318:P318"/>
    <mergeCell ref="Q318:R318"/>
    <mergeCell ref="A318:A319"/>
    <mergeCell ref="B318:B319"/>
    <mergeCell ref="C318:C319"/>
    <mergeCell ref="D318:D319"/>
    <mergeCell ref="E318:F318"/>
    <mergeCell ref="G318:H318"/>
    <mergeCell ref="I318:I319"/>
    <mergeCell ref="B306:C306"/>
    <mergeCell ref="G306:J306"/>
    <mergeCell ref="P306:R306"/>
    <mergeCell ref="A312:AL312"/>
    <mergeCell ref="F314:H314"/>
    <mergeCell ref="M314:R314"/>
    <mergeCell ref="P304:R304"/>
    <mergeCell ref="B305:C305"/>
    <mergeCell ref="G305:J305"/>
    <mergeCell ref="P305:R305"/>
    <mergeCell ref="A275:B275"/>
    <mergeCell ref="A281:B281"/>
    <mergeCell ref="A283:B283"/>
    <mergeCell ref="A287:B287"/>
    <mergeCell ref="A289:B289"/>
    <mergeCell ref="A301:B301"/>
    <mergeCell ref="I273:I274"/>
    <mergeCell ref="J273:J274"/>
    <mergeCell ref="K273:K274"/>
    <mergeCell ref="L273:L274"/>
    <mergeCell ref="M273:P273"/>
    <mergeCell ref="Q273:R273"/>
    <mergeCell ref="A273:A274"/>
    <mergeCell ref="B273:B274"/>
    <mergeCell ref="C273:C274"/>
    <mergeCell ref="D273:D274"/>
    <mergeCell ref="E273:F273"/>
    <mergeCell ref="G273:H273"/>
    <mergeCell ref="A267:AL267"/>
    <mergeCell ref="F269:H269"/>
    <mergeCell ref="M269:R269"/>
    <mergeCell ref="A270:R270"/>
    <mergeCell ref="A271:R271"/>
    <mergeCell ref="A272:R272"/>
    <mergeCell ref="A258:R258"/>
    <mergeCell ref="P259:R259"/>
    <mergeCell ref="B260:C260"/>
    <mergeCell ref="G260:J260"/>
    <mergeCell ref="P260:R260"/>
    <mergeCell ref="B261:C261"/>
    <mergeCell ref="G261:J261"/>
    <mergeCell ref="P261:R261"/>
    <mergeCell ref="A236:B236"/>
    <mergeCell ref="A238:B238"/>
    <mergeCell ref="A242:B242"/>
    <mergeCell ref="A244:B244"/>
    <mergeCell ref="A256:B256"/>
    <mergeCell ref="A257:B257"/>
    <mergeCell ref="J228:J229"/>
    <mergeCell ref="K228:K229"/>
    <mergeCell ref="L228:L229"/>
    <mergeCell ref="A230:B230"/>
    <mergeCell ref="M228:P228"/>
    <mergeCell ref="Q228:R228"/>
    <mergeCell ref="A228:A229"/>
    <mergeCell ref="B228:B229"/>
    <mergeCell ref="C228:C229"/>
    <mergeCell ref="D228:D229"/>
    <mergeCell ref="E228:F228"/>
    <mergeCell ref="G228:H228"/>
    <mergeCell ref="I228:I229"/>
    <mergeCell ref="A212:B212"/>
    <mergeCell ref="A213:R213"/>
    <mergeCell ref="A211:B211"/>
    <mergeCell ref="A199:B199"/>
    <mergeCell ref="J183:J184"/>
    <mergeCell ref="K183:K184"/>
    <mergeCell ref="L183:L184"/>
    <mergeCell ref="M183:P183"/>
    <mergeCell ref="Q183:R183"/>
    <mergeCell ref="A183:A184"/>
    <mergeCell ref="B183:B184"/>
    <mergeCell ref="C183:C184"/>
    <mergeCell ref="D183:D184"/>
    <mergeCell ref="E183:F183"/>
    <mergeCell ref="G183:H183"/>
    <mergeCell ref="I183:I184"/>
    <mergeCell ref="B171:C171"/>
    <mergeCell ref="G171:J171"/>
    <mergeCell ref="P171:R171"/>
    <mergeCell ref="P169:R169"/>
    <mergeCell ref="B170:C170"/>
    <mergeCell ref="G170:J170"/>
    <mergeCell ref="P170:R170"/>
    <mergeCell ref="A140:B140"/>
    <mergeCell ref="A146:B146"/>
    <mergeCell ref="A148:B148"/>
    <mergeCell ref="A152:B152"/>
    <mergeCell ref="A154:B154"/>
    <mergeCell ref="A166:B166"/>
    <mergeCell ref="F134:H134"/>
    <mergeCell ref="M134:R134"/>
    <mergeCell ref="A135:R135"/>
    <mergeCell ref="A136:R136"/>
    <mergeCell ref="A137:R137"/>
    <mergeCell ref="A122:R122"/>
    <mergeCell ref="P123:R123"/>
    <mergeCell ref="B124:C124"/>
    <mergeCell ref="G124:J124"/>
    <mergeCell ref="P124:R124"/>
    <mergeCell ref="B125:C125"/>
    <mergeCell ref="G125:J125"/>
    <mergeCell ref="P125:R125"/>
    <mergeCell ref="A101:B101"/>
    <mergeCell ref="A103:B103"/>
    <mergeCell ref="A106:B106"/>
    <mergeCell ref="A108:B108"/>
    <mergeCell ref="A120:B120"/>
    <mergeCell ref="A121:B121"/>
    <mergeCell ref="J94:J95"/>
    <mergeCell ref="K94:K95"/>
    <mergeCell ref="L94:L95"/>
    <mergeCell ref="M94:P94"/>
    <mergeCell ref="Q94:R94"/>
    <mergeCell ref="A94:A95"/>
    <mergeCell ref="B94:B95"/>
    <mergeCell ref="C94:C95"/>
    <mergeCell ref="D94:D95"/>
    <mergeCell ref="E94:F94"/>
    <mergeCell ref="G94:H94"/>
    <mergeCell ref="I94:I95"/>
    <mergeCell ref="B82:C82"/>
    <mergeCell ref="G82:J82"/>
    <mergeCell ref="P82:R82"/>
    <mergeCell ref="A88:AL88"/>
    <mergeCell ref="F90:H90"/>
    <mergeCell ref="M90:R90"/>
    <mergeCell ref="P80:R80"/>
    <mergeCell ref="B81:C81"/>
    <mergeCell ref="G81:J81"/>
    <mergeCell ref="P81:R81"/>
    <mergeCell ref="A53:B53"/>
    <mergeCell ref="A58:B58"/>
    <mergeCell ref="A60:B60"/>
    <mergeCell ref="A63:B63"/>
    <mergeCell ref="A65:B65"/>
    <mergeCell ref="A77:B77"/>
    <mergeCell ref="I51:I52"/>
    <mergeCell ref="J51:J52"/>
    <mergeCell ref="K51:K52"/>
    <mergeCell ref="L51:L52"/>
    <mergeCell ref="M51:P51"/>
    <mergeCell ref="Q51:R51"/>
    <mergeCell ref="A51:A52"/>
    <mergeCell ref="B51:B52"/>
    <mergeCell ref="C51:C52"/>
    <mergeCell ref="D51:D52"/>
    <mergeCell ref="E51:F51"/>
    <mergeCell ref="G51:H51"/>
    <mergeCell ref="A45:AL45"/>
    <mergeCell ref="F47:H47"/>
    <mergeCell ref="M47:R47"/>
    <mergeCell ref="A48:R48"/>
    <mergeCell ref="A49:R49"/>
    <mergeCell ref="A50:R50"/>
    <mergeCell ref="A36:R36"/>
    <mergeCell ref="P37:R37"/>
    <mergeCell ref="B38:C38"/>
    <mergeCell ref="G38:J38"/>
    <mergeCell ref="P38:R38"/>
    <mergeCell ref="B39:C39"/>
    <mergeCell ref="G39:J39"/>
    <mergeCell ref="P39:R39"/>
    <mergeCell ref="A10:B10"/>
    <mergeCell ref="A15:B15"/>
    <mergeCell ref="A17:B17"/>
    <mergeCell ref="I8:I9"/>
    <mergeCell ref="J8:J9"/>
    <mergeCell ref="A2:AL2"/>
    <mergeCell ref="F4:H4"/>
    <mergeCell ref="M4:R4"/>
    <mergeCell ref="A5:R5"/>
    <mergeCell ref="A6:R6"/>
    <mergeCell ref="A7:R7"/>
    <mergeCell ref="K8:K9"/>
    <mergeCell ref="L8:L9"/>
    <mergeCell ref="M8:P8"/>
    <mergeCell ref="Q8:R8"/>
    <mergeCell ref="A8:A9"/>
    <mergeCell ref="B8:B9"/>
    <mergeCell ref="C8:C9"/>
    <mergeCell ref="D8:D9"/>
    <mergeCell ref="E8:F8"/>
    <mergeCell ref="G8:H8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68"/>
  <sheetViews>
    <sheetView zoomScale="70" zoomScaleNormal="70" workbookViewId="0">
      <selection activeCell="A40" sqref="A40:AL40"/>
    </sheetView>
  </sheetViews>
  <sheetFormatPr defaultRowHeight="15.75"/>
  <cols>
    <col min="2" max="2" width="17.5" customWidth="1"/>
  </cols>
  <sheetData>
    <row r="2" spans="1:38">
      <c r="A2" s="403" t="s">
        <v>612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  <c r="AF2" s="403"/>
      <c r="AG2" s="403"/>
      <c r="AH2" s="403"/>
      <c r="AI2" s="403"/>
      <c r="AJ2" s="403"/>
      <c r="AK2" s="403"/>
      <c r="AL2" s="403"/>
    </row>
    <row r="3" spans="1:38">
      <c r="A3" s="196" t="s">
        <v>613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</row>
    <row r="4" spans="1:38" ht="18.75">
      <c r="A4" s="450" t="s">
        <v>661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0"/>
      <c r="R4" s="450"/>
      <c r="S4" s="450"/>
      <c r="T4" s="450"/>
      <c r="U4" s="450"/>
      <c r="V4" s="450"/>
      <c r="W4" s="450"/>
      <c r="X4" s="450"/>
      <c r="Y4" s="450"/>
      <c r="Z4" s="450"/>
      <c r="AA4" s="450"/>
      <c r="AB4" s="450"/>
      <c r="AC4" s="450"/>
      <c r="AD4" s="450"/>
      <c r="AE4" s="450"/>
      <c r="AF4" s="450"/>
      <c r="AG4" s="450"/>
      <c r="AH4" s="450"/>
      <c r="AI4" s="450"/>
      <c r="AJ4" s="450"/>
      <c r="AK4" s="450"/>
      <c r="AL4" s="450"/>
    </row>
    <row r="5" spans="1:38">
      <c r="A5" s="451" t="s">
        <v>673</v>
      </c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  <c r="AD5" s="451"/>
      <c r="AE5" s="451"/>
      <c r="AF5" s="451"/>
      <c r="AG5" s="451"/>
      <c r="AH5" s="451"/>
      <c r="AI5" s="451"/>
      <c r="AJ5" s="451"/>
      <c r="AK5" s="451"/>
      <c r="AL5" s="451"/>
    </row>
    <row r="6" spans="1:38" ht="16.5" thickBot="1">
      <c r="A6" s="449"/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  <c r="AA6" s="449"/>
      <c r="AB6" s="449"/>
      <c r="AC6" s="449"/>
      <c r="AD6" s="449"/>
      <c r="AE6" s="449"/>
      <c r="AF6" s="449"/>
      <c r="AG6" s="449"/>
      <c r="AH6" s="449"/>
      <c r="AI6" s="449"/>
      <c r="AJ6" s="449"/>
      <c r="AK6" s="449"/>
      <c r="AL6" s="449"/>
    </row>
    <row r="7" spans="1:38" ht="16.5" thickTop="1">
      <c r="A7" s="452" t="s">
        <v>126</v>
      </c>
      <c r="B7" s="454" t="s">
        <v>662</v>
      </c>
      <c r="C7" s="456" t="s">
        <v>663</v>
      </c>
      <c r="D7" s="454" t="s">
        <v>664</v>
      </c>
      <c r="E7" s="454"/>
      <c r="F7" s="454"/>
      <c r="G7" s="454"/>
      <c r="H7" s="454"/>
      <c r="I7" s="454"/>
      <c r="J7" s="454"/>
      <c r="K7" s="454"/>
      <c r="L7" s="454"/>
      <c r="M7" s="454"/>
      <c r="N7" s="454"/>
      <c r="O7" s="454"/>
      <c r="P7" s="454"/>
      <c r="Q7" s="454"/>
      <c r="R7" s="454"/>
      <c r="S7" s="454"/>
      <c r="T7" s="454"/>
      <c r="U7" s="454"/>
      <c r="V7" s="454"/>
      <c r="W7" s="454"/>
      <c r="X7" s="454"/>
      <c r="Y7" s="454"/>
      <c r="Z7" s="454"/>
      <c r="AA7" s="454"/>
      <c r="AB7" s="454"/>
      <c r="AC7" s="454"/>
      <c r="AD7" s="454"/>
      <c r="AE7" s="454"/>
      <c r="AF7" s="454"/>
      <c r="AG7" s="454"/>
      <c r="AH7" s="454"/>
      <c r="AI7" s="458" t="s">
        <v>665</v>
      </c>
      <c r="AJ7" s="458"/>
      <c r="AK7" s="458"/>
      <c r="AL7" s="459"/>
    </row>
    <row r="8" spans="1:38" ht="25.5">
      <c r="A8" s="453"/>
      <c r="B8" s="455"/>
      <c r="C8" s="457"/>
      <c r="D8" s="210">
        <v>1</v>
      </c>
      <c r="E8" s="210">
        <v>2</v>
      </c>
      <c r="F8" s="210">
        <v>3</v>
      </c>
      <c r="G8" s="210">
        <v>4</v>
      </c>
      <c r="H8" s="210">
        <v>5</v>
      </c>
      <c r="I8" s="210">
        <v>6</v>
      </c>
      <c r="J8" s="210">
        <v>7</v>
      </c>
      <c r="K8" s="210">
        <v>8</v>
      </c>
      <c r="L8" s="210">
        <v>9</v>
      </c>
      <c r="M8" s="210">
        <v>10</v>
      </c>
      <c r="N8" s="210">
        <v>11</v>
      </c>
      <c r="O8" s="210">
        <v>12</v>
      </c>
      <c r="P8" s="210">
        <v>13</v>
      </c>
      <c r="Q8" s="210">
        <v>14</v>
      </c>
      <c r="R8" s="210">
        <v>15</v>
      </c>
      <c r="S8" s="210">
        <v>16</v>
      </c>
      <c r="T8" s="210">
        <v>17</v>
      </c>
      <c r="U8" s="210">
        <v>18</v>
      </c>
      <c r="V8" s="210">
        <v>19</v>
      </c>
      <c r="W8" s="210">
        <v>20</v>
      </c>
      <c r="X8" s="210">
        <v>21</v>
      </c>
      <c r="Y8" s="210">
        <v>22</v>
      </c>
      <c r="Z8" s="210">
        <v>23</v>
      </c>
      <c r="AA8" s="210">
        <v>24</v>
      </c>
      <c r="AB8" s="210">
        <v>25</v>
      </c>
      <c r="AC8" s="210">
        <v>26</v>
      </c>
      <c r="AD8" s="210">
        <v>27</v>
      </c>
      <c r="AE8" s="210">
        <v>28</v>
      </c>
      <c r="AF8" s="210">
        <v>29</v>
      </c>
      <c r="AG8" s="210">
        <v>30</v>
      </c>
      <c r="AH8" s="210">
        <v>31</v>
      </c>
      <c r="AI8" s="211" t="s">
        <v>666</v>
      </c>
      <c r="AJ8" s="211" t="s">
        <v>667</v>
      </c>
      <c r="AK8" s="211" t="s">
        <v>668</v>
      </c>
      <c r="AL8" s="212" t="s">
        <v>669</v>
      </c>
    </row>
    <row r="9" spans="1:38">
      <c r="A9" s="442" t="s">
        <v>633</v>
      </c>
      <c r="B9" s="443"/>
      <c r="C9" s="213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211"/>
      <c r="AK9" s="211"/>
      <c r="AL9" s="212"/>
    </row>
    <row r="10" spans="1:38">
      <c r="A10" s="199">
        <v>1</v>
      </c>
      <c r="B10" s="251" t="s">
        <v>449</v>
      </c>
      <c r="C10" s="214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1"/>
      <c r="AJ10" s="215"/>
      <c r="AK10" s="211"/>
      <c r="AL10" s="212"/>
    </row>
    <row r="11" spans="1:38">
      <c r="A11" s="199">
        <v>2</v>
      </c>
      <c r="B11" s="251" t="s">
        <v>150</v>
      </c>
      <c r="C11" s="214"/>
      <c r="D11" s="210" t="s">
        <v>670</v>
      </c>
      <c r="E11" s="210" t="s">
        <v>670</v>
      </c>
      <c r="F11" s="210" t="s">
        <v>670</v>
      </c>
      <c r="G11" s="210" t="s">
        <v>670</v>
      </c>
      <c r="H11" s="210"/>
      <c r="I11" s="210" t="s">
        <v>670</v>
      </c>
      <c r="J11" s="210" t="s">
        <v>670</v>
      </c>
      <c r="K11" s="210" t="s">
        <v>670</v>
      </c>
      <c r="L11" s="210" t="s">
        <v>670</v>
      </c>
      <c r="M11" s="210" t="s">
        <v>670</v>
      </c>
      <c r="N11" s="210" t="s">
        <v>670</v>
      </c>
      <c r="O11" s="210"/>
      <c r="P11" s="210" t="s">
        <v>670</v>
      </c>
      <c r="Q11" s="210" t="s">
        <v>670</v>
      </c>
      <c r="R11" s="210" t="s">
        <v>670</v>
      </c>
      <c r="S11" s="210" t="s">
        <v>670</v>
      </c>
      <c r="T11" s="210" t="s">
        <v>670</v>
      </c>
      <c r="U11" s="210" t="s">
        <v>670</v>
      </c>
      <c r="V11" s="210"/>
      <c r="W11" s="210" t="s">
        <v>670</v>
      </c>
      <c r="X11" s="210" t="s">
        <v>670</v>
      </c>
      <c r="Y11" s="210" t="s">
        <v>670</v>
      </c>
      <c r="Z11" s="210" t="s">
        <v>670</v>
      </c>
      <c r="AA11" s="210" t="s">
        <v>670</v>
      </c>
      <c r="AB11" s="210" t="s">
        <v>670</v>
      </c>
      <c r="AC11" s="210"/>
      <c r="AD11" s="210" t="s">
        <v>670</v>
      </c>
      <c r="AE11" s="210" t="s">
        <v>670</v>
      </c>
      <c r="AF11" s="210" t="s">
        <v>670</v>
      </c>
      <c r="AG11" s="210" t="s">
        <v>670</v>
      </c>
      <c r="AH11" s="210"/>
      <c r="AI11" s="211"/>
      <c r="AJ11" s="215">
        <v>26</v>
      </c>
      <c r="AK11" s="211"/>
      <c r="AL11" s="212"/>
    </row>
    <row r="12" spans="1:38">
      <c r="A12" s="199">
        <v>3</v>
      </c>
      <c r="B12" s="208" t="s">
        <v>154</v>
      </c>
      <c r="C12" s="214"/>
      <c r="D12" s="210" t="s">
        <v>670</v>
      </c>
      <c r="E12" s="210" t="s">
        <v>670</v>
      </c>
      <c r="F12" s="210" t="s">
        <v>670</v>
      </c>
      <c r="G12" s="210" t="s">
        <v>670</v>
      </c>
      <c r="H12" s="210"/>
      <c r="I12" s="210" t="s">
        <v>670</v>
      </c>
      <c r="J12" s="210" t="s">
        <v>670</v>
      </c>
      <c r="K12" s="210" t="s">
        <v>670</v>
      </c>
      <c r="L12" s="210" t="s">
        <v>670</v>
      </c>
      <c r="M12" s="210" t="s">
        <v>670</v>
      </c>
      <c r="N12" s="210" t="s">
        <v>670</v>
      </c>
      <c r="O12" s="210"/>
      <c r="P12" s="210" t="s">
        <v>670</v>
      </c>
      <c r="Q12" s="210" t="s">
        <v>670</v>
      </c>
      <c r="R12" s="210" t="s">
        <v>670</v>
      </c>
      <c r="S12" s="210" t="s">
        <v>670</v>
      </c>
      <c r="T12" s="210" t="s">
        <v>670</v>
      </c>
      <c r="U12" s="210" t="s">
        <v>670</v>
      </c>
      <c r="V12" s="210"/>
      <c r="W12" s="210" t="s">
        <v>670</v>
      </c>
      <c r="X12" s="210" t="s">
        <v>670</v>
      </c>
      <c r="Y12" s="210" t="s">
        <v>670</v>
      </c>
      <c r="Z12" s="210" t="s">
        <v>670</v>
      </c>
      <c r="AA12" s="210" t="s">
        <v>670</v>
      </c>
      <c r="AB12" s="210" t="s">
        <v>670</v>
      </c>
      <c r="AC12" s="210"/>
      <c r="AD12" s="210" t="s">
        <v>670</v>
      </c>
      <c r="AE12" s="210" t="s">
        <v>670</v>
      </c>
      <c r="AF12" s="210" t="s">
        <v>670</v>
      </c>
      <c r="AG12" s="210" t="s">
        <v>670</v>
      </c>
      <c r="AH12" s="210"/>
      <c r="AI12" s="211"/>
      <c r="AJ12" s="215">
        <v>26</v>
      </c>
      <c r="AK12" s="211"/>
      <c r="AL12" s="212"/>
    </row>
    <row r="13" spans="1:38">
      <c r="A13" s="199">
        <v>4</v>
      </c>
      <c r="B13" s="208" t="s">
        <v>158</v>
      </c>
      <c r="C13" s="214"/>
      <c r="D13" s="210" t="s">
        <v>670</v>
      </c>
      <c r="E13" s="210" t="s">
        <v>670</v>
      </c>
      <c r="F13" s="210" t="s">
        <v>670</v>
      </c>
      <c r="G13" s="210" t="s">
        <v>670</v>
      </c>
      <c r="H13" s="210"/>
      <c r="I13" s="210" t="s">
        <v>670</v>
      </c>
      <c r="J13" s="210" t="s">
        <v>670</v>
      </c>
      <c r="K13" s="210" t="s">
        <v>670</v>
      </c>
      <c r="L13" s="210" t="s">
        <v>670</v>
      </c>
      <c r="M13" s="210" t="s">
        <v>670</v>
      </c>
      <c r="N13" s="210" t="s">
        <v>670</v>
      </c>
      <c r="O13" s="210"/>
      <c r="P13" s="210" t="s">
        <v>670</v>
      </c>
      <c r="Q13" s="210" t="s">
        <v>670</v>
      </c>
      <c r="R13" s="210" t="s">
        <v>670</v>
      </c>
      <c r="S13" s="210" t="s">
        <v>670</v>
      </c>
      <c r="T13" s="210" t="s">
        <v>670</v>
      </c>
      <c r="U13" s="210" t="s">
        <v>670</v>
      </c>
      <c r="V13" s="210"/>
      <c r="W13" s="210" t="s">
        <v>670</v>
      </c>
      <c r="X13" s="210" t="s">
        <v>670</v>
      </c>
      <c r="Y13" s="210" t="s">
        <v>670</v>
      </c>
      <c r="Z13" s="210" t="s">
        <v>670</v>
      </c>
      <c r="AA13" s="210" t="s">
        <v>670</v>
      </c>
      <c r="AB13" s="210" t="s">
        <v>670</v>
      </c>
      <c r="AC13" s="210"/>
      <c r="AD13" s="210" t="s">
        <v>670</v>
      </c>
      <c r="AE13" s="210" t="s">
        <v>670</v>
      </c>
      <c r="AF13" s="210" t="s">
        <v>670</v>
      </c>
      <c r="AG13" s="210" t="s">
        <v>670</v>
      </c>
      <c r="AH13" s="210"/>
      <c r="AI13" s="211"/>
      <c r="AJ13" s="215">
        <v>26</v>
      </c>
      <c r="AK13" s="211"/>
      <c r="AL13" s="212"/>
    </row>
    <row r="14" spans="1:38">
      <c r="A14" s="199">
        <v>5</v>
      </c>
      <c r="B14" s="208" t="s">
        <v>165</v>
      </c>
      <c r="C14" s="214"/>
      <c r="D14" s="210" t="s">
        <v>670</v>
      </c>
      <c r="E14" s="210" t="s">
        <v>670</v>
      </c>
      <c r="F14" s="210" t="s">
        <v>670</v>
      </c>
      <c r="G14" s="210" t="s">
        <v>670</v>
      </c>
      <c r="H14" s="210"/>
      <c r="I14" s="210" t="s">
        <v>670</v>
      </c>
      <c r="J14" s="210" t="s">
        <v>670</v>
      </c>
      <c r="K14" s="210" t="s">
        <v>670</v>
      </c>
      <c r="L14" s="210" t="s">
        <v>670</v>
      </c>
      <c r="M14" s="210" t="s">
        <v>670</v>
      </c>
      <c r="N14" s="210" t="s">
        <v>670</v>
      </c>
      <c r="O14" s="210"/>
      <c r="P14" s="210" t="s">
        <v>670</v>
      </c>
      <c r="Q14" s="210" t="s">
        <v>670</v>
      </c>
      <c r="R14" s="210" t="s">
        <v>670</v>
      </c>
      <c r="S14" s="210" t="s">
        <v>670</v>
      </c>
      <c r="T14" s="210" t="s">
        <v>670</v>
      </c>
      <c r="U14" s="210" t="s">
        <v>670</v>
      </c>
      <c r="V14" s="210"/>
      <c r="W14" s="210" t="s">
        <v>670</v>
      </c>
      <c r="X14" s="210" t="s">
        <v>670</v>
      </c>
      <c r="Y14" s="210" t="s">
        <v>670</v>
      </c>
      <c r="Z14" s="210" t="s">
        <v>670</v>
      </c>
      <c r="AA14" s="210" t="s">
        <v>670</v>
      </c>
      <c r="AB14" s="210" t="s">
        <v>670</v>
      </c>
      <c r="AC14" s="210"/>
      <c r="AD14" s="210" t="s">
        <v>670</v>
      </c>
      <c r="AE14" s="210" t="s">
        <v>670</v>
      </c>
      <c r="AF14" s="210" t="s">
        <v>670</v>
      </c>
      <c r="AG14" s="210" t="s">
        <v>670</v>
      </c>
      <c r="AH14" s="210"/>
      <c r="AI14" s="211"/>
      <c r="AJ14" s="215">
        <v>26</v>
      </c>
      <c r="AK14" s="211"/>
      <c r="AL14" s="212"/>
    </row>
    <row r="15" spans="1:38">
      <c r="A15" s="217"/>
      <c r="B15" s="218"/>
      <c r="C15" s="214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1"/>
      <c r="AJ15" s="219"/>
      <c r="AK15" s="211"/>
      <c r="AL15" s="212"/>
    </row>
    <row r="16" spans="1:38">
      <c r="A16" s="444" t="s">
        <v>634</v>
      </c>
      <c r="B16" s="445"/>
      <c r="C16" s="214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1"/>
      <c r="AJ16" s="219"/>
      <c r="AK16" s="211"/>
      <c r="AL16" s="212"/>
    </row>
    <row r="17" spans="1:38">
      <c r="A17" s="220">
        <v>1</v>
      </c>
      <c r="B17" s="207" t="s">
        <v>163</v>
      </c>
      <c r="C17" s="214"/>
      <c r="D17" s="210" t="s">
        <v>670</v>
      </c>
      <c r="E17" s="210" t="s">
        <v>670</v>
      </c>
      <c r="F17" s="210" t="s">
        <v>670</v>
      </c>
      <c r="G17" s="210" t="s">
        <v>670</v>
      </c>
      <c r="H17" s="210"/>
      <c r="I17" s="210" t="s">
        <v>670</v>
      </c>
      <c r="J17" s="210" t="s">
        <v>670</v>
      </c>
      <c r="K17" s="210" t="s">
        <v>670</v>
      </c>
      <c r="L17" s="210" t="s">
        <v>670</v>
      </c>
      <c r="M17" s="210" t="s">
        <v>670</v>
      </c>
      <c r="N17" s="210" t="s">
        <v>670</v>
      </c>
      <c r="O17" s="210"/>
      <c r="P17" s="210" t="s">
        <v>670</v>
      </c>
      <c r="Q17" s="210" t="s">
        <v>670</v>
      </c>
      <c r="R17" s="210" t="s">
        <v>670</v>
      </c>
      <c r="S17" s="210" t="s">
        <v>670</v>
      </c>
      <c r="T17" s="210" t="s">
        <v>670</v>
      </c>
      <c r="U17" s="210" t="s">
        <v>670</v>
      </c>
      <c r="V17" s="210"/>
      <c r="W17" s="210" t="s">
        <v>670</v>
      </c>
      <c r="X17" s="210" t="s">
        <v>670</v>
      </c>
      <c r="Y17" s="210" t="s">
        <v>670</v>
      </c>
      <c r="Z17" s="210" t="s">
        <v>670</v>
      </c>
      <c r="AA17" s="210" t="s">
        <v>670</v>
      </c>
      <c r="AB17" s="210" t="s">
        <v>670</v>
      </c>
      <c r="AC17" s="210"/>
      <c r="AD17" s="210" t="s">
        <v>670</v>
      </c>
      <c r="AE17" s="210" t="s">
        <v>670</v>
      </c>
      <c r="AF17" s="210" t="s">
        <v>670</v>
      </c>
      <c r="AG17" s="210" t="s">
        <v>670</v>
      </c>
      <c r="AH17" s="210"/>
      <c r="AI17" s="211"/>
      <c r="AJ17" s="221">
        <v>26</v>
      </c>
      <c r="AK17" s="211"/>
      <c r="AL17" s="212"/>
    </row>
    <row r="18" spans="1:38">
      <c r="A18" s="220">
        <v>2</v>
      </c>
      <c r="B18" s="207" t="s">
        <v>168</v>
      </c>
      <c r="C18" s="214"/>
      <c r="D18" s="210" t="s">
        <v>670</v>
      </c>
      <c r="E18" s="210" t="s">
        <v>670</v>
      </c>
      <c r="F18" s="210" t="s">
        <v>670</v>
      </c>
      <c r="G18" s="210" t="s">
        <v>670</v>
      </c>
      <c r="H18" s="210"/>
      <c r="I18" s="210" t="s">
        <v>670</v>
      </c>
      <c r="J18" s="210" t="s">
        <v>670</v>
      </c>
      <c r="K18" s="210" t="s">
        <v>670</v>
      </c>
      <c r="L18" s="210" t="s">
        <v>670</v>
      </c>
      <c r="M18" s="210" t="s">
        <v>670</v>
      </c>
      <c r="N18" s="210" t="s">
        <v>670</v>
      </c>
      <c r="O18" s="210"/>
      <c r="P18" s="210" t="s">
        <v>670</v>
      </c>
      <c r="Q18" s="210" t="s">
        <v>670</v>
      </c>
      <c r="R18" s="210" t="s">
        <v>670</v>
      </c>
      <c r="S18" s="210" t="s">
        <v>670</v>
      </c>
      <c r="T18" s="210" t="s">
        <v>670</v>
      </c>
      <c r="U18" s="210" t="s">
        <v>670</v>
      </c>
      <c r="V18" s="210"/>
      <c r="W18" s="210" t="s">
        <v>670</v>
      </c>
      <c r="X18" s="210" t="s">
        <v>670</v>
      </c>
      <c r="Y18" s="210" t="s">
        <v>670</v>
      </c>
      <c r="Z18" s="210" t="s">
        <v>670</v>
      </c>
      <c r="AA18" s="210" t="s">
        <v>670</v>
      </c>
      <c r="AB18" s="210" t="s">
        <v>670</v>
      </c>
      <c r="AC18" s="210"/>
      <c r="AD18" s="210" t="s">
        <v>670</v>
      </c>
      <c r="AE18" s="210" t="s">
        <v>670</v>
      </c>
      <c r="AF18" s="210" t="s">
        <v>670</v>
      </c>
      <c r="AG18" s="210" t="s">
        <v>670</v>
      </c>
      <c r="AH18" s="210"/>
      <c r="AI18" s="211"/>
      <c r="AJ18" s="221">
        <v>26</v>
      </c>
      <c r="AK18" s="211"/>
      <c r="AL18" s="212"/>
    </row>
    <row r="19" spans="1:38">
      <c r="A19" s="220">
        <v>3</v>
      </c>
      <c r="B19" s="207" t="s">
        <v>674</v>
      </c>
      <c r="C19" s="214"/>
      <c r="D19" s="210" t="s">
        <v>670</v>
      </c>
      <c r="E19" s="210" t="s">
        <v>670</v>
      </c>
      <c r="F19" s="210" t="s">
        <v>670</v>
      </c>
      <c r="G19" s="210" t="s">
        <v>670</v>
      </c>
      <c r="H19" s="210"/>
      <c r="I19" s="210" t="s">
        <v>670</v>
      </c>
      <c r="J19" s="210" t="s">
        <v>670</v>
      </c>
      <c r="K19" s="210" t="s">
        <v>670</v>
      </c>
      <c r="L19" s="210" t="s">
        <v>670</v>
      </c>
      <c r="M19" s="210" t="s">
        <v>670</v>
      </c>
      <c r="N19" s="210" t="s">
        <v>670</v>
      </c>
      <c r="O19" s="210"/>
      <c r="P19" s="210" t="s">
        <v>670</v>
      </c>
      <c r="Q19" s="210" t="s">
        <v>670</v>
      </c>
      <c r="R19" s="210" t="s">
        <v>670</v>
      </c>
      <c r="S19" s="210" t="s">
        <v>670</v>
      </c>
      <c r="T19" s="210" t="s">
        <v>670</v>
      </c>
      <c r="U19" s="210" t="s">
        <v>670</v>
      </c>
      <c r="V19" s="210"/>
      <c r="W19" s="210" t="s">
        <v>670</v>
      </c>
      <c r="X19" s="210" t="s">
        <v>670</v>
      </c>
      <c r="Y19" s="210" t="s">
        <v>670</v>
      </c>
      <c r="Z19" s="210" t="s">
        <v>670</v>
      </c>
      <c r="AA19" s="210" t="s">
        <v>670</v>
      </c>
      <c r="AB19" s="210" t="s">
        <v>670</v>
      </c>
      <c r="AC19" s="210"/>
      <c r="AD19" s="210" t="s">
        <v>670</v>
      </c>
      <c r="AE19" s="210" t="s">
        <v>670</v>
      </c>
      <c r="AF19" s="210" t="s">
        <v>670</v>
      </c>
      <c r="AG19" s="210" t="s">
        <v>670</v>
      </c>
      <c r="AH19" s="210"/>
      <c r="AI19" s="211"/>
      <c r="AJ19" s="221">
        <v>26</v>
      </c>
      <c r="AK19" s="211"/>
      <c r="AL19" s="212"/>
    </row>
    <row r="20" spans="1:38">
      <c r="A20" s="217"/>
      <c r="B20" s="216"/>
      <c r="C20" s="214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1"/>
      <c r="AJ20" s="219"/>
      <c r="AK20" s="211"/>
      <c r="AL20" s="212"/>
    </row>
    <row r="21" spans="1:38">
      <c r="A21" s="446" t="s">
        <v>635</v>
      </c>
      <c r="B21" s="447"/>
      <c r="C21" s="214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1"/>
      <c r="AJ21" s="211"/>
      <c r="AK21" s="211"/>
      <c r="AL21" s="212"/>
    </row>
    <row r="22" spans="1:38">
      <c r="A22" s="201">
        <v>1</v>
      </c>
      <c r="B22" s="207" t="s">
        <v>205</v>
      </c>
      <c r="C22" s="214"/>
      <c r="D22" s="210" t="s">
        <v>670</v>
      </c>
      <c r="E22" s="210" t="s">
        <v>670</v>
      </c>
      <c r="F22" s="210" t="s">
        <v>670</v>
      </c>
      <c r="G22" s="210" t="s">
        <v>670</v>
      </c>
      <c r="H22" s="210"/>
      <c r="I22" s="210" t="s">
        <v>670</v>
      </c>
      <c r="J22" s="210" t="s">
        <v>670</v>
      </c>
      <c r="K22" s="210" t="s">
        <v>670</v>
      </c>
      <c r="L22" s="210" t="s">
        <v>670</v>
      </c>
      <c r="M22" s="210" t="s">
        <v>670</v>
      </c>
      <c r="N22" s="210" t="s">
        <v>670</v>
      </c>
      <c r="O22" s="210"/>
      <c r="P22" s="210" t="s">
        <v>670</v>
      </c>
      <c r="Q22" s="210" t="s">
        <v>670</v>
      </c>
      <c r="R22" s="210" t="s">
        <v>670</v>
      </c>
      <c r="S22" s="210" t="s">
        <v>670</v>
      </c>
      <c r="T22" s="210" t="s">
        <v>670</v>
      </c>
      <c r="U22" s="210" t="s">
        <v>670</v>
      </c>
      <c r="V22" s="210"/>
      <c r="W22" s="210" t="s">
        <v>670</v>
      </c>
      <c r="X22" s="210" t="s">
        <v>670</v>
      </c>
      <c r="Y22" s="210" t="s">
        <v>670</v>
      </c>
      <c r="Z22" s="210" t="s">
        <v>670</v>
      </c>
      <c r="AA22" s="210" t="s">
        <v>670</v>
      </c>
      <c r="AB22" s="210"/>
      <c r="AC22" s="210"/>
      <c r="AD22" s="210"/>
      <c r="AE22" s="210"/>
      <c r="AF22" s="210"/>
      <c r="AG22" s="210"/>
      <c r="AH22" s="210"/>
      <c r="AI22" s="211"/>
      <c r="AJ22" s="222">
        <v>21</v>
      </c>
      <c r="AK22" s="211"/>
      <c r="AL22" s="212"/>
    </row>
    <row r="23" spans="1:38">
      <c r="A23" s="201">
        <v>2</v>
      </c>
      <c r="B23" s="207" t="s">
        <v>207</v>
      </c>
      <c r="C23" s="214"/>
      <c r="D23" s="210" t="s">
        <v>670</v>
      </c>
      <c r="E23" s="210" t="s">
        <v>670</v>
      </c>
      <c r="F23" s="210" t="s">
        <v>670</v>
      </c>
      <c r="G23" s="210" t="s">
        <v>670</v>
      </c>
      <c r="H23" s="210"/>
      <c r="I23" s="210" t="s">
        <v>670</v>
      </c>
      <c r="J23" s="210" t="s">
        <v>670</v>
      </c>
      <c r="K23" s="210" t="s">
        <v>670</v>
      </c>
      <c r="L23" s="210" t="s">
        <v>670</v>
      </c>
      <c r="M23" s="210" t="s">
        <v>670</v>
      </c>
      <c r="N23" s="256" t="s">
        <v>670</v>
      </c>
      <c r="O23" s="210"/>
      <c r="P23" s="210" t="s">
        <v>670</v>
      </c>
      <c r="Q23" s="210" t="s">
        <v>670</v>
      </c>
      <c r="R23" s="210" t="s">
        <v>670</v>
      </c>
      <c r="S23" s="210" t="s">
        <v>670</v>
      </c>
      <c r="T23" s="210" t="s">
        <v>670</v>
      </c>
      <c r="U23" s="210" t="s">
        <v>670</v>
      </c>
      <c r="V23" s="210"/>
      <c r="W23" s="210" t="s">
        <v>670</v>
      </c>
      <c r="X23" s="210" t="s">
        <v>670</v>
      </c>
      <c r="Y23" s="210" t="s">
        <v>670</v>
      </c>
      <c r="Z23" s="210" t="s">
        <v>670</v>
      </c>
      <c r="AA23" s="210" t="s">
        <v>670</v>
      </c>
      <c r="AB23" s="210"/>
      <c r="AC23" s="210"/>
      <c r="AD23" s="210"/>
      <c r="AE23" s="210"/>
      <c r="AF23" s="210"/>
      <c r="AG23" s="210"/>
      <c r="AH23" s="210"/>
      <c r="AI23" s="211"/>
      <c r="AJ23" s="222">
        <v>21</v>
      </c>
      <c r="AK23" s="211"/>
      <c r="AL23" s="212"/>
    </row>
    <row r="24" spans="1:38">
      <c r="A24" s="201">
        <v>3</v>
      </c>
      <c r="B24" s="207" t="s">
        <v>186</v>
      </c>
      <c r="C24" s="214"/>
      <c r="D24" s="210" t="s">
        <v>670</v>
      </c>
      <c r="E24" s="210" t="s">
        <v>670</v>
      </c>
      <c r="F24" s="210" t="s">
        <v>670</v>
      </c>
      <c r="G24" s="210" t="s">
        <v>670</v>
      </c>
      <c r="H24" s="210"/>
      <c r="I24" s="210" t="s">
        <v>670</v>
      </c>
      <c r="J24" s="210" t="s">
        <v>670</v>
      </c>
      <c r="K24" s="210" t="s">
        <v>670</v>
      </c>
      <c r="L24" s="210" t="s">
        <v>670</v>
      </c>
      <c r="M24" s="210" t="s">
        <v>670</v>
      </c>
      <c r="N24" s="210" t="s">
        <v>670</v>
      </c>
      <c r="O24" s="210"/>
      <c r="P24" s="210" t="s">
        <v>670</v>
      </c>
      <c r="Q24" s="210" t="s">
        <v>670</v>
      </c>
      <c r="R24" s="210" t="s">
        <v>670</v>
      </c>
      <c r="S24" s="210" t="s">
        <v>670</v>
      </c>
      <c r="T24" s="210" t="s">
        <v>670</v>
      </c>
      <c r="U24" s="210" t="s">
        <v>670</v>
      </c>
      <c r="V24" s="210"/>
      <c r="W24" s="210" t="s">
        <v>670</v>
      </c>
      <c r="X24" s="210" t="s">
        <v>670</v>
      </c>
      <c r="Y24" s="210" t="s">
        <v>670</v>
      </c>
      <c r="Z24" s="210" t="s">
        <v>670</v>
      </c>
      <c r="AA24" s="210" t="s">
        <v>670</v>
      </c>
      <c r="AB24" s="210"/>
      <c r="AC24" s="210"/>
      <c r="AD24" s="210"/>
      <c r="AE24" s="210"/>
      <c r="AF24" s="210"/>
      <c r="AG24" s="210"/>
      <c r="AH24" s="210"/>
      <c r="AI24" s="211"/>
      <c r="AJ24" s="222">
        <v>21</v>
      </c>
      <c r="AK24" s="211"/>
      <c r="AL24" s="212"/>
    </row>
    <row r="25" spans="1:38">
      <c r="A25" s="201">
        <v>4</v>
      </c>
      <c r="B25" s="209" t="s">
        <v>174</v>
      </c>
      <c r="C25" s="214"/>
      <c r="D25" s="210" t="s">
        <v>670</v>
      </c>
      <c r="E25" s="210" t="s">
        <v>670</v>
      </c>
      <c r="F25" s="210" t="s">
        <v>670</v>
      </c>
      <c r="G25" s="210" t="s">
        <v>670</v>
      </c>
      <c r="H25" s="210"/>
      <c r="I25" s="210" t="s">
        <v>670</v>
      </c>
      <c r="J25" s="210" t="s">
        <v>670</v>
      </c>
      <c r="K25" s="210" t="s">
        <v>670</v>
      </c>
      <c r="L25" s="210" t="s">
        <v>670</v>
      </c>
      <c r="M25" s="210" t="s">
        <v>670</v>
      </c>
      <c r="N25" s="210" t="s">
        <v>670</v>
      </c>
      <c r="O25" s="210"/>
      <c r="P25" s="210" t="s">
        <v>670</v>
      </c>
      <c r="Q25" s="210" t="s">
        <v>670</v>
      </c>
      <c r="R25" s="210" t="s">
        <v>670</v>
      </c>
      <c r="S25" s="210" t="s">
        <v>670</v>
      </c>
      <c r="T25" s="210" t="s">
        <v>670</v>
      </c>
      <c r="U25" s="210" t="s">
        <v>670</v>
      </c>
      <c r="V25" s="210"/>
      <c r="W25" s="210" t="s">
        <v>670</v>
      </c>
      <c r="X25" s="210" t="s">
        <v>670</v>
      </c>
      <c r="Y25" s="210" t="s">
        <v>670</v>
      </c>
      <c r="Z25" s="210" t="s">
        <v>670</v>
      </c>
      <c r="AA25" s="210" t="s">
        <v>670</v>
      </c>
      <c r="AB25" s="210"/>
      <c r="AC25" s="210"/>
      <c r="AD25" s="210"/>
      <c r="AE25" s="210"/>
      <c r="AF25" s="210"/>
      <c r="AG25" s="210"/>
      <c r="AH25" s="210"/>
      <c r="AI25" s="211"/>
      <c r="AJ25" s="222">
        <v>21</v>
      </c>
      <c r="AK25" s="211"/>
      <c r="AL25" s="212"/>
    </row>
    <row r="26" spans="1:38">
      <c r="A26" s="201">
        <v>5</v>
      </c>
      <c r="B26" s="209" t="s">
        <v>177</v>
      </c>
      <c r="C26" s="214"/>
      <c r="D26" s="210" t="s">
        <v>670</v>
      </c>
      <c r="E26" s="210" t="s">
        <v>670</v>
      </c>
      <c r="F26" s="210" t="s">
        <v>670</v>
      </c>
      <c r="G26" s="210" t="s">
        <v>670</v>
      </c>
      <c r="H26" s="210"/>
      <c r="I26" s="210" t="s">
        <v>670</v>
      </c>
      <c r="J26" s="210" t="s">
        <v>670</v>
      </c>
      <c r="K26" s="210" t="s">
        <v>670</v>
      </c>
      <c r="L26" s="210" t="s">
        <v>670</v>
      </c>
      <c r="M26" s="210" t="s">
        <v>670</v>
      </c>
      <c r="N26" s="210" t="s">
        <v>670</v>
      </c>
      <c r="O26" s="210"/>
      <c r="P26" s="210" t="s">
        <v>670</v>
      </c>
      <c r="Q26" s="210" t="s">
        <v>670</v>
      </c>
      <c r="R26" s="210" t="s">
        <v>670</v>
      </c>
      <c r="S26" s="210" t="s">
        <v>670</v>
      </c>
      <c r="T26" s="210" t="s">
        <v>670</v>
      </c>
      <c r="U26" s="210" t="s">
        <v>670</v>
      </c>
      <c r="V26" s="210"/>
      <c r="W26" s="210" t="s">
        <v>670</v>
      </c>
      <c r="X26" s="210" t="s">
        <v>670</v>
      </c>
      <c r="Y26" s="210" t="s">
        <v>670</v>
      </c>
      <c r="Z26" s="210" t="s">
        <v>670</v>
      </c>
      <c r="AA26" s="210" t="s">
        <v>670</v>
      </c>
      <c r="AB26" s="210"/>
      <c r="AC26" s="210"/>
      <c r="AD26" s="210"/>
      <c r="AE26" s="210"/>
      <c r="AF26" s="210"/>
      <c r="AG26" s="210"/>
      <c r="AH26" s="210"/>
      <c r="AI26" s="211"/>
      <c r="AJ26" s="222">
        <v>21</v>
      </c>
      <c r="AK26" s="211"/>
      <c r="AL26" s="212"/>
    </row>
    <row r="27" spans="1:38">
      <c r="A27" s="201">
        <v>6</v>
      </c>
      <c r="B27" s="209" t="s">
        <v>180</v>
      </c>
      <c r="C27" s="214"/>
      <c r="D27" s="210" t="s">
        <v>670</v>
      </c>
      <c r="E27" s="210" t="s">
        <v>670</v>
      </c>
      <c r="F27" s="210" t="s">
        <v>670</v>
      </c>
      <c r="G27" s="210" t="s">
        <v>670</v>
      </c>
      <c r="H27" s="210"/>
      <c r="I27" s="210" t="s">
        <v>670</v>
      </c>
      <c r="J27" s="210" t="s">
        <v>670</v>
      </c>
      <c r="K27" s="210" t="s">
        <v>670</v>
      </c>
      <c r="L27" s="210" t="s">
        <v>670</v>
      </c>
      <c r="M27" s="210" t="s">
        <v>670</v>
      </c>
      <c r="N27" s="210" t="s">
        <v>670</v>
      </c>
      <c r="O27" s="210"/>
      <c r="P27" s="210" t="s">
        <v>670</v>
      </c>
      <c r="Q27" s="210" t="s">
        <v>670</v>
      </c>
      <c r="R27" s="210" t="s">
        <v>670</v>
      </c>
      <c r="S27" s="210" t="s">
        <v>670</v>
      </c>
      <c r="T27" s="210" t="s">
        <v>670</v>
      </c>
      <c r="U27" s="210" t="s">
        <v>670</v>
      </c>
      <c r="V27" s="210"/>
      <c r="W27" s="210" t="s">
        <v>670</v>
      </c>
      <c r="X27" s="210" t="s">
        <v>670</v>
      </c>
      <c r="Y27" s="210" t="s">
        <v>670</v>
      </c>
      <c r="Z27" s="210" t="s">
        <v>670</v>
      </c>
      <c r="AA27" s="210" t="s">
        <v>670</v>
      </c>
      <c r="AB27" s="210"/>
      <c r="AC27" s="210"/>
      <c r="AD27" s="210"/>
      <c r="AE27" s="210"/>
      <c r="AF27" s="210"/>
      <c r="AG27" s="210"/>
      <c r="AH27" s="210"/>
      <c r="AI27" s="211"/>
      <c r="AJ27" s="222">
        <v>21</v>
      </c>
      <c r="AK27" s="211"/>
      <c r="AL27" s="212"/>
    </row>
    <row r="28" spans="1:38">
      <c r="A28" s="201">
        <v>7</v>
      </c>
      <c r="B28" s="209" t="s">
        <v>183</v>
      </c>
      <c r="C28" s="214"/>
      <c r="D28" s="210" t="s">
        <v>670</v>
      </c>
      <c r="E28" s="210" t="s">
        <v>670</v>
      </c>
      <c r="F28" s="210" t="s">
        <v>670</v>
      </c>
      <c r="G28" s="210" t="s">
        <v>670</v>
      </c>
      <c r="H28" s="210"/>
      <c r="I28" s="210" t="s">
        <v>670</v>
      </c>
      <c r="J28" s="210" t="s">
        <v>670</v>
      </c>
      <c r="K28" s="210" t="s">
        <v>670</v>
      </c>
      <c r="L28" s="210" t="s">
        <v>670</v>
      </c>
      <c r="M28" s="210" t="s">
        <v>670</v>
      </c>
      <c r="N28" s="210" t="s">
        <v>670</v>
      </c>
      <c r="O28" s="210"/>
      <c r="P28" s="210" t="s">
        <v>670</v>
      </c>
      <c r="Q28" s="210" t="s">
        <v>670</v>
      </c>
      <c r="R28" s="210" t="s">
        <v>670</v>
      </c>
      <c r="S28" s="210" t="s">
        <v>670</v>
      </c>
      <c r="T28" s="210" t="s">
        <v>670</v>
      </c>
      <c r="U28" s="210" t="s">
        <v>670</v>
      </c>
      <c r="V28" s="210"/>
      <c r="W28" s="210" t="s">
        <v>670</v>
      </c>
      <c r="X28" s="210" t="s">
        <v>670</v>
      </c>
      <c r="Y28" s="210" t="s">
        <v>670</v>
      </c>
      <c r="Z28" s="210" t="s">
        <v>670</v>
      </c>
      <c r="AA28" s="210" t="s">
        <v>670</v>
      </c>
      <c r="AB28" s="210"/>
      <c r="AC28" s="210"/>
      <c r="AD28" s="210"/>
      <c r="AE28" s="210"/>
      <c r="AF28" s="210"/>
      <c r="AG28" s="210"/>
      <c r="AH28" s="210"/>
      <c r="AI28" s="211"/>
      <c r="AJ28" s="222">
        <v>21</v>
      </c>
      <c r="AK28" s="211"/>
      <c r="AL28" s="212"/>
    </row>
    <row r="29" spans="1:38">
      <c r="A29" s="201">
        <v>8</v>
      </c>
      <c r="B29" s="209" t="s">
        <v>186</v>
      </c>
      <c r="C29" s="223"/>
      <c r="D29" s="210" t="s">
        <v>670</v>
      </c>
      <c r="E29" s="210" t="s">
        <v>670</v>
      </c>
      <c r="F29" s="210" t="s">
        <v>670</v>
      </c>
      <c r="G29" s="210" t="s">
        <v>670</v>
      </c>
      <c r="H29" s="210"/>
      <c r="I29" s="210" t="s">
        <v>670</v>
      </c>
      <c r="J29" s="210" t="s">
        <v>670</v>
      </c>
      <c r="K29" s="210" t="s">
        <v>670</v>
      </c>
      <c r="L29" s="210" t="s">
        <v>670</v>
      </c>
      <c r="M29" s="210" t="s">
        <v>670</v>
      </c>
      <c r="N29" s="210" t="s">
        <v>670</v>
      </c>
      <c r="O29" s="210"/>
      <c r="P29" s="210" t="s">
        <v>670</v>
      </c>
      <c r="Q29" s="210" t="s">
        <v>670</v>
      </c>
      <c r="R29" s="210" t="s">
        <v>670</v>
      </c>
      <c r="S29" s="210" t="s">
        <v>670</v>
      </c>
      <c r="T29" s="210" t="s">
        <v>670</v>
      </c>
      <c r="U29" s="210" t="s">
        <v>670</v>
      </c>
      <c r="V29" s="210"/>
      <c r="W29" s="210" t="s">
        <v>670</v>
      </c>
      <c r="X29" s="210" t="s">
        <v>670</v>
      </c>
      <c r="Y29" s="210" t="s">
        <v>670</v>
      </c>
      <c r="Z29" s="210" t="s">
        <v>670</v>
      </c>
      <c r="AA29" s="210" t="s">
        <v>670</v>
      </c>
      <c r="AB29" s="210"/>
      <c r="AC29" s="210"/>
      <c r="AD29" s="210"/>
      <c r="AE29" s="210"/>
      <c r="AF29" s="210"/>
      <c r="AG29" s="210"/>
      <c r="AH29" s="210"/>
      <c r="AI29" s="224"/>
      <c r="AJ29" s="222">
        <v>21</v>
      </c>
      <c r="AK29" s="224"/>
      <c r="AL29" s="225"/>
    </row>
    <row r="30" spans="1:38">
      <c r="A30" s="201">
        <v>9</v>
      </c>
      <c r="B30" s="207" t="s">
        <v>202</v>
      </c>
      <c r="C30" s="223"/>
      <c r="D30" s="210" t="s">
        <v>670</v>
      </c>
      <c r="E30" s="210" t="s">
        <v>670</v>
      </c>
      <c r="F30" s="210" t="s">
        <v>670</v>
      </c>
      <c r="G30" s="210" t="s">
        <v>670</v>
      </c>
      <c r="H30" s="210"/>
      <c r="I30" s="210" t="s">
        <v>670</v>
      </c>
      <c r="J30" s="210" t="s">
        <v>670</v>
      </c>
      <c r="K30" s="210" t="s">
        <v>670</v>
      </c>
      <c r="L30" s="210" t="s">
        <v>670</v>
      </c>
      <c r="M30" s="210" t="s">
        <v>670</v>
      </c>
      <c r="N30" s="210" t="s">
        <v>670</v>
      </c>
      <c r="O30" s="210"/>
      <c r="P30" s="210" t="s">
        <v>670</v>
      </c>
      <c r="Q30" s="210" t="s">
        <v>670</v>
      </c>
      <c r="R30" s="210" t="s">
        <v>670</v>
      </c>
      <c r="S30" s="210" t="s">
        <v>670</v>
      </c>
      <c r="T30" s="210" t="s">
        <v>670</v>
      </c>
      <c r="U30" s="210" t="s">
        <v>670</v>
      </c>
      <c r="V30" s="210"/>
      <c r="W30" s="210" t="s">
        <v>670</v>
      </c>
      <c r="X30" s="210" t="s">
        <v>670</v>
      </c>
      <c r="Y30" s="210" t="s">
        <v>670</v>
      </c>
      <c r="Z30" s="210" t="s">
        <v>670</v>
      </c>
      <c r="AA30" s="210" t="s">
        <v>670</v>
      </c>
      <c r="AB30" s="210"/>
      <c r="AC30" s="210"/>
      <c r="AD30" s="210"/>
      <c r="AE30" s="210"/>
      <c r="AF30" s="210"/>
      <c r="AG30" s="210"/>
      <c r="AH30" s="210"/>
      <c r="AI30" s="224"/>
      <c r="AJ30" s="222">
        <v>21</v>
      </c>
      <c r="AK30" s="224"/>
      <c r="AL30" s="225"/>
    </row>
    <row r="31" spans="1:38">
      <c r="A31" s="201">
        <v>10</v>
      </c>
      <c r="B31" s="207" t="s">
        <v>204</v>
      </c>
      <c r="C31" s="226"/>
      <c r="D31" s="210" t="s">
        <v>670</v>
      </c>
      <c r="E31" s="210" t="s">
        <v>670</v>
      </c>
      <c r="F31" s="210" t="s">
        <v>670</v>
      </c>
      <c r="G31" s="210" t="s">
        <v>670</v>
      </c>
      <c r="H31" s="210"/>
      <c r="I31" s="227" t="s">
        <v>670</v>
      </c>
      <c r="J31" s="210" t="s">
        <v>670</v>
      </c>
      <c r="K31" s="210" t="s">
        <v>670</v>
      </c>
      <c r="L31" s="228" t="s">
        <v>670</v>
      </c>
      <c r="M31" s="210" t="s">
        <v>670</v>
      </c>
      <c r="N31" s="210" t="s">
        <v>670</v>
      </c>
      <c r="O31" s="210"/>
      <c r="P31" s="210" t="s">
        <v>670</v>
      </c>
      <c r="Q31" s="210" t="s">
        <v>670</v>
      </c>
      <c r="R31" s="210" t="s">
        <v>670</v>
      </c>
      <c r="S31" s="210" t="s">
        <v>670</v>
      </c>
      <c r="T31" s="210" t="s">
        <v>670</v>
      </c>
      <c r="U31" s="210" t="s">
        <v>670</v>
      </c>
      <c r="V31" s="210"/>
      <c r="W31" s="210" t="s">
        <v>670</v>
      </c>
      <c r="X31" s="210" t="s">
        <v>670</v>
      </c>
      <c r="Y31" s="210" t="s">
        <v>670</v>
      </c>
      <c r="Z31" s="210" t="s">
        <v>670</v>
      </c>
      <c r="AA31" s="210" t="s">
        <v>670</v>
      </c>
      <c r="AB31" s="210"/>
      <c r="AC31" s="210"/>
      <c r="AD31" s="210"/>
      <c r="AE31" s="210"/>
      <c r="AF31" s="210"/>
      <c r="AG31" s="210"/>
      <c r="AH31" s="210"/>
      <c r="AI31" s="229"/>
      <c r="AJ31" s="222">
        <v>21</v>
      </c>
      <c r="AK31" s="229"/>
      <c r="AL31" s="230"/>
    </row>
    <row r="32" spans="1:38" ht="16.5" thickBot="1">
      <c r="A32" s="254">
        <v>11</v>
      </c>
      <c r="B32" s="257" t="s">
        <v>191</v>
      </c>
      <c r="C32" s="231"/>
      <c r="D32" s="232" t="s">
        <v>670</v>
      </c>
      <c r="E32" s="232" t="s">
        <v>670</v>
      </c>
      <c r="F32" s="232" t="s">
        <v>670</v>
      </c>
      <c r="G32" s="232" t="s">
        <v>670</v>
      </c>
      <c r="H32" s="232"/>
      <c r="I32" s="233" t="s">
        <v>670</v>
      </c>
      <c r="J32" s="237" t="s">
        <v>670</v>
      </c>
      <c r="K32" s="237" t="s">
        <v>670</v>
      </c>
      <c r="L32" s="234" t="s">
        <v>670</v>
      </c>
      <c r="M32" s="232" t="s">
        <v>670</v>
      </c>
      <c r="N32" s="232" t="s">
        <v>670</v>
      </c>
      <c r="O32" s="232"/>
      <c r="P32" s="232" t="s">
        <v>670</v>
      </c>
      <c r="Q32" s="232" t="s">
        <v>670</v>
      </c>
      <c r="R32" s="232" t="s">
        <v>670</v>
      </c>
      <c r="S32" s="232" t="s">
        <v>670</v>
      </c>
      <c r="T32" s="232" t="s">
        <v>670</v>
      </c>
      <c r="U32" s="232" t="s">
        <v>670</v>
      </c>
      <c r="V32" s="234"/>
      <c r="W32" s="232" t="s">
        <v>670</v>
      </c>
      <c r="X32" s="232" t="s">
        <v>670</v>
      </c>
      <c r="Y32" s="232" t="s">
        <v>670</v>
      </c>
      <c r="Z32" s="235" t="s">
        <v>670</v>
      </c>
      <c r="AA32" s="235" t="s">
        <v>670</v>
      </c>
      <c r="AB32" s="236"/>
      <c r="AC32" s="235"/>
      <c r="AD32" s="236"/>
      <c r="AE32" s="236"/>
      <c r="AF32" s="236"/>
      <c r="AG32" s="236"/>
      <c r="AH32" s="236"/>
      <c r="AI32" s="238"/>
      <c r="AJ32" s="239">
        <v>21</v>
      </c>
      <c r="AK32" s="240"/>
      <c r="AL32" s="241"/>
    </row>
    <row r="33" spans="1:38" ht="16.5" thickTop="1">
      <c r="A33" s="242"/>
      <c r="B33" s="243"/>
      <c r="C33" s="244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5"/>
      <c r="AI33" s="246"/>
      <c r="AJ33" s="247"/>
      <c r="AK33" s="246"/>
      <c r="AL33" s="246"/>
    </row>
    <row r="34" spans="1:38">
      <c r="A34" s="248"/>
      <c r="B34" s="248"/>
      <c r="C34" s="249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448" t="s">
        <v>675</v>
      </c>
      <c r="AC34" s="448"/>
      <c r="AD34" s="448"/>
      <c r="AE34" s="448"/>
      <c r="AF34" s="448"/>
      <c r="AG34" s="448"/>
      <c r="AH34" s="448"/>
      <c r="AI34" s="448"/>
      <c r="AJ34" s="448"/>
      <c r="AK34" s="448"/>
      <c r="AL34" s="250"/>
    </row>
    <row r="35" spans="1:38">
      <c r="A35" s="449" t="s">
        <v>671</v>
      </c>
      <c r="B35" s="449"/>
      <c r="C35" s="449"/>
      <c r="D35" s="449"/>
      <c r="E35" s="245"/>
      <c r="F35" s="245"/>
      <c r="G35" s="245"/>
      <c r="H35" s="245"/>
      <c r="I35" s="245"/>
      <c r="J35" s="245"/>
      <c r="K35" s="245"/>
      <c r="L35" s="449"/>
      <c r="M35" s="449"/>
      <c r="N35" s="449"/>
      <c r="O35" s="449"/>
      <c r="P35" s="449"/>
      <c r="Q35" s="449"/>
      <c r="R35" s="245"/>
      <c r="S35" s="245"/>
      <c r="T35" s="245"/>
      <c r="U35" s="245"/>
      <c r="V35" s="245"/>
      <c r="W35" s="245"/>
      <c r="X35" s="245"/>
      <c r="Y35" s="245"/>
      <c r="Z35" s="245"/>
      <c r="AA35" s="245"/>
      <c r="AB35" s="449" t="s">
        <v>672</v>
      </c>
      <c r="AC35" s="449"/>
      <c r="AD35" s="449"/>
      <c r="AE35" s="449"/>
      <c r="AF35" s="449"/>
      <c r="AG35" s="449"/>
      <c r="AH35" s="449"/>
      <c r="AI35" s="449"/>
      <c r="AJ35" s="449"/>
      <c r="AK35" s="449"/>
      <c r="AL35" s="250"/>
    </row>
    <row r="40" spans="1:38">
      <c r="A40" s="403" t="s">
        <v>612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403"/>
      <c r="AB40" s="403"/>
      <c r="AC40" s="403"/>
      <c r="AD40" s="403"/>
      <c r="AE40" s="403"/>
      <c r="AF40" s="403"/>
      <c r="AG40" s="403"/>
      <c r="AH40" s="403"/>
      <c r="AI40" s="403"/>
      <c r="AJ40" s="403"/>
      <c r="AK40" s="403"/>
      <c r="AL40" s="403"/>
    </row>
    <row r="41" spans="1:38">
      <c r="A41" s="196" t="s">
        <v>613</v>
      </c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</row>
    <row r="42" spans="1:38" ht="18.75">
      <c r="A42" s="450" t="s">
        <v>661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450"/>
      <c r="AB42" s="450"/>
      <c r="AC42" s="450"/>
      <c r="AD42" s="450"/>
      <c r="AE42" s="450"/>
      <c r="AF42" s="450"/>
      <c r="AG42" s="450"/>
      <c r="AH42" s="450"/>
      <c r="AI42" s="450"/>
      <c r="AJ42" s="450"/>
      <c r="AK42" s="450"/>
      <c r="AL42" s="450"/>
    </row>
    <row r="43" spans="1:38">
      <c r="A43" s="451" t="s">
        <v>676</v>
      </c>
      <c r="B43" s="451"/>
      <c r="C43" s="451"/>
      <c r="D43" s="451"/>
      <c r="E43" s="451"/>
      <c r="F43" s="451"/>
      <c r="G43" s="451"/>
      <c r="H43" s="451"/>
      <c r="I43" s="451"/>
      <c r="J43" s="451"/>
      <c r="K43" s="451"/>
      <c r="L43" s="451"/>
      <c r="M43" s="451"/>
      <c r="N43" s="451"/>
      <c r="O43" s="451"/>
      <c r="P43" s="451"/>
      <c r="Q43" s="451"/>
      <c r="R43" s="451"/>
      <c r="S43" s="451"/>
      <c r="T43" s="451"/>
      <c r="U43" s="451"/>
      <c r="V43" s="451"/>
      <c r="W43" s="451"/>
      <c r="X43" s="451"/>
      <c r="Y43" s="451"/>
      <c r="Z43" s="451"/>
      <c r="AA43" s="451"/>
      <c r="AB43" s="451"/>
      <c r="AC43" s="451"/>
      <c r="AD43" s="451"/>
      <c r="AE43" s="451"/>
      <c r="AF43" s="451"/>
      <c r="AG43" s="451"/>
      <c r="AH43" s="451"/>
      <c r="AI43" s="451"/>
      <c r="AJ43" s="451"/>
      <c r="AK43" s="451"/>
      <c r="AL43" s="451"/>
    </row>
    <row r="44" spans="1:38" ht="16.5" thickBot="1">
      <c r="A44" s="449"/>
      <c r="B44" s="449"/>
      <c r="C44" s="449"/>
      <c r="D44" s="449"/>
      <c r="E44" s="449"/>
      <c r="F44" s="449"/>
      <c r="G44" s="449"/>
      <c r="H44" s="449"/>
      <c r="I44" s="449"/>
      <c r="J44" s="449"/>
      <c r="K44" s="449"/>
      <c r="L44" s="449"/>
      <c r="M44" s="449"/>
      <c r="N44" s="449"/>
      <c r="O44" s="449"/>
      <c r="P44" s="449"/>
      <c r="Q44" s="449"/>
      <c r="R44" s="449"/>
      <c r="S44" s="449"/>
      <c r="T44" s="449"/>
      <c r="U44" s="449"/>
      <c r="V44" s="449"/>
      <c r="W44" s="449"/>
      <c r="X44" s="449"/>
      <c r="Y44" s="449"/>
      <c r="Z44" s="449"/>
      <c r="AA44" s="449"/>
      <c r="AB44" s="449"/>
      <c r="AC44" s="449"/>
      <c r="AD44" s="449"/>
      <c r="AE44" s="449"/>
      <c r="AF44" s="449"/>
      <c r="AG44" s="449"/>
      <c r="AH44" s="449"/>
      <c r="AI44" s="449"/>
      <c r="AJ44" s="449"/>
      <c r="AK44" s="449"/>
      <c r="AL44" s="449"/>
    </row>
    <row r="45" spans="1:38" ht="16.5" thickTop="1">
      <c r="A45" s="452" t="s">
        <v>126</v>
      </c>
      <c r="B45" s="454" t="s">
        <v>662</v>
      </c>
      <c r="C45" s="456" t="s">
        <v>663</v>
      </c>
      <c r="D45" s="454" t="s">
        <v>664</v>
      </c>
      <c r="E45" s="454"/>
      <c r="F45" s="454"/>
      <c r="G45" s="454"/>
      <c r="H45" s="454"/>
      <c r="I45" s="454"/>
      <c r="J45" s="454"/>
      <c r="K45" s="454"/>
      <c r="L45" s="454"/>
      <c r="M45" s="454"/>
      <c r="N45" s="454"/>
      <c r="O45" s="454"/>
      <c r="P45" s="454"/>
      <c r="Q45" s="454"/>
      <c r="R45" s="454"/>
      <c r="S45" s="454"/>
      <c r="T45" s="454"/>
      <c r="U45" s="454"/>
      <c r="V45" s="454"/>
      <c r="W45" s="454"/>
      <c r="X45" s="454"/>
      <c r="Y45" s="454"/>
      <c r="Z45" s="454"/>
      <c r="AA45" s="454"/>
      <c r="AB45" s="454"/>
      <c r="AC45" s="454"/>
      <c r="AD45" s="454"/>
      <c r="AE45" s="454"/>
      <c r="AF45" s="454"/>
      <c r="AG45" s="454"/>
      <c r="AH45" s="454"/>
      <c r="AI45" s="458" t="s">
        <v>665</v>
      </c>
      <c r="AJ45" s="458"/>
      <c r="AK45" s="458"/>
      <c r="AL45" s="459"/>
    </row>
    <row r="46" spans="1:38" ht="25.5">
      <c r="A46" s="453"/>
      <c r="B46" s="455"/>
      <c r="C46" s="457"/>
      <c r="D46" s="210">
        <v>1</v>
      </c>
      <c r="E46" s="210">
        <v>2</v>
      </c>
      <c r="F46" s="210">
        <v>3</v>
      </c>
      <c r="G46" s="210">
        <v>4</v>
      </c>
      <c r="H46" s="210">
        <v>5</v>
      </c>
      <c r="I46" s="210">
        <v>6</v>
      </c>
      <c r="J46" s="210">
        <v>7</v>
      </c>
      <c r="K46" s="210">
        <v>8</v>
      </c>
      <c r="L46" s="210">
        <v>9</v>
      </c>
      <c r="M46" s="210">
        <v>10</v>
      </c>
      <c r="N46" s="210">
        <v>11</v>
      </c>
      <c r="O46" s="210">
        <v>12</v>
      </c>
      <c r="P46" s="210">
        <v>13</v>
      </c>
      <c r="Q46" s="210">
        <v>14</v>
      </c>
      <c r="R46" s="210">
        <v>15</v>
      </c>
      <c r="S46" s="210">
        <v>16</v>
      </c>
      <c r="T46" s="210">
        <v>17</v>
      </c>
      <c r="U46" s="210">
        <v>18</v>
      </c>
      <c r="V46" s="210">
        <v>19</v>
      </c>
      <c r="W46" s="210">
        <v>20</v>
      </c>
      <c r="X46" s="210">
        <v>21</v>
      </c>
      <c r="Y46" s="210">
        <v>22</v>
      </c>
      <c r="Z46" s="210">
        <v>23</v>
      </c>
      <c r="AA46" s="210">
        <v>24</v>
      </c>
      <c r="AB46" s="210">
        <v>25</v>
      </c>
      <c r="AC46" s="210">
        <v>26</v>
      </c>
      <c r="AD46" s="210">
        <v>27</v>
      </c>
      <c r="AE46" s="210">
        <v>28</v>
      </c>
      <c r="AF46" s="210">
        <v>29</v>
      </c>
      <c r="AG46" s="210">
        <v>30</v>
      </c>
      <c r="AH46" s="210">
        <v>31</v>
      </c>
      <c r="AI46" s="211" t="s">
        <v>666</v>
      </c>
      <c r="AJ46" s="211" t="s">
        <v>667</v>
      </c>
      <c r="AK46" s="211" t="s">
        <v>668</v>
      </c>
      <c r="AL46" s="212" t="s">
        <v>669</v>
      </c>
    </row>
    <row r="47" spans="1:38">
      <c r="A47" s="442" t="s">
        <v>633</v>
      </c>
      <c r="B47" s="443"/>
      <c r="C47" s="213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1"/>
      <c r="AJ47" s="211"/>
      <c r="AK47" s="211"/>
      <c r="AL47" s="212"/>
    </row>
    <row r="48" spans="1:38">
      <c r="A48" s="199">
        <v>1</v>
      </c>
      <c r="B48" s="251" t="s">
        <v>449</v>
      </c>
      <c r="C48" s="214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1"/>
      <c r="AJ48" s="215"/>
      <c r="AK48" s="211"/>
      <c r="AL48" s="212"/>
    </row>
    <row r="49" spans="1:38">
      <c r="A49" s="199">
        <v>2</v>
      </c>
      <c r="B49" s="251" t="s">
        <v>150</v>
      </c>
      <c r="C49" s="214"/>
      <c r="D49" s="210" t="s">
        <v>670</v>
      </c>
      <c r="E49" s="210"/>
      <c r="F49" s="210" t="s">
        <v>670</v>
      </c>
      <c r="G49" s="210" t="s">
        <v>670</v>
      </c>
      <c r="H49" s="210" t="s">
        <v>670</v>
      </c>
      <c r="I49" s="210" t="s">
        <v>670</v>
      </c>
      <c r="J49" s="210" t="s">
        <v>670</v>
      </c>
      <c r="K49" s="210"/>
      <c r="L49" s="210"/>
      <c r="M49" s="210" t="s">
        <v>670</v>
      </c>
      <c r="N49" s="210" t="s">
        <v>670</v>
      </c>
      <c r="O49" s="210" t="s">
        <v>670</v>
      </c>
      <c r="P49" s="210" t="s">
        <v>670</v>
      </c>
      <c r="Q49" s="210" t="s">
        <v>670</v>
      </c>
      <c r="R49" s="210"/>
      <c r="S49" s="210"/>
      <c r="T49" s="210" t="s">
        <v>670</v>
      </c>
      <c r="U49" s="210" t="s">
        <v>670</v>
      </c>
      <c r="V49" s="210" t="s">
        <v>670</v>
      </c>
      <c r="W49" s="210" t="s">
        <v>670</v>
      </c>
      <c r="X49" s="210" t="s">
        <v>670</v>
      </c>
      <c r="Y49" s="210"/>
      <c r="Z49" s="210"/>
      <c r="AA49" s="210" t="s">
        <v>670</v>
      </c>
      <c r="AB49" s="210" t="s">
        <v>670</v>
      </c>
      <c r="AC49" s="210" t="s">
        <v>670</v>
      </c>
      <c r="AD49" s="364" t="s">
        <v>670</v>
      </c>
      <c r="AE49" s="364" t="s">
        <v>670</v>
      </c>
      <c r="AF49" s="210"/>
      <c r="AG49" s="210"/>
      <c r="AH49" s="210"/>
      <c r="AI49" s="211"/>
      <c r="AJ49" s="215">
        <v>21</v>
      </c>
      <c r="AK49" s="211"/>
      <c r="AL49" s="212"/>
    </row>
    <row r="50" spans="1:38">
      <c r="A50" s="199">
        <v>3</v>
      </c>
      <c r="B50" s="208" t="s">
        <v>154</v>
      </c>
      <c r="C50" s="214"/>
      <c r="D50" s="210" t="s">
        <v>670</v>
      </c>
      <c r="E50" s="210"/>
      <c r="F50" s="210" t="s">
        <v>670</v>
      </c>
      <c r="G50" s="210" t="s">
        <v>670</v>
      </c>
      <c r="H50" s="210" t="s">
        <v>670</v>
      </c>
      <c r="I50" s="210" t="s">
        <v>670</v>
      </c>
      <c r="J50" s="210" t="s">
        <v>670</v>
      </c>
      <c r="K50" s="210"/>
      <c r="L50" s="210"/>
      <c r="M50" s="210" t="s">
        <v>670</v>
      </c>
      <c r="N50" s="210" t="s">
        <v>670</v>
      </c>
      <c r="O50" s="210" t="s">
        <v>670</v>
      </c>
      <c r="P50" s="210" t="s">
        <v>670</v>
      </c>
      <c r="Q50" s="210" t="s">
        <v>670</v>
      </c>
      <c r="R50" s="210"/>
      <c r="S50" s="210"/>
      <c r="T50" s="210" t="s">
        <v>670</v>
      </c>
      <c r="U50" s="210" t="s">
        <v>670</v>
      </c>
      <c r="V50" s="210" t="s">
        <v>670</v>
      </c>
      <c r="W50" s="210" t="s">
        <v>670</v>
      </c>
      <c r="X50" s="210" t="s">
        <v>670</v>
      </c>
      <c r="Y50" s="210"/>
      <c r="Z50" s="210"/>
      <c r="AA50" s="210" t="s">
        <v>670</v>
      </c>
      <c r="AB50" s="210" t="s">
        <v>670</v>
      </c>
      <c r="AC50" s="210" t="s">
        <v>670</v>
      </c>
      <c r="AD50" s="364" t="s">
        <v>670</v>
      </c>
      <c r="AE50" s="364" t="s">
        <v>670</v>
      </c>
      <c r="AF50" s="210"/>
      <c r="AG50" s="210"/>
      <c r="AH50" s="210"/>
      <c r="AI50" s="211"/>
      <c r="AJ50" s="215">
        <v>21</v>
      </c>
      <c r="AK50" s="211"/>
      <c r="AL50" s="212"/>
    </row>
    <row r="51" spans="1:38">
      <c r="A51" s="199">
        <v>4</v>
      </c>
      <c r="B51" s="208" t="s">
        <v>158</v>
      </c>
      <c r="C51" s="214"/>
      <c r="D51" s="210" t="s">
        <v>670</v>
      </c>
      <c r="E51" s="210"/>
      <c r="F51" s="210" t="s">
        <v>670</v>
      </c>
      <c r="G51" s="210" t="s">
        <v>670</v>
      </c>
      <c r="H51" s="210" t="s">
        <v>670</v>
      </c>
      <c r="I51" s="210" t="s">
        <v>670</v>
      </c>
      <c r="J51" s="210" t="s">
        <v>670</v>
      </c>
      <c r="K51" s="210"/>
      <c r="L51" s="210"/>
      <c r="M51" s="210" t="s">
        <v>670</v>
      </c>
      <c r="N51" s="210" t="s">
        <v>670</v>
      </c>
      <c r="O51" s="210" t="s">
        <v>670</v>
      </c>
      <c r="P51" s="210" t="s">
        <v>670</v>
      </c>
      <c r="Q51" s="210" t="s">
        <v>670</v>
      </c>
      <c r="R51" s="210"/>
      <c r="S51" s="210"/>
      <c r="T51" s="210" t="s">
        <v>670</v>
      </c>
      <c r="U51" s="210" t="s">
        <v>670</v>
      </c>
      <c r="V51" s="210" t="s">
        <v>670</v>
      </c>
      <c r="W51" s="210" t="s">
        <v>670</v>
      </c>
      <c r="X51" s="210" t="s">
        <v>670</v>
      </c>
      <c r="Y51" s="210"/>
      <c r="Z51" s="210"/>
      <c r="AA51" s="210" t="s">
        <v>670</v>
      </c>
      <c r="AB51" s="210" t="s">
        <v>670</v>
      </c>
      <c r="AC51" s="210" t="s">
        <v>670</v>
      </c>
      <c r="AD51" s="364" t="s">
        <v>670</v>
      </c>
      <c r="AE51" s="364" t="s">
        <v>670</v>
      </c>
      <c r="AF51" s="210"/>
      <c r="AG51" s="210"/>
      <c r="AH51" s="210"/>
      <c r="AI51" s="211"/>
      <c r="AJ51" s="215">
        <v>21</v>
      </c>
      <c r="AK51" s="211"/>
      <c r="AL51" s="212"/>
    </row>
    <row r="52" spans="1:38">
      <c r="A52" s="199">
        <v>5</v>
      </c>
      <c r="B52" s="208" t="s">
        <v>165</v>
      </c>
      <c r="C52" s="214"/>
      <c r="D52" s="210" t="s">
        <v>670</v>
      </c>
      <c r="E52" s="210"/>
      <c r="F52" s="210" t="s">
        <v>670</v>
      </c>
      <c r="G52" s="210" t="s">
        <v>670</v>
      </c>
      <c r="H52" s="210" t="s">
        <v>670</v>
      </c>
      <c r="I52" s="210" t="s">
        <v>670</v>
      </c>
      <c r="J52" s="210" t="s">
        <v>670</v>
      </c>
      <c r="K52" s="210"/>
      <c r="L52" s="210"/>
      <c r="M52" s="210" t="s">
        <v>670</v>
      </c>
      <c r="N52" s="210" t="s">
        <v>670</v>
      </c>
      <c r="O52" s="210" t="s">
        <v>670</v>
      </c>
      <c r="P52" s="210" t="s">
        <v>670</v>
      </c>
      <c r="Q52" s="210" t="s">
        <v>670</v>
      </c>
      <c r="R52" s="210"/>
      <c r="S52" s="210"/>
      <c r="T52" s="210" t="s">
        <v>670</v>
      </c>
      <c r="U52" s="210" t="s">
        <v>670</v>
      </c>
      <c r="V52" s="210" t="s">
        <v>670</v>
      </c>
      <c r="W52" s="210" t="s">
        <v>670</v>
      </c>
      <c r="X52" s="210" t="s">
        <v>670</v>
      </c>
      <c r="Y52" s="210"/>
      <c r="Z52" s="210"/>
      <c r="AA52" s="210" t="s">
        <v>670</v>
      </c>
      <c r="AB52" s="210" t="s">
        <v>670</v>
      </c>
      <c r="AC52" s="210" t="s">
        <v>670</v>
      </c>
      <c r="AD52" s="364" t="s">
        <v>670</v>
      </c>
      <c r="AE52" s="364" t="s">
        <v>670</v>
      </c>
      <c r="AF52" s="210"/>
      <c r="AG52" s="210"/>
      <c r="AH52" s="210"/>
      <c r="AI52" s="211"/>
      <c r="AJ52" s="215">
        <v>21</v>
      </c>
      <c r="AK52" s="211"/>
      <c r="AL52" s="212"/>
    </row>
    <row r="53" spans="1:38">
      <c r="A53" s="217"/>
      <c r="B53" s="218"/>
      <c r="C53" s="214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1"/>
      <c r="AJ53" s="219"/>
      <c r="AK53" s="211"/>
      <c r="AL53" s="212"/>
    </row>
    <row r="54" spans="1:38">
      <c r="A54" s="444" t="s">
        <v>634</v>
      </c>
      <c r="B54" s="445"/>
      <c r="C54" s="214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1"/>
      <c r="AJ54" s="219"/>
      <c r="AK54" s="211"/>
      <c r="AL54" s="212"/>
    </row>
    <row r="55" spans="1:38">
      <c r="A55" s="220">
        <v>1</v>
      </c>
      <c r="B55" s="207" t="s">
        <v>163</v>
      </c>
      <c r="C55" s="214"/>
      <c r="D55" s="210" t="s">
        <v>670</v>
      </c>
      <c r="E55" s="210"/>
      <c r="F55" s="210" t="s">
        <v>670</v>
      </c>
      <c r="G55" s="210" t="s">
        <v>670</v>
      </c>
      <c r="H55" s="210" t="s">
        <v>670</v>
      </c>
      <c r="I55" s="210" t="s">
        <v>670</v>
      </c>
      <c r="J55" s="210" t="s">
        <v>670</v>
      </c>
      <c r="K55" s="210"/>
      <c r="L55" s="210"/>
      <c r="M55" s="210" t="s">
        <v>670</v>
      </c>
      <c r="N55" s="210" t="s">
        <v>670</v>
      </c>
      <c r="O55" s="210" t="s">
        <v>670</v>
      </c>
      <c r="P55" s="210" t="s">
        <v>670</v>
      </c>
      <c r="Q55" s="210" t="s">
        <v>670</v>
      </c>
      <c r="R55" s="210"/>
      <c r="S55" s="210"/>
      <c r="T55" s="210" t="s">
        <v>670</v>
      </c>
      <c r="U55" s="210" t="s">
        <v>670</v>
      </c>
      <c r="V55" s="210" t="s">
        <v>670</v>
      </c>
      <c r="W55" s="210" t="s">
        <v>670</v>
      </c>
      <c r="X55" s="210" t="s">
        <v>670</v>
      </c>
      <c r="Y55" s="210"/>
      <c r="Z55" s="210"/>
      <c r="AA55" s="210" t="s">
        <v>670</v>
      </c>
      <c r="AB55" s="210" t="s">
        <v>670</v>
      </c>
      <c r="AC55" s="210" t="s">
        <v>670</v>
      </c>
      <c r="AD55" s="210" t="s">
        <v>670</v>
      </c>
      <c r="AE55" s="364" t="s">
        <v>670</v>
      </c>
      <c r="AF55" s="210"/>
      <c r="AG55" s="210"/>
      <c r="AH55" s="210"/>
      <c r="AI55" s="211"/>
      <c r="AJ55" s="221">
        <v>21</v>
      </c>
      <c r="AK55" s="211"/>
      <c r="AL55" s="212"/>
    </row>
    <row r="56" spans="1:38">
      <c r="A56" s="220">
        <v>2</v>
      </c>
      <c r="B56" s="207" t="s">
        <v>168</v>
      </c>
      <c r="C56" s="214"/>
      <c r="D56" s="210" t="s">
        <v>670</v>
      </c>
      <c r="E56" s="210"/>
      <c r="F56" s="210" t="s">
        <v>670</v>
      </c>
      <c r="G56" s="210" t="s">
        <v>670</v>
      </c>
      <c r="H56" s="210" t="s">
        <v>670</v>
      </c>
      <c r="I56" s="210" t="s">
        <v>670</v>
      </c>
      <c r="J56" s="210" t="s">
        <v>670</v>
      </c>
      <c r="K56" s="210"/>
      <c r="L56" s="210"/>
      <c r="M56" s="210" t="s">
        <v>670</v>
      </c>
      <c r="N56" s="210" t="s">
        <v>670</v>
      </c>
      <c r="O56" s="210" t="s">
        <v>670</v>
      </c>
      <c r="P56" s="210" t="s">
        <v>670</v>
      </c>
      <c r="Q56" s="210" t="s">
        <v>670</v>
      </c>
      <c r="R56" s="210"/>
      <c r="S56" s="210"/>
      <c r="T56" s="210" t="s">
        <v>670</v>
      </c>
      <c r="U56" s="210" t="s">
        <v>670</v>
      </c>
      <c r="V56" s="210" t="s">
        <v>670</v>
      </c>
      <c r="W56" s="210" t="s">
        <v>670</v>
      </c>
      <c r="X56" s="210" t="s">
        <v>670</v>
      </c>
      <c r="Y56" s="210"/>
      <c r="Z56" s="210"/>
      <c r="AA56" s="210" t="s">
        <v>670</v>
      </c>
      <c r="AB56" s="210" t="s">
        <v>670</v>
      </c>
      <c r="AC56" s="210" t="s">
        <v>670</v>
      </c>
      <c r="AD56" s="364" t="s">
        <v>670</v>
      </c>
      <c r="AE56" s="364" t="s">
        <v>670</v>
      </c>
      <c r="AF56" s="210"/>
      <c r="AG56" s="210"/>
      <c r="AH56" s="210"/>
      <c r="AI56" s="211"/>
      <c r="AJ56" s="221">
        <v>21</v>
      </c>
      <c r="AK56" s="211"/>
      <c r="AL56" s="212"/>
    </row>
    <row r="57" spans="1:38">
      <c r="A57" s="220">
        <v>3</v>
      </c>
      <c r="B57" s="207" t="s">
        <v>674</v>
      </c>
      <c r="C57" s="214"/>
      <c r="D57" s="210" t="s">
        <v>670</v>
      </c>
      <c r="E57" s="210"/>
      <c r="F57" s="210" t="s">
        <v>670</v>
      </c>
      <c r="G57" s="210" t="s">
        <v>670</v>
      </c>
      <c r="H57" s="210" t="s">
        <v>670</v>
      </c>
      <c r="I57" s="210" t="s">
        <v>670</v>
      </c>
      <c r="J57" s="210" t="s">
        <v>670</v>
      </c>
      <c r="K57" s="210"/>
      <c r="L57" s="210"/>
      <c r="M57" s="210" t="s">
        <v>670</v>
      </c>
      <c r="N57" s="210" t="s">
        <v>670</v>
      </c>
      <c r="O57" s="210" t="s">
        <v>670</v>
      </c>
      <c r="P57" s="210" t="s">
        <v>670</v>
      </c>
      <c r="Q57" s="210" t="s">
        <v>670</v>
      </c>
      <c r="R57" s="210"/>
      <c r="S57" s="210"/>
      <c r="T57" s="210" t="s">
        <v>670</v>
      </c>
      <c r="U57" s="210" t="s">
        <v>670</v>
      </c>
      <c r="V57" s="210" t="s">
        <v>670</v>
      </c>
      <c r="W57" s="210" t="s">
        <v>670</v>
      </c>
      <c r="X57" s="210" t="s">
        <v>670</v>
      </c>
      <c r="Y57" s="210"/>
      <c r="Z57" s="210"/>
      <c r="AA57" s="210" t="s">
        <v>670</v>
      </c>
      <c r="AB57" s="210" t="s">
        <v>670</v>
      </c>
      <c r="AC57" s="210" t="s">
        <v>670</v>
      </c>
      <c r="AD57" s="364" t="s">
        <v>670</v>
      </c>
      <c r="AE57" s="364" t="s">
        <v>670</v>
      </c>
      <c r="AF57" s="210"/>
      <c r="AG57" s="210"/>
      <c r="AH57" s="210"/>
      <c r="AI57" s="211"/>
      <c r="AJ57" s="221">
        <v>21</v>
      </c>
      <c r="AK57" s="211"/>
      <c r="AL57" s="212"/>
    </row>
    <row r="58" spans="1:38">
      <c r="A58" s="217"/>
      <c r="B58" s="216"/>
      <c r="C58" s="214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1"/>
      <c r="AJ58" s="219"/>
      <c r="AK58" s="211"/>
      <c r="AL58" s="212"/>
    </row>
    <row r="59" spans="1:38">
      <c r="A59" s="446" t="s">
        <v>635</v>
      </c>
      <c r="B59" s="447"/>
      <c r="C59" s="214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1"/>
      <c r="AJ59" s="211"/>
      <c r="AK59" s="211"/>
      <c r="AL59" s="212"/>
    </row>
    <row r="60" spans="1:38">
      <c r="A60" s="201">
        <v>1</v>
      </c>
      <c r="B60" s="207" t="s">
        <v>205</v>
      </c>
      <c r="C60" s="214"/>
      <c r="D60" s="210" t="s">
        <v>670</v>
      </c>
      <c r="E60" s="210"/>
      <c r="F60" s="210" t="s">
        <v>670</v>
      </c>
      <c r="G60" s="210" t="s">
        <v>670</v>
      </c>
      <c r="H60" s="210" t="s">
        <v>670</v>
      </c>
      <c r="I60" s="210" t="s">
        <v>670</v>
      </c>
      <c r="J60" s="210" t="s">
        <v>670</v>
      </c>
      <c r="K60" s="210"/>
      <c r="L60" s="210"/>
      <c r="M60" s="210" t="s">
        <v>670</v>
      </c>
      <c r="N60" s="210" t="s">
        <v>670</v>
      </c>
      <c r="O60" s="210" t="s">
        <v>670</v>
      </c>
      <c r="P60" s="210" t="s">
        <v>670</v>
      </c>
      <c r="Q60" s="210" t="s">
        <v>670</v>
      </c>
      <c r="R60" s="210"/>
      <c r="S60" s="210"/>
      <c r="T60" s="210" t="s">
        <v>670</v>
      </c>
      <c r="U60" s="210" t="s">
        <v>670</v>
      </c>
      <c r="V60" s="210" t="s">
        <v>670</v>
      </c>
      <c r="W60" s="210" t="s">
        <v>670</v>
      </c>
      <c r="X60" s="210" t="s">
        <v>670</v>
      </c>
      <c r="Y60" s="210"/>
      <c r="Z60" s="210"/>
      <c r="AA60" s="210" t="s">
        <v>670</v>
      </c>
      <c r="AB60" s="210" t="s">
        <v>670</v>
      </c>
      <c r="AC60" s="364" t="s">
        <v>670</v>
      </c>
      <c r="AD60" s="210"/>
      <c r="AE60" s="210"/>
      <c r="AF60" s="210"/>
      <c r="AG60" s="210"/>
      <c r="AH60" s="210"/>
      <c r="AI60" s="211"/>
      <c r="AJ60" s="222">
        <v>19</v>
      </c>
      <c r="AK60" s="211"/>
      <c r="AL60" s="212"/>
    </row>
    <row r="61" spans="1:38">
      <c r="A61" s="201">
        <v>2</v>
      </c>
      <c r="B61" s="207" t="s">
        <v>207</v>
      </c>
      <c r="C61" s="214"/>
      <c r="D61" s="210" t="s">
        <v>670</v>
      </c>
      <c r="E61" s="210"/>
      <c r="F61" s="210" t="s">
        <v>670</v>
      </c>
      <c r="G61" s="210" t="s">
        <v>670</v>
      </c>
      <c r="H61" s="210" t="s">
        <v>670</v>
      </c>
      <c r="I61" s="210" t="s">
        <v>670</v>
      </c>
      <c r="J61" s="210" t="s">
        <v>670</v>
      </c>
      <c r="K61" s="210"/>
      <c r="L61" s="210"/>
      <c r="M61" s="210" t="s">
        <v>670</v>
      </c>
      <c r="N61" s="210" t="s">
        <v>670</v>
      </c>
      <c r="O61" s="210" t="s">
        <v>670</v>
      </c>
      <c r="P61" s="210" t="s">
        <v>670</v>
      </c>
      <c r="Q61" s="210" t="s">
        <v>670</v>
      </c>
      <c r="R61" s="210"/>
      <c r="S61" s="210"/>
      <c r="T61" s="210" t="s">
        <v>670</v>
      </c>
      <c r="U61" s="210" t="s">
        <v>670</v>
      </c>
      <c r="V61" s="210" t="s">
        <v>670</v>
      </c>
      <c r="W61" s="210" t="s">
        <v>670</v>
      </c>
      <c r="X61" s="210" t="s">
        <v>670</v>
      </c>
      <c r="Y61" s="210"/>
      <c r="Z61" s="210"/>
      <c r="AA61" s="210" t="s">
        <v>670</v>
      </c>
      <c r="AB61" s="210" t="s">
        <v>670</v>
      </c>
      <c r="AC61" s="364" t="s">
        <v>670</v>
      </c>
      <c r="AD61" s="364"/>
      <c r="AE61" s="210"/>
      <c r="AF61" s="210"/>
      <c r="AG61" s="210"/>
      <c r="AH61" s="210"/>
      <c r="AI61" s="211"/>
      <c r="AJ61" s="222">
        <v>19</v>
      </c>
      <c r="AK61" s="211"/>
      <c r="AL61" s="212"/>
    </row>
    <row r="62" spans="1:38">
      <c r="A62" s="201">
        <v>3</v>
      </c>
      <c r="B62" s="207" t="s">
        <v>186</v>
      </c>
      <c r="C62" s="214"/>
      <c r="D62" s="210" t="s">
        <v>670</v>
      </c>
      <c r="E62" s="210"/>
      <c r="F62" s="210" t="s">
        <v>670</v>
      </c>
      <c r="G62" s="210" t="s">
        <v>670</v>
      </c>
      <c r="H62" s="210" t="s">
        <v>670</v>
      </c>
      <c r="I62" s="210" t="s">
        <v>670</v>
      </c>
      <c r="J62" s="210" t="s">
        <v>670</v>
      </c>
      <c r="K62" s="210"/>
      <c r="L62" s="210"/>
      <c r="M62" s="210" t="s">
        <v>670</v>
      </c>
      <c r="N62" s="210" t="s">
        <v>670</v>
      </c>
      <c r="O62" s="210" t="s">
        <v>670</v>
      </c>
      <c r="P62" s="210" t="s">
        <v>670</v>
      </c>
      <c r="Q62" s="210" t="s">
        <v>670</v>
      </c>
      <c r="R62" s="210"/>
      <c r="S62" s="210"/>
      <c r="T62" s="210" t="s">
        <v>670</v>
      </c>
      <c r="U62" s="210" t="s">
        <v>670</v>
      </c>
      <c r="V62" s="210" t="s">
        <v>670</v>
      </c>
      <c r="W62" s="210" t="s">
        <v>670</v>
      </c>
      <c r="X62" s="210" t="s">
        <v>670</v>
      </c>
      <c r="Y62" s="210"/>
      <c r="Z62" s="210"/>
      <c r="AA62" s="210" t="s">
        <v>670</v>
      </c>
      <c r="AB62" s="210" t="s">
        <v>670</v>
      </c>
      <c r="AC62" s="364" t="s">
        <v>670</v>
      </c>
      <c r="AD62" s="364"/>
      <c r="AE62" s="210"/>
      <c r="AF62" s="210"/>
      <c r="AG62" s="210"/>
      <c r="AH62" s="210"/>
      <c r="AI62" s="211"/>
      <c r="AJ62" s="222">
        <v>19</v>
      </c>
      <c r="AK62" s="211"/>
      <c r="AL62" s="212"/>
    </row>
    <row r="63" spans="1:38">
      <c r="A63" s="201">
        <v>4</v>
      </c>
      <c r="B63" s="209" t="s">
        <v>174</v>
      </c>
      <c r="C63" s="214"/>
      <c r="D63" s="210" t="s">
        <v>670</v>
      </c>
      <c r="E63" s="210"/>
      <c r="F63" s="210" t="s">
        <v>670</v>
      </c>
      <c r="G63" s="210" t="s">
        <v>670</v>
      </c>
      <c r="H63" s="210" t="s">
        <v>670</v>
      </c>
      <c r="I63" s="210" t="s">
        <v>670</v>
      </c>
      <c r="J63" s="210" t="s">
        <v>670</v>
      </c>
      <c r="K63" s="210"/>
      <c r="L63" s="210"/>
      <c r="M63" s="210" t="s">
        <v>670</v>
      </c>
      <c r="N63" s="210" t="s">
        <v>670</v>
      </c>
      <c r="O63" s="210" t="s">
        <v>670</v>
      </c>
      <c r="P63" s="210" t="s">
        <v>670</v>
      </c>
      <c r="Q63" s="210" t="s">
        <v>670</v>
      </c>
      <c r="R63" s="210"/>
      <c r="S63" s="210"/>
      <c r="T63" s="210" t="s">
        <v>670</v>
      </c>
      <c r="U63" s="210" t="s">
        <v>670</v>
      </c>
      <c r="V63" s="210" t="s">
        <v>670</v>
      </c>
      <c r="W63" s="210" t="s">
        <v>670</v>
      </c>
      <c r="X63" s="210" t="s">
        <v>670</v>
      </c>
      <c r="Y63" s="210"/>
      <c r="Z63" s="210"/>
      <c r="AA63" s="210" t="s">
        <v>670</v>
      </c>
      <c r="AB63" s="210" t="s">
        <v>670</v>
      </c>
      <c r="AC63" s="364" t="s">
        <v>670</v>
      </c>
      <c r="AD63" s="364"/>
      <c r="AE63" s="210"/>
      <c r="AF63" s="210"/>
      <c r="AG63" s="210"/>
      <c r="AH63" s="210"/>
      <c r="AI63" s="211"/>
      <c r="AJ63" s="222">
        <v>19</v>
      </c>
      <c r="AK63" s="211"/>
      <c r="AL63" s="212"/>
    </row>
    <row r="64" spans="1:38">
      <c r="A64" s="201">
        <v>5</v>
      </c>
      <c r="B64" s="209" t="s">
        <v>177</v>
      </c>
      <c r="C64" s="214"/>
      <c r="D64" s="210" t="s">
        <v>670</v>
      </c>
      <c r="E64" s="210"/>
      <c r="F64" s="210" t="s">
        <v>670</v>
      </c>
      <c r="G64" s="210" t="s">
        <v>670</v>
      </c>
      <c r="H64" s="210" t="s">
        <v>670</v>
      </c>
      <c r="I64" s="210" t="s">
        <v>670</v>
      </c>
      <c r="J64" s="210" t="s">
        <v>670</v>
      </c>
      <c r="K64" s="210"/>
      <c r="L64" s="210"/>
      <c r="M64" s="210" t="s">
        <v>670</v>
      </c>
      <c r="N64" s="210" t="s">
        <v>670</v>
      </c>
      <c r="O64" s="210" t="s">
        <v>670</v>
      </c>
      <c r="P64" s="210" t="s">
        <v>670</v>
      </c>
      <c r="Q64" s="210" t="s">
        <v>670</v>
      </c>
      <c r="R64" s="210"/>
      <c r="S64" s="210"/>
      <c r="T64" s="210" t="s">
        <v>670</v>
      </c>
      <c r="U64" s="210" t="s">
        <v>670</v>
      </c>
      <c r="V64" s="210" t="s">
        <v>670</v>
      </c>
      <c r="W64" s="210" t="s">
        <v>670</v>
      </c>
      <c r="X64" s="210" t="s">
        <v>670</v>
      </c>
      <c r="Y64" s="210"/>
      <c r="Z64" s="210"/>
      <c r="AA64" s="210" t="s">
        <v>670</v>
      </c>
      <c r="AB64" s="210" t="s">
        <v>670</v>
      </c>
      <c r="AC64" s="364" t="s">
        <v>670</v>
      </c>
      <c r="AD64" s="364"/>
      <c r="AE64" s="210"/>
      <c r="AF64" s="210"/>
      <c r="AG64" s="210"/>
      <c r="AH64" s="210"/>
      <c r="AI64" s="211"/>
      <c r="AJ64" s="222">
        <v>19</v>
      </c>
      <c r="AK64" s="211"/>
      <c r="AL64" s="212"/>
    </row>
    <row r="65" spans="1:38">
      <c r="A65" s="201">
        <v>6</v>
      </c>
      <c r="B65" s="209" t="s">
        <v>180</v>
      </c>
      <c r="C65" s="214"/>
      <c r="D65" s="210" t="s">
        <v>670</v>
      </c>
      <c r="E65" s="210"/>
      <c r="F65" s="210" t="s">
        <v>670</v>
      </c>
      <c r="G65" s="210" t="s">
        <v>670</v>
      </c>
      <c r="H65" s="210" t="s">
        <v>670</v>
      </c>
      <c r="I65" s="210" t="s">
        <v>670</v>
      </c>
      <c r="J65" s="210" t="s">
        <v>670</v>
      </c>
      <c r="K65" s="210"/>
      <c r="L65" s="210"/>
      <c r="M65" s="210" t="s">
        <v>670</v>
      </c>
      <c r="N65" s="210" t="s">
        <v>670</v>
      </c>
      <c r="O65" s="210" t="s">
        <v>670</v>
      </c>
      <c r="P65" s="210" t="s">
        <v>670</v>
      </c>
      <c r="Q65" s="210" t="s">
        <v>670</v>
      </c>
      <c r="R65" s="210"/>
      <c r="S65" s="210"/>
      <c r="T65" s="210" t="s">
        <v>670</v>
      </c>
      <c r="U65" s="210" t="s">
        <v>670</v>
      </c>
      <c r="V65" s="210" t="s">
        <v>670</v>
      </c>
      <c r="W65" s="210" t="s">
        <v>670</v>
      </c>
      <c r="X65" s="210" t="s">
        <v>670</v>
      </c>
      <c r="Y65" s="210"/>
      <c r="Z65" s="210"/>
      <c r="AA65" s="210" t="s">
        <v>670</v>
      </c>
      <c r="AB65" s="210" t="s">
        <v>670</v>
      </c>
      <c r="AC65" s="364" t="s">
        <v>670</v>
      </c>
      <c r="AD65" s="364"/>
      <c r="AE65" s="210"/>
      <c r="AF65" s="210"/>
      <c r="AG65" s="210"/>
      <c r="AH65" s="210"/>
      <c r="AI65" s="211"/>
      <c r="AJ65" s="222">
        <v>19</v>
      </c>
      <c r="AK65" s="211"/>
      <c r="AL65" s="212"/>
    </row>
    <row r="66" spans="1:38">
      <c r="A66" s="201">
        <v>7</v>
      </c>
      <c r="B66" s="209" t="s">
        <v>183</v>
      </c>
      <c r="C66" s="214"/>
      <c r="D66" s="210" t="s">
        <v>670</v>
      </c>
      <c r="E66" s="210"/>
      <c r="F66" s="210" t="s">
        <v>670</v>
      </c>
      <c r="G66" s="210" t="s">
        <v>670</v>
      </c>
      <c r="H66" s="210" t="s">
        <v>670</v>
      </c>
      <c r="I66" s="210" t="s">
        <v>670</v>
      </c>
      <c r="J66" s="210" t="s">
        <v>670</v>
      </c>
      <c r="K66" s="210"/>
      <c r="L66" s="210"/>
      <c r="M66" s="210" t="s">
        <v>670</v>
      </c>
      <c r="N66" s="210" t="s">
        <v>670</v>
      </c>
      <c r="O66" s="210" t="s">
        <v>670</v>
      </c>
      <c r="P66" s="210" t="s">
        <v>670</v>
      </c>
      <c r="Q66" s="210" t="s">
        <v>670</v>
      </c>
      <c r="R66" s="210"/>
      <c r="S66" s="210"/>
      <c r="T66" s="210" t="s">
        <v>670</v>
      </c>
      <c r="U66" s="210" t="s">
        <v>670</v>
      </c>
      <c r="V66" s="210" t="s">
        <v>670</v>
      </c>
      <c r="W66" s="210" t="s">
        <v>670</v>
      </c>
      <c r="X66" s="210" t="s">
        <v>670</v>
      </c>
      <c r="Y66" s="210"/>
      <c r="Z66" s="210"/>
      <c r="AA66" s="210" t="s">
        <v>670</v>
      </c>
      <c r="AB66" s="210" t="s">
        <v>670</v>
      </c>
      <c r="AC66" s="364" t="s">
        <v>670</v>
      </c>
      <c r="AD66" s="364"/>
      <c r="AE66" s="210"/>
      <c r="AF66" s="210"/>
      <c r="AG66" s="210"/>
      <c r="AH66" s="210"/>
      <c r="AI66" s="211"/>
      <c r="AJ66" s="222">
        <v>19</v>
      </c>
      <c r="AK66" s="211"/>
      <c r="AL66" s="212"/>
    </row>
    <row r="67" spans="1:38">
      <c r="A67" s="201">
        <v>8</v>
      </c>
      <c r="B67" s="209" t="s">
        <v>186</v>
      </c>
      <c r="C67" s="223"/>
      <c r="D67" s="210" t="s">
        <v>670</v>
      </c>
      <c r="E67" s="210"/>
      <c r="F67" s="210" t="s">
        <v>670</v>
      </c>
      <c r="G67" s="210" t="s">
        <v>670</v>
      </c>
      <c r="H67" s="210" t="s">
        <v>670</v>
      </c>
      <c r="I67" s="210" t="s">
        <v>670</v>
      </c>
      <c r="J67" s="210" t="s">
        <v>670</v>
      </c>
      <c r="K67" s="210"/>
      <c r="L67" s="210"/>
      <c r="M67" s="210" t="s">
        <v>670</v>
      </c>
      <c r="N67" s="210" t="s">
        <v>670</v>
      </c>
      <c r="O67" s="210" t="s">
        <v>670</v>
      </c>
      <c r="P67" s="210" t="s">
        <v>670</v>
      </c>
      <c r="Q67" s="210" t="s">
        <v>670</v>
      </c>
      <c r="R67" s="210"/>
      <c r="S67" s="210"/>
      <c r="T67" s="210" t="s">
        <v>670</v>
      </c>
      <c r="U67" s="210" t="s">
        <v>670</v>
      </c>
      <c r="V67" s="210" t="s">
        <v>670</v>
      </c>
      <c r="W67" s="210" t="s">
        <v>670</v>
      </c>
      <c r="X67" s="210" t="s">
        <v>670</v>
      </c>
      <c r="Y67" s="210"/>
      <c r="Z67" s="210"/>
      <c r="AA67" s="210" t="s">
        <v>670</v>
      </c>
      <c r="AB67" s="210" t="s">
        <v>670</v>
      </c>
      <c r="AC67" s="364" t="s">
        <v>670</v>
      </c>
      <c r="AD67" s="364"/>
      <c r="AE67" s="210"/>
      <c r="AF67" s="210"/>
      <c r="AG67" s="210"/>
      <c r="AH67" s="210"/>
      <c r="AI67" s="224"/>
      <c r="AJ67" s="222">
        <v>19</v>
      </c>
      <c r="AK67" s="224"/>
      <c r="AL67" s="225"/>
    </row>
    <row r="68" spans="1:38">
      <c r="A68" s="201">
        <v>9</v>
      </c>
      <c r="B68" s="207" t="s">
        <v>202</v>
      </c>
      <c r="C68" s="223"/>
      <c r="D68" s="210" t="s">
        <v>670</v>
      </c>
      <c r="E68" s="210"/>
      <c r="F68" s="210" t="s">
        <v>670</v>
      </c>
      <c r="G68" s="210" t="s">
        <v>670</v>
      </c>
      <c r="H68" s="210" t="s">
        <v>670</v>
      </c>
      <c r="I68" s="210" t="s">
        <v>670</v>
      </c>
      <c r="J68" s="210" t="s">
        <v>670</v>
      </c>
      <c r="K68" s="210"/>
      <c r="L68" s="210"/>
      <c r="M68" s="210" t="s">
        <v>670</v>
      </c>
      <c r="N68" s="210" t="s">
        <v>670</v>
      </c>
      <c r="O68" s="210" t="s">
        <v>670</v>
      </c>
      <c r="P68" s="210" t="s">
        <v>670</v>
      </c>
      <c r="Q68" s="210" t="s">
        <v>670</v>
      </c>
      <c r="R68" s="210"/>
      <c r="S68" s="210"/>
      <c r="T68" s="210" t="s">
        <v>670</v>
      </c>
      <c r="U68" s="210" t="s">
        <v>670</v>
      </c>
      <c r="V68" s="210" t="s">
        <v>670</v>
      </c>
      <c r="W68" s="210" t="s">
        <v>670</v>
      </c>
      <c r="X68" s="210" t="s">
        <v>670</v>
      </c>
      <c r="Y68" s="210"/>
      <c r="Z68" s="210"/>
      <c r="AA68" s="210" t="s">
        <v>670</v>
      </c>
      <c r="AB68" s="210" t="s">
        <v>670</v>
      </c>
      <c r="AC68" s="364" t="s">
        <v>670</v>
      </c>
      <c r="AD68" s="364"/>
      <c r="AE68" s="210"/>
      <c r="AF68" s="210"/>
      <c r="AG68" s="210"/>
      <c r="AH68" s="210"/>
      <c r="AI68" s="224"/>
      <c r="AJ68" s="222">
        <v>19</v>
      </c>
      <c r="AK68" s="224"/>
      <c r="AL68" s="225"/>
    </row>
    <row r="69" spans="1:38">
      <c r="A69" s="201">
        <v>10</v>
      </c>
      <c r="B69" s="207" t="s">
        <v>204</v>
      </c>
      <c r="C69" s="226"/>
      <c r="D69" s="210" t="s">
        <v>670</v>
      </c>
      <c r="E69" s="210"/>
      <c r="F69" s="210" t="s">
        <v>670</v>
      </c>
      <c r="G69" s="210" t="s">
        <v>670</v>
      </c>
      <c r="H69" s="210" t="s">
        <v>670</v>
      </c>
      <c r="I69" s="227" t="s">
        <v>670</v>
      </c>
      <c r="J69" s="210" t="s">
        <v>670</v>
      </c>
      <c r="K69" s="210"/>
      <c r="L69" s="210"/>
      <c r="M69" s="210" t="s">
        <v>670</v>
      </c>
      <c r="N69" s="210" t="s">
        <v>670</v>
      </c>
      <c r="O69" s="210" t="s">
        <v>670</v>
      </c>
      <c r="P69" s="210" t="s">
        <v>670</v>
      </c>
      <c r="Q69" s="210" t="s">
        <v>670</v>
      </c>
      <c r="R69" s="210"/>
      <c r="S69" s="210"/>
      <c r="T69" s="210" t="s">
        <v>670</v>
      </c>
      <c r="U69" s="210" t="s">
        <v>670</v>
      </c>
      <c r="V69" s="210" t="s">
        <v>670</v>
      </c>
      <c r="W69" s="210" t="s">
        <v>670</v>
      </c>
      <c r="X69" s="210" t="s">
        <v>670</v>
      </c>
      <c r="Y69" s="210"/>
      <c r="Z69" s="210"/>
      <c r="AA69" s="210" t="s">
        <v>670</v>
      </c>
      <c r="AB69" s="210" t="s">
        <v>670</v>
      </c>
      <c r="AC69" s="364" t="s">
        <v>670</v>
      </c>
      <c r="AD69" s="364"/>
      <c r="AE69" s="210"/>
      <c r="AF69" s="210"/>
      <c r="AG69" s="210"/>
      <c r="AH69" s="210"/>
      <c r="AI69" s="229"/>
      <c r="AJ69" s="222">
        <v>19</v>
      </c>
      <c r="AK69" s="229"/>
      <c r="AL69" s="230"/>
    </row>
    <row r="70" spans="1:38" ht="16.5" thickBot="1">
      <c r="A70" s="252">
        <v>11</v>
      </c>
      <c r="B70" s="255" t="s">
        <v>191</v>
      </c>
      <c r="C70" s="231"/>
      <c r="D70" s="232" t="s">
        <v>670</v>
      </c>
      <c r="E70" s="232"/>
      <c r="F70" s="232" t="s">
        <v>670</v>
      </c>
      <c r="G70" s="232" t="s">
        <v>670</v>
      </c>
      <c r="H70" s="232" t="s">
        <v>670</v>
      </c>
      <c r="I70" s="233" t="s">
        <v>670</v>
      </c>
      <c r="J70" s="237" t="s">
        <v>670</v>
      </c>
      <c r="K70" s="237"/>
      <c r="L70" s="234"/>
      <c r="M70" s="232" t="s">
        <v>670</v>
      </c>
      <c r="N70" s="232" t="s">
        <v>670</v>
      </c>
      <c r="O70" s="232" t="s">
        <v>670</v>
      </c>
      <c r="P70" s="232" t="s">
        <v>670</v>
      </c>
      <c r="Q70" s="232" t="s">
        <v>670</v>
      </c>
      <c r="R70" s="232"/>
      <c r="S70" s="232"/>
      <c r="T70" s="232" t="s">
        <v>670</v>
      </c>
      <c r="U70" s="232" t="s">
        <v>670</v>
      </c>
      <c r="V70" s="232" t="s">
        <v>670</v>
      </c>
      <c r="W70" s="232" t="s">
        <v>670</v>
      </c>
      <c r="X70" s="232" t="s">
        <v>670</v>
      </c>
      <c r="Y70" s="232"/>
      <c r="Z70" s="235"/>
      <c r="AA70" s="235" t="s">
        <v>670</v>
      </c>
      <c r="AB70" s="235" t="s">
        <v>670</v>
      </c>
      <c r="AC70" s="364" t="s">
        <v>670</v>
      </c>
      <c r="AD70" s="364"/>
      <c r="AE70" s="235"/>
      <c r="AF70" s="236"/>
      <c r="AG70" s="236"/>
      <c r="AH70" s="236"/>
      <c r="AI70" s="238"/>
      <c r="AJ70" s="222">
        <v>19</v>
      </c>
      <c r="AK70" s="240"/>
      <c r="AL70" s="241"/>
    </row>
    <row r="71" spans="1:38" ht="16.5" thickTop="1">
      <c r="A71" s="242"/>
      <c r="B71" s="243"/>
      <c r="C71" s="244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6"/>
      <c r="AJ71" s="247"/>
      <c r="AK71" s="246"/>
      <c r="AL71" s="246"/>
    </row>
    <row r="72" spans="1:38">
      <c r="A72" s="248"/>
      <c r="B72" s="248"/>
      <c r="C72" s="249"/>
      <c r="D72" s="248"/>
      <c r="E72" s="248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  <c r="AA72" s="248"/>
      <c r="AB72" s="448" t="s">
        <v>675</v>
      </c>
      <c r="AC72" s="448"/>
      <c r="AD72" s="448"/>
      <c r="AE72" s="448"/>
      <c r="AF72" s="448"/>
      <c r="AG72" s="448"/>
      <c r="AH72" s="448"/>
      <c r="AI72" s="448"/>
      <c r="AJ72" s="448"/>
      <c r="AK72" s="448"/>
      <c r="AL72" s="250"/>
    </row>
    <row r="73" spans="1:38">
      <c r="A73" s="449" t="s">
        <v>671</v>
      </c>
      <c r="B73" s="449"/>
      <c r="C73" s="449"/>
      <c r="D73" s="449"/>
      <c r="E73" s="245"/>
      <c r="F73" s="245"/>
      <c r="G73" s="245"/>
      <c r="H73" s="245"/>
      <c r="I73" s="245"/>
      <c r="J73" s="245"/>
      <c r="K73" s="245"/>
      <c r="L73" s="449"/>
      <c r="M73" s="449"/>
      <c r="N73" s="449"/>
      <c r="O73" s="449"/>
      <c r="P73" s="449"/>
      <c r="Q73" s="449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449" t="s">
        <v>672</v>
      </c>
      <c r="AC73" s="449"/>
      <c r="AD73" s="449"/>
      <c r="AE73" s="449"/>
      <c r="AF73" s="449"/>
      <c r="AG73" s="449"/>
      <c r="AH73" s="449"/>
      <c r="AI73" s="449"/>
      <c r="AJ73" s="449"/>
      <c r="AK73" s="449"/>
      <c r="AL73" s="250"/>
    </row>
    <row r="79" spans="1:38">
      <c r="A79" s="403" t="s">
        <v>612</v>
      </c>
      <c r="B79" s="403"/>
      <c r="C79" s="403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</row>
    <row r="80" spans="1:38">
      <c r="A80" s="196" t="s">
        <v>613</v>
      </c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</row>
    <row r="81" spans="1:38" ht="18.75">
      <c r="A81" s="450" t="s">
        <v>661</v>
      </c>
      <c r="B81" s="450"/>
      <c r="C81" s="450"/>
      <c r="D81" s="450"/>
      <c r="E81" s="450"/>
      <c r="F81" s="450"/>
      <c r="G81" s="450"/>
      <c r="H81" s="450"/>
      <c r="I81" s="450"/>
      <c r="J81" s="450"/>
      <c r="K81" s="450"/>
      <c r="L81" s="450"/>
      <c r="M81" s="450"/>
      <c r="N81" s="450"/>
      <c r="O81" s="450"/>
      <c r="P81" s="450"/>
      <c r="Q81" s="450"/>
      <c r="R81" s="450"/>
      <c r="S81" s="450"/>
      <c r="T81" s="450"/>
      <c r="U81" s="450"/>
      <c r="V81" s="450"/>
      <c r="W81" s="450"/>
      <c r="X81" s="450"/>
      <c r="Y81" s="450"/>
      <c r="Z81" s="450"/>
      <c r="AA81" s="450"/>
      <c r="AB81" s="450"/>
      <c r="AC81" s="450"/>
      <c r="AD81" s="450"/>
      <c r="AE81" s="450"/>
      <c r="AF81" s="450"/>
      <c r="AG81" s="450"/>
      <c r="AH81" s="450"/>
      <c r="AI81" s="450"/>
      <c r="AJ81" s="450"/>
      <c r="AK81" s="450"/>
      <c r="AL81" s="450"/>
    </row>
    <row r="82" spans="1:38">
      <c r="A82" s="451" t="s">
        <v>677</v>
      </c>
      <c r="B82" s="451"/>
      <c r="C82" s="451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</row>
    <row r="83" spans="1:38" ht="16.5" thickBot="1">
      <c r="A83" s="449"/>
      <c r="B83" s="449"/>
      <c r="C83" s="449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</row>
    <row r="84" spans="1:38" ht="16.5" thickTop="1">
      <c r="A84" s="452" t="s">
        <v>126</v>
      </c>
      <c r="B84" s="454" t="s">
        <v>662</v>
      </c>
      <c r="C84" s="456" t="s">
        <v>663</v>
      </c>
      <c r="D84" s="454" t="s">
        <v>664</v>
      </c>
      <c r="E84" s="454"/>
      <c r="F84" s="454"/>
      <c r="G84" s="454"/>
      <c r="H84" s="454"/>
      <c r="I84" s="454"/>
      <c r="J84" s="454"/>
      <c r="K84" s="454"/>
      <c r="L84" s="454"/>
      <c r="M84" s="454"/>
      <c r="N84" s="454"/>
      <c r="O84" s="454"/>
      <c r="P84" s="454"/>
      <c r="Q84" s="454"/>
      <c r="R84" s="454"/>
      <c r="S84" s="454"/>
      <c r="T84" s="454"/>
      <c r="U84" s="454"/>
      <c r="V84" s="454"/>
      <c r="W84" s="454"/>
      <c r="X84" s="454"/>
      <c r="Y84" s="454"/>
      <c r="Z84" s="454"/>
      <c r="AA84" s="454"/>
      <c r="AB84" s="454"/>
      <c r="AC84" s="454"/>
      <c r="AD84" s="454"/>
      <c r="AE84" s="454"/>
      <c r="AF84" s="454"/>
      <c r="AG84" s="454"/>
      <c r="AH84" s="454"/>
      <c r="AI84" s="458" t="s">
        <v>665</v>
      </c>
      <c r="AJ84" s="458"/>
      <c r="AK84" s="458"/>
      <c r="AL84" s="459"/>
    </row>
    <row r="85" spans="1:38" ht="25.5">
      <c r="A85" s="453"/>
      <c r="B85" s="455"/>
      <c r="C85" s="457"/>
      <c r="D85" s="210">
        <v>1</v>
      </c>
      <c r="E85" s="210">
        <v>2</v>
      </c>
      <c r="F85" s="210">
        <v>3</v>
      </c>
      <c r="G85" s="210">
        <v>4</v>
      </c>
      <c r="H85" s="210">
        <v>5</v>
      </c>
      <c r="I85" s="210">
        <v>6</v>
      </c>
      <c r="J85" s="210">
        <v>7</v>
      </c>
      <c r="K85" s="210">
        <v>8</v>
      </c>
      <c r="L85" s="210">
        <v>9</v>
      </c>
      <c r="M85" s="210">
        <v>10</v>
      </c>
      <c r="N85" s="210">
        <v>11</v>
      </c>
      <c r="O85" s="210">
        <v>12</v>
      </c>
      <c r="P85" s="210">
        <v>13</v>
      </c>
      <c r="Q85" s="210">
        <v>14</v>
      </c>
      <c r="R85" s="210">
        <v>15</v>
      </c>
      <c r="S85" s="210">
        <v>16</v>
      </c>
      <c r="T85" s="210">
        <v>17</v>
      </c>
      <c r="U85" s="210">
        <v>18</v>
      </c>
      <c r="V85" s="210">
        <v>19</v>
      </c>
      <c r="W85" s="210">
        <v>20</v>
      </c>
      <c r="X85" s="210">
        <v>21</v>
      </c>
      <c r="Y85" s="210">
        <v>22</v>
      </c>
      <c r="Z85" s="210">
        <v>23</v>
      </c>
      <c r="AA85" s="210">
        <v>24</v>
      </c>
      <c r="AB85" s="210">
        <v>25</v>
      </c>
      <c r="AC85" s="210">
        <v>26</v>
      </c>
      <c r="AD85" s="210">
        <v>27</v>
      </c>
      <c r="AE85" s="210">
        <v>28</v>
      </c>
      <c r="AF85" s="210">
        <v>29</v>
      </c>
      <c r="AG85" s="210">
        <v>30</v>
      </c>
      <c r="AH85" s="210">
        <v>31</v>
      </c>
      <c r="AI85" s="211" t="s">
        <v>666</v>
      </c>
      <c r="AJ85" s="211" t="s">
        <v>667</v>
      </c>
      <c r="AK85" s="211" t="s">
        <v>668</v>
      </c>
      <c r="AL85" s="212" t="s">
        <v>669</v>
      </c>
    </row>
    <row r="86" spans="1:38">
      <c r="A86" s="442" t="s">
        <v>633</v>
      </c>
      <c r="B86" s="443"/>
      <c r="C86" s="213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  <c r="AD86" s="210"/>
      <c r="AE86" s="210"/>
      <c r="AF86" s="210"/>
      <c r="AG86" s="210"/>
      <c r="AH86" s="210"/>
      <c r="AI86" s="211"/>
      <c r="AJ86" s="211"/>
      <c r="AK86" s="211"/>
      <c r="AL86" s="212"/>
    </row>
    <row r="87" spans="1:38">
      <c r="A87" s="199">
        <v>1</v>
      </c>
      <c r="B87" s="251" t="s">
        <v>449</v>
      </c>
      <c r="C87" s="214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0"/>
      <c r="AF87" s="210"/>
      <c r="AG87" s="210"/>
      <c r="AH87" s="210"/>
      <c r="AI87" s="211"/>
      <c r="AJ87" s="215"/>
      <c r="AK87" s="211"/>
      <c r="AL87" s="212"/>
    </row>
    <row r="88" spans="1:38">
      <c r="A88" s="199">
        <v>2</v>
      </c>
      <c r="B88" s="251" t="s">
        <v>150</v>
      </c>
      <c r="C88" s="214"/>
      <c r="D88" s="210" t="s">
        <v>670</v>
      </c>
      <c r="E88" s="210" t="s">
        <v>670</v>
      </c>
      <c r="F88" s="210"/>
      <c r="G88" s="210" t="s">
        <v>670</v>
      </c>
      <c r="H88" s="210" t="s">
        <v>670</v>
      </c>
      <c r="I88" s="210" t="s">
        <v>670</v>
      </c>
      <c r="J88" s="210" t="s">
        <v>670</v>
      </c>
      <c r="K88" s="210" t="s">
        <v>670</v>
      </c>
      <c r="L88" s="210" t="s">
        <v>670</v>
      </c>
      <c r="M88" s="210"/>
      <c r="N88" s="210" t="s">
        <v>670</v>
      </c>
      <c r="O88" s="210" t="s">
        <v>670</v>
      </c>
      <c r="P88" s="210" t="s">
        <v>670</v>
      </c>
      <c r="Q88" s="210" t="s">
        <v>670</v>
      </c>
      <c r="R88" s="210" t="s">
        <v>670</v>
      </c>
      <c r="S88" s="210" t="s">
        <v>670</v>
      </c>
      <c r="T88" s="210"/>
      <c r="U88" s="210" t="s">
        <v>670</v>
      </c>
      <c r="V88" s="210" t="s">
        <v>670</v>
      </c>
      <c r="W88" s="210" t="s">
        <v>670</v>
      </c>
      <c r="X88" s="210" t="s">
        <v>670</v>
      </c>
      <c r="Y88" s="210" t="s">
        <v>670</v>
      </c>
      <c r="Z88" s="210" t="s">
        <v>670</v>
      </c>
      <c r="AA88" s="210"/>
      <c r="AB88" s="210" t="s">
        <v>670</v>
      </c>
      <c r="AC88" s="210" t="s">
        <v>670</v>
      </c>
      <c r="AD88" s="210" t="s">
        <v>670</v>
      </c>
      <c r="AE88" s="210" t="s">
        <v>670</v>
      </c>
      <c r="AF88" s="210" t="s">
        <v>670</v>
      </c>
      <c r="AG88" s="210" t="s">
        <v>670</v>
      </c>
      <c r="AH88" s="210"/>
      <c r="AI88" s="211"/>
      <c r="AJ88" s="215">
        <v>26</v>
      </c>
      <c r="AK88" s="211"/>
      <c r="AL88" s="212"/>
    </row>
    <row r="89" spans="1:38">
      <c r="A89" s="199">
        <v>3</v>
      </c>
      <c r="B89" s="208" t="s">
        <v>154</v>
      </c>
      <c r="C89" s="214"/>
      <c r="D89" s="210" t="s">
        <v>670</v>
      </c>
      <c r="E89" s="210" t="s">
        <v>670</v>
      </c>
      <c r="F89" s="210"/>
      <c r="G89" s="210" t="s">
        <v>670</v>
      </c>
      <c r="H89" s="210" t="s">
        <v>670</v>
      </c>
      <c r="I89" s="210" t="s">
        <v>670</v>
      </c>
      <c r="J89" s="210" t="s">
        <v>670</v>
      </c>
      <c r="K89" s="210" t="s">
        <v>670</v>
      </c>
      <c r="L89" s="210" t="s">
        <v>670</v>
      </c>
      <c r="M89" s="210"/>
      <c r="N89" s="210" t="s">
        <v>670</v>
      </c>
      <c r="O89" s="210" t="s">
        <v>670</v>
      </c>
      <c r="P89" s="210" t="s">
        <v>670</v>
      </c>
      <c r="Q89" s="210" t="s">
        <v>670</v>
      </c>
      <c r="R89" s="210" t="s">
        <v>670</v>
      </c>
      <c r="S89" s="210" t="s">
        <v>670</v>
      </c>
      <c r="T89" s="210"/>
      <c r="U89" s="210" t="s">
        <v>670</v>
      </c>
      <c r="V89" s="210" t="s">
        <v>670</v>
      </c>
      <c r="W89" s="210" t="s">
        <v>670</v>
      </c>
      <c r="X89" s="210" t="s">
        <v>670</v>
      </c>
      <c r="Y89" s="210" t="s">
        <v>670</v>
      </c>
      <c r="Z89" s="210" t="s">
        <v>670</v>
      </c>
      <c r="AA89" s="210"/>
      <c r="AB89" s="210" t="s">
        <v>670</v>
      </c>
      <c r="AC89" s="210" t="s">
        <v>670</v>
      </c>
      <c r="AD89" s="210" t="s">
        <v>670</v>
      </c>
      <c r="AE89" s="210" t="s">
        <v>670</v>
      </c>
      <c r="AF89" s="210" t="s">
        <v>670</v>
      </c>
      <c r="AG89" s="210" t="s">
        <v>670</v>
      </c>
      <c r="AH89" s="210"/>
      <c r="AI89" s="211"/>
      <c r="AJ89" s="215">
        <v>26</v>
      </c>
      <c r="AK89" s="211"/>
      <c r="AL89" s="212"/>
    </row>
    <row r="90" spans="1:38">
      <c r="A90" s="199">
        <v>4</v>
      </c>
      <c r="B90" s="208" t="s">
        <v>158</v>
      </c>
      <c r="C90" s="214"/>
      <c r="D90" s="210" t="s">
        <v>670</v>
      </c>
      <c r="E90" s="210" t="s">
        <v>670</v>
      </c>
      <c r="F90" s="210"/>
      <c r="G90" s="210" t="s">
        <v>670</v>
      </c>
      <c r="H90" s="210" t="s">
        <v>670</v>
      </c>
      <c r="I90" s="210" t="s">
        <v>670</v>
      </c>
      <c r="J90" s="210" t="s">
        <v>670</v>
      </c>
      <c r="K90" s="210" t="s">
        <v>670</v>
      </c>
      <c r="L90" s="210" t="s">
        <v>670</v>
      </c>
      <c r="M90" s="210"/>
      <c r="N90" s="210" t="s">
        <v>670</v>
      </c>
      <c r="O90" s="210" t="s">
        <v>670</v>
      </c>
      <c r="P90" s="210" t="s">
        <v>670</v>
      </c>
      <c r="Q90" s="210" t="s">
        <v>670</v>
      </c>
      <c r="R90" s="210" t="s">
        <v>670</v>
      </c>
      <c r="S90" s="210" t="s">
        <v>670</v>
      </c>
      <c r="T90" s="210"/>
      <c r="U90" s="210" t="s">
        <v>670</v>
      </c>
      <c r="V90" s="210" t="s">
        <v>670</v>
      </c>
      <c r="W90" s="210" t="s">
        <v>670</v>
      </c>
      <c r="X90" s="210" t="s">
        <v>670</v>
      </c>
      <c r="Y90" s="210" t="s">
        <v>670</v>
      </c>
      <c r="Z90" s="210" t="s">
        <v>670</v>
      </c>
      <c r="AA90" s="210"/>
      <c r="AB90" s="210" t="s">
        <v>670</v>
      </c>
      <c r="AC90" s="210" t="s">
        <v>670</v>
      </c>
      <c r="AD90" s="210" t="s">
        <v>670</v>
      </c>
      <c r="AE90" s="210" t="s">
        <v>670</v>
      </c>
      <c r="AF90" s="210" t="s">
        <v>670</v>
      </c>
      <c r="AG90" s="210" t="s">
        <v>670</v>
      </c>
      <c r="AH90" s="210"/>
      <c r="AI90" s="211"/>
      <c r="AJ90" s="215">
        <v>26</v>
      </c>
      <c r="AK90" s="211"/>
      <c r="AL90" s="212"/>
    </row>
    <row r="91" spans="1:38">
      <c r="A91" s="199">
        <v>5</v>
      </c>
      <c r="B91" s="208" t="s">
        <v>165</v>
      </c>
      <c r="C91" s="214"/>
      <c r="D91" s="210" t="s">
        <v>670</v>
      </c>
      <c r="E91" s="210" t="s">
        <v>670</v>
      </c>
      <c r="F91" s="210"/>
      <c r="G91" s="210" t="s">
        <v>670</v>
      </c>
      <c r="H91" s="210" t="s">
        <v>670</v>
      </c>
      <c r="I91" s="210" t="s">
        <v>670</v>
      </c>
      <c r="J91" s="210" t="s">
        <v>670</v>
      </c>
      <c r="K91" s="210" t="s">
        <v>670</v>
      </c>
      <c r="L91" s="210" t="s">
        <v>670</v>
      </c>
      <c r="M91" s="210"/>
      <c r="N91" s="210" t="s">
        <v>670</v>
      </c>
      <c r="O91" s="210" t="s">
        <v>670</v>
      </c>
      <c r="P91" s="210" t="s">
        <v>670</v>
      </c>
      <c r="Q91" s="210" t="s">
        <v>670</v>
      </c>
      <c r="R91" s="210" t="s">
        <v>670</v>
      </c>
      <c r="S91" s="210" t="s">
        <v>670</v>
      </c>
      <c r="T91" s="210"/>
      <c r="U91" s="210" t="s">
        <v>670</v>
      </c>
      <c r="V91" s="210" t="s">
        <v>670</v>
      </c>
      <c r="W91" s="210" t="s">
        <v>670</v>
      </c>
      <c r="X91" s="210" t="s">
        <v>670</v>
      </c>
      <c r="Y91" s="210" t="s">
        <v>670</v>
      </c>
      <c r="Z91" s="210" t="s">
        <v>670</v>
      </c>
      <c r="AA91" s="210"/>
      <c r="AB91" s="210" t="s">
        <v>670</v>
      </c>
      <c r="AC91" s="210" t="s">
        <v>670</v>
      </c>
      <c r="AD91" s="210" t="s">
        <v>670</v>
      </c>
      <c r="AE91" s="210" t="s">
        <v>670</v>
      </c>
      <c r="AF91" s="210" t="s">
        <v>670</v>
      </c>
      <c r="AG91" s="210" t="s">
        <v>670</v>
      </c>
      <c r="AH91" s="210"/>
      <c r="AI91" s="211"/>
      <c r="AJ91" s="215">
        <v>26</v>
      </c>
      <c r="AK91" s="211"/>
      <c r="AL91" s="212"/>
    </row>
    <row r="92" spans="1:38">
      <c r="A92" s="217"/>
      <c r="B92" s="218"/>
      <c r="C92" s="214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  <c r="AH92" s="210"/>
      <c r="AI92" s="211"/>
      <c r="AJ92" s="219"/>
      <c r="AK92" s="211"/>
      <c r="AL92" s="212"/>
    </row>
    <row r="93" spans="1:38">
      <c r="A93" s="444" t="s">
        <v>634</v>
      </c>
      <c r="B93" s="445"/>
      <c r="C93" s="214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  <c r="AH93" s="210"/>
      <c r="AI93" s="211"/>
      <c r="AJ93" s="219"/>
      <c r="AK93" s="211"/>
      <c r="AL93" s="212"/>
    </row>
    <row r="94" spans="1:38">
      <c r="A94" s="220">
        <v>1</v>
      </c>
      <c r="B94" s="207" t="s">
        <v>163</v>
      </c>
      <c r="C94" s="214"/>
      <c r="D94" s="210" t="s">
        <v>670</v>
      </c>
      <c r="E94" s="210" t="s">
        <v>670</v>
      </c>
      <c r="F94" s="210"/>
      <c r="G94" s="210" t="s">
        <v>670</v>
      </c>
      <c r="H94" s="210" t="s">
        <v>670</v>
      </c>
      <c r="I94" s="210" t="s">
        <v>670</v>
      </c>
      <c r="J94" s="210" t="s">
        <v>670</v>
      </c>
      <c r="K94" s="210" t="s">
        <v>670</v>
      </c>
      <c r="L94" s="210" t="s">
        <v>670</v>
      </c>
      <c r="M94" s="210"/>
      <c r="N94" s="210" t="s">
        <v>670</v>
      </c>
      <c r="O94" s="210" t="s">
        <v>670</v>
      </c>
      <c r="P94" s="210" t="s">
        <v>670</v>
      </c>
      <c r="Q94" s="210" t="s">
        <v>670</v>
      </c>
      <c r="R94" s="210" t="s">
        <v>670</v>
      </c>
      <c r="S94" s="210" t="s">
        <v>670</v>
      </c>
      <c r="T94" s="210"/>
      <c r="U94" s="210" t="s">
        <v>670</v>
      </c>
      <c r="V94" s="210" t="s">
        <v>670</v>
      </c>
      <c r="W94" s="210" t="s">
        <v>670</v>
      </c>
      <c r="X94" s="210" t="s">
        <v>670</v>
      </c>
      <c r="Y94" s="210" t="s">
        <v>670</v>
      </c>
      <c r="Z94" s="210" t="s">
        <v>670</v>
      </c>
      <c r="AA94" s="210"/>
      <c r="AB94" s="210" t="s">
        <v>670</v>
      </c>
      <c r="AC94" s="210" t="s">
        <v>670</v>
      </c>
      <c r="AD94" s="210" t="s">
        <v>670</v>
      </c>
      <c r="AE94" s="210" t="s">
        <v>670</v>
      </c>
      <c r="AF94" s="210" t="s">
        <v>670</v>
      </c>
      <c r="AG94" s="210" t="s">
        <v>670</v>
      </c>
      <c r="AH94" s="210"/>
      <c r="AI94" s="211"/>
      <c r="AJ94" s="221">
        <v>26</v>
      </c>
      <c r="AK94" s="211"/>
      <c r="AL94" s="212"/>
    </row>
    <row r="95" spans="1:38">
      <c r="A95" s="220">
        <v>2</v>
      </c>
      <c r="B95" s="207" t="s">
        <v>168</v>
      </c>
      <c r="C95" s="214"/>
      <c r="D95" s="210" t="s">
        <v>670</v>
      </c>
      <c r="E95" s="210" t="s">
        <v>670</v>
      </c>
      <c r="F95" s="210"/>
      <c r="G95" s="210" t="s">
        <v>670</v>
      </c>
      <c r="H95" s="210" t="s">
        <v>670</v>
      </c>
      <c r="I95" s="210" t="s">
        <v>670</v>
      </c>
      <c r="J95" s="210" t="s">
        <v>670</v>
      </c>
      <c r="K95" s="210" t="s">
        <v>670</v>
      </c>
      <c r="L95" s="210" t="s">
        <v>670</v>
      </c>
      <c r="M95" s="210"/>
      <c r="N95" s="210" t="s">
        <v>670</v>
      </c>
      <c r="O95" s="210" t="s">
        <v>670</v>
      </c>
      <c r="P95" s="210" t="s">
        <v>670</v>
      </c>
      <c r="Q95" s="210" t="s">
        <v>670</v>
      </c>
      <c r="R95" s="210" t="s">
        <v>670</v>
      </c>
      <c r="S95" s="210" t="s">
        <v>670</v>
      </c>
      <c r="T95" s="210"/>
      <c r="U95" s="210" t="s">
        <v>670</v>
      </c>
      <c r="V95" s="210" t="s">
        <v>670</v>
      </c>
      <c r="W95" s="210" t="s">
        <v>670</v>
      </c>
      <c r="X95" s="210" t="s">
        <v>670</v>
      </c>
      <c r="Y95" s="210" t="s">
        <v>670</v>
      </c>
      <c r="Z95" s="210" t="s">
        <v>670</v>
      </c>
      <c r="AA95" s="210"/>
      <c r="AB95" s="210" t="s">
        <v>670</v>
      </c>
      <c r="AC95" s="210" t="s">
        <v>670</v>
      </c>
      <c r="AD95" s="210" t="s">
        <v>670</v>
      </c>
      <c r="AE95" s="210" t="s">
        <v>670</v>
      </c>
      <c r="AF95" s="210" t="s">
        <v>670</v>
      </c>
      <c r="AG95" s="210" t="s">
        <v>670</v>
      </c>
      <c r="AH95" s="210"/>
      <c r="AI95" s="211"/>
      <c r="AJ95" s="221">
        <v>26</v>
      </c>
      <c r="AK95" s="211"/>
      <c r="AL95" s="212"/>
    </row>
    <row r="96" spans="1:38">
      <c r="A96" s="220">
        <v>3</v>
      </c>
      <c r="B96" s="207" t="s">
        <v>674</v>
      </c>
      <c r="C96" s="214"/>
      <c r="D96" s="210" t="s">
        <v>670</v>
      </c>
      <c r="E96" s="210" t="s">
        <v>670</v>
      </c>
      <c r="F96" s="210"/>
      <c r="G96" s="210" t="s">
        <v>670</v>
      </c>
      <c r="H96" s="210" t="s">
        <v>670</v>
      </c>
      <c r="I96" s="210" t="s">
        <v>670</v>
      </c>
      <c r="J96" s="210" t="s">
        <v>670</v>
      </c>
      <c r="K96" s="210" t="s">
        <v>670</v>
      </c>
      <c r="L96" s="210" t="s">
        <v>670</v>
      </c>
      <c r="M96" s="210"/>
      <c r="N96" s="210" t="s">
        <v>670</v>
      </c>
      <c r="O96" s="210" t="s">
        <v>670</v>
      </c>
      <c r="P96" s="210" t="s">
        <v>670</v>
      </c>
      <c r="Q96" s="210" t="s">
        <v>670</v>
      </c>
      <c r="R96" s="210" t="s">
        <v>670</v>
      </c>
      <c r="S96" s="210" t="s">
        <v>670</v>
      </c>
      <c r="T96" s="210"/>
      <c r="U96" s="210" t="s">
        <v>670</v>
      </c>
      <c r="V96" s="210" t="s">
        <v>670</v>
      </c>
      <c r="W96" s="210" t="s">
        <v>670</v>
      </c>
      <c r="X96" s="210" t="s">
        <v>670</v>
      </c>
      <c r="Y96" s="210" t="s">
        <v>670</v>
      </c>
      <c r="Z96" s="210" t="s">
        <v>670</v>
      </c>
      <c r="AA96" s="210"/>
      <c r="AB96" s="210" t="s">
        <v>670</v>
      </c>
      <c r="AC96" s="210" t="s">
        <v>670</v>
      </c>
      <c r="AD96" s="210" t="s">
        <v>670</v>
      </c>
      <c r="AE96" s="210" t="s">
        <v>670</v>
      </c>
      <c r="AF96" s="210" t="s">
        <v>670</v>
      </c>
      <c r="AG96" s="210" t="s">
        <v>670</v>
      </c>
      <c r="AH96" s="210"/>
      <c r="AI96" s="211"/>
      <c r="AJ96" s="221">
        <v>26</v>
      </c>
      <c r="AK96" s="211"/>
      <c r="AL96" s="212"/>
    </row>
    <row r="97" spans="1:38">
      <c r="A97" s="217"/>
      <c r="B97" s="216"/>
      <c r="C97" s="214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  <c r="AF97" s="210"/>
      <c r="AG97" s="210"/>
      <c r="AH97" s="210"/>
      <c r="AI97" s="211"/>
      <c r="AJ97" s="219"/>
      <c r="AK97" s="211"/>
      <c r="AL97" s="212"/>
    </row>
    <row r="98" spans="1:38">
      <c r="A98" s="446" t="s">
        <v>635</v>
      </c>
      <c r="B98" s="447"/>
      <c r="C98" s="214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210"/>
      <c r="AF98" s="210"/>
      <c r="AG98" s="210"/>
      <c r="AH98" s="210"/>
      <c r="AI98" s="211"/>
      <c r="AJ98" s="211"/>
      <c r="AK98" s="211"/>
      <c r="AL98" s="212"/>
    </row>
    <row r="99" spans="1:38">
      <c r="A99" s="201">
        <v>1</v>
      </c>
      <c r="B99" s="207" t="s">
        <v>205</v>
      </c>
      <c r="C99" s="214"/>
      <c r="D99" s="210" t="s">
        <v>670</v>
      </c>
      <c r="E99" s="210" t="s">
        <v>670</v>
      </c>
      <c r="F99" s="210"/>
      <c r="G99" s="210" t="s">
        <v>670</v>
      </c>
      <c r="H99" s="210" t="s">
        <v>670</v>
      </c>
      <c r="I99" s="210" t="s">
        <v>670</v>
      </c>
      <c r="J99" s="210" t="s">
        <v>670</v>
      </c>
      <c r="K99" s="210" t="s">
        <v>670</v>
      </c>
      <c r="L99" s="210" t="s">
        <v>670</v>
      </c>
      <c r="M99" s="210"/>
      <c r="N99" s="210" t="s">
        <v>670</v>
      </c>
      <c r="O99" s="210" t="s">
        <v>670</v>
      </c>
      <c r="P99" s="210" t="s">
        <v>670</v>
      </c>
      <c r="Q99" s="210" t="s">
        <v>670</v>
      </c>
      <c r="R99" s="210" t="s">
        <v>670</v>
      </c>
      <c r="S99" s="210" t="s">
        <v>670</v>
      </c>
      <c r="T99" s="210"/>
      <c r="U99" s="210" t="s">
        <v>670</v>
      </c>
      <c r="V99" s="210" t="s">
        <v>670</v>
      </c>
      <c r="W99" s="210" t="s">
        <v>670</v>
      </c>
      <c r="X99" s="210" t="s">
        <v>670</v>
      </c>
      <c r="Y99" s="210" t="s">
        <v>670</v>
      </c>
      <c r="Z99" s="210" t="s">
        <v>670</v>
      </c>
      <c r="AA99" s="210"/>
      <c r="AB99" s="210" t="s">
        <v>670</v>
      </c>
      <c r="AC99" s="210"/>
      <c r="AD99" s="210"/>
      <c r="AE99" s="210"/>
      <c r="AF99" s="210"/>
      <c r="AG99" s="210"/>
      <c r="AH99" s="210"/>
      <c r="AI99" s="211"/>
      <c r="AJ99" s="222">
        <v>21</v>
      </c>
      <c r="AK99" s="211"/>
      <c r="AL99" s="212"/>
    </row>
    <row r="100" spans="1:38">
      <c r="A100" s="201">
        <v>2</v>
      </c>
      <c r="B100" s="207" t="s">
        <v>207</v>
      </c>
      <c r="C100" s="214"/>
      <c r="D100" s="210" t="s">
        <v>670</v>
      </c>
      <c r="E100" s="210" t="s">
        <v>670</v>
      </c>
      <c r="F100" s="210"/>
      <c r="G100" s="210" t="s">
        <v>670</v>
      </c>
      <c r="H100" s="210" t="s">
        <v>670</v>
      </c>
      <c r="I100" s="210" t="s">
        <v>670</v>
      </c>
      <c r="J100" s="210" t="s">
        <v>670</v>
      </c>
      <c r="K100" s="210" t="s">
        <v>670</v>
      </c>
      <c r="L100" s="210" t="s">
        <v>670</v>
      </c>
      <c r="M100" s="210"/>
      <c r="N100" s="210" t="s">
        <v>670</v>
      </c>
      <c r="O100" s="210" t="s">
        <v>670</v>
      </c>
      <c r="P100" s="210" t="s">
        <v>670</v>
      </c>
      <c r="Q100" s="210" t="s">
        <v>670</v>
      </c>
      <c r="R100" s="210" t="s">
        <v>670</v>
      </c>
      <c r="S100" s="210" t="s">
        <v>670</v>
      </c>
      <c r="T100" s="210"/>
      <c r="U100" s="210" t="s">
        <v>670</v>
      </c>
      <c r="V100" s="210" t="s">
        <v>670</v>
      </c>
      <c r="W100" s="210" t="s">
        <v>670</v>
      </c>
      <c r="X100" s="210" t="s">
        <v>670</v>
      </c>
      <c r="Y100" s="210" t="s">
        <v>670</v>
      </c>
      <c r="Z100" s="210" t="s">
        <v>670</v>
      </c>
      <c r="AA100" s="210"/>
      <c r="AB100" s="210" t="s">
        <v>670</v>
      </c>
      <c r="AC100" s="210"/>
      <c r="AD100" s="210"/>
      <c r="AE100" s="210"/>
      <c r="AF100" s="210"/>
      <c r="AG100" s="210"/>
      <c r="AH100" s="210"/>
      <c r="AI100" s="211"/>
      <c r="AJ100" s="222">
        <v>21</v>
      </c>
      <c r="AK100" s="211"/>
      <c r="AL100" s="212"/>
    </row>
    <row r="101" spans="1:38">
      <c r="A101" s="201">
        <v>3</v>
      </c>
      <c r="B101" s="207" t="s">
        <v>186</v>
      </c>
      <c r="C101" s="214"/>
      <c r="D101" s="210" t="s">
        <v>670</v>
      </c>
      <c r="E101" s="210" t="s">
        <v>670</v>
      </c>
      <c r="F101" s="210"/>
      <c r="G101" s="210" t="s">
        <v>670</v>
      </c>
      <c r="H101" s="210" t="s">
        <v>670</v>
      </c>
      <c r="I101" s="210" t="s">
        <v>670</v>
      </c>
      <c r="J101" s="210" t="s">
        <v>670</v>
      </c>
      <c r="K101" s="210" t="s">
        <v>670</v>
      </c>
      <c r="L101" s="210" t="s">
        <v>670</v>
      </c>
      <c r="M101" s="210"/>
      <c r="N101" s="210" t="s">
        <v>670</v>
      </c>
      <c r="O101" s="210" t="s">
        <v>670</v>
      </c>
      <c r="P101" s="210" t="s">
        <v>670</v>
      </c>
      <c r="Q101" s="210" t="s">
        <v>670</v>
      </c>
      <c r="R101" s="210" t="s">
        <v>670</v>
      </c>
      <c r="S101" s="210" t="s">
        <v>670</v>
      </c>
      <c r="T101" s="210"/>
      <c r="U101" s="210" t="s">
        <v>670</v>
      </c>
      <c r="V101" s="210" t="s">
        <v>670</v>
      </c>
      <c r="W101" s="210" t="s">
        <v>670</v>
      </c>
      <c r="X101" s="210" t="s">
        <v>670</v>
      </c>
      <c r="Y101" s="210" t="s">
        <v>670</v>
      </c>
      <c r="Z101" s="210" t="s">
        <v>670</v>
      </c>
      <c r="AA101" s="210"/>
      <c r="AB101" s="210" t="s">
        <v>670</v>
      </c>
      <c r="AC101" s="210"/>
      <c r="AD101" s="210"/>
      <c r="AE101" s="210"/>
      <c r="AF101" s="210"/>
      <c r="AG101" s="210"/>
      <c r="AH101" s="210"/>
      <c r="AI101" s="211"/>
      <c r="AJ101" s="222">
        <v>21</v>
      </c>
      <c r="AK101" s="211"/>
      <c r="AL101" s="212"/>
    </row>
    <row r="102" spans="1:38">
      <c r="A102" s="201">
        <v>4</v>
      </c>
      <c r="B102" s="209" t="s">
        <v>174</v>
      </c>
      <c r="C102" s="214"/>
      <c r="D102" s="210" t="s">
        <v>670</v>
      </c>
      <c r="E102" s="210" t="s">
        <v>670</v>
      </c>
      <c r="F102" s="210"/>
      <c r="G102" s="210" t="s">
        <v>670</v>
      </c>
      <c r="H102" s="210" t="s">
        <v>670</v>
      </c>
      <c r="I102" s="210" t="s">
        <v>670</v>
      </c>
      <c r="J102" s="210" t="s">
        <v>670</v>
      </c>
      <c r="K102" s="210" t="s">
        <v>670</v>
      </c>
      <c r="L102" s="210" t="s">
        <v>670</v>
      </c>
      <c r="M102" s="210"/>
      <c r="N102" s="210" t="s">
        <v>670</v>
      </c>
      <c r="O102" s="210" t="s">
        <v>670</v>
      </c>
      <c r="P102" s="210" t="s">
        <v>670</v>
      </c>
      <c r="Q102" s="210" t="s">
        <v>670</v>
      </c>
      <c r="R102" s="210" t="s">
        <v>670</v>
      </c>
      <c r="S102" s="210" t="s">
        <v>670</v>
      </c>
      <c r="T102" s="210"/>
      <c r="U102" s="210" t="s">
        <v>670</v>
      </c>
      <c r="V102" s="210" t="s">
        <v>670</v>
      </c>
      <c r="W102" s="210" t="s">
        <v>670</v>
      </c>
      <c r="X102" s="210" t="s">
        <v>670</v>
      </c>
      <c r="Y102" s="210" t="s">
        <v>670</v>
      </c>
      <c r="Z102" s="210" t="s">
        <v>670</v>
      </c>
      <c r="AA102" s="210"/>
      <c r="AB102" s="210" t="s">
        <v>670</v>
      </c>
      <c r="AC102" s="210"/>
      <c r="AD102" s="210"/>
      <c r="AE102" s="210"/>
      <c r="AF102" s="210"/>
      <c r="AG102" s="210"/>
      <c r="AH102" s="210"/>
      <c r="AI102" s="211"/>
      <c r="AJ102" s="222">
        <v>21</v>
      </c>
      <c r="AK102" s="211"/>
      <c r="AL102" s="212"/>
    </row>
    <row r="103" spans="1:38">
      <c r="A103" s="201">
        <v>5</v>
      </c>
      <c r="B103" s="209" t="s">
        <v>177</v>
      </c>
      <c r="C103" s="214"/>
      <c r="D103" s="210" t="s">
        <v>670</v>
      </c>
      <c r="E103" s="210" t="s">
        <v>670</v>
      </c>
      <c r="F103" s="210"/>
      <c r="G103" s="210" t="s">
        <v>670</v>
      </c>
      <c r="H103" s="210" t="s">
        <v>670</v>
      </c>
      <c r="I103" s="210" t="s">
        <v>670</v>
      </c>
      <c r="J103" s="210" t="s">
        <v>670</v>
      </c>
      <c r="K103" s="210" t="s">
        <v>670</v>
      </c>
      <c r="L103" s="210" t="s">
        <v>670</v>
      </c>
      <c r="M103" s="210"/>
      <c r="N103" s="210" t="s">
        <v>670</v>
      </c>
      <c r="O103" s="210" t="s">
        <v>670</v>
      </c>
      <c r="P103" s="210" t="s">
        <v>670</v>
      </c>
      <c r="Q103" s="210" t="s">
        <v>670</v>
      </c>
      <c r="R103" s="210" t="s">
        <v>670</v>
      </c>
      <c r="S103" s="210" t="s">
        <v>670</v>
      </c>
      <c r="T103" s="210"/>
      <c r="U103" s="210" t="s">
        <v>670</v>
      </c>
      <c r="V103" s="210" t="s">
        <v>670</v>
      </c>
      <c r="W103" s="210" t="s">
        <v>670</v>
      </c>
      <c r="X103" s="210" t="s">
        <v>670</v>
      </c>
      <c r="Y103" s="210" t="s">
        <v>670</v>
      </c>
      <c r="Z103" s="210" t="s">
        <v>670</v>
      </c>
      <c r="AA103" s="210"/>
      <c r="AB103" s="210" t="s">
        <v>670</v>
      </c>
      <c r="AC103" s="210"/>
      <c r="AD103" s="210"/>
      <c r="AE103" s="210"/>
      <c r="AF103" s="210"/>
      <c r="AG103" s="210"/>
      <c r="AH103" s="210"/>
      <c r="AI103" s="211"/>
      <c r="AJ103" s="222">
        <v>21</v>
      </c>
      <c r="AK103" s="211"/>
      <c r="AL103" s="212"/>
    </row>
    <row r="104" spans="1:38">
      <c r="A104" s="201">
        <v>6</v>
      </c>
      <c r="B104" s="209" t="s">
        <v>180</v>
      </c>
      <c r="C104" s="214"/>
      <c r="D104" s="210" t="s">
        <v>670</v>
      </c>
      <c r="E104" s="210" t="s">
        <v>670</v>
      </c>
      <c r="F104" s="210"/>
      <c r="G104" s="210" t="s">
        <v>670</v>
      </c>
      <c r="H104" s="210" t="s">
        <v>670</v>
      </c>
      <c r="I104" s="210" t="s">
        <v>670</v>
      </c>
      <c r="J104" s="210" t="s">
        <v>670</v>
      </c>
      <c r="K104" s="210" t="s">
        <v>670</v>
      </c>
      <c r="L104" s="210" t="s">
        <v>670</v>
      </c>
      <c r="M104" s="210"/>
      <c r="N104" s="210" t="s">
        <v>670</v>
      </c>
      <c r="O104" s="210" t="s">
        <v>670</v>
      </c>
      <c r="P104" s="210" t="s">
        <v>670</v>
      </c>
      <c r="Q104" s="210" t="s">
        <v>670</v>
      </c>
      <c r="R104" s="210" t="s">
        <v>670</v>
      </c>
      <c r="S104" s="210" t="s">
        <v>670</v>
      </c>
      <c r="T104" s="210"/>
      <c r="U104" s="210" t="s">
        <v>670</v>
      </c>
      <c r="V104" s="210" t="s">
        <v>670</v>
      </c>
      <c r="W104" s="210" t="s">
        <v>670</v>
      </c>
      <c r="X104" s="210" t="s">
        <v>670</v>
      </c>
      <c r="Y104" s="210" t="s">
        <v>670</v>
      </c>
      <c r="Z104" s="210" t="s">
        <v>670</v>
      </c>
      <c r="AA104" s="210"/>
      <c r="AB104" s="210" t="s">
        <v>670</v>
      </c>
      <c r="AC104" s="210"/>
      <c r="AD104" s="210"/>
      <c r="AE104" s="210"/>
      <c r="AF104" s="210"/>
      <c r="AG104" s="210"/>
      <c r="AH104" s="210"/>
      <c r="AI104" s="211"/>
      <c r="AJ104" s="222">
        <v>21</v>
      </c>
      <c r="AK104" s="211"/>
      <c r="AL104" s="212"/>
    </row>
    <row r="105" spans="1:38">
      <c r="A105" s="201">
        <v>7</v>
      </c>
      <c r="B105" s="209" t="s">
        <v>183</v>
      </c>
      <c r="C105" s="214"/>
      <c r="D105" s="210" t="s">
        <v>670</v>
      </c>
      <c r="E105" s="210" t="s">
        <v>670</v>
      </c>
      <c r="F105" s="210"/>
      <c r="G105" s="210" t="s">
        <v>670</v>
      </c>
      <c r="H105" s="210" t="s">
        <v>670</v>
      </c>
      <c r="I105" s="210" t="s">
        <v>670</v>
      </c>
      <c r="J105" s="210" t="s">
        <v>670</v>
      </c>
      <c r="K105" s="210" t="s">
        <v>670</v>
      </c>
      <c r="L105" s="210" t="s">
        <v>670</v>
      </c>
      <c r="M105" s="210"/>
      <c r="N105" s="210" t="s">
        <v>670</v>
      </c>
      <c r="O105" s="210" t="s">
        <v>670</v>
      </c>
      <c r="P105" s="210" t="s">
        <v>670</v>
      </c>
      <c r="Q105" s="210" t="s">
        <v>670</v>
      </c>
      <c r="R105" s="210" t="s">
        <v>670</v>
      </c>
      <c r="S105" s="210" t="s">
        <v>670</v>
      </c>
      <c r="T105" s="210"/>
      <c r="U105" s="210" t="s">
        <v>670</v>
      </c>
      <c r="V105" s="210" t="s">
        <v>670</v>
      </c>
      <c r="W105" s="210" t="s">
        <v>670</v>
      </c>
      <c r="X105" s="210" t="s">
        <v>670</v>
      </c>
      <c r="Y105" s="210" t="s">
        <v>670</v>
      </c>
      <c r="Z105" s="210" t="s">
        <v>670</v>
      </c>
      <c r="AA105" s="210"/>
      <c r="AB105" s="210" t="s">
        <v>670</v>
      </c>
      <c r="AC105" s="210"/>
      <c r="AD105" s="210"/>
      <c r="AE105" s="210"/>
      <c r="AF105" s="210"/>
      <c r="AG105" s="210"/>
      <c r="AH105" s="210"/>
      <c r="AI105" s="211"/>
      <c r="AJ105" s="222">
        <v>21</v>
      </c>
      <c r="AK105" s="211"/>
      <c r="AL105" s="212"/>
    </row>
    <row r="106" spans="1:38">
      <c r="A106" s="201">
        <v>8</v>
      </c>
      <c r="B106" s="209" t="s">
        <v>186</v>
      </c>
      <c r="C106" s="223"/>
      <c r="D106" s="210" t="s">
        <v>670</v>
      </c>
      <c r="E106" s="210" t="s">
        <v>670</v>
      </c>
      <c r="F106" s="210"/>
      <c r="G106" s="210" t="s">
        <v>670</v>
      </c>
      <c r="H106" s="210" t="s">
        <v>670</v>
      </c>
      <c r="I106" s="210" t="s">
        <v>670</v>
      </c>
      <c r="J106" s="210" t="s">
        <v>670</v>
      </c>
      <c r="K106" s="210" t="s">
        <v>670</v>
      </c>
      <c r="L106" s="210" t="s">
        <v>670</v>
      </c>
      <c r="M106" s="210"/>
      <c r="N106" s="210" t="s">
        <v>670</v>
      </c>
      <c r="O106" s="210" t="s">
        <v>670</v>
      </c>
      <c r="P106" s="210" t="s">
        <v>670</v>
      </c>
      <c r="Q106" s="210" t="s">
        <v>670</v>
      </c>
      <c r="R106" s="210" t="s">
        <v>670</v>
      </c>
      <c r="S106" s="210" t="s">
        <v>670</v>
      </c>
      <c r="T106" s="210"/>
      <c r="U106" s="210" t="s">
        <v>670</v>
      </c>
      <c r="V106" s="210" t="s">
        <v>670</v>
      </c>
      <c r="W106" s="210" t="s">
        <v>670</v>
      </c>
      <c r="X106" s="210" t="s">
        <v>670</v>
      </c>
      <c r="Y106" s="210" t="s">
        <v>670</v>
      </c>
      <c r="Z106" s="210" t="s">
        <v>670</v>
      </c>
      <c r="AA106" s="210"/>
      <c r="AB106" s="210" t="s">
        <v>670</v>
      </c>
      <c r="AC106" s="210"/>
      <c r="AD106" s="210"/>
      <c r="AE106" s="210"/>
      <c r="AF106" s="210"/>
      <c r="AG106" s="210"/>
      <c r="AH106" s="210"/>
      <c r="AI106" s="224"/>
      <c r="AJ106" s="222">
        <v>21</v>
      </c>
      <c r="AK106" s="224"/>
      <c r="AL106" s="225"/>
    </row>
    <row r="107" spans="1:38">
      <c r="A107" s="201">
        <v>9</v>
      </c>
      <c r="B107" s="207" t="s">
        <v>202</v>
      </c>
      <c r="C107" s="223"/>
      <c r="D107" s="210" t="s">
        <v>670</v>
      </c>
      <c r="E107" s="210" t="s">
        <v>670</v>
      </c>
      <c r="F107" s="210"/>
      <c r="G107" s="210" t="s">
        <v>670</v>
      </c>
      <c r="H107" s="210" t="s">
        <v>670</v>
      </c>
      <c r="I107" s="210" t="s">
        <v>670</v>
      </c>
      <c r="J107" s="210" t="s">
        <v>670</v>
      </c>
      <c r="K107" s="210" t="s">
        <v>670</v>
      </c>
      <c r="L107" s="210" t="s">
        <v>670</v>
      </c>
      <c r="M107" s="210"/>
      <c r="N107" s="210" t="s">
        <v>670</v>
      </c>
      <c r="O107" s="210" t="s">
        <v>670</v>
      </c>
      <c r="P107" s="210" t="s">
        <v>670</v>
      </c>
      <c r="Q107" s="210" t="s">
        <v>670</v>
      </c>
      <c r="R107" s="210" t="s">
        <v>670</v>
      </c>
      <c r="S107" s="210" t="s">
        <v>670</v>
      </c>
      <c r="T107" s="210"/>
      <c r="U107" s="210" t="s">
        <v>670</v>
      </c>
      <c r="V107" s="210" t="s">
        <v>670</v>
      </c>
      <c r="W107" s="210" t="s">
        <v>670</v>
      </c>
      <c r="X107" s="210" t="s">
        <v>670</v>
      </c>
      <c r="Y107" s="210" t="s">
        <v>670</v>
      </c>
      <c r="Z107" s="210" t="s">
        <v>670</v>
      </c>
      <c r="AA107" s="210"/>
      <c r="AB107" s="210" t="s">
        <v>670</v>
      </c>
      <c r="AC107" s="210"/>
      <c r="AD107" s="210"/>
      <c r="AE107" s="210"/>
      <c r="AF107" s="210"/>
      <c r="AG107" s="210"/>
      <c r="AH107" s="210"/>
      <c r="AI107" s="224"/>
      <c r="AJ107" s="222">
        <v>21</v>
      </c>
      <c r="AK107" s="224"/>
      <c r="AL107" s="225"/>
    </row>
    <row r="108" spans="1:38">
      <c r="A108" s="201">
        <v>10</v>
      </c>
      <c r="B108" s="207" t="s">
        <v>204</v>
      </c>
      <c r="C108" s="226"/>
      <c r="D108" s="210" t="s">
        <v>670</v>
      </c>
      <c r="E108" s="210" t="s">
        <v>670</v>
      </c>
      <c r="F108" s="210"/>
      <c r="G108" s="210" t="s">
        <v>670</v>
      </c>
      <c r="H108" s="210" t="s">
        <v>670</v>
      </c>
      <c r="I108" s="227" t="s">
        <v>670</v>
      </c>
      <c r="J108" s="210" t="s">
        <v>670</v>
      </c>
      <c r="K108" s="210" t="s">
        <v>670</v>
      </c>
      <c r="L108" s="210" t="s">
        <v>670</v>
      </c>
      <c r="M108" s="210"/>
      <c r="N108" s="210" t="s">
        <v>670</v>
      </c>
      <c r="O108" s="210" t="s">
        <v>670</v>
      </c>
      <c r="P108" s="210" t="s">
        <v>670</v>
      </c>
      <c r="Q108" s="210" t="s">
        <v>670</v>
      </c>
      <c r="R108" s="210" t="s">
        <v>670</v>
      </c>
      <c r="S108" s="210" t="s">
        <v>670</v>
      </c>
      <c r="T108" s="210"/>
      <c r="U108" s="210" t="s">
        <v>670</v>
      </c>
      <c r="V108" s="210" t="s">
        <v>670</v>
      </c>
      <c r="W108" s="210" t="s">
        <v>670</v>
      </c>
      <c r="X108" s="210" t="s">
        <v>670</v>
      </c>
      <c r="Y108" s="210" t="s">
        <v>670</v>
      </c>
      <c r="Z108" s="210" t="s">
        <v>670</v>
      </c>
      <c r="AA108" s="210"/>
      <c r="AB108" s="210" t="s">
        <v>670</v>
      </c>
      <c r="AC108" s="210"/>
      <c r="AD108" s="210"/>
      <c r="AE108" s="210"/>
      <c r="AF108" s="210"/>
      <c r="AG108" s="210"/>
      <c r="AH108" s="210"/>
      <c r="AI108" s="229"/>
      <c r="AJ108" s="222">
        <v>21</v>
      </c>
      <c r="AK108" s="229"/>
      <c r="AL108" s="230"/>
    </row>
    <row r="109" spans="1:38" ht="16.5" thickBot="1">
      <c r="A109" s="252">
        <v>11</v>
      </c>
      <c r="B109" s="255" t="s">
        <v>191</v>
      </c>
      <c r="C109" s="231"/>
      <c r="D109" s="232" t="s">
        <v>670</v>
      </c>
      <c r="E109" s="232" t="s">
        <v>670</v>
      </c>
      <c r="F109" s="232"/>
      <c r="G109" s="232" t="s">
        <v>670</v>
      </c>
      <c r="H109" s="232" t="s">
        <v>670</v>
      </c>
      <c r="I109" s="233" t="s">
        <v>670</v>
      </c>
      <c r="J109" s="237" t="s">
        <v>670</v>
      </c>
      <c r="K109" s="237" t="s">
        <v>670</v>
      </c>
      <c r="L109" s="237" t="s">
        <v>670</v>
      </c>
      <c r="M109" s="232"/>
      <c r="N109" s="232" t="s">
        <v>670</v>
      </c>
      <c r="O109" s="232" t="s">
        <v>670</v>
      </c>
      <c r="P109" s="232" t="s">
        <v>670</v>
      </c>
      <c r="Q109" s="232" t="s">
        <v>670</v>
      </c>
      <c r="R109" s="232" t="s">
        <v>670</v>
      </c>
      <c r="S109" s="232" t="s">
        <v>670</v>
      </c>
      <c r="T109" s="232"/>
      <c r="U109" s="232" t="s">
        <v>670</v>
      </c>
      <c r="V109" s="232" t="s">
        <v>670</v>
      </c>
      <c r="W109" s="232" t="s">
        <v>670</v>
      </c>
      <c r="X109" s="232" t="s">
        <v>670</v>
      </c>
      <c r="Y109" s="232" t="s">
        <v>670</v>
      </c>
      <c r="Z109" s="232" t="s">
        <v>670</v>
      </c>
      <c r="AA109" s="235"/>
      <c r="AB109" s="235" t="s">
        <v>670</v>
      </c>
      <c r="AC109" s="235"/>
      <c r="AD109" s="232"/>
      <c r="AE109" s="232"/>
      <c r="AF109" s="232"/>
      <c r="AG109" s="232"/>
      <c r="AH109" s="232"/>
      <c r="AI109" s="238"/>
      <c r="AJ109" s="239">
        <v>21</v>
      </c>
      <c r="AK109" s="240"/>
      <c r="AL109" s="241"/>
    </row>
    <row r="110" spans="1:38" ht="16.5" thickTop="1">
      <c r="A110" s="242"/>
      <c r="B110" s="243"/>
      <c r="C110" s="244"/>
      <c r="D110" s="245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  <c r="P110" s="245"/>
      <c r="Q110" s="245"/>
      <c r="R110" s="245"/>
      <c r="S110" s="245"/>
      <c r="T110" s="245"/>
      <c r="U110" s="245"/>
      <c r="V110" s="245"/>
      <c r="W110" s="245"/>
      <c r="X110" s="245"/>
      <c r="Y110" s="245"/>
      <c r="Z110" s="245"/>
      <c r="AA110" s="245"/>
      <c r="AB110" s="245"/>
      <c r="AC110" s="245"/>
      <c r="AD110" s="245"/>
      <c r="AE110" s="245"/>
      <c r="AF110" s="245"/>
      <c r="AG110" s="245"/>
      <c r="AH110" s="245"/>
      <c r="AI110" s="246"/>
      <c r="AJ110" s="247"/>
      <c r="AK110" s="246"/>
      <c r="AL110" s="246"/>
    </row>
    <row r="111" spans="1:38">
      <c r="A111" s="248"/>
      <c r="B111" s="248"/>
      <c r="C111" s="249"/>
      <c r="D111" s="248"/>
      <c r="E111" s="248"/>
      <c r="F111" s="248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  <c r="AA111" s="248"/>
      <c r="AB111" s="448" t="s">
        <v>675</v>
      </c>
      <c r="AC111" s="448"/>
      <c r="AD111" s="448"/>
      <c r="AE111" s="448"/>
      <c r="AF111" s="448"/>
      <c r="AG111" s="448"/>
      <c r="AH111" s="448"/>
      <c r="AI111" s="448"/>
      <c r="AJ111" s="448"/>
      <c r="AK111" s="448"/>
      <c r="AL111" s="250"/>
    </row>
    <row r="112" spans="1:38">
      <c r="A112" s="449" t="s">
        <v>671</v>
      </c>
      <c r="B112" s="449"/>
      <c r="C112" s="449"/>
      <c r="D112" s="449"/>
      <c r="E112" s="245"/>
      <c r="F112" s="245"/>
      <c r="G112" s="245"/>
      <c r="H112" s="245"/>
      <c r="I112" s="245"/>
      <c r="J112" s="245"/>
      <c r="K112" s="245"/>
      <c r="L112" s="449"/>
      <c r="M112" s="449"/>
      <c r="N112" s="449"/>
      <c r="O112" s="449"/>
      <c r="P112" s="449"/>
      <c r="Q112" s="449"/>
      <c r="R112" s="245"/>
      <c r="S112" s="245"/>
      <c r="T112" s="245"/>
      <c r="U112" s="245"/>
      <c r="V112" s="245"/>
      <c r="W112" s="245"/>
      <c r="X112" s="245"/>
      <c r="Y112" s="245"/>
      <c r="Z112" s="245"/>
      <c r="AA112" s="245"/>
      <c r="AB112" s="449" t="s">
        <v>672</v>
      </c>
      <c r="AC112" s="449"/>
      <c r="AD112" s="449"/>
      <c r="AE112" s="449"/>
      <c r="AF112" s="449"/>
      <c r="AG112" s="449"/>
      <c r="AH112" s="449"/>
      <c r="AI112" s="449"/>
      <c r="AJ112" s="449"/>
      <c r="AK112" s="449"/>
      <c r="AL112" s="250"/>
    </row>
    <row r="118" spans="1:38">
      <c r="A118" s="403" t="s">
        <v>612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  <c r="AB118" s="403"/>
      <c r="AC118" s="403"/>
      <c r="AD118" s="403"/>
      <c r="AE118" s="403"/>
      <c r="AF118" s="403"/>
      <c r="AG118" s="403"/>
      <c r="AH118" s="403"/>
      <c r="AI118" s="403"/>
      <c r="AJ118" s="403"/>
      <c r="AK118" s="403"/>
      <c r="AL118" s="403"/>
    </row>
    <row r="119" spans="1:38">
      <c r="A119" s="196" t="s">
        <v>613</v>
      </c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</row>
    <row r="120" spans="1:38" ht="18.75">
      <c r="A120" s="450" t="s">
        <v>661</v>
      </c>
      <c r="B120" s="450"/>
      <c r="C120" s="450"/>
      <c r="D120" s="450"/>
      <c r="E120" s="450"/>
      <c r="F120" s="450"/>
      <c r="G120" s="450"/>
      <c r="H120" s="450"/>
      <c r="I120" s="450"/>
      <c r="J120" s="450"/>
      <c r="K120" s="450"/>
      <c r="L120" s="450"/>
      <c r="M120" s="450"/>
      <c r="N120" s="450"/>
      <c r="O120" s="450"/>
      <c r="P120" s="450"/>
      <c r="Q120" s="450"/>
      <c r="R120" s="450"/>
      <c r="S120" s="450"/>
      <c r="T120" s="450"/>
      <c r="U120" s="450"/>
      <c r="V120" s="450"/>
      <c r="W120" s="450"/>
      <c r="X120" s="450"/>
      <c r="Y120" s="450"/>
      <c r="Z120" s="450"/>
      <c r="AA120" s="450"/>
      <c r="AB120" s="450"/>
      <c r="AC120" s="450"/>
      <c r="AD120" s="450"/>
      <c r="AE120" s="450"/>
      <c r="AF120" s="450"/>
      <c r="AG120" s="450"/>
      <c r="AH120" s="450"/>
      <c r="AI120" s="450"/>
      <c r="AJ120" s="450"/>
      <c r="AK120" s="450"/>
      <c r="AL120" s="450"/>
    </row>
    <row r="121" spans="1:38">
      <c r="A121" s="451" t="s">
        <v>678</v>
      </c>
      <c r="B121" s="451"/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1"/>
      <c r="O121" s="451"/>
      <c r="P121" s="451"/>
      <c r="Q121" s="451"/>
      <c r="R121" s="451"/>
      <c r="S121" s="451"/>
      <c r="T121" s="451"/>
      <c r="U121" s="451"/>
      <c r="V121" s="451"/>
      <c r="W121" s="451"/>
      <c r="X121" s="451"/>
      <c r="Y121" s="451"/>
      <c r="Z121" s="451"/>
      <c r="AA121" s="451"/>
      <c r="AB121" s="451"/>
      <c r="AC121" s="451"/>
      <c r="AD121" s="451"/>
      <c r="AE121" s="451"/>
      <c r="AF121" s="451"/>
      <c r="AG121" s="451"/>
      <c r="AH121" s="451"/>
      <c r="AI121" s="451"/>
      <c r="AJ121" s="451"/>
      <c r="AK121" s="451"/>
      <c r="AL121" s="451"/>
    </row>
    <row r="122" spans="1:38" ht="16.5" thickBot="1">
      <c r="A122" s="449"/>
      <c r="B122" s="449"/>
      <c r="C122" s="449"/>
      <c r="D122" s="449"/>
      <c r="E122" s="449"/>
      <c r="F122" s="449"/>
      <c r="G122" s="449"/>
      <c r="H122" s="449"/>
      <c r="I122" s="449"/>
      <c r="J122" s="449"/>
      <c r="K122" s="449"/>
      <c r="L122" s="449"/>
      <c r="M122" s="449"/>
      <c r="N122" s="449"/>
      <c r="O122" s="449"/>
      <c r="P122" s="449"/>
      <c r="Q122" s="449"/>
      <c r="R122" s="449"/>
      <c r="S122" s="449"/>
      <c r="T122" s="449"/>
      <c r="U122" s="449"/>
      <c r="V122" s="449"/>
      <c r="W122" s="449"/>
      <c r="X122" s="449"/>
      <c r="Y122" s="449"/>
      <c r="Z122" s="449"/>
      <c r="AA122" s="449"/>
      <c r="AB122" s="449"/>
      <c r="AC122" s="449"/>
      <c r="AD122" s="449"/>
      <c r="AE122" s="449"/>
      <c r="AF122" s="449"/>
      <c r="AG122" s="449"/>
      <c r="AH122" s="449"/>
      <c r="AI122" s="449"/>
      <c r="AJ122" s="449"/>
      <c r="AK122" s="449"/>
      <c r="AL122" s="449"/>
    </row>
    <row r="123" spans="1:38" ht="16.5" thickTop="1">
      <c r="A123" s="452" t="s">
        <v>126</v>
      </c>
      <c r="B123" s="454" t="s">
        <v>662</v>
      </c>
      <c r="C123" s="456" t="s">
        <v>663</v>
      </c>
      <c r="D123" s="454" t="s">
        <v>664</v>
      </c>
      <c r="E123" s="454"/>
      <c r="F123" s="454"/>
      <c r="G123" s="454"/>
      <c r="H123" s="454"/>
      <c r="I123" s="454"/>
      <c r="J123" s="454"/>
      <c r="K123" s="454"/>
      <c r="L123" s="454"/>
      <c r="M123" s="454"/>
      <c r="N123" s="454"/>
      <c r="O123" s="454"/>
      <c r="P123" s="454"/>
      <c r="Q123" s="454"/>
      <c r="R123" s="454"/>
      <c r="S123" s="454"/>
      <c r="T123" s="454"/>
      <c r="U123" s="454"/>
      <c r="V123" s="454"/>
      <c r="W123" s="454"/>
      <c r="X123" s="454"/>
      <c r="Y123" s="454"/>
      <c r="Z123" s="454"/>
      <c r="AA123" s="454"/>
      <c r="AB123" s="454"/>
      <c r="AC123" s="454"/>
      <c r="AD123" s="454"/>
      <c r="AE123" s="454"/>
      <c r="AF123" s="454"/>
      <c r="AG123" s="454"/>
      <c r="AH123" s="454"/>
      <c r="AI123" s="458" t="s">
        <v>665</v>
      </c>
      <c r="AJ123" s="458"/>
      <c r="AK123" s="458"/>
      <c r="AL123" s="459"/>
    </row>
    <row r="124" spans="1:38" ht="25.5">
      <c r="A124" s="453"/>
      <c r="B124" s="455"/>
      <c r="C124" s="457"/>
      <c r="D124" s="210">
        <v>1</v>
      </c>
      <c r="E124" s="210">
        <v>2</v>
      </c>
      <c r="F124" s="210">
        <v>3</v>
      </c>
      <c r="G124" s="210">
        <v>4</v>
      </c>
      <c r="H124" s="210">
        <v>5</v>
      </c>
      <c r="I124" s="210">
        <v>6</v>
      </c>
      <c r="J124" s="210">
        <v>7</v>
      </c>
      <c r="K124" s="210">
        <v>8</v>
      </c>
      <c r="L124" s="210">
        <v>9</v>
      </c>
      <c r="M124" s="210">
        <v>10</v>
      </c>
      <c r="N124" s="210">
        <v>11</v>
      </c>
      <c r="O124" s="210">
        <v>12</v>
      </c>
      <c r="P124" s="210">
        <v>13</v>
      </c>
      <c r="Q124" s="210">
        <v>14</v>
      </c>
      <c r="R124" s="210">
        <v>15</v>
      </c>
      <c r="S124" s="210">
        <v>16</v>
      </c>
      <c r="T124" s="210">
        <v>17</v>
      </c>
      <c r="U124" s="210">
        <v>18</v>
      </c>
      <c r="V124" s="210">
        <v>19</v>
      </c>
      <c r="W124" s="210">
        <v>20</v>
      </c>
      <c r="X124" s="210">
        <v>21</v>
      </c>
      <c r="Y124" s="210">
        <v>22</v>
      </c>
      <c r="Z124" s="210">
        <v>23</v>
      </c>
      <c r="AA124" s="210">
        <v>24</v>
      </c>
      <c r="AB124" s="210">
        <v>25</v>
      </c>
      <c r="AC124" s="210">
        <v>26</v>
      </c>
      <c r="AD124" s="210">
        <v>27</v>
      </c>
      <c r="AE124" s="210">
        <v>28</v>
      </c>
      <c r="AF124" s="210">
        <v>29</v>
      </c>
      <c r="AG124" s="210">
        <v>30</v>
      </c>
      <c r="AH124" s="210">
        <v>31</v>
      </c>
      <c r="AI124" s="211" t="s">
        <v>666</v>
      </c>
      <c r="AJ124" s="211" t="s">
        <v>667</v>
      </c>
      <c r="AK124" s="211" t="s">
        <v>668</v>
      </c>
      <c r="AL124" s="212" t="s">
        <v>669</v>
      </c>
    </row>
    <row r="125" spans="1:38">
      <c r="A125" s="442" t="s">
        <v>633</v>
      </c>
      <c r="B125" s="443"/>
      <c r="C125" s="213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210"/>
      <c r="AB125" s="210"/>
      <c r="AC125" s="210"/>
      <c r="AD125" s="210"/>
      <c r="AE125" s="210"/>
      <c r="AF125" s="210"/>
      <c r="AG125" s="210"/>
      <c r="AH125" s="210"/>
      <c r="AI125" s="211"/>
      <c r="AJ125" s="211"/>
      <c r="AK125" s="211"/>
      <c r="AL125" s="212"/>
    </row>
    <row r="126" spans="1:38">
      <c r="A126" s="199">
        <v>1</v>
      </c>
      <c r="B126" s="251" t="s">
        <v>449</v>
      </c>
      <c r="C126" s="214"/>
      <c r="D126" s="210" t="s">
        <v>670</v>
      </c>
      <c r="E126" s="210" t="s">
        <v>670</v>
      </c>
      <c r="F126" s="210" t="s">
        <v>670</v>
      </c>
      <c r="G126" s="210"/>
      <c r="H126" s="210"/>
      <c r="I126" s="210" t="s">
        <v>670</v>
      </c>
      <c r="J126" s="210" t="s">
        <v>670</v>
      </c>
      <c r="K126" s="210" t="s">
        <v>670</v>
      </c>
      <c r="L126" s="210" t="s">
        <v>670</v>
      </c>
      <c r="M126" s="210" t="s">
        <v>670</v>
      </c>
      <c r="N126" s="210"/>
      <c r="O126" s="210"/>
      <c r="P126" s="210" t="s">
        <v>670</v>
      </c>
      <c r="Q126" s="210" t="s">
        <v>670</v>
      </c>
      <c r="R126" s="210" t="s">
        <v>670</v>
      </c>
      <c r="S126" s="210" t="s">
        <v>670</v>
      </c>
      <c r="T126" s="210" t="s">
        <v>670</v>
      </c>
      <c r="U126" s="210"/>
      <c r="V126" s="210"/>
      <c r="W126" s="210" t="s">
        <v>670</v>
      </c>
      <c r="X126" s="210" t="s">
        <v>670</v>
      </c>
      <c r="Y126" s="210" t="s">
        <v>670</v>
      </c>
      <c r="Z126" s="210" t="s">
        <v>670</v>
      </c>
      <c r="AA126" s="210" t="s">
        <v>670</v>
      </c>
      <c r="AB126" s="210"/>
      <c r="AC126" s="210"/>
      <c r="AD126" s="210" t="s">
        <v>670</v>
      </c>
      <c r="AE126" s="210" t="s">
        <v>670</v>
      </c>
      <c r="AF126" s="210" t="s">
        <v>670</v>
      </c>
      <c r="AG126" s="210"/>
      <c r="AH126" s="210"/>
      <c r="AI126" s="211"/>
      <c r="AJ126" s="215">
        <v>21</v>
      </c>
      <c r="AK126" s="211"/>
      <c r="AL126" s="212"/>
    </row>
    <row r="127" spans="1:38">
      <c r="A127" s="199">
        <v>2</v>
      </c>
      <c r="B127" s="251" t="s">
        <v>150</v>
      </c>
      <c r="C127" s="214"/>
      <c r="D127" s="210" t="s">
        <v>670</v>
      </c>
      <c r="E127" s="210" t="s">
        <v>670</v>
      </c>
      <c r="F127" s="210" t="s">
        <v>670</v>
      </c>
      <c r="G127" s="210"/>
      <c r="H127" s="210"/>
      <c r="I127" s="210" t="s">
        <v>670</v>
      </c>
      <c r="J127" s="210" t="s">
        <v>670</v>
      </c>
      <c r="K127" s="210" t="s">
        <v>670</v>
      </c>
      <c r="L127" s="210" t="s">
        <v>670</v>
      </c>
      <c r="M127" s="210" t="s">
        <v>670</v>
      </c>
      <c r="N127" s="210"/>
      <c r="O127" s="210"/>
      <c r="P127" s="210" t="s">
        <v>670</v>
      </c>
      <c r="Q127" s="210" t="s">
        <v>670</v>
      </c>
      <c r="R127" s="210" t="s">
        <v>670</v>
      </c>
      <c r="S127" s="210" t="s">
        <v>670</v>
      </c>
      <c r="T127" s="210" t="s">
        <v>670</v>
      </c>
      <c r="U127" s="210"/>
      <c r="V127" s="210"/>
      <c r="W127" s="210" t="s">
        <v>670</v>
      </c>
      <c r="X127" s="210" t="s">
        <v>670</v>
      </c>
      <c r="Y127" s="210" t="s">
        <v>670</v>
      </c>
      <c r="Z127" s="210" t="s">
        <v>670</v>
      </c>
      <c r="AA127" s="210" t="s">
        <v>670</v>
      </c>
      <c r="AB127" s="210"/>
      <c r="AC127" s="210"/>
      <c r="AD127" s="210" t="s">
        <v>670</v>
      </c>
      <c r="AE127" s="210" t="s">
        <v>670</v>
      </c>
      <c r="AF127" s="210" t="s">
        <v>670</v>
      </c>
      <c r="AG127" s="210"/>
      <c r="AH127" s="210"/>
      <c r="AI127" s="211"/>
      <c r="AJ127" s="215">
        <v>21</v>
      </c>
      <c r="AK127" s="211"/>
      <c r="AL127" s="212"/>
    </row>
    <row r="128" spans="1:38">
      <c r="A128" s="199">
        <v>3</v>
      </c>
      <c r="B128" s="208" t="s">
        <v>154</v>
      </c>
      <c r="C128" s="214"/>
      <c r="D128" s="210" t="s">
        <v>670</v>
      </c>
      <c r="E128" s="210" t="s">
        <v>670</v>
      </c>
      <c r="F128" s="210" t="s">
        <v>670</v>
      </c>
      <c r="G128" s="210"/>
      <c r="H128" s="210"/>
      <c r="I128" s="210" t="s">
        <v>670</v>
      </c>
      <c r="J128" s="210" t="s">
        <v>670</v>
      </c>
      <c r="K128" s="210" t="s">
        <v>670</v>
      </c>
      <c r="L128" s="210" t="s">
        <v>670</v>
      </c>
      <c r="M128" s="210" t="s">
        <v>670</v>
      </c>
      <c r="N128" s="210"/>
      <c r="O128" s="210"/>
      <c r="P128" s="210" t="s">
        <v>670</v>
      </c>
      <c r="Q128" s="210" t="s">
        <v>670</v>
      </c>
      <c r="R128" s="210" t="s">
        <v>670</v>
      </c>
      <c r="S128" s="210" t="s">
        <v>670</v>
      </c>
      <c r="T128" s="210" t="s">
        <v>670</v>
      </c>
      <c r="U128" s="210"/>
      <c r="V128" s="210"/>
      <c r="W128" s="210" t="s">
        <v>670</v>
      </c>
      <c r="X128" s="210" t="s">
        <v>670</v>
      </c>
      <c r="Y128" s="210" t="s">
        <v>670</v>
      </c>
      <c r="Z128" s="210" t="s">
        <v>670</v>
      </c>
      <c r="AA128" s="210" t="s">
        <v>670</v>
      </c>
      <c r="AB128" s="210"/>
      <c r="AC128" s="210"/>
      <c r="AD128" s="210" t="s">
        <v>670</v>
      </c>
      <c r="AE128" s="210" t="s">
        <v>670</v>
      </c>
      <c r="AF128" s="210" t="s">
        <v>670</v>
      </c>
      <c r="AG128" s="210"/>
      <c r="AH128" s="210"/>
      <c r="AI128" s="211"/>
      <c r="AJ128" s="215">
        <v>21</v>
      </c>
      <c r="AK128" s="211"/>
      <c r="AL128" s="212"/>
    </row>
    <row r="129" spans="1:38">
      <c r="A129" s="199">
        <v>4</v>
      </c>
      <c r="B129" s="208" t="s">
        <v>158</v>
      </c>
      <c r="C129" s="214"/>
      <c r="D129" s="210" t="s">
        <v>670</v>
      </c>
      <c r="E129" s="210" t="s">
        <v>670</v>
      </c>
      <c r="F129" s="210" t="s">
        <v>670</v>
      </c>
      <c r="G129" s="210"/>
      <c r="H129" s="210"/>
      <c r="I129" s="210" t="s">
        <v>670</v>
      </c>
      <c r="J129" s="210" t="s">
        <v>670</v>
      </c>
      <c r="K129" s="210" t="s">
        <v>670</v>
      </c>
      <c r="L129" s="210" t="s">
        <v>670</v>
      </c>
      <c r="M129" s="210" t="s">
        <v>670</v>
      </c>
      <c r="N129" s="210"/>
      <c r="O129" s="210"/>
      <c r="P129" s="210" t="s">
        <v>670</v>
      </c>
      <c r="Q129" s="210" t="s">
        <v>670</v>
      </c>
      <c r="R129" s="210" t="s">
        <v>670</v>
      </c>
      <c r="S129" s="210" t="s">
        <v>670</v>
      </c>
      <c r="T129" s="210" t="s">
        <v>670</v>
      </c>
      <c r="U129" s="210"/>
      <c r="V129" s="210"/>
      <c r="W129" s="210" t="s">
        <v>670</v>
      </c>
      <c r="X129" s="210" t="s">
        <v>670</v>
      </c>
      <c r="Y129" s="210" t="s">
        <v>670</v>
      </c>
      <c r="Z129" s="210" t="s">
        <v>670</v>
      </c>
      <c r="AA129" s="210" t="s">
        <v>670</v>
      </c>
      <c r="AB129" s="210"/>
      <c r="AC129" s="210"/>
      <c r="AD129" s="210" t="s">
        <v>670</v>
      </c>
      <c r="AE129" s="210" t="s">
        <v>670</v>
      </c>
      <c r="AF129" s="210" t="s">
        <v>670</v>
      </c>
      <c r="AG129" s="210"/>
      <c r="AH129" s="210"/>
      <c r="AI129" s="211"/>
      <c r="AJ129" s="215">
        <v>21</v>
      </c>
      <c r="AK129" s="211"/>
      <c r="AL129" s="212"/>
    </row>
    <row r="130" spans="1:38">
      <c r="A130" s="199">
        <v>5</v>
      </c>
      <c r="B130" s="208" t="s">
        <v>165</v>
      </c>
      <c r="C130" s="214"/>
      <c r="D130" s="210" t="s">
        <v>670</v>
      </c>
      <c r="E130" s="210" t="s">
        <v>670</v>
      </c>
      <c r="F130" s="210" t="s">
        <v>670</v>
      </c>
      <c r="G130" s="210"/>
      <c r="H130" s="210"/>
      <c r="I130" s="210" t="s">
        <v>670</v>
      </c>
      <c r="J130" s="210" t="s">
        <v>670</v>
      </c>
      <c r="K130" s="210" t="s">
        <v>670</v>
      </c>
      <c r="L130" s="210" t="s">
        <v>670</v>
      </c>
      <c r="M130" s="210" t="s">
        <v>670</v>
      </c>
      <c r="N130" s="210"/>
      <c r="O130" s="210"/>
      <c r="P130" s="210" t="s">
        <v>670</v>
      </c>
      <c r="Q130" s="210" t="s">
        <v>670</v>
      </c>
      <c r="R130" s="210" t="s">
        <v>670</v>
      </c>
      <c r="S130" s="210" t="s">
        <v>670</v>
      </c>
      <c r="T130" s="210" t="s">
        <v>670</v>
      </c>
      <c r="U130" s="210"/>
      <c r="V130" s="210"/>
      <c r="W130" s="210" t="s">
        <v>670</v>
      </c>
      <c r="X130" s="210" t="s">
        <v>670</v>
      </c>
      <c r="Y130" s="210" t="s">
        <v>670</v>
      </c>
      <c r="Z130" s="210" t="s">
        <v>670</v>
      </c>
      <c r="AA130" s="210" t="s">
        <v>670</v>
      </c>
      <c r="AB130" s="210"/>
      <c r="AC130" s="210"/>
      <c r="AD130" s="210" t="s">
        <v>670</v>
      </c>
      <c r="AE130" s="210" t="s">
        <v>670</v>
      </c>
      <c r="AF130" s="210" t="s">
        <v>670</v>
      </c>
      <c r="AG130" s="210"/>
      <c r="AH130" s="210"/>
      <c r="AI130" s="211"/>
      <c r="AJ130" s="215">
        <v>21</v>
      </c>
      <c r="AK130" s="211"/>
      <c r="AL130" s="212"/>
    </row>
    <row r="131" spans="1:38">
      <c r="A131" s="217"/>
      <c r="B131" s="218"/>
      <c r="C131" s="214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210"/>
      <c r="AB131" s="210"/>
      <c r="AC131" s="210"/>
      <c r="AD131" s="210"/>
      <c r="AE131" s="210"/>
      <c r="AF131" s="210"/>
      <c r="AG131" s="210"/>
      <c r="AH131" s="210"/>
      <c r="AI131" s="211"/>
      <c r="AJ131" s="219"/>
      <c r="AK131" s="211"/>
      <c r="AL131" s="212"/>
    </row>
    <row r="132" spans="1:38">
      <c r="A132" s="444" t="s">
        <v>634</v>
      </c>
      <c r="B132" s="445"/>
      <c r="C132" s="214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210"/>
      <c r="AB132" s="210"/>
      <c r="AC132" s="210"/>
      <c r="AD132" s="210"/>
      <c r="AE132" s="210"/>
      <c r="AF132" s="210"/>
      <c r="AG132" s="210"/>
      <c r="AH132" s="210"/>
      <c r="AI132" s="211"/>
      <c r="AJ132" s="219"/>
      <c r="AK132" s="211"/>
      <c r="AL132" s="212"/>
    </row>
    <row r="133" spans="1:38">
      <c r="A133" s="220">
        <v>1</v>
      </c>
      <c r="B133" s="207" t="s">
        <v>163</v>
      </c>
      <c r="C133" s="214"/>
      <c r="D133" s="210" t="s">
        <v>670</v>
      </c>
      <c r="E133" s="210" t="s">
        <v>670</v>
      </c>
      <c r="F133" s="210" t="s">
        <v>670</v>
      </c>
      <c r="G133" s="210"/>
      <c r="H133" s="210"/>
      <c r="I133" s="210" t="s">
        <v>670</v>
      </c>
      <c r="J133" s="210" t="s">
        <v>670</v>
      </c>
      <c r="K133" s="210" t="s">
        <v>670</v>
      </c>
      <c r="L133" s="210" t="s">
        <v>670</v>
      </c>
      <c r="M133" s="210" t="s">
        <v>670</v>
      </c>
      <c r="N133" s="210"/>
      <c r="O133" s="210"/>
      <c r="P133" s="210" t="s">
        <v>670</v>
      </c>
      <c r="Q133" s="210" t="s">
        <v>670</v>
      </c>
      <c r="R133" s="210" t="s">
        <v>670</v>
      </c>
      <c r="S133" s="210" t="s">
        <v>670</v>
      </c>
      <c r="T133" s="210" t="s">
        <v>670</v>
      </c>
      <c r="U133" s="210"/>
      <c r="V133" s="210"/>
      <c r="W133" s="210" t="s">
        <v>670</v>
      </c>
      <c r="X133" s="210" t="s">
        <v>670</v>
      </c>
      <c r="Y133" s="210" t="s">
        <v>670</v>
      </c>
      <c r="Z133" s="210" t="s">
        <v>670</v>
      </c>
      <c r="AA133" s="210" t="s">
        <v>670</v>
      </c>
      <c r="AB133" s="210"/>
      <c r="AC133" s="210"/>
      <c r="AD133" s="210" t="s">
        <v>670</v>
      </c>
      <c r="AE133" s="210" t="s">
        <v>670</v>
      </c>
      <c r="AF133" s="210" t="s">
        <v>670</v>
      </c>
      <c r="AG133" s="210"/>
      <c r="AH133" s="210"/>
      <c r="AI133" s="211"/>
      <c r="AJ133" s="221">
        <v>21</v>
      </c>
      <c r="AK133" s="211"/>
      <c r="AL133" s="212"/>
    </row>
    <row r="134" spans="1:38">
      <c r="A134" s="220">
        <v>2</v>
      </c>
      <c r="B134" s="207" t="s">
        <v>168</v>
      </c>
      <c r="C134" s="214"/>
      <c r="D134" s="210" t="s">
        <v>670</v>
      </c>
      <c r="E134" s="210" t="s">
        <v>670</v>
      </c>
      <c r="F134" s="210" t="s">
        <v>670</v>
      </c>
      <c r="G134" s="210"/>
      <c r="H134" s="210"/>
      <c r="I134" s="210" t="s">
        <v>670</v>
      </c>
      <c r="J134" s="210" t="s">
        <v>670</v>
      </c>
      <c r="K134" s="210" t="s">
        <v>670</v>
      </c>
      <c r="L134" s="210" t="s">
        <v>670</v>
      </c>
      <c r="M134" s="210" t="s">
        <v>670</v>
      </c>
      <c r="N134" s="210"/>
      <c r="O134" s="210"/>
      <c r="P134" s="210" t="s">
        <v>670</v>
      </c>
      <c r="Q134" s="210" t="s">
        <v>670</v>
      </c>
      <c r="R134" s="210" t="s">
        <v>670</v>
      </c>
      <c r="S134" s="210" t="s">
        <v>670</v>
      </c>
      <c r="T134" s="210" t="s">
        <v>670</v>
      </c>
      <c r="U134" s="210"/>
      <c r="V134" s="210"/>
      <c r="W134" s="210" t="s">
        <v>670</v>
      </c>
      <c r="X134" s="210" t="s">
        <v>670</v>
      </c>
      <c r="Y134" s="210" t="s">
        <v>670</v>
      </c>
      <c r="Z134" s="210" t="s">
        <v>670</v>
      </c>
      <c r="AA134" s="210" t="s">
        <v>670</v>
      </c>
      <c r="AB134" s="210"/>
      <c r="AC134" s="210"/>
      <c r="AD134" s="210" t="s">
        <v>670</v>
      </c>
      <c r="AE134" s="210" t="s">
        <v>670</v>
      </c>
      <c r="AF134" s="210" t="s">
        <v>670</v>
      </c>
      <c r="AG134" s="210"/>
      <c r="AH134" s="210"/>
      <c r="AI134" s="211"/>
      <c r="AJ134" s="221">
        <v>21</v>
      </c>
      <c r="AK134" s="211"/>
      <c r="AL134" s="212"/>
    </row>
    <row r="135" spans="1:38">
      <c r="A135" s="220">
        <v>3</v>
      </c>
      <c r="B135" s="207" t="s">
        <v>674</v>
      </c>
      <c r="C135" s="214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210"/>
      <c r="AB135" s="210"/>
      <c r="AC135" s="210"/>
      <c r="AD135" s="210"/>
      <c r="AE135" s="210"/>
      <c r="AF135" s="210"/>
      <c r="AG135" s="210"/>
      <c r="AH135" s="210"/>
      <c r="AI135" s="211"/>
      <c r="AJ135" s="221"/>
      <c r="AK135" s="211"/>
      <c r="AL135" s="212"/>
    </row>
    <row r="136" spans="1:38">
      <c r="A136" s="217"/>
      <c r="B136" s="216"/>
      <c r="C136" s="214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210"/>
      <c r="AB136" s="210"/>
      <c r="AC136" s="210"/>
      <c r="AD136" s="210"/>
      <c r="AE136" s="210"/>
      <c r="AF136" s="210"/>
      <c r="AG136" s="210"/>
      <c r="AH136" s="210"/>
      <c r="AI136" s="211"/>
      <c r="AJ136" s="219"/>
      <c r="AK136" s="211"/>
      <c r="AL136" s="212"/>
    </row>
    <row r="137" spans="1:38">
      <c r="A137" s="446" t="s">
        <v>635</v>
      </c>
      <c r="B137" s="447"/>
      <c r="C137" s="214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210"/>
      <c r="AB137" s="210"/>
      <c r="AC137" s="210"/>
      <c r="AD137" s="210"/>
      <c r="AE137" s="210"/>
      <c r="AF137" s="210"/>
      <c r="AG137" s="210"/>
      <c r="AH137" s="210"/>
      <c r="AI137" s="211"/>
      <c r="AJ137" s="211"/>
      <c r="AK137" s="211"/>
      <c r="AL137" s="212"/>
    </row>
    <row r="138" spans="1:38">
      <c r="A138" s="201">
        <v>1</v>
      </c>
      <c r="B138" s="207" t="s">
        <v>205</v>
      </c>
      <c r="C138" s="214"/>
      <c r="D138" s="210" t="s">
        <v>670</v>
      </c>
      <c r="E138" s="210" t="s">
        <v>670</v>
      </c>
      <c r="F138" s="210" t="s">
        <v>670</v>
      </c>
      <c r="G138" s="210"/>
      <c r="H138" s="210"/>
      <c r="I138" s="210" t="s">
        <v>670</v>
      </c>
      <c r="J138" s="210" t="s">
        <v>670</v>
      </c>
      <c r="K138" s="210" t="s">
        <v>670</v>
      </c>
      <c r="L138" s="210" t="s">
        <v>670</v>
      </c>
      <c r="M138" s="210" t="s">
        <v>670</v>
      </c>
      <c r="N138" s="210"/>
      <c r="O138" s="210"/>
      <c r="P138" s="210" t="s">
        <v>670</v>
      </c>
      <c r="Q138" s="210" t="s">
        <v>670</v>
      </c>
      <c r="R138" s="210" t="s">
        <v>670</v>
      </c>
      <c r="S138" s="210" t="s">
        <v>670</v>
      </c>
      <c r="T138" s="210" t="s">
        <v>670</v>
      </c>
      <c r="U138" s="210"/>
      <c r="V138" s="210"/>
      <c r="W138" s="210" t="s">
        <v>670</v>
      </c>
      <c r="X138" s="210" t="s">
        <v>670</v>
      </c>
      <c r="Y138" s="210" t="s">
        <v>670</v>
      </c>
      <c r="Z138" s="210" t="s">
        <v>670</v>
      </c>
      <c r="AA138" s="210" t="s">
        <v>670</v>
      </c>
      <c r="AB138" s="210"/>
      <c r="AC138" s="210"/>
      <c r="AD138" s="210" t="s">
        <v>670</v>
      </c>
      <c r="AE138" s="210" t="s">
        <v>670</v>
      </c>
      <c r="AF138" s="210" t="s">
        <v>670</v>
      </c>
      <c r="AG138" s="210" t="s">
        <v>670</v>
      </c>
      <c r="AH138" s="210"/>
      <c r="AI138" s="211"/>
      <c r="AJ138" s="222">
        <v>22</v>
      </c>
      <c r="AK138" s="211"/>
      <c r="AL138" s="212"/>
    </row>
    <row r="139" spans="1:38">
      <c r="A139" s="201">
        <v>2</v>
      </c>
      <c r="B139" s="207" t="s">
        <v>207</v>
      </c>
      <c r="C139" s="214"/>
      <c r="D139" s="210" t="s">
        <v>670</v>
      </c>
      <c r="E139" s="210" t="s">
        <v>670</v>
      </c>
      <c r="F139" s="210" t="s">
        <v>670</v>
      </c>
      <c r="G139" s="210"/>
      <c r="H139" s="210"/>
      <c r="I139" s="210" t="s">
        <v>670</v>
      </c>
      <c r="J139" s="210" t="s">
        <v>670</v>
      </c>
      <c r="K139" s="210" t="s">
        <v>670</v>
      </c>
      <c r="L139" s="210" t="s">
        <v>670</v>
      </c>
      <c r="M139" s="210" t="s">
        <v>670</v>
      </c>
      <c r="N139" s="210"/>
      <c r="O139" s="210"/>
      <c r="P139" s="210" t="s">
        <v>670</v>
      </c>
      <c r="Q139" s="210" t="s">
        <v>670</v>
      </c>
      <c r="R139" s="210" t="s">
        <v>670</v>
      </c>
      <c r="S139" s="210" t="s">
        <v>670</v>
      </c>
      <c r="T139" s="210" t="s">
        <v>670</v>
      </c>
      <c r="U139" s="210"/>
      <c r="V139" s="210"/>
      <c r="W139" s="210" t="s">
        <v>670</v>
      </c>
      <c r="X139" s="210" t="s">
        <v>670</v>
      </c>
      <c r="Y139" s="210" t="s">
        <v>670</v>
      </c>
      <c r="Z139" s="210" t="s">
        <v>670</v>
      </c>
      <c r="AA139" s="210" t="s">
        <v>670</v>
      </c>
      <c r="AB139" s="210"/>
      <c r="AC139" s="210"/>
      <c r="AD139" s="210" t="s">
        <v>670</v>
      </c>
      <c r="AE139" s="210" t="s">
        <v>670</v>
      </c>
      <c r="AF139" s="210" t="s">
        <v>670</v>
      </c>
      <c r="AG139" s="210"/>
      <c r="AH139" s="210"/>
      <c r="AI139" s="211"/>
      <c r="AJ139" s="222">
        <v>21</v>
      </c>
      <c r="AK139" s="211"/>
      <c r="AL139" s="212"/>
    </row>
    <row r="140" spans="1:38">
      <c r="A140" s="201">
        <v>3</v>
      </c>
      <c r="B140" s="207" t="s">
        <v>186</v>
      </c>
      <c r="C140" s="214"/>
      <c r="D140" s="210" t="s">
        <v>670</v>
      </c>
      <c r="E140" s="210" t="s">
        <v>670</v>
      </c>
      <c r="F140" s="210" t="s">
        <v>670</v>
      </c>
      <c r="G140" s="210"/>
      <c r="H140" s="210"/>
      <c r="I140" s="210" t="s">
        <v>670</v>
      </c>
      <c r="J140" s="210" t="s">
        <v>670</v>
      </c>
      <c r="K140" s="210" t="s">
        <v>670</v>
      </c>
      <c r="L140" s="210" t="s">
        <v>670</v>
      </c>
      <c r="M140" s="210" t="s">
        <v>670</v>
      </c>
      <c r="N140" s="210"/>
      <c r="O140" s="210"/>
      <c r="P140" s="210" t="s">
        <v>670</v>
      </c>
      <c r="Q140" s="210" t="s">
        <v>670</v>
      </c>
      <c r="R140" s="210" t="s">
        <v>670</v>
      </c>
      <c r="S140" s="210" t="s">
        <v>670</v>
      </c>
      <c r="T140" s="210" t="s">
        <v>670</v>
      </c>
      <c r="U140" s="210"/>
      <c r="V140" s="210"/>
      <c r="W140" s="210" t="s">
        <v>670</v>
      </c>
      <c r="X140" s="210" t="s">
        <v>670</v>
      </c>
      <c r="Y140" s="210" t="s">
        <v>670</v>
      </c>
      <c r="Z140" s="210" t="s">
        <v>670</v>
      </c>
      <c r="AA140" s="210" t="s">
        <v>670</v>
      </c>
      <c r="AB140" s="210"/>
      <c r="AC140" s="210"/>
      <c r="AD140" s="210" t="s">
        <v>670</v>
      </c>
      <c r="AE140" s="210" t="s">
        <v>670</v>
      </c>
      <c r="AF140" s="210" t="s">
        <v>670</v>
      </c>
      <c r="AG140" s="210" t="s">
        <v>670</v>
      </c>
      <c r="AH140" s="210"/>
      <c r="AI140" s="211"/>
      <c r="AJ140" s="222">
        <v>22</v>
      </c>
      <c r="AK140" s="211"/>
      <c r="AL140" s="212"/>
    </row>
    <row r="141" spans="1:38">
      <c r="A141" s="201">
        <v>4</v>
      </c>
      <c r="B141" s="209" t="s">
        <v>174</v>
      </c>
      <c r="C141" s="214"/>
      <c r="D141" s="210" t="s">
        <v>670</v>
      </c>
      <c r="E141" s="210" t="s">
        <v>670</v>
      </c>
      <c r="F141" s="210" t="s">
        <v>670</v>
      </c>
      <c r="G141" s="210"/>
      <c r="H141" s="210"/>
      <c r="I141" s="210" t="s">
        <v>670</v>
      </c>
      <c r="J141" s="210" t="s">
        <v>670</v>
      </c>
      <c r="K141" s="210" t="s">
        <v>670</v>
      </c>
      <c r="L141" s="210" t="s">
        <v>670</v>
      </c>
      <c r="M141" s="210" t="s">
        <v>670</v>
      </c>
      <c r="N141" s="210"/>
      <c r="O141" s="210"/>
      <c r="P141" s="210" t="s">
        <v>670</v>
      </c>
      <c r="Q141" s="210" t="s">
        <v>670</v>
      </c>
      <c r="R141" s="210" t="s">
        <v>670</v>
      </c>
      <c r="S141" s="210" t="s">
        <v>448</v>
      </c>
      <c r="T141" s="210" t="s">
        <v>670</v>
      </c>
      <c r="U141" s="210"/>
      <c r="V141" s="210"/>
      <c r="W141" s="210" t="s">
        <v>670</v>
      </c>
      <c r="X141" s="210" t="s">
        <v>670</v>
      </c>
      <c r="Y141" s="210" t="s">
        <v>670</v>
      </c>
      <c r="Z141" s="210" t="s">
        <v>670</v>
      </c>
      <c r="AA141" s="210" t="s">
        <v>670</v>
      </c>
      <c r="AB141" s="210"/>
      <c r="AC141" s="210"/>
      <c r="AD141" s="210" t="s">
        <v>670</v>
      </c>
      <c r="AE141" s="210" t="s">
        <v>670</v>
      </c>
      <c r="AF141" s="210" t="s">
        <v>670</v>
      </c>
      <c r="AG141" s="210"/>
      <c r="AH141" s="210"/>
      <c r="AI141" s="211"/>
      <c r="AJ141" s="222">
        <v>21</v>
      </c>
      <c r="AK141" s="211"/>
      <c r="AL141" s="212"/>
    </row>
    <row r="142" spans="1:38">
      <c r="A142" s="201">
        <v>5</v>
      </c>
      <c r="B142" s="209" t="s">
        <v>177</v>
      </c>
      <c r="C142" s="214"/>
      <c r="D142" s="210" t="s">
        <v>670</v>
      </c>
      <c r="E142" s="210" t="s">
        <v>670</v>
      </c>
      <c r="F142" s="210" t="s">
        <v>670</v>
      </c>
      <c r="G142" s="210"/>
      <c r="H142" s="210"/>
      <c r="I142" s="210" t="s">
        <v>670</v>
      </c>
      <c r="J142" s="210" t="s">
        <v>670</v>
      </c>
      <c r="K142" s="210" t="s">
        <v>670</v>
      </c>
      <c r="L142" s="210" t="s">
        <v>670</v>
      </c>
      <c r="M142" s="210" t="s">
        <v>670</v>
      </c>
      <c r="N142" s="210"/>
      <c r="O142" s="210"/>
      <c r="P142" s="210" t="s">
        <v>670</v>
      </c>
      <c r="Q142" s="210" t="s">
        <v>670</v>
      </c>
      <c r="R142" s="210" t="s">
        <v>670</v>
      </c>
      <c r="S142" s="210" t="s">
        <v>670</v>
      </c>
      <c r="T142" s="210" t="s">
        <v>670</v>
      </c>
      <c r="U142" s="210"/>
      <c r="V142" s="210"/>
      <c r="W142" s="210" t="s">
        <v>670</v>
      </c>
      <c r="X142" s="210" t="s">
        <v>670</v>
      </c>
      <c r="Y142" s="210" t="s">
        <v>670</v>
      </c>
      <c r="Z142" s="210" t="s">
        <v>670</v>
      </c>
      <c r="AA142" s="210" t="s">
        <v>670</v>
      </c>
      <c r="AB142" s="210"/>
      <c r="AC142" s="210"/>
      <c r="AD142" s="210" t="s">
        <v>670</v>
      </c>
      <c r="AE142" s="210" t="s">
        <v>670</v>
      </c>
      <c r="AF142" s="210" t="s">
        <v>670</v>
      </c>
      <c r="AG142" s="210"/>
      <c r="AH142" s="210"/>
      <c r="AI142" s="211"/>
      <c r="AJ142" s="222">
        <v>21</v>
      </c>
      <c r="AK142" s="211"/>
      <c r="AL142" s="212"/>
    </row>
    <row r="143" spans="1:38">
      <c r="A143" s="201">
        <v>6</v>
      </c>
      <c r="B143" s="209" t="s">
        <v>180</v>
      </c>
      <c r="C143" s="214"/>
      <c r="D143" s="210" t="s">
        <v>670</v>
      </c>
      <c r="E143" s="210" t="s">
        <v>670</v>
      </c>
      <c r="F143" s="210" t="s">
        <v>670</v>
      </c>
      <c r="G143" s="210"/>
      <c r="H143" s="210"/>
      <c r="I143" s="210" t="s">
        <v>670</v>
      </c>
      <c r="J143" s="210" t="s">
        <v>670</v>
      </c>
      <c r="K143" s="210" t="s">
        <v>670</v>
      </c>
      <c r="L143" s="210" t="s">
        <v>670</v>
      </c>
      <c r="M143" s="210" t="s">
        <v>670</v>
      </c>
      <c r="N143" s="210"/>
      <c r="O143" s="210"/>
      <c r="P143" s="210" t="s">
        <v>670</v>
      </c>
      <c r="Q143" s="210" t="s">
        <v>670</v>
      </c>
      <c r="R143" s="210" t="s">
        <v>670</v>
      </c>
      <c r="S143" s="210" t="s">
        <v>670</v>
      </c>
      <c r="T143" s="210" t="s">
        <v>670</v>
      </c>
      <c r="U143" s="210"/>
      <c r="V143" s="210"/>
      <c r="W143" s="210" t="s">
        <v>670</v>
      </c>
      <c r="X143" s="210" t="s">
        <v>670</v>
      </c>
      <c r="Y143" s="210" t="s">
        <v>670</v>
      </c>
      <c r="Z143" s="210" t="s">
        <v>670</v>
      </c>
      <c r="AA143" s="210" t="s">
        <v>670</v>
      </c>
      <c r="AB143" s="210"/>
      <c r="AC143" s="210"/>
      <c r="AD143" s="210" t="s">
        <v>670</v>
      </c>
      <c r="AE143" s="210" t="s">
        <v>670</v>
      </c>
      <c r="AF143" s="210" t="s">
        <v>670</v>
      </c>
      <c r="AG143" s="210"/>
      <c r="AH143" s="210"/>
      <c r="AI143" s="211"/>
      <c r="AJ143" s="222">
        <v>21</v>
      </c>
      <c r="AK143" s="211"/>
      <c r="AL143" s="212"/>
    </row>
    <row r="144" spans="1:38">
      <c r="A144" s="201">
        <v>7</v>
      </c>
      <c r="B144" s="209" t="s">
        <v>183</v>
      </c>
      <c r="C144" s="214"/>
      <c r="D144" s="210" t="s">
        <v>670</v>
      </c>
      <c r="E144" s="210" t="s">
        <v>670</v>
      </c>
      <c r="F144" s="210" t="s">
        <v>670</v>
      </c>
      <c r="G144" s="210"/>
      <c r="H144" s="210"/>
      <c r="I144" s="210" t="s">
        <v>670</v>
      </c>
      <c r="J144" s="210" t="s">
        <v>670</v>
      </c>
      <c r="K144" s="210" t="s">
        <v>670</v>
      </c>
      <c r="L144" s="210" t="s">
        <v>670</v>
      </c>
      <c r="M144" s="210" t="s">
        <v>670</v>
      </c>
      <c r="N144" s="210"/>
      <c r="O144" s="210"/>
      <c r="P144" s="210" t="s">
        <v>670</v>
      </c>
      <c r="Q144" s="210" t="s">
        <v>670</v>
      </c>
      <c r="R144" s="210" t="s">
        <v>670</v>
      </c>
      <c r="S144" s="210" t="s">
        <v>670</v>
      </c>
      <c r="T144" s="210" t="s">
        <v>670</v>
      </c>
      <c r="U144" s="210"/>
      <c r="V144" s="210"/>
      <c r="W144" s="210" t="s">
        <v>670</v>
      </c>
      <c r="X144" s="210" t="s">
        <v>670</v>
      </c>
      <c r="Y144" s="210" t="s">
        <v>670</v>
      </c>
      <c r="Z144" s="210" t="s">
        <v>670</v>
      </c>
      <c r="AA144" s="210" t="s">
        <v>670</v>
      </c>
      <c r="AB144" s="210"/>
      <c r="AC144" s="210"/>
      <c r="AD144" s="210" t="s">
        <v>670</v>
      </c>
      <c r="AE144" s="210" t="s">
        <v>670</v>
      </c>
      <c r="AF144" s="210" t="s">
        <v>670</v>
      </c>
      <c r="AG144" s="210"/>
      <c r="AH144" s="210"/>
      <c r="AI144" s="211"/>
      <c r="AJ144" s="222">
        <v>21</v>
      </c>
      <c r="AK144" s="211"/>
      <c r="AL144" s="212"/>
    </row>
    <row r="145" spans="1:38">
      <c r="A145" s="201">
        <v>8</v>
      </c>
      <c r="B145" s="209" t="s">
        <v>186</v>
      </c>
      <c r="C145" s="223"/>
      <c r="D145" s="210" t="s">
        <v>670</v>
      </c>
      <c r="E145" s="210" t="s">
        <v>670</v>
      </c>
      <c r="F145" s="210" t="s">
        <v>670</v>
      </c>
      <c r="G145" s="210"/>
      <c r="H145" s="210"/>
      <c r="I145" s="210" t="s">
        <v>670</v>
      </c>
      <c r="J145" s="210" t="s">
        <v>670</v>
      </c>
      <c r="K145" s="210" t="s">
        <v>670</v>
      </c>
      <c r="L145" s="210" t="s">
        <v>670</v>
      </c>
      <c r="M145" s="210" t="s">
        <v>670</v>
      </c>
      <c r="N145" s="210"/>
      <c r="O145" s="210"/>
      <c r="P145" s="210" t="s">
        <v>670</v>
      </c>
      <c r="Q145" s="210" t="s">
        <v>670</v>
      </c>
      <c r="R145" s="210" t="s">
        <v>670</v>
      </c>
      <c r="S145" s="210" t="s">
        <v>670</v>
      </c>
      <c r="T145" s="210" t="s">
        <v>670</v>
      </c>
      <c r="U145" s="210"/>
      <c r="V145" s="210"/>
      <c r="W145" s="210" t="s">
        <v>670</v>
      </c>
      <c r="X145" s="210" t="s">
        <v>670</v>
      </c>
      <c r="Y145" s="210" t="s">
        <v>670</v>
      </c>
      <c r="Z145" s="210" t="s">
        <v>670</v>
      </c>
      <c r="AA145" s="210" t="s">
        <v>670</v>
      </c>
      <c r="AB145" s="210"/>
      <c r="AC145" s="210"/>
      <c r="AD145" s="210" t="s">
        <v>670</v>
      </c>
      <c r="AE145" s="210" t="s">
        <v>670</v>
      </c>
      <c r="AF145" s="210" t="s">
        <v>670</v>
      </c>
      <c r="AG145" s="210" t="s">
        <v>670</v>
      </c>
      <c r="AH145" s="210"/>
      <c r="AI145" s="224"/>
      <c r="AJ145" s="222">
        <v>22</v>
      </c>
      <c r="AK145" s="224"/>
      <c r="AL145" s="225"/>
    </row>
    <row r="146" spans="1:38">
      <c r="A146" s="201">
        <v>9</v>
      </c>
      <c r="B146" s="207" t="s">
        <v>202</v>
      </c>
      <c r="C146" s="223"/>
      <c r="D146" s="210" t="s">
        <v>670</v>
      </c>
      <c r="E146" s="210" t="s">
        <v>670</v>
      </c>
      <c r="F146" s="210" t="s">
        <v>670</v>
      </c>
      <c r="G146" s="210"/>
      <c r="H146" s="210"/>
      <c r="I146" s="210" t="s">
        <v>670</v>
      </c>
      <c r="J146" s="210" t="s">
        <v>670</v>
      </c>
      <c r="K146" s="210" t="s">
        <v>670</v>
      </c>
      <c r="L146" s="210" t="s">
        <v>670</v>
      </c>
      <c r="M146" s="210" t="s">
        <v>670</v>
      </c>
      <c r="N146" s="210"/>
      <c r="O146" s="210"/>
      <c r="P146" s="210" t="s">
        <v>670</v>
      </c>
      <c r="Q146" s="210" t="s">
        <v>670</v>
      </c>
      <c r="R146" s="210" t="s">
        <v>670</v>
      </c>
      <c r="S146" s="210" t="s">
        <v>670</v>
      </c>
      <c r="T146" s="210" t="s">
        <v>670</v>
      </c>
      <c r="U146" s="210"/>
      <c r="V146" s="210"/>
      <c r="W146" s="210" t="s">
        <v>670</v>
      </c>
      <c r="X146" s="210" t="s">
        <v>670</v>
      </c>
      <c r="Y146" s="210" t="s">
        <v>670</v>
      </c>
      <c r="Z146" s="210" t="s">
        <v>670</v>
      </c>
      <c r="AA146" s="210" t="s">
        <v>670</v>
      </c>
      <c r="AB146" s="210"/>
      <c r="AC146" s="210"/>
      <c r="AD146" s="210" t="s">
        <v>670</v>
      </c>
      <c r="AE146" s="210" t="s">
        <v>670</v>
      </c>
      <c r="AF146" s="210" t="s">
        <v>670</v>
      </c>
      <c r="AG146" s="210"/>
      <c r="AH146" s="210"/>
      <c r="AI146" s="224"/>
      <c r="AJ146" s="222">
        <v>21</v>
      </c>
      <c r="AK146" s="224"/>
      <c r="AL146" s="225"/>
    </row>
    <row r="147" spans="1:38">
      <c r="A147" s="201">
        <v>10</v>
      </c>
      <c r="B147" s="207" t="s">
        <v>204</v>
      </c>
      <c r="C147" s="226"/>
      <c r="D147" s="210" t="s">
        <v>670</v>
      </c>
      <c r="E147" s="210" t="s">
        <v>670</v>
      </c>
      <c r="F147" s="210" t="s">
        <v>670</v>
      </c>
      <c r="G147" s="210"/>
      <c r="H147" s="210"/>
      <c r="I147" s="227" t="s">
        <v>670</v>
      </c>
      <c r="J147" s="210" t="s">
        <v>670</v>
      </c>
      <c r="K147" s="210" t="s">
        <v>670</v>
      </c>
      <c r="L147" s="210" t="s">
        <v>670</v>
      </c>
      <c r="M147" s="210" t="s">
        <v>670</v>
      </c>
      <c r="N147" s="210"/>
      <c r="O147" s="210"/>
      <c r="P147" s="210" t="s">
        <v>670</v>
      </c>
      <c r="Q147" s="210" t="s">
        <v>670</v>
      </c>
      <c r="R147" s="210" t="s">
        <v>670</v>
      </c>
      <c r="S147" s="210" t="s">
        <v>670</v>
      </c>
      <c r="T147" s="210" t="s">
        <v>670</v>
      </c>
      <c r="U147" s="210"/>
      <c r="V147" s="210"/>
      <c r="W147" s="210" t="s">
        <v>670</v>
      </c>
      <c r="X147" s="210" t="s">
        <v>670</v>
      </c>
      <c r="Y147" s="210" t="s">
        <v>670</v>
      </c>
      <c r="Z147" s="210" t="s">
        <v>670</v>
      </c>
      <c r="AA147" s="210" t="s">
        <v>670</v>
      </c>
      <c r="AB147" s="210"/>
      <c r="AC147" s="210"/>
      <c r="AD147" s="210" t="s">
        <v>670</v>
      </c>
      <c r="AE147" s="210" t="s">
        <v>670</v>
      </c>
      <c r="AF147" s="210" t="s">
        <v>670</v>
      </c>
      <c r="AG147" s="210"/>
      <c r="AH147" s="210"/>
      <c r="AI147" s="229"/>
      <c r="AJ147" s="222">
        <v>21</v>
      </c>
      <c r="AK147" s="229"/>
      <c r="AL147" s="230"/>
    </row>
    <row r="148" spans="1:38" ht="16.5" thickBot="1">
      <c r="A148" s="252">
        <v>11</v>
      </c>
      <c r="B148" s="255" t="s">
        <v>191</v>
      </c>
      <c r="C148" s="231"/>
      <c r="D148" s="232" t="s">
        <v>670</v>
      </c>
      <c r="E148" s="232" t="s">
        <v>670</v>
      </c>
      <c r="F148" s="232" t="s">
        <v>670</v>
      </c>
      <c r="G148" s="232"/>
      <c r="H148" s="232"/>
      <c r="I148" s="233" t="s">
        <v>670</v>
      </c>
      <c r="J148" s="237" t="s">
        <v>670</v>
      </c>
      <c r="K148" s="237" t="s">
        <v>670</v>
      </c>
      <c r="L148" s="237" t="s">
        <v>670</v>
      </c>
      <c r="M148" s="232" t="s">
        <v>670</v>
      </c>
      <c r="N148" s="232"/>
      <c r="O148" s="232"/>
      <c r="P148" s="232" t="s">
        <v>670</v>
      </c>
      <c r="Q148" s="232" t="s">
        <v>670</v>
      </c>
      <c r="R148" s="232" t="s">
        <v>670</v>
      </c>
      <c r="S148" s="232" t="s">
        <v>670</v>
      </c>
      <c r="T148" s="232" t="s">
        <v>670</v>
      </c>
      <c r="U148" s="232"/>
      <c r="V148" s="232"/>
      <c r="W148" s="232" t="s">
        <v>670</v>
      </c>
      <c r="X148" s="232" t="s">
        <v>670</v>
      </c>
      <c r="Y148" s="232" t="s">
        <v>670</v>
      </c>
      <c r="Z148" s="232" t="s">
        <v>670</v>
      </c>
      <c r="AA148" s="232" t="s">
        <v>670</v>
      </c>
      <c r="AB148" s="232"/>
      <c r="AC148" s="232"/>
      <c r="AD148" s="232" t="s">
        <v>670</v>
      </c>
      <c r="AE148" s="232" t="s">
        <v>670</v>
      </c>
      <c r="AF148" s="232" t="s">
        <v>670</v>
      </c>
      <c r="AG148" s="232" t="s">
        <v>670</v>
      </c>
      <c r="AH148" s="232"/>
      <c r="AI148" s="238"/>
      <c r="AJ148" s="239">
        <v>22</v>
      </c>
      <c r="AK148" s="240"/>
      <c r="AL148" s="241"/>
    </row>
    <row r="149" spans="1:38" ht="16.5" thickTop="1">
      <c r="A149" s="242"/>
      <c r="B149" s="243"/>
      <c r="C149" s="244"/>
      <c r="D149" s="245"/>
      <c r="E149" s="245"/>
      <c r="F149" s="245"/>
      <c r="G149" s="245"/>
      <c r="H149" s="245"/>
      <c r="I149" s="245"/>
      <c r="J149" s="245"/>
      <c r="K149" s="245"/>
      <c r="L149" s="245"/>
      <c r="M149" s="245"/>
      <c r="N149" s="245"/>
      <c r="O149" s="245"/>
      <c r="P149" s="245"/>
      <c r="Q149" s="245"/>
      <c r="R149" s="245"/>
      <c r="S149" s="245"/>
      <c r="T149" s="245"/>
      <c r="U149" s="245"/>
      <c r="V149" s="245"/>
      <c r="W149" s="245"/>
      <c r="X149" s="245"/>
      <c r="Y149" s="245"/>
      <c r="Z149" s="245"/>
      <c r="AA149" s="245"/>
      <c r="AB149" s="245"/>
      <c r="AC149" s="245"/>
      <c r="AD149" s="245"/>
      <c r="AE149" s="245"/>
      <c r="AF149" s="245"/>
      <c r="AG149" s="245"/>
      <c r="AH149" s="245"/>
      <c r="AI149" s="246"/>
      <c r="AJ149" s="247"/>
      <c r="AK149" s="246"/>
      <c r="AL149" s="246"/>
    </row>
    <row r="150" spans="1:38">
      <c r="A150" s="248"/>
      <c r="B150" s="248"/>
      <c r="C150" s="249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448" t="s">
        <v>675</v>
      </c>
      <c r="AC150" s="448"/>
      <c r="AD150" s="448"/>
      <c r="AE150" s="448"/>
      <c r="AF150" s="448"/>
      <c r="AG150" s="448"/>
      <c r="AH150" s="448"/>
      <c r="AI150" s="448"/>
      <c r="AJ150" s="448"/>
      <c r="AK150" s="448"/>
      <c r="AL150" s="250"/>
    </row>
    <row r="151" spans="1:38">
      <c r="A151" s="449" t="s">
        <v>671</v>
      </c>
      <c r="B151" s="449"/>
      <c r="C151" s="449"/>
      <c r="D151" s="449"/>
      <c r="E151" s="245"/>
      <c r="F151" s="245"/>
      <c r="G151" s="245"/>
      <c r="H151" s="245"/>
      <c r="I151" s="245"/>
      <c r="J151" s="245"/>
      <c r="K151" s="245"/>
      <c r="L151" s="449"/>
      <c r="M151" s="449"/>
      <c r="N151" s="449"/>
      <c r="O151" s="449"/>
      <c r="P151" s="449"/>
      <c r="Q151" s="449"/>
      <c r="R151" s="245"/>
      <c r="S151" s="245"/>
      <c r="T151" s="245"/>
      <c r="U151" s="245"/>
      <c r="V151" s="245"/>
      <c r="W151" s="245"/>
      <c r="X151" s="245"/>
      <c r="Y151" s="245"/>
      <c r="Z151" s="245"/>
      <c r="AA151" s="245"/>
      <c r="AB151" s="449" t="s">
        <v>672</v>
      </c>
      <c r="AC151" s="449"/>
      <c r="AD151" s="449"/>
      <c r="AE151" s="449"/>
      <c r="AF151" s="449"/>
      <c r="AG151" s="449"/>
      <c r="AH151" s="449"/>
      <c r="AI151" s="449"/>
      <c r="AJ151" s="449"/>
      <c r="AK151" s="449"/>
      <c r="AL151" s="250"/>
    </row>
    <row r="158" spans="1:38">
      <c r="A158" s="403" t="s">
        <v>612</v>
      </c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03"/>
      <c r="O158" s="403"/>
      <c r="P158" s="403"/>
      <c r="Q158" s="403"/>
      <c r="R158" s="403"/>
      <c r="S158" s="403"/>
      <c r="T158" s="403"/>
      <c r="U158" s="403"/>
      <c r="V158" s="403"/>
      <c r="W158" s="403"/>
      <c r="X158" s="403"/>
      <c r="Y158" s="403"/>
      <c r="Z158" s="403"/>
      <c r="AA158" s="403"/>
      <c r="AB158" s="403"/>
      <c r="AC158" s="403"/>
      <c r="AD158" s="403"/>
      <c r="AE158" s="403"/>
      <c r="AF158" s="403"/>
      <c r="AG158" s="403"/>
      <c r="AH158" s="403"/>
      <c r="AI158" s="403"/>
      <c r="AJ158" s="403"/>
      <c r="AK158" s="403"/>
      <c r="AL158" s="403"/>
    </row>
    <row r="159" spans="1:38">
      <c r="A159" s="196" t="s">
        <v>613</v>
      </c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  <c r="T159" s="196"/>
      <c r="U159" s="196"/>
      <c r="V159" s="196"/>
      <c r="W159" s="196"/>
      <c r="X159" s="196"/>
      <c r="Y159" s="196"/>
      <c r="Z159" s="196"/>
      <c r="AA159" s="196"/>
      <c r="AB159" s="196"/>
      <c r="AC159" s="196"/>
      <c r="AD159" s="196"/>
      <c r="AE159" s="196"/>
      <c r="AF159" s="196"/>
      <c r="AG159" s="196"/>
      <c r="AH159" s="196"/>
      <c r="AI159" s="196"/>
      <c r="AJ159" s="196"/>
      <c r="AK159" s="196"/>
      <c r="AL159" s="196"/>
    </row>
    <row r="160" spans="1:38" ht="18.75">
      <c r="A160" s="450" t="s">
        <v>661</v>
      </c>
      <c r="B160" s="450"/>
      <c r="C160" s="450"/>
      <c r="D160" s="450"/>
      <c r="E160" s="450"/>
      <c r="F160" s="450"/>
      <c r="G160" s="450"/>
      <c r="H160" s="450"/>
      <c r="I160" s="450"/>
      <c r="J160" s="450"/>
      <c r="K160" s="450"/>
      <c r="L160" s="450"/>
      <c r="M160" s="450"/>
      <c r="N160" s="450"/>
      <c r="O160" s="450"/>
      <c r="P160" s="450"/>
      <c r="Q160" s="450"/>
      <c r="R160" s="450"/>
      <c r="S160" s="450"/>
      <c r="T160" s="450"/>
      <c r="U160" s="450"/>
      <c r="V160" s="450"/>
      <c r="W160" s="450"/>
      <c r="X160" s="450"/>
      <c r="Y160" s="450"/>
      <c r="Z160" s="450"/>
      <c r="AA160" s="450"/>
      <c r="AB160" s="450"/>
      <c r="AC160" s="450"/>
      <c r="AD160" s="450"/>
      <c r="AE160" s="450"/>
      <c r="AF160" s="450"/>
      <c r="AG160" s="450"/>
      <c r="AH160" s="450"/>
      <c r="AI160" s="450"/>
      <c r="AJ160" s="450"/>
      <c r="AK160" s="450"/>
      <c r="AL160" s="450"/>
    </row>
    <row r="161" spans="1:38">
      <c r="A161" s="451" t="s">
        <v>679</v>
      </c>
      <c r="B161" s="451"/>
      <c r="C161" s="451"/>
      <c r="D161" s="451"/>
      <c r="E161" s="451"/>
      <c r="F161" s="451"/>
      <c r="G161" s="451"/>
      <c r="H161" s="451"/>
      <c r="I161" s="451"/>
      <c r="J161" s="451"/>
      <c r="K161" s="451"/>
      <c r="L161" s="451"/>
      <c r="M161" s="451"/>
      <c r="N161" s="451"/>
      <c r="O161" s="451"/>
      <c r="P161" s="451"/>
      <c r="Q161" s="451"/>
      <c r="R161" s="451"/>
      <c r="S161" s="451"/>
      <c r="T161" s="451"/>
      <c r="U161" s="451"/>
      <c r="V161" s="451"/>
      <c r="W161" s="451"/>
      <c r="X161" s="451"/>
      <c r="Y161" s="451"/>
      <c r="Z161" s="451"/>
      <c r="AA161" s="451"/>
      <c r="AB161" s="451"/>
      <c r="AC161" s="451"/>
      <c r="AD161" s="451"/>
      <c r="AE161" s="451"/>
      <c r="AF161" s="451"/>
      <c r="AG161" s="451"/>
      <c r="AH161" s="451"/>
      <c r="AI161" s="451"/>
      <c r="AJ161" s="451"/>
      <c r="AK161" s="451"/>
      <c r="AL161" s="451"/>
    </row>
    <row r="162" spans="1:38" ht="16.5" thickBot="1">
      <c r="A162" s="449"/>
      <c r="B162" s="449"/>
      <c r="C162" s="449"/>
      <c r="D162" s="449"/>
      <c r="E162" s="449"/>
      <c r="F162" s="449"/>
      <c r="G162" s="449"/>
      <c r="H162" s="449"/>
      <c r="I162" s="449"/>
      <c r="J162" s="449"/>
      <c r="K162" s="449"/>
      <c r="L162" s="449"/>
      <c r="M162" s="449"/>
      <c r="N162" s="449"/>
      <c r="O162" s="449"/>
      <c r="P162" s="449"/>
      <c r="Q162" s="449"/>
      <c r="R162" s="449"/>
      <c r="S162" s="449"/>
      <c r="T162" s="449"/>
      <c r="U162" s="449"/>
      <c r="V162" s="449"/>
      <c r="W162" s="449"/>
      <c r="X162" s="449"/>
      <c r="Y162" s="449"/>
      <c r="Z162" s="449"/>
      <c r="AA162" s="449"/>
      <c r="AB162" s="449"/>
      <c r="AC162" s="449"/>
      <c r="AD162" s="449"/>
      <c r="AE162" s="449"/>
      <c r="AF162" s="449"/>
      <c r="AG162" s="449"/>
      <c r="AH162" s="449"/>
      <c r="AI162" s="449"/>
      <c r="AJ162" s="449"/>
      <c r="AK162" s="449"/>
      <c r="AL162" s="449"/>
    </row>
    <row r="163" spans="1:38" ht="16.5" thickTop="1">
      <c r="A163" s="452" t="s">
        <v>126</v>
      </c>
      <c r="B163" s="454" t="s">
        <v>662</v>
      </c>
      <c r="C163" s="456" t="s">
        <v>663</v>
      </c>
      <c r="D163" s="454" t="s">
        <v>664</v>
      </c>
      <c r="E163" s="454"/>
      <c r="F163" s="454"/>
      <c r="G163" s="454"/>
      <c r="H163" s="454"/>
      <c r="I163" s="454"/>
      <c r="J163" s="454"/>
      <c r="K163" s="454"/>
      <c r="L163" s="454"/>
      <c r="M163" s="454"/>
      <c r="N163" s="454"/>
      <c r="O163" s="454"/>
      <c r="P163" s="454"/>
      <c r="Q163" s="454"/>
      <c r="R163" s="454"/>
      <c r="S163" s="454"/>
      <c r="T163" s="454"/>
      <c r="U163" s="454"/>
      <c r="V163" s="454"/>
      <c r="W163" s="454"/>
      <c r="X163" s="454"/>
      <c r="Y163" s="454"/>
      <c r="Z163" s="454"/>
      <c r="AA163" s="454"/>
      <c r="AB163" s="454"/>
      <c r="AC163" s="454"/>
      <c r="AD163" s="454"/>
      <c r="AE163" s="454"/>
      <c r="AF163" s="454"/>
      <c r="AG163" s="454"/>
      <c r="AH163" s="454"/>
      <c r="AI163" s="458" t="s">
        <v>665</v>
      </c>
      <c r="AJ163" s="458"/>
      <c r="AK163" s="458"/>
      <c r="AL163" s="459"/>
    </row>
    <row r="164" spans="1:38" ht="25.5">
      <c r="A164" s="453"/>
      <c r="B164" s="455"/>
      <c r="C164" s="457"/>
      <c r="D164" s="210">
        <v>1</v>
      </c>
      <c r="E164" s="210">
        <v>2</v>
      </c>
      <c r="F164" s="210">
        <v>3</v>
      </c>
      <c r="G164" s="210">
        <v>4</v>
      </c>
      <c r="H164" s="210">
        <v>5</v>
      </c>
      <c r="I164" s="210">
        <v>6</v>
      </c>
      <c r="J164" s="210">
        <v>7</v>
      </c>
      <c r="K164" s="210">
        <v>8</v>
      </c>
      <c r="L164" s="210">
        <v>9</v>
      </c>
      <c r="M164" s="210">
        <v>10</v>
      </c>
      <c r="N164" s="210">
        <v>11</v>
      </c>
      <c r="O164" s="210">
        <v>12</v>
      </c>
      <c r="P164" s="210">
        <v>13</v>
      </c>
      <c r="Q164" s="210">
        <v>14</v>
      </c>
      <c r="R164" s="210">
        <v>15</v>
      </c>
      <c r="S164" s="210">
        <v>16</v>
      </c>
      <c r="T164" s="210">
        <v>17</v>
      </c>
      <c r="U164" s="210">
        <v>18</v>
      </c>
      <c r="V164" s="210">
        <v>19</v>
      </c>
      <c r="W164" s="210">
        <v>20</v>
      </c>
      <c r="X164" s="210">
        <v>21</v>
      </c>
      <c r="Y164" s="210">
        <v>22</v>
      </c>
      <c r="Z164" s="210">
        <v>23</v>
      </c>
      <c r="AA164" s="210">
        <v>24</v>
      </c>
      <c r="AB164" s="210">
        <v>25</v>
      </c>
      <c r="AC164" s="210">
        <v>26</v>
      </c>
      <c r="AD164" s="210">
        <v>27</v>
      </c>
      <c r="AE164" s="210">
        <v>28</v>
      </c>
      <c r="AF164" s="210">
        <v>29</v>
      </c>
      <c r="AG164" s="210">
        <v>30</v>
      </c>
      <c r="AH164" s="210">
        <v>31</v>
      </c>
      <c r="AI164" s="211" t="s">
        <v>666</v>
      </c>
      <c r="AJ164" s="211" t="s">
        <v>667</v>
      </c>
      <c r="AK164" s="211" t="s">
        <v>668</v>
      </c>
      <c r="AL164" s="212" t="s">
        <v>669</v>
      </c>
    </row>
    <row r="165" spans="1:38">
      <c r="A165" s="442" t="s">
        <v>633</v>
      </c>
      <c r="B165" s="443"/>
      <c r="C165" s="213"/>
      <c r="D165" s="210"/>
      <c r="E165" s="210"/>
      <c r="F165" s="210"/>
      <c r="G165" s="210"/>
      <c r="H165" s="210"/>
      <c r="I165" s="210"/>
      <c r="J165" s="210"/>
      <c r="K165" s="210"/>
      <c r="L165" s="210"/>
      <c r="M165" s="210"/>
      <c r="N165" s="210"/>
      <c r="O165" s="210"/>
      <c r="P165" s="210"/>
      <c r="Q165" s="210"/>
      <c r="R165" s="210"/>
      <c r="S165" s="210"/>
      <c r="T165" s="210"/>
      <c r="U165" s="210"/>
      <c r="V165" s="210"/>
      <c r="W165" s="210"/>
      <c r="X165" s="210"/>
      <c r="Y165" s="210"/>
      <c r="Z165" s="210"/>
      <c r="AA165" s="210"/>
      <c r="AB165" s="210"/>
      <c r="AC165" s="210"/>
      <c r="AD165" s="210"/>
      <c r="AE165" s="210"/>
      <c r="AF165" s="210"/>
      <c r="AG165" s="210"/>
      <c r="AH165" s="210"/>
      <c r="AI165" s="211"/>
      <c r="AJ165" s="211"/>
      <c r="AK165" s="211"/>
      <c r="AL165" s="212"/>
    </row>
    <row r="166" spans="1:38">
      <c r="A166" s="199">
        <v>1</v>
      </c>
      <c r="B166" s="251" t="s">
        <v>449</v>
      </c>
      <c r="C166" s="214"/>
      <c r="D166" s="210" t="s">
        <v>670</v>
      </c>
      <c r="E166" s="210"/>
      <c r="F166" s="210"/>
      <c r="G166" s="210" t="s">
        <v>670</v>
      </c>
      <c r="H166" s="210" t="s">
        <v>670</v>
      </c>
      <c r="I166" s="210" t="s">
        <v>670</v>
      </c>
      <c r="J166" s="210" t="s">
        <v>670</v>
      </c>
      <c r="K166" s="210" t="s">
        <v>670</v>
      </c>
      <c r="L166" s="210"/>
      <c r="M166" s="210"/>
      <c r="N166" s="210" t="s">
        <v>670</v>
      </c>
      <c r="O166" s="210" t="s">
        <v>670</v>
      </c>
      <c r="P166" s="210" t="s">
        <v>670</v>
      </c>
      <c r="Q166" s="210" t="s">
        <v>670</v>
      </c>
      <c r="R166" s="210" t="s">
        <v>670</v>
      </c>
      <c r="S166" s="210"/>
      <c r="T166" s="210"/>
      <c r="U166" s="210" t="s">
        <v>670</v>
      </c>
      <c r="V166" s="210" t="s">
        <v>670</v>
      </c>
      <c r="W166" s="210" t="s">
        <v>670</v>
      </c>
      <c r="X166" s="210" t="s">
        <v>670</v>
      </c>
      <c r="Y166" s="210" t="s">
        <v>670</v>
      </c>
      <c r="Z166" s="210"/>
      <c r="AA166" s="210"/>
      <c r="AB166" s="210" t="s">
        <v>670</v>
      </c>
      <c r="AC166" s="210" t="s">
        <v>670</v>
      </c>
      <c r="AD166" s="210" t="s">
        <v>670</v>
      </c>
      <c r="AE166" s="210" t="s">
        <v>670</v>
      </c>
      <c r="AF166" s="210" t="s">
        <v>670</v>
      </c>
      <c r="AG166" s="210"/>
      <c r="AH166" s="210"/>
      <c r="AI166" s="211"/>
      <c r="AJ166" s="215">
        <v>21</v>
      </c>
      <c r="AK166" s="211"/>
      <c r="AL166" s="212"/>
    </row>
    <row r="167" spans="1:38">
      <c r="A167" s="199">
        <v>2</v>
      </c>
      <c r="B167" s="251" t="s">
        <v>150</v>
      </c>
      <c r="C167" s="214"/>
      <c r="D167" s="210" t="s">
        <v>670</v>
      </c>
      <c r="E167" s="210"/>
      <c r="F167" s="210"/>
      <c r="G167" s="210" t="s">
        <v>670</v>
      </c>
      <c r="H167" s="210" t="s">
        <v>670</v>
      </c>
      <c r="I167" s="210" t="s">
        <v>670</v>
      </c>
      <c r="J167" s="210" t="s">
        <v>670</v>
      </c>
      <c r="K167" s="210" t="s">
        <v>670</v>
      </c>
      <c r="L167" s="210"/>
      <c r="M167" s="210"/>
      <c r="N167" s="210" t="s">
        <v>670</v>
      </c>
      <c r="O167" s="210" t="s">
        <v>670</v>
      </c>
      <c r="P167" s="210" t="s">
        <v>670</v>
      </c>
      <c r="Q167" s="210" t="s">
        <v>670</v>
      </c>
      <c r="R167" s="210" t="s">
        <v>670</v>
      </c>
      <c r="S167" s="210"/>
      <c r="T167" s="210"/>
      <c r="U167" s="210" t="s">
        <v>670</v>
      </c>
      <c r="V167" s="210" t="s">
        <v>670</v>
      </c>
      <c r="W167" s="210" t="s">
        <v>670</v>
      </c>
      <c r="X167" s="210" t="s">
        <v>670</v>
      </c>
      <c r="Y167" s="210" t="s">
        <v>670</v>
      </c>
      <c r="Z167" s="210"/>
      <c r="AA167" s="210"/>
      <c r="AB167" s="210" t="s">
        <v>670</v>
      </c>
      <c r="AC167" s="210" t="s">
        <v>670</v>
      </c>
      <c r="AD167" s="210" t="s">
        <v>670</v>
      </c>
      <c r="AE167" s="210" t="s">
        <v>670</v>
      </c>
      <c r="AF167" s="210" t="s">
        <v>670</v>
      </c>
      <c r="AG167" s="210"/>
      <c r="AH167" s="210"/>
      <c r="AI167" s="211"/>
      <c r="AJ167" s="215">
        <v>21</v>
      </c>
      <c r="AK167" s="211"/>
      <c r="AL167" s="212"/>
    </row>
    <row r="168" spans="1:38">
      <c r="A168" s="199">
        <v>3</v>
      </c>
      <c r="B168" s="208" t="s">
        <v>154</v>
      </c>
      <c r="C168" s="214"/>
      <c r="D168" s="210" t="s">
        <v>670</v>
      </c>
      <c r="E168" s="210"/>
      <c r="F168" s="210"/>
      <c r="G168" s="210" t="s">
        <v>670</v>
      </c>
      <c r="H168" s="210" t="s">
        <v>670</v>
      </c>
      <c r="I168" s="210" t="s">
        <v>670</v>
      </c>
      <c r="J168" s="210" t="s">
        <v>670</v>
      </c>
      <c r="K168" s="210" t="s">
        <v>670</v>
      </c>
      <c r="L168" s="210"/>
      <c r="M168" s="210"/>
      <c r="N168" s="210" t="s">
        <v>670</v>
      </c>
      <c r="O168" s="210" t="s">
        <v>670</v>
      </c>
      <c r="P168" s="210" t="s">
        <v>670</v>
      </c>
      <c r="Q168" s="210" t="s">
        <v>670</v>
      </c>
      <c r="R168" s="210" t="s">
        <v>670</v>
      </c>
      <c r="S168" s="210"/>
      <c r="T168" s="210"/>
      <c r="U168" s="210" t="s">
        <v>670</v>
      </c>
      <c r="V168" s="210" t="s">
        <v>670</v>
      </c>
      <c r="W168" s="210" t="s">
        <v>670</v>
      </c>
      <c r="X168" s="210" t="s">
        <v>670</v>
      </c>
      <c r="Y168" s="210" t="s">
        <v>670</v>
      </c>
      <c r="Z168" s="210"/>
      <c r="AA168" s="210"/>
      <c r="AB168" s="210" t="s">
        <v>670</v>
      </c>
      <c r="AC168" s="210" t="s">
        <v>670</v>
      </c>
      <c r="AD168" s="210" t="s">
        <v>670</v>
      </c>
      <c r="AE168" s="210" t="s">
        <v>670</v>
      </c>
      <c r="AF168" s="210" t="s">
        <v>670</v>
      </c>
      <c r="AG168" s="210"/>
      <c r="AH168" s="210"/>
      <c r="AI168" s="211"/>
      <c r="AJ168" s="215">
        <v>21</v>
      </c>
      <c r="AK168" s="211"/>
      <c r="AL168" s="212"/>
    </row>
    <row r="169" spans="1:38">
      <c r="A169" s="199">
        <v>4</v>
      </c>
      <c r="B169" s="208" t="s">
        <v>158</v>
      </c>
      <c r="C169" s="214"/>
      <c r="D169" s="210" t="s">
        <v>670</v>
      </c>
      <c r="E169" s="210"/>
      <c r="F169" s="210"/>
      <c r="G169" s="210" t="s">
        <v>670</v>
      </c>
      <c r="H169" s="210" t="s">
        <v>670</v>
      </c>
      <c r="I169" s="210" t="s">
        <v>670</v>
      </c>
      <c r="J169" s="210" t="s">
        <v>670</v>
      </c>
      <c r="K169" s="210" t="s">
        <v>670</v>
      </c>
      <c r="L169" s="210"/>
      <c r="M169" s="210"/>
      <c r="N169" s="210" t="s">
        <v>670</v>
      </c>
      <c r="O169" s="210" t="s">
        <v>670</v>
      </c>
      <c r="P169" s="210" t="s">
        <v>670</v>
      </c>
      <c r="Q169" s="210" t="s">
        <v>670</v>
      </c>
      <c r="R169" s="210" t="s">
        <v>670</v>
      </c>
      <c r="S169" s="210"/>
      <c r="T169" s="210"/>
      <c r="U169" s="210" t="s">
        <v>670</v>
      </c>
      <c r="V169" s="210" t="s">
        <v>670</v>
      </c>
      <c r="W169" s="210" t="s">
        <v>670</v>
      </c>
      <c r="X169" s="210" t="s">
        <v>670</v>
      </c>
      <c r="Y169" s="210" t="s">
        <v>670</v>
      </c>
      <c r="Z169" s="210"/>
      <c r="AA169" s="210"/>
      <c r="AB169" s="210" t="s">
        <v>670</v>
      </c>
      <c r="AC169" s="210" t="s">
        <v>670</v>
      </c>
      <c r="AD169" s="210" t="s">
        <v>670</v>
      </c>
      <c r="AE169" s="210" t="s">
        <v>670</v>
      </c>
      <c r="AF169" s="210" t="s">
        <v>670</v>
      </c>
      <c r="AG169" s="210"/>
      <c r="AH169" s="210"/>
      <c r="AI169" s="211"/>
      <c r="AJ169" s="215">
        <v>21</v>
      </c>
      <c r="AK169" s="211"/>
      <c r="AL169" s="212"/>
    </row>
    <row r="170" spans="1:38">
      <c r="A170" s="199">
        <v>5</v>
      </c>
      <c r="B170" s="208" t="s">
        <v>165</v>
      </c>
      <c r="C170" s="214"/>
      <c r="D170" s="210" t="s">
        <v>670</v>
      </c>
      <c r="E170" s="210"/>
      <c r="F170" s="210"/>
      <c r="G170" s="210" t="s">
        <v>670</v>
      </c>
      <c r="H170" s="210" t="s">
        <v>670</v>
      </c>
      <c r="I170" s="210" t="s">
        <v>670</v>
      </c>
      <c r="J170" s="210" t="s">
        <v>670</v>
      </c>
      <c r="K170" s="210" t="s">
        <v>670</v>
      </c>
      <c r="L170" s="210"/>
      <c r="M170" s="210"/>
      <c r="N170" s="210" t="s">
        <v>670</v>
      </c>
      <c r="O170" s="210" t="s">
        <v>670</v>
      </c>
      <c r="P170" s="210" t="s">
        <v>670</v>
      </c>
      <c r="Q170" s="210" t="s">
        <v>670</v>
      </c>
      <c r="R170" s="210" t="s">
        <v>670</v>
      </c>
      <c r="S170" s="210"/>
      <c r="T170" s="210"/>
      <c r="U170" s="210" t="s">
        <v>670</v>
      </c>
      <c r="V170" s="210" t="s">
        <v>670</v>
      </c>
      <c r="W170" s="210" t="s">
        <v>670</v>
      </c>
      <c r="X170" s="210" t="s">
        <v>670</v>
      </c>
      <c r="Y170" s="210" t="s">
        <v>670</v>
      </c>
      <c r="Z170" s="210"/>
      <c r="AA170" s="210"/>
      <c r="AB170" s="210" t="s">
        <v>670</v>
      </c>
      <c r="AC170" s="210" t="s">
        <v>670</v>
      </c>
      <c r="AD170" s="210" t="s">
        <v>670</v>
      </c>
      <c r="AE170" s="210" t="s">
        <v>670</v>
      </c>
      <c r="AF170" s="210" t="s">
        <v>670</v>
      </c>
      <c r="AG170" s="210"/>
      <c r="AH170" s="210"/>
      <c r="AI170" s="211"/>
      <c r="AJ170" s="215">
        <v>21</v>
      </c>
      <c r="AK170" s="211"/>
      <c r="AL170" s="212"/>
    </row>
    <row r="171" spans="1:38">
      <c r="A171" s="217"/>
      <c r="B171" s="218"/>
      <c r="C171" s="214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  <c r="AA171" s="210"/>
      <c r="AB171" s="210"/>
      <c r="AC171" s="210"/>
      <c r="AD171" s="210"/>
      <c r="AE171" s="210"/>
      <c r="AF171" s="210"/>
      <c r="AG171" s="210"/>
      <c r="AH171" s="210"/>
      <c r="AI171" s="211"/>
      <c r="AJ171" s="219"/>
      <c r="AK171" s="211"/>
      <c r="AL171" s="212"/>
    </row>
    <row r="172" spans="1:38">
      <c r="A172" s="444" t="s">
        <v>634</v>
      </c>
      <c r="B172" s="445"/>
      <c r="C172" s="214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  <c r="AA172" s="210"/>
      <c r="AB172" s="210"/>
      <c r="AC172" s="210"/>
      <c r="AD172" s="210"/>
      <c r="AE172" s="210"/>
      <c r="AF172" s="210"/>
      <c r="AG172" s="210"/>
      <c r="AH172" s="210"/>
      <c r="AI172" s="211"/>
      <c r="AJ172" s="219"/>
      <c r="AK172" s="211"/>
      <c r="AL172" s="212"/>
    </row>
    <row r="173" spans="1:38">
      <c r="A173" s="220">
        <v>1</v>
      </c>
      <c r="B173" s="207" t="s">
        <v>163</v>
      </c>
      <c r="C173" s="214"/>
      <c r="D173" s="210" t="s">
        <v>670</v>
      </c>
      <c r="E173" s="210"/>
      <c r="F173" s="210"/>
      <c r="G173" s="210" t="s">
        <v>670</v>
      </c>
      <c r="H173" s="210" t="s">
        <v>670</v>
      </c>
      <c r="I173" s="210" t="s">
        <v>670</v>
      </c>
      <c r="J173" s="210" t="s">
        <v>670</v>
      </c>
      <c r="K173" s="210" t="s">
        <v>670</v>
      </c>
      <c r="L173" s="210"/>
      <c r="M173" s="210"/>
      <c r="N173" s="210" t="s">
        <v>670</v>
      </c>
      <c r="O173" s="210" t="s">
        <v>670</v>
      </c>
      <c r="P173" s="210" t="s">
        <v>670</v>
      </c>
      <c r="Q173" s="210" t="s">
        <v>670</v>
      </c>
      <c r="R173" s="210" t="s">
        <v>670</v>
      </c>
      <c r="S173" s="210"/>
      <c r="T173" s="210"/>
      <c r="U173" s="210" t="s">
        <v>670</v>
      </c>
      <c r="V173" s="210" t="s">
        <v>670</v>
      </c>
      <c r="W173" s="210" t="s">
        <v>670</v>
      </c>
      <c r="X173" s="210" t="s">
        <v>670</v>
      </c>
      <c r="Y173" s="210" t="s">
        <v>670</v>
      </c>
      <c r="Z173" s="210"/>
      <c r="AA173" s="210"/>
      <c r="AB173" s="210" t="s">
        <v>670</v>
      </c>
      <c r="AC173" s="210" t="s">
        <v>670</v>
      </c>
      <c r="AD173" s="210" t="s">
        <v>670</v>
      </c>
      <c r="AE173" s="210" t="s">
        <v>670</v>
      </c>
      <c r="AF173" s="210" t="s">
        <v>670</v>
      </c>
      <c r="AG173" s="210"/>
      <c r="AH173" s="210"/>
      <c r="AI173" s="211"/>
      <c r="AJ173" s="221">
        <v>21</v>
      </c>
      <c r="AK173" s="211"/>
      <c r="AL173" s="212"/>
    </row>
    <row r="174" spans="1:38">
      <c r="A174" s="220">
        <v>2</v>
      </c>
      <c r="B174" s="207" t="s">
        <v>168</v>
      </c>
      <c r="C174" s="214"/>
      <c r="D174" s="210" t="s">
        <v>670</v>
      </c>
      <c r="E174" s="210"/>
      <c r="F174" s="210"/>
      <c r="G174" s="210" t="s">
        <v>670</v>
      </c>
      <c r="H174" s="210" t="s">
        <v>670</v>
      </c>
      <c r="I174" s="210" t="s">
        <v>670</v>
      </c>
      <c r="J174" s="210" t="s">
        <v>670</v>
      </c>
      <c r="K174" s="210" t="s">
        <v>670</v>
      </c>
      <c r="L174" s="210"/>
      <c r="M174" s="210"/>
      <c r="N174" s="210" t="s">
        <v>670</v>
      </c>
      <c r="O174" s="210" t="s">
        <v>670</v>
      </c>
      <c r="P174" s="210" t="s">
        <v>670</v>
      </c>
      <c r="Q174" s="210" t="s">
        <v>670</v>
      </c>
      <c r="R174" s="210" t="s">
        <v>670</v>
      </c>
      <c r="S174" s="210"/>
      <c r="T174" s="210"/>
      <c r="U174" s="210" t="s">
        <v>670</v>
      </c>
      <c r="V174" s="210" t="s">
        <v>670</v>
      </c>
      <c r="W174" s="210" t="s">
        <v>670</v>
      </c>
      <c r="X174" s="210" t="s">
        <v>670</v>
      </c>
      <c r="Y174" s="210" t="s">
        <v>670</v>
      </c>
      <c r="Z174" s="210"/>
      <c r="AA174" s="210"/>
      <c r="AB174" s="210" t="s">
        <v>670</v>
      </c>
      <c r="AC174" s="210" t="s">
        <v>670</v>
      </c>
      <c r="AD174" s="210" t="s">
        <v>670</v>
      </c>
      <c r="AE174" s="210" t="s">
        <v>670</v>
      </c>
      <c r="AF174" s="210" t="s">
        <v>670</v>
      </c>
      <c r="AG174" s="210"/>
      <c r="AH174" s="210"/>
      <c r="AI174" s="211"/>
      <c r="AJ174" s="221">
        <v>21</v>
      </c>
      <c r="AK174" s="211"/>
      <c r="AL174" s="212"/>
    </row>
    <row r="175" spans="1:38">
      <c r="A175" s="220">
        <v>3</v>
      </c>
      <c r="B175" s="207" t="s">
        <v>674</v>
      </c>
      <c r="C175" s="214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  <c r="AA175" s="210"/>
      <c r="AB175" s="210"/>
      <c r="AC175" s="210"/>
      <c r="AD175" s="210"/>
      <c r="AE175" s="210"/>
      <c r="AF175" s="210"/>
      <c r="AG175" s="210"/>
      <c r="AH175" s="210"/>
      <c r="AI175" s="211"/>
      <c r="AJ175" s="221"/>
      <c r="AK175" s="211"/>
      <c r="AL175" s="212"/>
    </row>
    <row r="176" spans="1:38">
      <c r="A176" s="217"/>
      <c r="B176" s="216"/>
      <c r="C176" s="214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210"/>
      <c r="AB176" s="210"/>
      <c r="AC176" s="210"/>
      <c r="AD176" s="210"/>
      <c r="AE176" s="210"/>
      <c r="AF176" s="210"/>
      <c r="AG176" s="210"/>
      <c r="AH176" s="210"/>
      <c r="AI176" s="211"/>
      <c r="AJ176" s="219"/>
      <c r="AK176" s="211"/>
      <c r="AL176" s="212"/>
    </row>
    <row r="177" spans="1:38">
      <c r="A177" s="446" t="s">
        <v>635</v>
      </c>
      <c r="B177" s="447"/>
      <c r="C177" s="214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210"/>
      <c r="AB177" s="210"/>
      <c r="AC177" s="210"/>
      <c r="AD177" s="210"/>
      <c r="AE177" s="210"/>
      <c r="AF177" s="210"/>
      <c r="AG177" s="210"/>
      <c r="AH177" s="210"/>
      <c r="AI177" s="211"/>
      <c r="AJ177" s="211"/>
      <c r="AK177" s="211"/>
      <c r="AL177" s="212"/>
    </row>
    <row r="178" spans="1:38">
      <c r="A178" s="201">
        <v>1</v>
      </c>
      <c r="B178" s="207" t="s">
        <v>205</v>
      </c>
      <c r="C178" s="214"/>
      <c r="D178" s="210" t="s">
        <v>670</v>
      </c>
      <c r="E178" s="210"/>
      <c r="F178" s="210"/>
      <c r="G178" s="210" t="s">
        <v>670</v>
      </c>
      <c r="H178" s="210" t="s">
        <v>670</v>
      </c>
      <c r="I178" s="210" t="s">
        <v>670</v>
      </c>
      <c r="J178" s="210" t="s">
        <v>670</v>
      </c>
      <c r="K178" s="210" t="s">
        <v>670</v>
      </c>
      <c r="L178" s="210"/>
      <c r="M178" s="210"/>
      <c r="N178" s="210" t="s">
        <v>670</v>
      </c>
      <c r="O178" s="210" t="s">
        <v>670</v>
      </c>
      <c r="P178" s="210" t="s">
        <v>670</v>
      </c>
      <c r="Q178" s="210" t="s">
        <v>670</v>
      </c>
      <c r="R178" s="210" t="s">
        <v>670</v>
      </c>
      <c r="S178" s="210"/>
      <c r="T178" s="210"/>
      <c r="U178" s="210" t="s">
        <v>670</v>
      </c>
      <c r="V178" s="210" t="s">
        <v>670</v>
      </c>
      <c r="W178" s="210" t="s">
        <v>670</v>
      </c>
      <c r="X178" s="210" t="s">
        <v>670</v>
      </c>
      <c r="Y178" s="210" t="s">
        <v>670</v>
      </c>
      <c r="Z178" s="210"/>
      <c r="AA178" s="210"/>
      <c r="AB178" s="210" t="s">
        <v>670</v>
      </c>
      <c r="AC178" s="210" t="s">
        <v>670</v>
      </c>
      <c r="AD178" s="210" t="s">
        <v>670</v>
      </c>
      <c r="AE178" s="210" t="s">
        <v>670</v>
      </c>
      <c r="AF178" s="210"/>
      <c r="AG178" s="210"/>
      <c r="AH178" s="210"/>
      <c r="AI178" s="211"/>
      <c r="AJ178" s="222">
        <v>20</v>
      </c>
      <c r="AK178" s="211"/>
      <c r="AL178" s="212"/>
    </row>
    <row r="179" spans="1:38">
      <c r="A179" s="201">
        <v>2</v>
      </c>
      <c r="B179" s="207" t="s">
        <v>207</v>
      </c>
      <c r="C179" s="214"/>
      <c r="D179" s="210" t="s">
        <v>670</v>
      </c>
      <c r="E179" s="210"/>
      <c r="F179" s="210"/>
      <c r="G179" s="210" t="s">
        <v>670</v>
      </c>
      <c r="H179" s="210" t="s">
        <v>670</v>
      </c>
      <c r="I179" s="210" t="s">
        <v>670</v>
      </c>
      <c r="J179" s="210" t="s">
        <v>670</v>
      </c>
      <c r="K179" s="210" t="s">
        <v>670</v>
      </c>
      <c r="L179" s="210"/>
      <c r="M179" s="210"/>
      <c r="N179" s="210" t="s">
        <v>670</v>
      </c>
      <c r="O179" s="210" t="s">
        <v>670</v>
      </c>
      <c r="P179" s="210" t="s">
        <v>670</v>
      </c>
      <c r="Q179" s="210" t="s">
        <v>670</v>
      </c>
      <c r="R179" s="210" t="s">
        <v>670</v>
      </c>
      <c r="S179" s="210"/>
      <c r="T179" s="210"/>
      <c r="U179" s="210" t="s">
        <v>670</v>
      </c>
      <c r="V179" s="210" t="s">
        <v>670</v>
      </c>
      <c r="W179" s="210" t="s">
        <v>670</v>
      </c>
      <c r="X179" s="210" t="s">
        <v>670</v>
      </c>
      <c r="Y179" s="210" t="s">
        <v>670</v>
      </c>
      <c r="Z179" s="210"/>
      <c r="AA179" s="210"/>
      <c r="AB179" s="210" t="s">
        <v>670</v>
      </c>
      <c r="AC179" s="210" t="s">
        <v>670</v>
      </c>
      <c r="AD179" s="210" t="s">
        <v>670</v>
      </c>
      <c r="AE179" s="210" t="s">
        <v>670</v>
      </c>
      <c r="AF179" s="210"/>
      <c r="AG179" s="210"/>
      <c r="AH179" s="210"/>
      <c r="AI179" s="211"/>
      <c r="AJ179" s="222">
        <v>20</v>
      </c>
      <c r="AK179" s="211"/>
      <c r="AL179" s="212"/>
    </row>
    <row r="180" spans="1:38">
      <c r="A180" s="201">
        <v>3</v>
      </c>
      <c r="B180" s="207" t="s">
        <v>186</v>
      </c>
      <c r="C180" s="214"/>
      <c r="D180" s="210" t="s">
        <v>670</v>
      </c>
      <c r="E180" s="210"/>
      <c r="F180" s="210"/>
      <c r="G180" s="210" t="s">
        <v>670</v>
      </c>
      <c r="H180" s="210" t="s">
        <v>670</v>
      </c>
      <c r="I180" s="210" t="s">
        <v>670</v>
      </c>
      <c r="J180" s="210" t="s">
        <v>670</v>
      </c>
      <c r="K180" s="210" t="s">
        <v>670</v>
      </c>
      <c r="L180" s="210"/>
      <c r="M180" s="210"/>
      <c r="N180" s="210" t="s">
        <v>670</v>
      </c>
      <c r="O180" s="210" t="s">
        <v>670</v>
      </c>
      <c r="P180" s="210" t="s">
        <v>670</v>
      </c>
      <c r="Q180" s="210" t="s">
        <v>670</v>
      </c>
      <c r="R180" s="210" t="s">
        <v>670</v>
      </c>
      <c r="S180" s="210"/>
      <c r="T180" s="210"/>
      <c r="U180" s="210" t="s">
        <v>670</v>
      </c>
      <c r="V180" s="210" t="s">
        <v>670</v>
      </c>
      <c r="W180" s="210" t="s">
        <v>670</v>
      </c>
      <c r="X180" s="210" t="s">
        <v>670</v>
      </c>
      <c r="Y180" s="210" t="s">
        <v>670</v>
      </c>
      <c r="Z180" s="210"/>
      <c r="AA180" s="210"/>
      <c r="AB180" s="210" t="s">
        <v>670</v>
      </c>
      <c r="AC180" s="210" t="s">
        <v>670</v>
      </c>
      <c r="AD180" s="210" t="s">
        <v>670</v>
      </c>
      <c r="AE180" s="210" t="s">
        <v>670</v>
      </c>
      <c r="AF180" s="210"/>
      <c r="AG180" s="210"/>
      <c r="AH180" s="210"/>
      <c r="AI180" s="211"/>
      <c r="AJ180" s="222">
        <v>20</v>
      </c>
      <c r="AK180" s="211"/>
      <c r="AL180" s="212"/>
    </row>
    <row r="181" spans="1:38">
      <c r="A181" s="201">
        <v>4</v>
      </c>
      <c r="B181" s="209" t="s">
        <v>174</v>
      </c>
      <c r="C181" s="214"/>
      <c r="D181" s="210" t="s">
        <v>670</v>
      </c>
      <c r="E181" s="210"/>
      <c r="F181" s="210"/>
      <c r="G181" s="210" t="s">
        <v>670</v>
      </c>
      <c r="H181" s="210" t="s">
        <v>670</v>
      </c>
      <c r="I181" s="210" t="s">
        <v>670</v>
      </c>
      <c r="J181" s="210" t="s">
        <v>670</v>
      </c>
      <c r="K181" s="210" t="s">
        <v>670</v>
      </c>
      <c r="L181" s="210"/>
      <c r="M181" s="210"/>
      <c r="N181" s="210" t="s">
        <v>670</v>
      </c>
      <c r="O181" s="210" t="s">
        <v>670</v>
      </c>
      <c r="P181" s="210" t="s">
        <v>670</v>
      </c>
      <c r="Q181" s="210" t="s">
        <v>670</v>
      </c>
      <c r="R181" s="210" t="s">
        <v>670</v>
      </c>
      <c r="S181" s="210"/>
      <c r="T181" s="210"/>
      <c r="U181" s="210" t="s">
        <v>670</v>
      </c>
      <c r="V181" s="210" t="s">
        <v>670</v>
      </c>
      <c r="W181" s="210" t="s">
        <v>670</v>
      </c>
      <c r="X181" s="210" t="s">
        <v>670</v>
      </c>
      <c r="Y181" s="210" t="s">
        <v>670</v>
      </c>
      <c r="Z181" s="210"/>
      <c r="AA181" s="210"/>
      <c r="AB181" s="210" t="s">
        <v>670</v>
      </c>
      <c r="AC181" s="210" t="s">
        <v>670</v>
      </c>
      <c r="AD181" s="210" t="s">
        <v>670</v>
      </c>
      <c r="AE181" s="210" t="s">
        <v>670</v>
      </c>
      <c r="AF181" s="210"/>
      <c r="AG181" s="210"/>
      <c r="AH181" s="210"/>
      <c r="AI181" s="211"/>
      <c r="AJ181" s="222">
        <v>20</v>
      </c>
      <c r="AK181" s="211"/>
      <c r="AL181" s="212"/>
    </row>
    <row r="182" spans="1:38">
      <c r="A182" s="201">
        <v>5</v>
      </c>
      <c r="B182" s="209" t="s">
        <v>177</v>
      </c>
      <c r="C182" s="214"/>
      <c r="D182" s="210" t="s">
        <v>670</v>
      </c>
      <c r="E182" s="210"/>
      <c r="F182" s="210"/>
      <c r="G182" s="210" t="s">
        <v>670</v>
      </c>
      <c r="H182" s="210" t="s">
        <v>670</v>
      </c>
      <c r="I182" s="210" t="s">
        <v>670</v>
      </c>
      <c r="J182" s="210" t="s">
        <v>670</v>
      </c>
      <c r="K182" s="210" t="s">
        <v>670</v>
      </c>
      <c r="L182" s="210"/>
      <c r="M182" s="210"/>
      <c r="N182" s="210" t="s">
        <v>670</v>
      </c>
      <c r="O182" s="210" t="s">
        <v>670</v>
      </c>
      <c r="P182" s="210" t="s">
        <v>670</v>
      </c>
      <c r="Q182" s="210" t="s">
        <v>670</v>
      </c>
      <c r="R182" s="210" t="s">
        <v>670</v>
      </c>
      <c r="S182" s="210"/>
      <c r="T182" s="210"/>
      <c r="U182" s="210" t="s">
        <v>670</v>
      </c>
      <c r="V182" s="210" t="s">
        <v>670</v>
      </c>
      <c r="W182" s="210" t="s">
        <v>670</v>
      </c>
      <c r="X182" s="210" t="s">
        <v>670</v>
      </c>
      <c r="Y182" s="210" t="s">
        <v>670</v>
      </c>
      <c r="Z182" s="210"/>
      <c r="AA182" s="210"/>
      <c r="AB182" s="210" t="s">
        <v>670</v>
      </c>
      <c r="AC182" s="210" t="s">
        <v>670</v>
      </c>
      <c r="AD182" s="210" t="s">
        <v>670</v>
      </c>
      <c r="AE182" s="210" t="s">
        <v>670</v>
      </c>
      <c r="AF182" s="210"/>
      <c r="AG182" s="210"/>
      <c r="AH182" s="210"/>
      <c r="AI182" s="211"/>
      <c r="AJ182" s="222">
        <v>20</v>
      </c>
      <c r="AK182" s="211"/>
      <c r="AL182" s="212"/>
    </row>
    <row r="183" spans="1:38">
      <c r="A183" s="201">
        <v>6</v>
      </c>
      <c r="B183" s="209" t="s">
        <v>180</v>
      </c>
      <c r="C183" s="214"/>
      <c r="D183" s="210" t="s">
        <v>670</v>
      </c>
      <c r="E183" s="210"/>
      <c r="F183" s="210"/>
      <c r="G183" s="210" t="s">
        <v>670</v>
      </c>
      <c r="H183" s="210" t="s">
        <v>670</v>
      </c>
      <c r="I183" s="210" t="s">
        <v>670</v>
      </c>
      <c r="J183" s="210" t="s">
        <v>670</v>
      </c>
      <c r="K183" s="210" t="s">
        <v>670</v>
      </c>
      <c r="L183" s="210"/>
      <c r="M183" s="210"/>
      <c r="N183" s="210" t="s">
        <v>670</v>
      </c>
      <c r="O183" s="210" t="s">
        <v>670</v>
      </c>
      <c r="P183" s="210" t="s">
        <v>670</v>
      </c>
      <c r="Q183" s="210" t="s">
        <v>670</v>
      </c>
      <c r="R183" s="210" t="s">
        <v>670</v>
      </c>
      <c r="S183" s="210"/>
      <c r="T183" s="210"/>
      <c r="U183" s="210" t="s">
        <v>670</v>
      </c>
      <c r="V183" s="210" t="s">
        <v>670</v>
      </c>
      <c r="W183" s="210" t="s">
        <v>670</v>
      </c>
      <c r="X183" s="210" t="s">
        <v>670</v>
      </c>
      <c r="Y183" s="210" t="s">
        <v>670</v>
      </c>
      <c r="Z183" s="210"/>
      <c r="AA183" s="210"/>
      <c r="AB183" s="210" t="s">
        <v>670</v>
      </c>
      <c r="AC183" s="210" t="s">
        <v>670</v>
      </c>
      <c r="AD183" s="210" t="s">
        <v>670</v>
      </c>
      <c r="AE183" s="210" t="s">
        <v>670</v>
      </c>
      <c r="AF183" s="210"/>
      <c r="AG183" s="210"/>
      <c r="AH183" s="210"/>
      <c r="AI183" s="211"/>
      <c r="AJ183" s="222">
        <v>20</v>
      </c>
      <c r="AK183" s="211"/>
      <c r="AL183" s="212"/>
    </row>
    <row r="184" spans="1:38">
      <c r="A184" s="201">
        <v>7</v>
      </c>
      <c r="B184" s="209" t="s">
        <v>183</v>
      </c>
      <c r="C184" s="214"/>
      <c r="D184" s="210" t="s">
        <v>670</v>
      </c>
      <c r="E184" s="210"/>
      <c r="F184" s="210"/>
      <c r="G184" s="210" t="s">
        <v>670</v>
      </c>
      <c r="H184" s="210" t="s">
        <v>670</v>
      </c>
      <c r="I184" s="210" t="s">
        <v>670</v>
      </c>
      <c r="J184" s="210" t="s">
        <v>670</v>
      </c>
      <c r="K184" s="210" t="s">
        <v>670</v>
      </c>
      <c r="L184" s="210"/>
      <c r="M184" s="210"/>
      <c r="N184" s="210" t="s">
        <v>670</v>
      </c>
      <c r="O184" s="210" t="s">
        <v>670</v>
      </c>
      <c r="P184" s="210" t="s">
        <v>670</v>
      </c>
      <c r="Q184" s="210" t="s">
        <v>670</v>
      </c>
      <c r="R184" s="210" t="s">
        <v>670</v>
      </c>
      <c r="S184" s="210"/>
      <c r="T184" s="210"/>
      <c r="U184" s="210" t="s">
        <v>670</v>
      </c>
      <c r="V184" s="210" t="s">
        <v>670</v>
      </c>
      <c r="W184" s="210" t="s">
        <v>670</v>
      </c>
      <c r="X184" s="210" t="s">
        <v>670</v>
      </c>
      <c r="Y184" s="210" t="s">
        <v>670</v>
      </c>
      <c r="Z184" s="210"/>
      <c r="AA184" s="210"/>
      <c r="AB184" s="210" t="s">
        <v>670</v>
      </c>
      <c r="AC184" s="210" t="s">
        <v>670</v>
      </c>
      <c r="AD184" s="210" t="s">
        <v>670</v>
      </c>
      <c r="AE184" s="210" t="s">
        <v>670</v>
      </c>
      <c r="AF184" s="210"/>
      <c r="AG184" s="210"/>
      <c r="AH184" s="210"/>
      <c r="AI184" s="211"/>
      <c r="AJ184" s="222">
        <v>20</v>
      </c>
      <c r="AK184" s="211"/>
      <c r="AL184" s="212"/>
    </row>
    <row r="185" spans="1:38">
      <c r="A185" s="201">
        <v>8</v>
      </c>
      <c r="B185" s="209" t="s">
        <v>186</v>
      </c>
      <c r="C185" s="223"/>
      <c r="D185" s="210" t="s">
        <v>670</v>
      </c>
      <c r="E185" s="210"/>
      <c r="F185" s="210"/>
      <c r="G185" s="210" t="s">
        <v>670</v>
      </c>
      <c r="H185" s="210" t="s">
        <v>670</v>
      </c>
      <c r="I185" s="210" t="s">
        <v>670</v>
      </c>
      <c r="J185" s="210" t="s">
        <v>670</v>
      </c>
      <c r="K185" s="210" t="s">
        <v>670</v>
      </c>
      <c r="L185" s="210"/>
      <c r="M185" s="210"/>
      <c r="N185" s="210" t="s">
        <v>670</v>
      </c>
      <c r="O185" s="210" t="s">
        <v>670</v>
      </c>
      <c r="P185" s="210" t="s">
        <v>670</v>
      </c>
      <c r="Q185" s="210" t="s">
        <v>670</v>
      </c>
      <c r="R185" s="210" t="s">
        <v>670</v>
      </c>
      <c r="S185" s="210"/>
      <c r="T185" s="210"/>
      <c r="U185" s="210" t="s">
        <v>670</v>
      </c>
      <c r="V185" s="210" t="s">
        <v>670</v>
      </c>
      <c r="W185" s="210" t="s">
        <v>670</v>
      </c>
      <c r="X185" s="210" t="s">
        <v>670</v>
      </c>
      <c r="Y185" s="210" t="s">
        <v>670</v>
      </c>
      <c r="Z185" s="210"/>
      <c r="AA185" s="210"/>
      <c r="AB185" s="210" t="s">
        <v>670</v>
      </c>
      <c r="AC185" s="210" t="s">
        <v>670</v>
      </c>
      <c r="AD185" s="210" t="s">
        <v>670</v>
      </c>
      <c r="AE185" s="210" t="s">
        <v>670</v>
      </c>
      <c r="AF185" s="210"/>
      <c r="AG185" s="210"/>
      <c r="AH185" s="210"/>
      <c r="AI185" s="224"/>
      <c r="AJ185" s="222">
        <v>20</v>
      </c>
      <c r="AK185" s="224"/>
      <c r="AL185" s="225"/>
    </row>
    <row r="186" spans="1:38">
      <c r="A186" s="201">
        <v>9</v>
      </c>
      <c r="B186" s="207" t="s">
        <v>202</v>
      </c>
      <c r="C186" s="223"/>
      <c r="D186" s="210" t="s">
        <v>670</v>
      </c>
      <c r="E186" s="210"/>
      <c r="F186" s="210"/>
      <c r="G186" s="210" t="s">
        <v>670</v>
      </c>
      <c r="H186" s="210" t="s">
        <v>670</v>
      </c>
      <c r="I186" s="210" t="s">
        <v>670</v>
      </c>
      <c r="J186" s="210" t="s">
        <v>670</v>
      </c>
      <c r="K186" s="210" t="s">
        <v>670</v>
      </c>
      <c r="L186" s="210"/>
      <c r="M186" s="210"/>
      <c r="N186" s="210" t="s">
        <v>670</v>
      </c>
      <c r="O186" s="210" t="s">
        <v>670</v>
      </c>
      <c r="P186" s="210" t="s">
        <v>670</v>
      </c>
      <c r="Q186" s="210" t="s">
        <v>670</v>
      </c>
      <c r="R186" s="210" t="s">
        <v>670</v>
      </c>
      <c r="S186" s="210"/>
      <c r="T186" s="210"/>
      <c r="U186" s="210" t="s">
        <v>670</v>
      </c>
      <c r="V186" s="210" t="s">
        <v>670</v>
      </c>
      <c r="W186" s="210" t="s">
        <v>670</v>
      </c>
      <c r="X186" s="210" t="s">
        <v>670</v>
      </c>
      <c r="Y186" s="210" t="s">
        <v>670</v>
      </c>
      <c r="Z186" s="210"/>
      <c r="AA186" s="210"/>
      <c r="AB186" s="210" t="s">
        <v>670</v>
      </c>
      <c r="AC186" s="210" t="s">
        <v>670</v>
      </c>
      <c r="AD186" s="210" t="s">
        <v>670</v>
      </c>
      <c r="AE186" s="210" t="s">
        <v>670</v>
      </c>
      <c r="AF186" s="210"/>
      <c r="AG186" s="210"/>
      <c r="AH186" s="210"/>
      <c r="AI186" s="224"/>
      <c r="AJ186" s="222">
        <v>20</v>
      </c>
      <c r="AK186" s="224"/>
      <c r="AL186" s="225"/>
    </row>
    <row r="187" spans="1:38">
      <c r="A187" s="201">
        <v>10</v>
      </c>
      <c r="B187" s="207" t="s">
        <v>204</v>
      </c>
      <c r="C187" s="226"/>
      <c r="D187" s="210" t="s">
        <v>670</v>
      </c>
      <c r="E187" s="210"/>
      <c r="F187" s="210"/>
      <c r="G187" s="210" t="s">
        <v>670</v>
      </c>
      <c r="H187" s="210" t="s">
        <v>670</v>
      </c>
      <c r="I187" s="227" t="s">
        <v>670</v>
      </c>
      <c r="J187" s="210" t="s">
        <v>670</v>
      </c>
      <c r="K187" s="210" t="s">
        <v>670</v>
      </c>
      <c r="L187" s="210"/>
      <c r="M187" s="210"/>
      <c r="N187" s="210" t="s">
        <v>670</v>
      </c>
      <c r="O187" s="210" t="s">
        <v>670</v>
      </c>
      <c r="P187" s="210" t="s">
        <v>670</v>
      </c>
      <c r="Q187" s="210" t="s">
        <v>670</v>
      </c>
      <c r="R187" s="210" t="s">
        <v>670</v>
      </c>
      <c r="S187" s="210"/>
      <c r="T187" s="210"/>
      <c r="U187" s="210" t="s">
        <v>670</v>
      </c>
      <c r="V187" s="210" t="s">
        <v>670</v>
      </c>
      <c r="W187" s="210" t="s">
        <v>670</v>
      </c>
      <c r="X187" s="210" t="s">
        <v>670</v>
      </c>
      <c r="Y187" s="210" t="s">
        <v>670</v>
      </c>
      <c r="Z187" s="210"/>
      <c r="AA187" s="210"/>
      <c r="AB187" s="210" t="s">
        <v>670</v>
      </c>
      <c r="AC187" s="210" t="s">
        <v>670</v>
      </c>
      <c r="AD187" s="210" t="s">
        <v>670</v>
      </c>
      <c r="AE187" s="210" t="s">
        <v>670</v>
      </c>
      <c r="AF187" s="210"/>
      <c r="AG187" s="210"/>
      <c r="AH187" s="210"/>
      <c r="AI187" s="229"/>
      <c r="AJ187" s="222">
        <v>20</v>
      </c>
      <c r="AK187" s="229"/>
      <c r="AL187" s="230"/>
    </row>
    <row r="188" spans="1:38" ht="16.5" thickBot="1">
      <c r="A188" s="252">
        <v>11</v>
      </c>
      <c r="B188" s="255" t="s">
        <v>191</v>
      </c>
      <c r="C188" s="231"/>
      <c r="D188" s="232" t="s">
        <v>670</v>
      </c>
      <c r="E188" s="232"/>
      <c r="F188" s="232"/>
      <c r="G188" s="232" t="s">
        <v>670</v>
      </c>
      <c r="H188" s="232" t="s">
        <v>670</v>
      </c>
      <c r="I188" s="233" t="s">
        <v>670</v>
      </c>
      <c r="J188" s="237" t="s">
        <v>670</v>
      </c>
      <c r="K188" s="237" t="s">
        <v>670</v>
      </c>
      <c r="L188" s="237"/>
      <c r="M188" s="232"/>
      <c r="N188" s="232" t="s">
        <v>670</v>
      </c>
      <c r="O188" s="232" t="s">
        <v>670</v>
      </c>
      <c r="P188" s="232" t="s">
        <v>670</v>
      </c>
      <c r="Q188" s="232" t="s">
        <v>670</v>
      </c>
      <c r="R188" s="232" t="s">
        <v>670</v>
      </c>
      <c r="S188" s="232"/>
      <c r="T188" s="232"/>
      <c r="U188" s="232" t="s">
        <v>670</v>
      </c>
      <c r="V188" s="232" t="s">
        <v>670</v>
      </c>
      <c r="W188" s="232" t="s">
        <v>670</v>
      </c>
      <c r="X188" s="232" t="s">
        <v>670</v>
      </c>
      <c r="Y188" s="232" t="s">
        <v>670</v>
      </c>
      <c r="Z188" s="232"/>
      <c r="AA188" s="232"/>
      <c r="AB188" s="232" t="s">
        <v>670</v>
      </c>
      <c r="AC188" s="232" t="s">
        <v>670</v>
      </c>
      <c r="AD188" s="232" t="s">
        <v>670</v>
      </c>
      <c r="AE188" s="232" t="s">
        <v>670</v>
      </c>
      <c r="AF188" s="232" t="s">
        <v>670</v>
      </c>
      <c r="AG188" s="232"/>
      <c r="AH188" s="232"/>
      <c r="AI188" s="238"/>
      <c r="AJ188" s="239">
        <v>21</v>
      </c>
      <c r="AK188" s="240"/>
      <c r="AL188" s="241"/>
    </row>
    <row r="189" spans="1:38" ht="16.5" thickTop="1">
      <c r="A189" s="242"/>
      <c r="B189" s="243"/>
      <c r="C189" s="244"/>
      <c r="D189" s="245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5"/>
      <c r="S189" s="245"/>
      <c r="T189" s="245"/>
      <c r="U189" s="245"/>
      <c r="V189" s="245"/>
      <c r="W189" s="245"/>
      <c r="X189" s="245"/>
      <c r="Y189" s="245"/>
      <c r="Z189" s="245"/>
      <c r="AA189" s="245"/>
      <c r="AB189" s="245"/>
      <c r="AC189" s="245"/>
      <c r="AD189" s="245"/>
      <c r="AE189" s="245"/>
      <c r="AF189" s="245"/>
      <c r="AG189" s="245"/>
      <c r="AH189" s="245"/>
      <c r="AI189" s="246"/>
      <c r="AJ189" s="247"/>
      <c r="AK189" s="246"/>
      <c r="AL189" s="246"/>
    </row>
    <row r="190" spans="1:38">
      <c r="A190" s="248"/>
      <c r="B190" s="248"/>
      <c r="C190" s="249"/>
      <c r="D190" s="248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448" t="s">
        <v>675</v>
      </c>
      <c r="AC190" s="448"/>
      <c r="AD190" s="448"/>
      <c r="AE190" s="448"/>
      <c r="AF190" s="448"/>
      <c r="AG190" s="448"/>
      <c r="AH190" s="448"/>
      <c r="AI190" s="448"/>
      <c r="AJ190" s="448"/>
      <c r="AK190" s="448"/>
      <c r="AL190" s="250"/>
    </row>
    <row r="191" spans="1:38">
      <c r="A191" s="449" t="s">
        <v>671</v>
      </c>
      <c r="B191" s="449"/>
      <c r="C191" s="449"/>
      <c r="D191" s="449"/>
      <c r="E191" s="245"/>
      <c r="F191" s="245"/>
      <c r="G191" s="245"/>
      <c r="H191" s="245"/>
      <c r="I191" s="245"/>
      <c r="J191" s="245"/>
      <c r="K191" s="245"/>
      <c r="L191" s="449"/>
      <c r="M191" s="449"/>
      <c r="N191" s="449"/>
      <c r="O191" s="449"/>
      <c r="P191" s="449"/>
      <c r="Q191" s="449"/>
      <c r="R191" s="245"/>
      <c r="S191" s="245"/>
      <c r="T191" s="245"/>
      <c r="U191" s="245"/>
      <c r="V191" s="245"/>
      <c r="W191" s="245"/>
      <c r="X191" s="245"/>
      <c r="Y191" s="245"/>
      <c r="Z191" s="245"/>
      <c r="AA191" s="245"/>
      <c r="AB191" s="449" t="s">
        <v>672</v>
      </c>
      <c r="AC191" s="449"/>
      <c r="AD191" s="449"/>
      <c r="AE191" s="449"/>
      <c r="AF191" s="449"/>
      <c r="AG191" s="449"/>
      <c r="AH191" s="449"/>
      <c r="AI191" s="449"/>
      <c r="AJ191" s="449"/>
      <c r="AK191" s="449"/>
      <c r="AL191" s="250"/>
    </row>
    <row r="198" spans="1:38">
      <c r="A198" s="403" t="s">
        <v>612</v>
      </c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3"/>
      <c r="P198" s="403"/>
      <c r="Q198" s="403"/>
      <c r="R198" s="403"/>
      <c r="S198" s="403"/>
      <c r="T198" s="403"/>
      <c r="U198" s="403"/>
      <c r="V198" s="403"/>
      <c r="W198" s="403"/>
      <c r="X198" s="403"/>
      <c r="Y198" s="403"/>
      <c r="Z198" s="403"/>
      <c r="AA198" s="403"/>
      <c r="AB198" s="403"/>
      <c r="AC198" s="403"/>
      <c r="AD198" s="403"/>
      <c r="AE198" s="403"/>
      <c r="AF198" s="403"/>
      <c r="AG198" s="403"/>
      <c r="AH198" s="403"/>
      <c r="AI198" s="403"/>
      <c r="AJ198" s="403"/>
      <c r="AK198" s="403"/>
      <c r="AL198" s="403"/>
    </row>
    <row r="199" spans="1:38">
      <c r="A199" s="196" t="s">
        <v>613</v>
      </c>
      <c r="B199" s="196"/>
      <c r="C199" s="196"/>
      <c r="D199" s="196"/>
      <c r="E199" s="196"/>
      <c r="F199" s="196"/>
      <c r="G199" s="196"/>
      <c r="H199" s="196"/>
      <c r="I199" s="196"/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  <c r="AA199" s="196"/>
      <c r="AB199" s="196"/>
      <c r="AC199" s="196"/>
      <c r="AD199" s="196"/>
      <c r="AE199" s="196"/>
      <c r="AF199" s="196"/>
      <c r="AG199" s="196"/>
      <c r="AH199" s="196"/>
      <c r="AI199" s="196"/>
      <c r="AJ199" s="196"/>
      <c r="AK199" s="196"/>
      <c r="AL199" s="196"/>
    </row>
    <row r="200" spans="1:38" ht="18.75">
      <c r="A200" s="450" t="s">
        <v>661</v>
      </c>
      <c r="B200" s="450"/>
      <c r="C200" s="450"/>
      <c r="D200" s="450"/>
      <c r="E200" s="450"/>
      <c r="F200" s="450"/>
      <c r="G200" s="450"/>
      <c r="H200" s="450"/>
      <c r="I200" s="450"/>
      <c r="J200" s="450"/>
      <c r="K200" s="450"/>
      <c r="L200" s="450"/>
      <c r="M200" s="450"/>
      <c r="N200" s="450"/>
      <c r="O200" s="450"/>
      <c r="P200" s="450"/>
      <c r="Q200" s="450"/>
      <c r="R200" s="450"/>
      <c r="S200" s="450"/>
      <c r="T200" s="450"/>
      <c r="U200" s="450"/>
      <c r="V200" s="450"/>
      <c r="W200" s="450"/>
      <c r="X200" s="450"/>
      <c r="Y200" s="450"/>
      <c r="Z200" s="450"/>
      <c r="AA200" s="450"/>
      <c r="AB200" s="450"/>
      <c r="AC200" s="450"/>
      <c r="AD200" s="450"/>
      <c r="AE200" s="450"/>
      <c r="AF200" s="450"/>
      <c r="AG200" s="450"/>
      <c r="AH200" s="450"/>
      <c r="AI200" s="450"/>
      <c r="AJ200" s="450"/>
      <c r="AK200" s="450"/>
      <c r="AL200" s="450"/>
    </row>
    <row r="201" spans="1:38">
      <c r="A201" s="451" t="s">
        <v>680</v>
      </c>
      <c r="B201" s="451"/>
      <c r="C201" s="451"/>
      <c r="D201" s="451"/>
      <c r="E201" s="451"/>
      <c r="F201" s="451"/>
      <c r="G201" s="451"/>
      <c r="H201" s="451"/>
      <c r="I201" s="451"/>
      <c r="J201" s="451"/>
      <c r="K201" s="451"/>
      <c r="L201" s="451"/>
      <c r="M201" s="451"/>
      <c r="N201" s="451"/>
      <c r="O201" s="451"/>
      <c r="P201" s="451"/>
      <c r="Q201" s="451"/>
      <c r="R201" s="451"/>
      <c r="S201" s="451"/>
      <c r="T201" s="451"/>
      <c r="U201" s="451"/>
      <c r="V201" s="451"/>
      <c r="W201" s="451"/>
      <c r="X201" s="451"/>
      <c r="Y201" s="451"/>
      <c r="Z201" s="451"/>
      <c r="AA201" s="451"/>
      <c r="AB201" s="451"/>
      <c r="AC201" s="451"/>
      <c r="AD201" s="451"/>
      <c r="AE201" s="451"/>
      <c r="AF201" s="451"/>
      <c r="AG201" s="451"/>
      <c r="AH201" s="451"/>
      <c r="AI201" s="451"/>
      <c r="AJ201" s="451"/>
      <c r="AK201" s="451"/>
      <c r="AL201" s="451"/>
    </row>
    <row r="202" spans="1:38" ht="16.5" thickBot="1">
      <c r="A202" s="449"/>
      <c r="B202" s="449"/>
      <c r="C202" s="449"/>
      <c r="D202" s="449"/>
      <c r="E202" s="449"/>
      <c r="F202" s="449"/>
      <c r="G202" s="449"/>
      <c r="H202" s="449"/>
      <c r="I202" s="449"/>
      <c r="J202" s="449"/>
      <c r="K202" s="449"/>
      <c r="L202" s="449"/>
      <c r="M202" s="449"/>
      <c r="N202" s="449"/>
      <c r="O202" s="449"/>
      <c r="P202" s="449"/>
      <c r="Q202" s="449"/>
      <c r="R202" s="449"/>
      <c r="S202" s="449"/>
      <c r="T202" s="449"/>
      <c r="U202" s="449"/>
      <c r="V202" s="449"/>
      <c r="W202" s="449"/>
      <c r="X202" s="449"/>
      <c r="Y202" s="449"/>
      <c r="Z202" s="449"/>
      <c r="AA202" s="449"/>
      <c r="AB202" s="449"/>
      <c r="AC202" s="449"/>
      <c r="AD202" s="449"/>
      <c r="AE202" s="449"/>
      <c r="AF202" s="449"/>
      <c r="AG202" s="449"/>
      <c r="AH202" s="449"/>
      <c r="AI202" s="449"/>
      <c r="AJ202" s="449"/>
      <c r="AK202" s="449"/>
      <c r="AL202" s="449"/>
    </row>
    <row r="203" spans="1:38" ht="16.5" thickTop="1">
      <c r="A203" s="452" t="s">
        <v>126</v>
      </c>
      <c r="B203" s="454" t="s">
        <v>662</v>
      </c>
      <c r="C203" s="456" t="s">
        <v>663</v>
      </c>
      <c r="D203" s="454" t="s">
        <v>664</v>
      </c>
      <c r="E203" s="454"/>
      <c r="F203" s="454"/>
      <c r="G203" s="454"/>
      <c r="H203" s="454"/>
      <c r="I203" s="454"/>
      <c r="J203" s="454"/>
      <c r="K203" s="454"/>
      <c r="L203" s="454"/>
      <c r="M203" s="454"/>
      <c r="N203" s="454"/>
      <c r="O203" s="454"/>
      <c r="P203" s="454"/>
      <c r="Q203" s="454"/>
      <c r="R203" s="454"/>
      <c r="S203" s="454"/>
      <c r="T203" s="454"/>
      <c r="U203" s="454"/>
      <c r="V203" s="454"/>
      <c r="W203" s="454"/>
      <c r="X203" s="454"/>
      <c r="Y203" s="454"/>
      <c r="Z203" s="454"/>
      <c r="AA203" s="454"/>
      <c r="AB203" s="454"/>
      <c r="AC203" s="454"/>
      <c r="AD203" s="454"/>
      <c r="AE203" s="454"/>
      <c r="AF203" s="454"/>
      <c r="AG203" s="454"/>
      <c r="AH203" s="454"/>
      <c r="AI203" s="458" t="s">
        <v>665</v>
      </c>
      <c r="AJ203" s="458"/>
      <c r="AK203" s="458"/>
      <c r="AL203" s="459"/>
    </row>
    <row r="204" spans="1:38" ht="25.5">
      <c r="A204" s="453"/>
      <c r="B204" s="455"/>
      <c r="C204" s="457"/>
      <c r="D204" s="210">
        <v>1</v>
      </c>
      <c r="E204" s="210">
        <v>2</v>
      </c>
      <c r="F204" s="210">
        <v>3</v>
      </c>
      <c r="G204" s="210">
        <v>4</v>
      </c>
      <c r="H204" s="210">
        <v>5</v>
      </c>
      <c r="I204" s="210">
        <v>6</v>
      </c>
      <c r="J204" s="210">
        <v>7</v>
      </c>
      <c r="K204" s="210">
        <v>8</v>
      </c>
      <c r="L204" s="210">
        <v>9</v>
      </c>
      <c r="M204" s="210">
        <v>10</v>
      </c>
      <c r="N204" s="210">
        <v>11</v>
      </c>
      <c r="O204" s="210">
        <v>12</v>
      </c>
      <c r="P204" s="210">
        <v>13</v>
      </c>
      <c r="Q204" s="210">
        <v>14</v>
      </c>
      <c r="R204" s="210">
        <v>15</v>
      </c>
      <c r="S204" s="210">
        <v>16</v>
      </c>
      <c r="T204" s="210">
        <v>17</v>
      </c>
      <c r="U204" s="210">
        <v>18</v>
      </c>
      <c r="V204" s="210">
        <v>19</v>
      </c>
      <c r="W204" s="210">
        <v>20</v>
      </c>
      <c r="X204" s="210">
        <v>21</v>
      </c>
      <c r="Y204" s="210">
        <v>22</v>
      </c>
      <c r="Z204" s="210">
        <v>23</v>
      </c>
      <c r="AA204" s="210">
        <v>24</v>
      </c>
      <c r="AB204" s="210">
        <v>25</v>
      </c>
      <c r="AC204" s="210">
        <v>26</v>
      </c>
      <c r="AD204" s="210">
        <v>27</v>
      </c>
      <c r="AE204" s="210">
        <v>28</v>
      </c>
      <c r="AF204" s="210">
        <v>29</v>
      </c>
      <c r="AG204" s="210">
        <v>30</v>
      </c>
      <c r="AH204" s="210">
        <v>31</v>
      </c>
      <c r="AI204" s="211" t="s">
        <v>666</v>
      </c>
      <c r="AJ204" s="211" t="s">
        <v>667</v>
      </c>
      <c r="AK204" s="211" t="s">
        <v>668</v>
      </c>
      <c r="AL204" s="212" t="s">
        <v>669</v>
      </c>
    </row>
    <row r="205" spans="1:38">
      <c r="A205" s="442" t="s">
        <v>633</v>
      </c>
      <c r="B205" s="443"/>
      <c r="C205" s="213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1"/>
      <c r="AJ205" s="211"/>
      <c r="AK205" s="211"/>
      <c r="AL205" s="212"/>
    </row>
    <row r="206" spans="1:38">
      <c r="A206" s="199">
        <v>1</v>
      </c>
      <c r="B206" s="251" t="s">
        <v>449</v>
      </c>
      <c r="C206" s="214"/>
      <c r="D206" s="210" t="s">
        <v>670</v>
      </c>
      <c r="E206" s="210" t="s">
        <v>670</v>
      </c>
      <c r="F206" s="210" t="s">
        <v>670</v>
      </c>
      <c r="G206" s="210" t="s">
        <v>670</v>
      </c>
      <c r="H206" s="210" t="s">
        <v>670</v>
      </c>
      <c r="I206" s="210"/>
      <c r="J206" s="210"/>
      <c r="K206" s="210" t="s">
        <v>670</v>
      </c>
      <c r="L206" s="210" t="s">
        <v>670</v>
      </c>
      <c r="M206" s="210" t="s">
        <v>670</v>
      </c>
      <c r="N206" s="210" t="s">
        <v>670</v>
      </c>
      <c r="O206" s="210" t="s">
        <v>670</v>
      </c>
      <c r="P206" s="210"/>
      <c r="Q206" s="210"/>
      <c r="R206" s="210" t="s">
        <v>670</v>
      </c>
      <c r="S206" s="210" t="s">
        <v>670</v>
      </c>
      <c r="T206" s="210" t="s">
        <v>670</v>
      </c>
      <c r="U206" s="210" t="s">
        <v>670</v>
      </c>
      <c r="V206" s="210" t="s">
        <v>670</v>
      </c>
      <c r="W206" s="210"/>
      <c r="X206" s="210"/>
      <c r="Y206" s="210" t="s">
        <v>670</v>
      </c>
      <c r="Z206" s="210" t="s">
        <v>670</v>
      </c>
      <c r="AA206" s="210" t="s">
        <v>670</v>
      </c>
      <c r="AB206" s="210" t="s">
        <v>670</v>
      </c>
      <c r="AC206" s="210" t="s">
        <v>670</v>
      </c>
      <c r="AD206" s="210"/>
      <c r="AE206" s="210"/>
      <c r="AF206" s="210" t="s">
        <v>670</v>
      </c>
      <c r="AG206" s="210" t="s">
        <v>670</v>
      </c>
      <c r="AH206" s="210"/>
      <c r="AI206" s="211"/>
      <c r="AJ206" s="215">
        <v>22</v>
      </c>
      <c r="AK206" s="211"/>
      <c r="AL206" s="212"/>
    </row>
    <row r="207" spans="1:38">
      <c r="A207" s="199">
        <v>2</v>
      </c>
      <c r="B207" s="251" t="s">
        <v>150</v>
      </c>
      <c r="C207" s="214"/>
      <c r="D207" s="210" t="s">
        <v>670</v>
      </c>
      <c r="E207" s="210" t="s">
        <v>670</v>
      </c>
      <c r="F207" s="210" t="s">
        <v>670</v>
      </c>
      <c r="G207" s="210" t="s">
        <v>670</v>
      </c>
      <c r="H207" s="210" t="s">
        <v>670</v>
      </c>
      <c r="I207" s="210"/>
      <c r="J207" s="210"/>
      <c r="K207" s="210" t="s">
        <v>670</v>
      </c>
      <c r="L207" s="210" t="s">
        <v>670</v>
      </c>
      <c r="M207" s="210" t="s">
        <v>670</v>
      </c>
      <c r="N207" s="210" t="s">
        <v>670</v>
      </c>
      <c r="O207" s="210" t="s">
        <v>670</v>
      </c>
      <c r="P207" s="210"/>
      <c r="Q207" s="210"/>
      <c r="R207" s="210" t="s">
        <v>670</v>
      </c>
      <c r="S207" s="210" t="s">
        <v>670</v>
      </c>
      <c r="T207" s="210" t="s">
        <v>670</v>
      </c>
      <c r="U207" s="210" t="s">
        <v>670</v>
      </c>
      <c r="V207" s="210" t="s">
        <v>670</v>
      </c>
      <c r="W207" s="210"/>
      <c r="X207" s="210"/>
      <c r="Y207" s="210" t="s">
        <v>670</v>
      </c>
      <c r="Z207" s="210" t="s">
        <v>670</v>
      </c>
      <c r="AA207" s="210" t="s">
        <v>670</v>
      </c>
      <c r="AB207" s="210" t="s">
        <v>670</v>
      </c>
      <c r="AC207" s="210" t="s">
        <v>670</v>
      </c>
      <c r="AD207" s="210"/>
      <c r="AE207" s="210"/>
      <c r="AF207" s="210" t="s">
        <v>670</v>
      </c>
      <c r="AG207" s="210" t="s">
        <v>670</v>
      </c>
      <c r="AH207" s="210"/>
      <c r="AI207" s="211"/>
      <c r="AJ207" s="215">
        <v>22</v>
      </c>
      <c r="AK207" s="211"/>
      <c r="AL207" s="212"/>
    </row>
    <row r="208" spans="1:38">
      <c r="A208" s="199">
        <v>3</v>
      </c>
      <c r="B208" s="208" t="s">
        <v>154</v>
      </c>
      <c r="C208" s="214"/>
      <c r="D208" s="210" t="s">
        <v>670</v>
      </c>
      <c r="E208" s="210" t="s">
        <v>670</v>
      </c>
      <c r="F208" s="210" t="s">
        <v>670</v>
      </c>
      <c r="G208" s="210" t="s">
        <v>670</v>
      </c>
      <c r="H208" s="210" t="s">
        <v>670</v>
      </c>
      <c r="I208" s="210"/>
      <c r="J208" s="210"/>
      <c r="K208" s="210" t="s">
        <v>670</v>
      </c>
      <c r="L208" s="210" t="s">
        <v>670</v>
      </c>
      <c r="M208" s="210" t="s">
        <v>670</v>
      </c>
      <c r="N208" s="210" t="s">
        <v>670</v>
      </c>
      <c r="O208" s="210" t="s">
        <v>670</v>
      </c>
      <c r="P208" s="210"/>
      <c r="Q208" s="210"/>
      <c r="R208" s="210" t="s">
        <v>670</v>
      </c>
      <c r="S208" s="210" t="s">
        <v>670</v>
      </c>
      <c r="T208" s="210" t="s">
        <v>670</v>
      </c>
      <c r="U208" s="210" t="s">
        <v>670</v>
      </c>
      <c r="V208" s="210" t="s">
        <v>670</v>
      </c>
      <c r="W208" s="210"/>
      <c r="X208" s="210"/>
      <c r="Y208" s="210" t="s">
        <v>670</v>
      </c>
      <c r="Z208" s="210" t="s">
        <v>670</v>
      </c>
      <c r="AA208" s="210" t="s">
        <v>670</v>
      </c>
      <c r="AB208" s="210" t="s">
        <v>670</v>
      </c>
      <c r="AC208" s="210" t="s">
        <v>670</v>
      </c>
      <c r="AD208" s="210"/>
      <c r="AE208" s="210"/>
      <c r="AF208" s="210" t="s">
        <v>670</v>
      </c>
      <c r="AG208" s="210" t="s">
        <v>670</v>
      </c>
      <c r="AH208" s="210"/>
      <c r="AI208" s="211"/>
      <c r="AJ208" s="215">
        <v>22</v>
      </c>
      <c r="AK208" s="211"/>
      <c r="AL208" s="212"/>
    </row>
    <row r="209" spans="1:38">
      <c r="A209" s="199">
        <v>4</v>
      </c>
      <c r="B209" s="208" t="s">
        <v>158</v>
      </c>
      <c r="C209" s="214"/>
      <c r="D209" s="210" t="s">
        <v>670</v>
      </c>
      <c r="E209" s="210" t="s">
        <v>670</v>
      </c>
      <c r="F209" s="210" t="s">
        <v>670</v>
      </c>
      <c r="G209" s="210" t="s">
        <v>670</v>
      </c>
      <c r="H209" s="210" t="s">
        <v>670</v>
      </c>
      <c r="I209" s="210"/>
      <c r="J209" s="210"/>
      <c r="K209" s="210" t="s">
        <v>670</v>
      </c>
      <c r="L209" s="210" t="s">
        <v>670</v>
      </c>
      <c r="M209" s="210" t="s">
        <v>670</v>
      </c>
      <c r="N209" s="210" t="s">
        <v>670</v>
      </c>
      <c r="O209" s="210" t="s">
        <v>670</v>
      </c>
      <c r="P209" s="210"/>
      <c r="Q209" s="210"/>
      <c r="R209" s="210" t="s">
        <v>670</v>
      </c>
      <c r="S209" s="210" t="s">
        <v>670</v>
      </c>
      <c r="T209" s="210" t="s">
        <v>670</v>
      </c>
      <c r="U209" s="210" t="s">
        <v>670</v>
      </c>
      <c r="V209" s="210" t="s">
        <v>670</v>
      </c>
      <c r="W209" s="210"/>
      <c r="X209" s="210"/>
      <c r="Y209" s="210" t="s">
        <v>670</v>
      </c>
      <c r="Z209" s="210" t="s">
        <v>670</v>
      </c>
      <c r="AA209" s="210" t="s">
        <v>670</v>
      </c>
      <c r="AB209" s="210" t="s">
        <v>670</v>
      </c>
      <c r="AC209" s="210" t="s">
        <v>670</v>
      </c>
      <c r="AD209" s="210"/>
      <c r="AE209" s="210"/>
      <c r="AF209" s="210" t="s">
        <v>670</v>
      </c>
      <c r="AG209" s="210" t="s">
        <v>670</v>
      </c>
      <c r="AH209" s="210"/>
      <c r="AI209" s="211"/>
      <c r="AJ209" s="215">
        <v>22</v>
      </c>
      <c r="AK209" s="211"/>
      <c r="AL209" s="212"/>
    </row>
    <row r="210" spans="1:38">
      <c r="A210" s="199">
        <v>5</v>
      </c>
      <c r="B210" s="208" t="s">
        <v>165</v>
      </c>
      <c r="C210" s="214"/>
      <c r="D210" s="210" t="s">
        <v>670</v>
      </c>
      <c r="E210" s="210" t="s">
        <v>670</v>
      </c>
      <c r="F210" s="210" t="s">
        <v>670</v>
      </c>
      <c r="G210" s="210" t="s">
        <v>670</v>
      </c>
      <c r="H210" s="210" t="s">
        <v>670</v>
      </c>
      <c r="I210" s="210"/>
      <c r="J210" s="210"/>
      <c r="K210" s="210" t="s">
        <v>670</v>
      </c>
      <c r="L210" s="210" t="s">
        <v>670</v>
      </c>
      <c r="M210" s="210" t="s">
        <v>670</v>
      </c>
      <c r="N210" s="210" t="s">
        <v>670</v>
      </c>
      <c r="O210" s="210" t="s">
        <v>670</v>
      </c>
      <c r="P210" s="210"/>
      <c r="Q210" s="210"/>
      <c r="R210" s="210" t="s">
        <v>670</v>
      </c>
      <c r="S210" s="210" t="s">
        <v>670</v>
      </c>
      <c r="T210" s="210" t="s">
        <v>670</v>
      </c>
      <c r="U210" s="210" t="s">
        <v>670</v>
      </c>
      <c r="V210" s="210" t="s">
        <v>670</v>
      </c>
      <c r="W210" s="210"/>
      <c r="X210" s="210"/>
      <c r="Y210" s="210" t="s">
        <v>670</v>
      </c>
      <c r="Z210" s="210" t="s">
        <v>670</v>
      </c>
      <c r="AA210" s="210" t="s">
        <v>670</v>
      </c>
      <c r="AB210" s="210" t="s">
        <v>670</v>
      </c>
      <c r="AC210" s="210" t="s">
        <v>670</v>
      </c>
      <c r="AD210" s="210"/>
      <c r="AE210" s="210"/>
      <c r="AF210" s="210"/>
      <c r="AG210" s="210"/>
      <c r="AH210" s="210"/>
      <c r="AI210" s="211"/>
      <c r="AJ210" s="215">
        <v>20</v>
      </c>
      <c r="AK210" s="211"/>
      <c r="AL210" s="212"/>
    </row>
    <row r="211" spans="1:38">
      <c r="A211" s="217"/>
      <c r="B211" s="218"/>
      <c r="C211" s="214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1"/>
      <c r="AJ211" s="219"/>
      <c r="AK211" s="211"/>
      <c r="AL211" s="212"/>
    </row>
    <row r="212" spans="1:38">
      <c r="A212" s="444" t="s">
        <v>634</v>
      </c>
      <c r="B212" s="445"/>
      <c r="C212" s="214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1"/>
      <c r="AJ212" s="219"/>
      <c r="AK212" s="211"/>
      <c r="AL212" s="212"/>
    </row>
    <row r="213" spans="1:38">
      <c r="A213" s="220">
        <v>1</v>
      </c>
      <c r="B213" s="207" t="s">
        <v>163</v>
      </c>
      <c r="C213" s="214"/>
      <c r="D213" s="210" t="s">
        <v>670</v>
      </c>
      <c r="E213" s="210" t="s">
        <v>670</v>
      </c>
      <c r="F213" s="210" t="s">
        <v>670</v>
      </c>
      <c r="G213" s="210" t="s">
        <v>670</v>
      </c>
      <c r="H213" s="210" t="s">
        <v>670</v>
      </c>
      <c r="I213" s="210"/>
      <c r="J213" s="210"/>
      <c r="K213" s="210" t="s">
        <v>670</v>
      </c>
      <c r="L213" s="210" t="s">
        <v>670</v>
      </c>
      <c r="M213" s="210" t="s">
        <v>670</v>
      </c>
      <c r="N213" s="210" t="s">
        <v>670</v>
      </c>
      <c r="O213" s="210" t="s">
        <v>670</v>
      </c>
      <c r="P213" s="210"/>
      <c r="Q213" s="210"/>
      <c r="R213" s="210" t="s">
        <v>670</v>
      </c>
      <c r="S213" s="210" t="s">
        <v>670</v>
      </c>
      <c r="T213" s="210" t="s">
        <v>670</v>
      </c>
      <c r="U213" s="210" t="s">
        <v>670</v>
      </c>
      <c r="V213" s="210" t="s">
        <v>670</v>
      </c>
      <c r="W213" s="210"/>
      <c r="X213" s="210"/>
      <c r="Y213" s="210" t="s">
        <v>670</v>
      </c>
      <c r="Z213" s="210" t="s">
        <v>670</v>
      </c>
      <c r="AA213" s="210" t="s">
        <v>670</v>
      </c>
      <c r="AB213" s="210" t="s">
        <v>670</v>
      </c>
      <c r="AC213" s="210" t="s">
        <v>670</v>
      </c>
      <c r="AD213" s="210"/>
      <c r="AE213" s="210"/>
      <c r="AF213" s="210" t="s">
        <v>670</v>
      </c>
      <c r="AG213" s="210" t="s">
        <v>670</v>
      </c>
      <c r="AH213" s="210"/>
      <c r="AI213" s="211"/>
      <c r="AJ213" s="221">
        <v>22</v>
      </c>
      <c r="AK213" s="211"/>
      <c r="AL213" s="212"/>
    </row>
    <row r="214" spans="1:38">
      <c r="A214" s="220">
        <v>2</v>
      </c>
      <c r="B214" s="207" t="s">
        <v>168</v>
      </c>
      <c r="C214" s="214"/>
      <c r="D214" s="210" t="s">
        <v>670</v>
      </c>
      <c r="E214" s="210" t="s">
        <v>670</v>
      </c>
      <c r="F214" s="210" t="s">
        <v>670</v>
      </c>
      <c r="G214" s="210" t="s">
        <v>670</v>
      </c>
      <c r="H214" s="210" t="s">
        <v>670</v>
      </c>
      <c r="I214" s="210"/>
      <c r="J214" s="210"/>
      <c r="K214" s="210" t="s">
        <v>670</v>
      </c>
      <c r="L214" s="210" t="s">
        <v>670</v>
      </c>
      <c r="M214" s="210" t="s">
        <v>670</v>
      </c>
      <c r="N214" s="210" t="s">
        <v>670</v>
      </c>
      <c r="O214" s="210" t="s">
        <v>670</v>
      </c>
      <c r="P214" s="210"/>
      <c r="Q214" s="210"/>
      <c r="R214" s="210" t="s">
        <v>670</v>
      </c>
      <c r="S214" s="210" t="s">
        <v>670</v>
      </c>
      <c r="T214" s="210" t="s">
        <v>670</v>
      </c>
      <c r="U214" s="210" t="s">
        <v>670</v>
      </c>
      <c r="V214" s="210" t="s">
        <v>670</v>
      </c>
      <c r="W214" s="210"/>
      <c r="X214" s="210"/>
      <c r="Y214" s="210" t="s">
        <v>670</v>
      </c>
      <c r="Z214" s="210" t="s">
        <v>670</v>
      </c>
      <c r="AA214" s="210" t="s">
        <v>670</v>
      </c>
      <c r="AB214" s="210" t="s">
        <v>670</v>
      </c>
      <c r="AC214" s="210" t="s">
        <v>670</v>
      </c>
      <c r="AD214" s="210"/>
      <c r="AE214" s="210"/>
      <c r="AF214" s="210" t="s">
        <v>670</v>
      </c>
      <c r="AG214" s="210" t="s">
        <v>670</v>
      </c>
      <c r="AH214" s="210"/>
      <c r="AI214" s="211"/>
      <c r="AJ214" s="221">
        <v>22</v>
      </c>
      <c r="AK214" s="211"/>
      <c r="AL214" s="212"/>
    </row>
    <row r="215" spans="1:38">
      <c r="A215" s="220">
        <v>3</v>
      </c>
      <c r="B215" s="207" t="s">
        <v>674</v>
      </c>
      <c r="C215" s="214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1"/>
      <c r="AJ215" s="221"/>
      <c r="AK215" s="211"/>
      <c r="AL215" s="212"/>
    </row>
    <row r="216" spans="1:38">
      <c r="A216" s="217"/>
      <c r="B216" s="216"/>
      <c r="C216" s="214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1"/>
      <c r="AJ216" s="219"/>
      <c r="AK216" s="211"/>
      <c r="AL216" s="212"/>
    </row>
    <row r="217" spans="1:38">
      <c r="A217" s="446" t="s">
        <v>635</v>
      </c>
      <c r="B217" s="447"/>
      <c r="C217" s="214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1"/>
      <c r="AJ217" s="211"/>
      <c r="AK217" s="211"/>
      <c r="AL217" s="212"/>
    </row>
    <row r="218" spans="1:38">
      <c r="A218" s="201">
        <v>1</v>
      </c>
      <c r="B218" s="207" t="s">
        <v>205</v>
      </c>
      <c r="C218" s="214"/>
      <c r="D218" s="210" t="s">
        <v>670</v>
      </c>
      <c r="E218" s="210" t="s">
        <v>670</v>
      </c>
      <c r="F218" s="210" t="s">
        <v>670</v>
      </c>
      <c r="G218" s="210" t="s">
        <v>670</v>
      </c>
      <c r="H218" s="210" t="s">
        <v>670</v>
      </c>
      <c r="I218" s="210"/>
      <c r="J218" s="210"/>
      <c r="K218" s="210" t="s">
        <v>670</v>
      </c>
      <c r="L218" s="210" t="s">
        <v>670</v>
      </c>
      <c r="M218" s="210" t="s">
        <v>670</v>
      </c>
      <c r="N218" s="210" t="s">
        <v>670</v>
      </c>
      <c r="O218" s="210" t="s">
        <v>670</v>
      </c>
      <c r="P218" s="210"/>
      <c r="Q218" s="210"/>
      <c r="R218" s="210" t="s">
        <v>670</v>
      </c>
      <c r="S218" s="210" t="s">
        <v>670</v>
      </c>
      <c r="T218" s="210" t="s">
        <v>670</v>
      </c>
      <c r="U218" s="210" t="s">
        <v>670</v>
      </c>
      <c r="V218" s="210" t="s">
        <v>670</v>
      </c>
      <c r="W218" s="210"/>
      <c r="X218" s="210"/>
      <c r="Y218" s="210" t="s">
        <v>670</v>
      </c>
      <c r="Z218" s="210" t="s">
        <v>670</v>
      </c>
      <c r="AA218" s="210" t="s">
        <v>670</v>
      </c>
      <c r="AB218" s="210" t="s">
        <v>670</v>
      </c>
      <c r="AC218" s="210" t="s">
        <v>670</v>
      </c>
      <c r="AD218" s="210" t="s">
        <v>670</v>
      </c>
      <c r="AE218" s="210"/>
      <c r="AF218" s="210" t="s">
        <v>670</v>
      </c>
      <c r="AG218" s="210" t="s">
        <v>670</v>
      </c>
      <c r="AH218" s="210"/>
      <c r="AI218" s="211"/>
      <c r="AJ218" s="222">
        <v>22</v>
      </c>
      <c r="AK218" s="211"/>
      <c r="AL218" s="212"/>
    </row>
    <row r="219" spans="1:38">
      <c r="A219" s="201">
        <v>2</v>
      </c>
      <c r="B219" s="207" t="s">
        <v>207</v>
      </c>
      <c r="C219" s="214"/>
      <c r="D219" s="210" t="s">
        <v>670</v>
      </c>
      <c r="E219" s="210" t="s">
        <v>670</v>
      </c>
      <c r="F219" s="210" t="s">
        <v>670</v>
      </c>
      <c r="G219" s="210" t="s">
        <v>670</v>
      </c>
      <c r="H219" s="210" t="s">
        <v>670</v>
      </c>
      <c r="I219" s="210"/>
      <c r="J219" s="210"/>
      <c r="K219" s="210" t="s">
        <v>670</v>
      </c>
      <c r="L219" s="210" t="s">
        <v>670</v>
      </c>
      <c r="M219" s="210" t="s">
        <v>670</v>
      </c>
      <c r="N219" s="210" t="s">
        <v>670</v>
      </c>
      <c r="O219" s="210" t="s">
        <v>670</v>
      </c>
      <c r="P219" s="210"/>
      <c r="Q219" s="210"/>
      <c r="R219" s="210" t="s">
        <v>670</v>
      </c>
      <c r="S219" s="210" t="s">
        <v>670</v>
      </c>
      <c r="T219" s="210" t="s">
        <v>670</v>
      </c>
      <c r="U219" s="210" t="s">
        <v>670</v>
      </c>
      <c r="V219" s="210" t="s">
        <v>670</v>
      </c>
      <c r="W219" s="210"/>
      <c r="X219" s="210"/>
      <c r="Y219" s="210" t="s">
        <v>670</v>
      </c>
      <c r="Z219" s="210" t="s">
        <v>670</v>
      </c>
      <c r="AA219" s="210" t="s">
        <v>670</v>
      </c>
      <c r="AB219" s="210" t="s">
        <v>670</v>
      </c>
      <c r="AC219" s="210" t="s">
        <v>670</v>
      </c>
      <c r="AD219" s="210" t="s">
        <v>670</v>
      </c>
      <c r="AE219" s="210"/>
      <c r="AF219" s="210" t="s">
        <v>670</v>
      </c>
      <c r="AG219" s="210" t="s">
        <v>670</v>
      </c>
      <c r="AH219" s="210"/>
      <c r="AI219" s="211"/>
      <c r="AJ219" s="222">
        <v>22</v>
      </c>
      <c r="AK219" s="211"/>
      <c r="AL219" s="212"/>
    </row>
    <row r="220" spans="1:38">
      <c r="A220" s="201">
        <v>3</v>
      </c>
      <c r="B220" s="207" t="s">
        <v>186</v>
      </c>
      <c r="C220" s="214"/>
      <c r="D220" s="210" t="s">
        <v>670</v>
      </c>
      <c r="E220" s="210" t="s">
        <v>670</v>
      </c>
      <c r="F220" s="210" t="s">
        <v>670</v>
      </c>
      <c r="G220" s="210" t="s">
        <v>670</v>
      </c>
      <c r="H220" s="210" t="s">
        <v>670</v>
      </c>
      <c r="I220" s="210"/>
      <c r="J220" s="210"/>
      <c r="K220" s="210" t="s">
        <v>670</v>
      </c>
      <c r="L220" s="210" t="s">
        <v>670</v>
      </c>
      <c r="M220" s="210" t="s">
        <v>670</v>
      </c>
      <c r="N220" s="210" t="s">
        <v>670</v>
      </c>
      <c r="O220" s="210" t="s">
        <v>670</v>
      </c>
      <c r="P220" s="210"/>
      <c r="Q220" s="210"/>
      <c r="R220" s="210" t="s">
        <v>670</v>
      </c>
      <c r="S220" s="210" t="s">
        <v>670</v>
      </c>
      <c r="T220" s="210" t="s">
        <v>670</v>
      </c>
      <c r="U220" s="210" t="s">
        <v>670</v>
      </c>
      <c r="V220" s="210" t="s">
        <v>670</v>
      </c>
      <c r="W220" s="210"/>
      <c r="X220" s="210"/>
      <c r="Y220" s="210" t="s">
        <v>670</v>
      </c>
      <c r="Z220" s="210" t="s">
        <v>670</v>
      </c>
      <c r="AA220" s="210" t="s">
        <v>670</v>
      </c>
      <c r="AB220" s="210" t="s">
        <v>670</v>
      </c>
      <c r="AC220" s="210" t="s">
        <v>670</v>
      </c>
      <c r="AD220" s="210" t="s">
        <v>670</v>
      </c>
      <c r="AE220" s="210"/>
      <c r="AF220" s="210" t="s">
        <v>670</v>
      </c>
      <c r="AG220" s="210" t="s">
        <v>670</v>
      </c>
      <c r="AH220" s="210"/>
      <c r="AI220" s="211"/>
      <c r="AJ220" s="222">
        <v>22</v>
      </c>
      <c r="AK220" s="211"/>
      <c r="AL220" s="212"/>
    </row>
    <row r="221" spans="1:38">
      <c r="A221" s="201">
        <v>4</v>
      </c>
      <c r="B221" s="209" t="s">
        <v>174</v>
      </c>
      <c r="C221" s="214"/>
      <c r="D221" s="210" t="s">
        <v>670</v>
      </c>
      <c r="E221" s="210" t="s">
        <v>670</v>
      </c>
      <c r="F221" s="210" t="s">
        <v>670</v>
      </c>
      <c r="G221" s="210" t="s">
        <v>670</v>
      </c>
      <c r="H221" s="210" t="s">
        <v>670</v>
      </c>
      <c r="I221" s="210"/>
      <c r="J221" s="210"/>
      <c r="K221" s="210" t="s">
        <v>670</v>
      </c>
      <c r="L221" s="210" t="s">
        <v>670</v>
      </c>
      <c r="M221" s="210" t="s">
        <v>670</v>
      </c>
      <c r="N221" s="210" t="s">
        <v>670</v>
      </c>
      <c r="O221" s="210" t="s">
        <v>670</v>
      </c>
      <c r="P221" s="210"/>
      <c r="Q221" s="210"/>
      <c r="R221" s="210" t="s">
        <v>670</v>
      </c>
      <c r="S221" s="210" t="s">
        <v>670</v>
      </c>
      <c r="T221" s="210" t="s">
        <v>670</v>
      </c>
      <c r="U221" s="210" t="s">
        <v>670</v>
      </c>
      <c r="V221" s="210" t="s">
        <v>670</v>
      </c>
      <c r="W221" s="210"/>
      <c r="X221" s="210"/>
      <c r="Y221" s="210" t="s">
        <v>670</v>
      </c>
      <c r="Z221" s="210" t="s">
        <v>670</v>
      </c>
      <c r="AA221" s="210" t="s">
        <v>670</v>
      </c>
      <c r="AB221" s="210" t="s">
        <v>670</v>
      </c>
      <c r="AC221" s="210" t="s">
        <v>670</v>
      </c>
      <c r="AD221" s="210" t="s">
        <v>670</v>
      </c>
      <c r="AE221" s="210"/>
      <c r="AF221" s="210" t="s">
        <v>670</v>
      </c>
      <c r="AG221" s="210" t="s">
        <v>670</v>
      </c>
      <c r="AH221" s="210"/>
      <c r="AI221" s="211"/>
      <c r="AJ221" s="222">
        <v>22</v>
      </c>
      <c r="AK221" s="211"/>
      <c r="AL221" s="212"/>
    </row>
    <row r="222" spans="1:38">
      <c r="A222" s="201">
        <v>5</v>
      </c>
      <c r="B222" s="209" t="s">
        <v>177</v>
      </c>
      <c r="C222" s="214"/>
      <c r="D222" s="210" t="s">
        <v>670</v>
      </c>
      <c r="E222" s="210" t="s">
        <v>670</v>
      </c>
      <c r="F222" s="210" t="s">
        <v>670</v>
      </c>
      <c r="G222" s="210" t="s">
        <v>670</v>
      </c>
      <c r="H222" s="210" t="s">
        <v>670</v>
      </c>
      <c r="I222" s="210"/>
      <c r="J222" s="210"/>
      <c r="K222" s="210" t="s">
        <v>670</v>
      </c>
      <c r="L222" s="210" t="s">
        <v>670</v>
      </c>
      <c r="M222" s="210" t="s">
        <v>670</v>
      </c>
      <c r="N222" s="210" t="s">
        <v>670</v>
      </c>
      <c r="O222" s="210" t="s">
        <v>670</v>
      </c>
      <c r="P222" s="210"/>
      <c r="Q222" s="210"/>
      <c r="R222" s="210" t="s">
        <v>670</v>
      </c>
      <c r="S222" s="210" t="s">
        <v>670</v>
      </c>
      <c r="T222" s="210" t="s">
        <v>670</v>
      </c>
      <c r="U222" s="210" t="s">
        <v>670</v>
      </c>
      <c r="V222" s="210" t="s">
        <v>670</v>
      </c>
      <c r="W222" s="210"/>
      <c r="X222" s="210"/>
      <c r="Y222" s="210" t="s">
        <v>670</v>
      </c>
      <c r="Z222" s="210" t="s">
        <v>670</v>
      </c>
      <c r="AA222" s="210" t="s">
        <v>670</v>
      </c>
      <c r="AB222" s="210" t="s">
        <v>670</v>
      </c>
      <c r="AC222" s="210" t="s">
        <v>670</v>
      </c>
      <c r="AD222" s="210" t="s">
        <v>670</v>
      </c>
      <c r="AE222" s="210"/>
      <c r="AF222" s="210" t="s">
        <v>670</v>
      </c>
      <c r="AG222" s="210" t="s">
        <v>670</v>
      </c>
      <c r="AH222" s="210"/>
      <c r="AI222" s="211"/>
      <c r="AJ222" s="222">
        <v>22</v>
      </c>
      <c r="AK222" s="211"/>
      <c r="AL222" s="212"/>
    </row>
    <row r="223" spans="1:38">
      <c r="A223" s="201">
        <v>6</v>
      </c>
      <c r="B223" s="209" t="s">
        <v>180</v>
      </c>
      <c r="C223" s="214"/>
      <c r="D223" s="210" t="s">
        <v>670</v>
      </c>
      <c r="E223" s="210" t="s">
        <v>670</v>
      </c>
      <c r="F223" s="210" t="s">
        <v>670</v>
      </c>
      <c r="G223" s="210" t="s">
        <v>670</v>
      </c>
      <c r="H223" s="210" t="s">
        <v>670</v>
      </c>
      <c r="I223" s="210"/>
      <c r="J223" s="210"/>
      <c r="K223" s="210" t="s">
        <v>670</v>
      </c>
      <c r="L223" s="210" t="s">
        <v>670</v>
      </c>
      <c r="M223" s="210" t="s">
        <v>670</v>
      </c>
      <c r="N223" s="210" t="s">
        <v>670</v>
      </c>
      <c r="O223" s="210" t="s">
        <v>670</v>
      </c>
      <c r="P223" s="210"/>
      <c r="Q223" s="210"/>
      <c r="R223" s="210" t="s">
        <v>670</v>
      </c>
      <c r="S223" s="210" t="s">
        <v>670</v>
      </c>
      <c r="T223" s="210" t="s">
        <v>670</v>
      </c>
      <c r="U223" s="210" t="s">
        <v>670</v>
      </c>
      <c r="V223" s="210" t="s">
        <v>670</v>
      </c>
      <c r="W223" s="210"/>
      <c r="X223" s="210"/>
      <c r="Y223" s="210" t="s">
        <v>670</v>
      </c>
      <c r="Z223" s="210" t="s">
        <v>670</v>
      </c>
      <c r="AA223" s="210" t="s">
        <v>670</v>
      </c>
      <c r="AB223" s="210" t="s">
        <v>670</v>
      </c>
      <c r="AC223" s="210" t="s">
        <v>670</v>
      </c>
      <c r="AD223" s="210" t="s">
        <v>670</v>
      </c>
      <c r="AE223" s="210"/>
      <c r="AF223" s="210" t="s">
        <v>670</v>
      </c>
      <c r="AG223" s="210" t="s">
        <v>670</v>
      </c>
      <c r="AH223" s="210"/>
      <c r="AI223" s="211"/>
      <c r="AJ223" s="222">
        <v>22</v>
      </c>
      <c r="AK223" s="211"/>
      <c r="AL223" s="212"/>
    </row>
    <row r="224" spans="1:38">
      <c r="A224" s="201">
        <v>7</v>
      </c>
      <c r="B224" s="209" t="s">
        <v>183</v>
      </c>
      <c r="C224" s="214"/>
      <c r="D224" s="210" t="s">
        <v>670</v>
      </c>
      <c r="E224" s="210" t="s">
        <v>670</v>
      </c>
      <c r="F224" s="210" t="s">
        <v>670</v>
      </c>
      <c r="G224" s="210" t="s">
        <v>670</v>
      </c>
      <c r="H224" s="210" t="s">
        <v>670</v>
      </c>
      <c r="I224" s="210"/>
      <c r="J224" s="210"/>
      <c r="K224" s="210" t="s">
        <v>670</v>
      </c>
      <c r="L224" s="210" t="s">
        <v>670</v>
      </c>
      <c r="M224" s="210" t="s">
        <v>670</v>
      </c>
      <c r="N224" s="210" t="s">
        <v>670</v>
      </c>
      <c r="O224" s="210" t="s">
        <v>670</v>
      </c>
      <c r="P224" s="210"/>
      <c r="Q224" s="210"/>
      <c r="R224" s="210" t="s">
        <v>670</v>
      </c>
      <c r="S224" s="210" t="s">
        <v>670</v>
      </c>
      <c r="T224" s="210" t="s">
        <v>670</v>
      </c>
      <c r="U224" s="210" t="s">
        <v>670</v>
      </c>
      <c r="V224" s="210" t="s">
        <v>670</v>
      </c>
      <c r="W224" s="210"/>
      <c r="X224" s="210"/>
      <c r="Y224" s="210" t="s">
        <v>670</v>
      </c>
      <c r="Z224" s="210" t="s">
        <v>670</v>
      </c>
      <c r="AA224" s="210" t="s">
        <v>670</v>
      </c>
      <c r="AB224" s="210" t="s">
        <v>670</v>
      </c>
      <c r="AC224" s="210" t="s">
        <v>670</v>
      </c>
      <c r="AD224" s="210" t="s">
        <v>670</v>
      </c>
      <c r="AE224" s="210"/>
      <c r="AF224" s="210" t="s">
        <v>670</v>
      </c>
      <c r="AG224" s="210" t="s">
        <v>670</v>
      </c>
      <c r="AH224" s="210"/>
      <c r="AI224" s="211"/>
      <c r="AJ224" s="222">
        <v>22</v>
      </c>
      <c r="AK224" s="211"/>
      <c r="AL224" s="212"/>
    </row>
    <row r="225" spans="1:38">
      <c r="A225" s="201">
        <v>8</v>
      </c>
      <c r="B225" s="209" t="s">
        <v>186</v>
      </c>
      <c r="C225" s="223"/>
      <c r="D225" s="210" t="s">
        <v>670</v>
      </c>
      <c r="E225" s="210" t="s">
        <v>670</v>
      </c>
      <c r="F225" s="210" t="s">
        <v>670</v>
      </c>
      <c r="G225" s="210" t="s">
        <v>670</v>
      </c>
      <c r="H225" s="210" t="s">
        <v>670</v>
      </c>
      <c r="I225" s="210"/>
      <c r="J225" s="210"/>
      <c r="K225" s="210" t="s">
        <v>670</v>
      </c>
      <c r="L225" s="210" t="s">
        <v>670</v>
      </c>
      <c r="M225" s="210" t="s">
        <v>670</v>
      </c>
      <c r="N225" s="210" t="s">
        <v>670</v>
      </c>
      <c r="O225" s="210" t="s">
        <v>670</v>
      </c>
      <c r="P225" s="210"/>
      <c r="Q225" s="210"/>
      <c r="R225" s="210" t="s">
        <v>670</v>
      </c>
      <c r="S225" s="210" t="s">
        <v>670</v>
      </c>
      <c r="T225" s="210" t="s">
        <v>670</v>
      </c>
      <c r="U225" s="210" t="s">
        <v>670</v>
      </c>
      <c r="V225" s="210" t="s">
        <v>670</v>
      </c>
      <c r="W225" s="210"/>
      <c r="X225" s="210"/>
      <c r="Y225" s="210" t="s">
        <v>670</v>
      </c>
      <c r="Z225" s="210" t="s">
        <v>670</v>
      </c>
      <c r="AA225" s="210" t="s">
        <v>670</v>
      </c>
      <c r="AB225" s="210" t="s">
        <v>670</v>
      </c>
      <c r="AC225" s="210" t="s">
        <v>670</v>
      </c>
      <c r="AD225" s="210" t="s">
        <v>670</v>
      </c>
      <c r="AE225" s="210"/>
      <c r="AF225" s="210" t="s">
        <v>670</v>
      </c>
      <c r="AG225" s="210" t="s">
        <v>670</v>
      </c>
      <c r="AH225" s="210"/>
      <c r="AI225" s="224"/>
      <c r="AJ225" s="222">
        <v>22</v>
      </c>
      <c r="AK225" s="224"/>
      <c r="AL225" s="225"/>
    </row>
    <row r="226" spans="1:38">
      <c r="A226" s="201">
        <v>9</v>
      </c>
      <c r="B226" s="207" t="s">
        <v>202</v>
      </c>
      <c r="C226" s="223"/>
      <c r="D226" s="210" t="s">
        <v>670</v>
      </c>
      <c r="E226" s="210" t="s">
        <v>670</v>
      </c>
      <c r="F226" s="210" t="s">
        <v>670</v>
      </c>
      <c r="G226" s="210" t="s">
        <v>670</v>
      </c>
      <c r="H226" s="210" t="s">
        <v>670</v>
      </c>
      <c r="I226" s="210"/>
      <c r="J226" s="210"/>
      <c r="K226" s="210" t="s">
        <v>670</v>
      </c>
      <c r="L226" s="210" t="s">
        <v>670</v>
      </c>
      <c r="M226" s="210" t="s">
        <v>670</v>
      </c>
      <c r="N226" s="210" t="s">
        <v>670</v>
      </c>
      <c r="O226" s="210" t="s">
        <v>670</v>
      </c>
      <c r="P226" s="210"/>
      <c r="Q226" s="210"/>
      <c r="R226" s="210" t="s">
        <v>670</v>
      </c>
      <c r="S226" s="210" t="s">
        <v>670</v>
      </c>
      <c r="T226" s="210" t="s">
        <v>670</v>
      </c>
      <c r="U226" s="210" t="s">
        <v>670</v>
      </c>
      <c r="V226" s="210" t="s">
        <v>670</v>
      </c>
      <c r="W226" s="210"/>
      <c r="X226" s="210"/>
      <c r="Y226" s="210" t="s">
        <v>670</v>
      </c>
      <c r="Z226" s="210" t="s">
        <v>670</v>
      </c>
      <c r="AA226" s="210" t="s">
        <v>670</v>
      </c>
      <c r="AB226" s="210" t="s">
        <v>670</v>
      </c>
      <c r="AC226" s="210" t="s">
        <v>670</v>
      </c>
      <c r="AD226" s="210" t="s">
        <v>670</v>
      </c>
      <c r="AE226" s="210"/>
      <c r="AF226" s="210" t="s">
        <v>670</v>
      </c>
      <c r="AG226" s="210" t="s">
        <v>670</v>
      </c>
      <c r="AH226" s="210"/>
      <c r="AI226" s="224"/>
      <c r="AJ226" s="222">
        <v>22</v>
      </c>
      <c r="AK226" s="224"/>
      <c r="AL226" s="225"/>
    </row>
    <row r="227" spans="1:38">
      <c r="A227" s="201">
        <v>10</v>
      </c>
      <c r="B227" s="207" t="s">
        <v>204</v>
      </c>
      <c r="C227" s="226"/>
      <c r="D227" s="210" t="s">
        <v>670</v>
      </c>
      <c r="E227" s="210" t="s">
        <v>670</v>
      </c>
      <c r="F227" s="210" t="s">
        <v>670</v>
      </c>
      <c r="G227" s="210" t="s">
        <v>670</v>
      </c>
      <c r="H227" s="210" t="s">
        <v>670</v>
      </c>
      <c r="I227" s="210"/>
      <c r="J227" s="210"/>
      <c r="K227" s="210" t="s">
        <v>670</v>
      </c>
      <c r="L227" s="210" t="s">
        <v>670</v>
      </c>
      <c r="M227" s="210" t="s">
        <v>670</v>
      </c>
      <c r="N227" s="210" t="s">
        <v>670</v>
      </c>
      <c r="O227" s="210" t="s">
        <v>670</v>
      </c>
      <c r="P227" s="210"/>
      <c r="Q227" s="210"/>
      <c r="R227" s="210" t="s">
        <v>670</v>
      </c>
      <c r="S227" s="210" t="s">
        <v>670</v>
      </c>
      <c r="T227" s="210" t="s">
        <v>670</v>
      </c>
      <c r="U227" s="210" t="s">
        <v>670</v>
      </c>
      <c r="V227" s="210" t="s">
        <v>670</v>
      </c>
      <c r="W227" s="210"/>
      <c r="X227" s="210"/>
      <c r="Y227" s="210" t="s">
        <v>670</v>
      </c>
      <c r="Z227" s="210" t="s">
        <v>670</v>
      </c>
      <c r="AA227" s="210" t="s">
        <v>670</v>
      </c>
      <c r="AB227" s="210" t="s">
        <v>670</v>
      </c>
      <c r="AC227" s="210" t="s">
        <v>670</v>
      </c>
      <c r="AD227" s="210" t="s">
        <v>670</v>
      </c>
      <c r="AE227" s="210"/>
      <c r="AF227" s="210" t="s">
        <v>670</v>
      </c>
      <c r="AG227" s="210" t="s">
        <v>670</v>
      </c>
      <c r="AH227" s="210"/>
      <c r="AI227" s="229"/>
      <c r="AJ227" s="222">
        <v>22</v>
      </c>
      <c r="AK227" s="229"/>
      <c r="AL227" s="230"/>
    </row>
    <row r="228" spans="1:38" ht="16.5" thickBot="1">
      <c r="A228" s="252">
        <v>11</v>
      </c>
      <c r="B228" s="255" t="s">
        <v>191</v>
      </c>
      <c r="C228" s="231"/>
      <c r="D228" s="232" t="s">
        <v>670</v>
      </c>
      <c r="E228" s="232" t="s">
        <v>670</v>
      </c>
      <c r="F228" s="232" t="s">
        <v>670</v>
      </c>
      <c r="G228" s="232" t="s">
        <v>670</v>
      </c>
      <c r="H228" s="232" t="s">
        <v>670</v>
      </c>
      <c r="I228" s="233"/>
      <c r="J228" s="237"/>
      <c r="K228" s="237" t="s">
        <v>670</v>
      </c>
      <c r="L228" s="232" t="s">
        <v>670</v>
      </c>
      <c r="M228" s="232" t="s">
        <v>670</v>
      </c>
      <c r="N228" s="232" t="s">
        <v>670</v>
      </c>
      <c r="O228" s="232" t="s">
        <v>670</v>
      </c>
      <c r="P228" s="232"/>
      <c r="Q228" s="232"/>
      <c r="R228" s="232" t="s">
        <v>670</v>
      </c>
      <c r="S228" s="232" t="s">
        <v>670</v>
      </c>
      <c r="T228" s="232" t="s">
        <v>670</v>
      </c>
      <c r="U228" s="232" t="s">
        <v>670</v>
      </c>
      <c r="V228" s="232" t="s">
        <v>670</v>
      </c>
      <c r="W228" s="232"/>
      <c r="X228" s="232"/>
      <c r="Y228" s="232" t="s">
        <v>670</v>
      </c>
      <c r="Z228" s="232" t="s">
        <v>670</v>
      </c>
      <c r="AA228" s="232" t="s">
        <v>670</v>
      </c>
      <c r="AB228" s="232" t="s">
        <v>670</v>
      </c>
      <c r="AC228" s="232" t="s">
        <v>670</v>
      </c>
      <c r="AD228" s="232" t="s">
        <v>670</v>
      </c>
      <c r="AE228" s="232"/>
      <c r="AF228" s="232" t="s">
        <v>670</v>
      </c>
      <c r="AG228" s="232" t="s">
        <v>670</v>
      </c>
      <c r="AH228" s="232"/>
      <c r="AI228" s="238"/>
      <c r="AJ228" s="239">
        <v>23</v>
      </c>
      <c r="AK228" s="240"/>
      <c r="AL228" s="241"/>
    </row>
    <row r="229" spans="1:38" ht="16.5" thickTop="1">
      <c r="A229" s="242"/>
      <c r="B229" s="243"/>
      <c r="C229" s="244"/>
      <c r="D229" s="245"/>
      <c r="E229" s="245"/>
      <c r="F229" s="245"/>
      <c r="G229" s="245"/>
      <c r="H229" s="245"/>
      <c r="I229" s="245"/>
      <c r="J229" s="245"/>
      <c r="K229" s="245"/>
      <c r="L229" s="245"/>
      <c r="M229" s="245"/>
      <c r="N229" s="245"/>
      <c r="O229" s="245"/>
      <c r="P229" s="245"/>
      <c r="Q229" s="245"/>
      <c r="R229" s="245"/>
      <c r="S229" s="245"/>
      <c r="T229" s="245"/>
      <c r="U229" s="245"/>
      <c r="V229" s="245"/>
      <c r="W229" s="245"/>
      <c r="X229" s="245"/>
      <c r="Y229" s="245"/>
      <c r="Z229" s="245"/>
      <c r="AA229" s="245"/>
      <c r="AB229" s="245"/>
      <c r="AC229" s="245"/>
      <c r="AD229" s="245"/>
      <c r="AE229" s="245"/>
      <c r="AF229" s="245"/>
      <c r="AG229" s="245"/>
      <c r="AH229" s="245"/>
      <c r="AI229" s="246"/>
      <c r="AJ229" s="247"/>
      <c r="AK229" s="246"/>
      <c r="AL229" s="246"/>
    </row>
    <row r="230" spans="1:38">
      <c r="A230" s="248"/>
      <c r="B230" s="248"/>
      <c r="C230" s="249"/>
      <c r="D230" s="248"/>
      <c r="E230" s="248"/>
      <c r="F230" s="248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448" t="s">
        <v>675</v>
      </c>
      <c r="AC230" s="448"/>
      <c r="AD230" s="448"/>
      <c r="AE230" s="448"/>
      <c r="AF230" s="448"/>
      <c r="AG230" s="448"/>
      <c r="AH230" s="448"/>
      <c r="AI230" s="448"/>
      <c r="AJ230" s="448"/>
      <c r="AK230" s="448"/>
      <c r="AL230" s="250"/>
    </row>
    <row r="231" spans="1:38">
      <c r="A231" s="449" t="s">
        <v>671</v>
      </c>
      <c r="B231" s="449"/>
      <c r="C231" s="449"/>
      <c r="D231" s="449"/>
      <c r="E231" s="245"/>
      <c r="F231" s="245"/>
      <c r="G231" s="245"/>
      <c r="H231" s="245"/>
      <c r="I231" s="245"/>
      <c r="J231" s="245"/>
      <c r="K231" s="245"/>
      <c r="L231" s="449"/>
      <c r="M231" s="449"/>
      <c r="N231" s="449"/>
      <c r="O231" s="449"/>
      <c r="P231" s="449"/>
      <c r="Q231" s="449"/>
      <c r="R231" s="245"/>
      <c r="S231" s="245"/>
      <c r="T231" s="245"/>
      <c r="U231" s="245"/>
      <c r="V231" s="245"/>
      <c r="W231" s="245"/>
      <c r="X231" s="245"/>
      <c r="Y231" s="245"/>
      <c r="Z231" s="245"/>
      <c r="AA231" s="245"/>
      <c r="AB231" s="449" t="s">
        <v>672</v>
      </c>
      <c r="AC231" s="449"/>
      <c r="AD231" s="449"/>
      <c r="AE231" s="449"/>
      <c r="AF231" s="449"/>
      <c r="AG231" s="449"/>
      <c r="AH231" s="449"/>
      <c r="AI231" s="449"/>
      <c r="AJ231" s="449"/>
      <c r="AK231" s="449"/>
      <c r="AL231" s="250"/>
    </row>
    <row r="238" spans="1:38">
      <c r="A238" s="403" t="s">
        <v>612</v>
      </c>
      <c r="B238" s="403"/>
      <c r="C238" s="403"/>
      <c r="D238" s="403"/>
      <c r="E238" s="403"/>
      <c r="F238" s="403"/>
      <c r="G238" s="403"/>
      <c r="H238" s="403"/>
      <c r="I238" s="403"/>
      <c r="J238" s="403"/>
      <c r="K238" s="403"/>
      <c r="L238" s="403"/>
      <c r="M238" s="403"/>
      <c r="N238" s="403"/>
      <c r="O238" s="403"/>
      <c r="P238" s="403"/>
      <c r="Q238" s="403"/>
      <c r="R238" s="403"/>
      <c r="S238" s="403"/>
      <c r="T238" s="403"/>
      <c r="U238" s="403"/>
      <c r="V238" s="403"/>
      <c r="W238" s="403"/>
      <c r="X238" s="403"/>
      <c r="Y238" s="403"/>
      <c r="Z238" s="403"/>
      <c r="AA238" s="403"/>
      <c r="AB238" s="403"/>
      <c r="AC238" s="403"/>
      <c r="AD238" s="403"/>
      <c r="AE238" s="403"/>
      <c r="AF238" s="403"/>
      <c r="AG238" s="403"/>
      <c r="AH238" s="403"/>
      <c r="AI238" s="403"/>
      <c r="AJ238" s="403"/>
      <c r="AK238" s="403"/>
      <c r="AL238" s="403"/>
    </row>
    <row r="239" spans="1:38">
      <c r="A239" s="196" t="s">
        <v>613</v>
      </c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196"/>
      <c r="Z239" s="196"/>
      <c r="AA239" s="196"/>
      <c r="AB239" s="196"/>
      <c r="AC239" s="196"/>
      <c r="AD239" s="196"/>
      <c r="AE239" s="196"/>
      <c r="AF239" s="196"/>
      <c r="AG239" s="196"/>
      <c r="AH239" s="196"/>
      <c r="AI239" s="196"/>
      <c r="AJ239" s="196"/>
      <c r="AK239" s="196"/>
      <c r="AL239" s="196"/>
    </row>
    <row r="240" spans="1:38" ht="18.75">
      <c r="A240" s="450" t="s">
        <v>661</v>
      </c>
      <c r="B240" s="450"/>
      <c r="C240" s="450"/>
      <c r="D240" s="450"/>
      <c r="E240" s="450"/>
      <c r="F240" s="450"/>
      <c r="G240" s="450"/>
      <c r="H240" s="450"/>
      <c r="I240" s="450"/>
      <c r="J240" s="450"/>
      <c r="K240" s="450"/>
      <c r="L240" s="450"/>
      <c r="M240" s="450"/>
      <c r="N240" s="450"/>
      <c r="O240" s="450"/>
      <c r="P240" s="450"/>
      <c r="Q240" s="450"/>
      <c r="R240" s="450"/>
      <c r="S240" s="450"/>
      <c r="T240" s="450"/>
      <c r="U240" s="450"/>
      <c r="V240" s="450"/>
      <c r="W240" s="450"/>
      <c r="X240" s="450"/>
      <c r="Y240" s="450"/>
      <c r="Z240" s="450"/>
      <c r="AA240" s="450"/>
      <c r="AB240" s="450"/>
      <c r="AC240" s="450"/>
      <c r="AD240" s="450"/>
      <c r="AE240" s="450"/>
      <c r="AF240" s="450"/>
      <c r="AG240" s="450"/>
      <c r="AH240" s="450"/>
      <c r="AI240" s="450"/>
      <c r="AJ240" s="450"/>
      <c r="AK240" s="450"/>
      <c r="AL240" s="450"/>
    </row>
    <row r="241" spans="1:38">
      <c r="A241" s="451" t="s">
        <v>681</v>
      </c>
      <c r="B241" s="451"/>
      <c r="C241" s="451"/>
      <c r="D241" s="451"/>
      <c r="E241" s="451"/>
      <c r="F241" s="451"/>
      <c r="G241" s="451"/>
      <c r="H241" s="451"/>
      <c r="I241" s="451"/>
      <c r="J241" s="451"/>
      <c r="K241" s="451"/>
      <c r="L241" s="451"/>
      <c r="M241" s="451"/>
      <c r="N241" s="451"/>
      <c r="O241" s="451"/>
      <c r="P241" s="451"/>
      <c r="Q241" s="451"/>
      <c r="R241" s="451"/>
      <c r="S241" s="451"/>
      <c r="T241" s="451"/>
      <c r="U241" s="451"/>
      <c r="V241" s="451"/>
      <c r="W241" s="451"/>
      <c r="X241" s="451"/>
      <c r="Y241" s="451"/>
      <c r="Z241" s="451"/>
      <c r="AA241" s="451"/>
      <c r="AB241" s="451"/>
      <c r="AC241" s="451"/>
      <c r="AD241" s="451"/>
      <c r="AE241" s="451"/>
      <c r="AF241" s="451"/>
      <c r="AG241" s="451"/>
      <c r="AH241" s="451"/>
      <c r="AI241" s="451"/>
      <c r="AJ241" s="451"/>
      <c r="AK241" s="451"/>
      <c r="AL241" s="451"/>
    </row>
    <row r="242" spans="1:38" ht="16.5" thickBot="1">
      <c r="A242" s="449"/>
      <c r="B242" s="449"/>
      <c r="C242" s="449"/>
      <c r="D242" s="449"/>
      <c r="E242" s="449"/>
      <c r="F242" s="449"/>
      <c r="G242" s="449"/>
      <c r="H242" s="449"/>
      <c r="I242" s="449"/>
      <c r="J242" s="449"/>
      <c r="K242" s="449"/>
      <c r="L242" s="449"/>
      <c r="M242" s="449"/>
      <c r="N242" s="449"/>
      <c r="O242" s="449"/>
      <c r="P242" s="449"/>
      <c r="Q242" s="449"/>
      <c r="R242" s="449"/>
      <c r="S242" s="449"/>
      <c r="T242" s="449"/>
      <c r="U242" s="449"/>
      <c r="V242" s="449"/>
      <c r="W242" s="449"/>
      <c r="X242" s="449"/>
      <c r="Y242" s="449"/>
      <c r="Z242" s="449"/>
      <c r="AA242" s="449"/>
      <c r="AB242" s="449"/>
      <c r="AC242" s="449"/>
      <c r="AD242" s="449"/>
      <c r="AE242" s="449"/>
      <c r="AF242" s="449"/>
      <c r="AG242" s="449"/>
      <c r="AH242" s="449"/>
      <c r="AI242" s="449"/>
      <c r="AJ242" s="449"/>
      <c r="AK242" s="449"/>
      <c r="AL242" s="449"/>
    </row>
    <row r="243" spans="1:38" ht="16.5" thickTop="1">
      <c r="A243" s="452" t="s">
        <v>126</v>
      </c>
      <c r="B243" s="454" t="s">
        <v>662</v>
      </c>
      <c r="C243" s="456" t="s">
        <v>663</v>
      </c>
      <c r="D243" s="454" t="s">
        <v>664</v>
      </c>
      <c r="E243" s="454"/>
      <c r="F243" s="454"/>
      <c r="G243" s="454"/>
      <c r="H243" s="454"/>
      <c r="I243" s="454"/>
      <c r="J243" s="454"/>
      <c r="K243" s="454"/>
      <c r="L243" s="454"/>
      <c r="M243" s="454"/>
      <c r="N243" s="454"/>
      <c r="O243" s="454"/>
      <c r="P243" s="454"/>
      <c r="Q243" s="454"/>
      <c r="R243" s="454"/>
      <c r="S243" s="454"/>
      <c r="T243" s="454"/>
      <c r="U243" s="454"/>
      <c r="V243" s="454"/>
      <c r="W243" s="454"/>
      <c r="X243" s="454"/>
      <c r="Y243" s="454"/>
      <c r="Z243" s="454"/>
      <c r="AA243" s="454"/>
      <c r="AB243" s="454"/>
      <c r="AC243" s="454"/>
      <c r="AD243" s="454"/>
      <c r="AE243" s="454"/>
      <c r="AF243" s="454"/>
      <c r="AG243" s="454"/>
      <c r="AH243" s="454"/>
      <c r="AI243" s="458" t="s">
        <v>665</v>
      </c>
      <c r="AJ243" s="458"/>
      <c r="AK243" s="458"/>
      <c r="AL243" s="459"/>
    </row>
    <row r="244" spans="1:38" ht="25.5">
      <c r="A244" s="453"/>
      <c r="B244" s="455"/>
      <c r="C244" s="457"/>
      <c r="D244" s="210">
        <v>1</v>
      </c>
      <c r="E244" s="210">
        <v>2</v>
      </c>
      <c r="F244" s="210">
        <v>3</v>
      </c>
      <c r="G244" s="210">
        <v>4</v>
      </c>
      <c r="H244" s="210">
        <v>5</v>
      </c>
      <c r="I244" s="210">
        <v>6</v>
      </c>
      <c r="J244" s="210">
        <v>7</v>
      </c>
      <c r="K244" s="210">
        <v>8</v>
      </c>
      <c r="L244" s="210">
        <v>9</v>
      </c>
      <c r="M244" s="210">
        <v>10</v>
      </c>
      <c r="N244" s="210">
        <v>11</v>
      </c>
      <c r="O244" s="210">
        <v>12</v>
      </c>
      <c r="P244" s="210">
        <v>13</v>
      </c>
      <c r="Q244" s="210">
        <v>14</v>
      </c>
      <c r="R244" s="210">
        <v>15</v>
      </c>
      <c r="S244" s="210">
        <v>16</v>
      </c>
      <c r="T244" s="210">
        <v>17</v>
      </c>
      <c r="U244" s="210">
        <v>18</v>
      </c>
      <c r="V244" s="210">
        <v>19</v>
      </c>
      <c r="W244" s="210">
        <v>20</v>
      </c>
      <c r="X244" s="210">
        <v>21</v>
      </c>
      <c r="Y244" s="210">
        <v>22</v>
      </c>
      <c r="Z244" s="210">
        <v>23</v>
      </c>
      <c r="AA244" s="210">
        <v>24</v>
      </c>
      <c r="AB244" s="210">
        <v>25</v>
      </c>
      <c r="AC244" s="210">
        <v>26</v>
      </c>
      <c r="AD244" s="210">
        <v>27</v>
      </c>
      <c r="AE244" s="210">
        <v>28</v>
      </c>
      <c r="AF244" s="210">
        <v>29</v>
      </c>
      <c r="AG244" s="210">
        <v>30</v>
      </c>
      <c r="AH244" s="210">
        <v>31</v>
      </c>
      <c r="AI244" s="211" t="s">
        <v>666</v>
      </c>
      <c r="AJ244" s="211" t="s">
        <v>667</v>
      </c>
      <c r="AK244" s="211" t="s">
        <v>668</v>
      </c>
      <c r="AL244" s="212" t="s">
        <v>669</v>
      </c>
    </row>
    <row r="245" spans="1:38">
      <c r="A245" s="442" t="s">
        <v>633</v>
      </c>
      <c r="B245" s="443"/>
      <c r="C245" s="213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1"/>
      <c r="AJ245" s="211"/>
      <c r="AK245" s="211"/>
      <c r="AL245" s="212"/>
    </row>
    <row r="246" spans="1:38">
      <c r="A246" s="199">
        <v>1</v>
      </c>
      <c r="B246" s="251" t="s">
        <v>449</v>
      </c>
      <c r="C246" s="214"/>
      <c r="D246" s="210" t="s">
        <v>670</v>
      </c>
      <c r="E246" s="210" t="s">
        <v>670</v>
      </c>
      <c r="F246" s="210" t="s">
        <v>670</v>
      </c>
      <c r="G246" s="210"/>
      <c r="H246" s="210"/>
      <c r="I246" s="210" t="s">
        <v>670</v>
      </c>
      <c r="J246" s="210" t="s">
        <v>670</v>
      </c>
      <c r="K246" s="210" t="s">
        <v>670</v>
      </c>
      <c r="L246" s="210" t="s">
        <v>670</v>
      </c>
      <c r="M246" s="210" t="s">
        <v>670</v>
      </c>
      <c r="N246" s="210"/>
      <c r="O246" s="210"/>
      <c r="P246" s="210" t="s">
        <v>670</v>
      </c>
      <c r="Q246" s="210" t="s">
        <v>670</v>
      </c>
      <c r="R246" s="210" t="s">
        <v>670</v>
      </c>
      <c r="S246" s="210" t="s">
        <v>670</v>
      </c>
      <c r="T246" s="210" t="s">
        <v>670</v>
      </c>
      <c r="U246" s="210"/>
      <c r="V246" s="210"/>
      <c r="W246" s="210" t="s">
        <v>670</v>
      </c>
      <c r="X246" s="210" t="s">
        <v>670</v>
      </c>
      <c r="Y246" s="210" t="s">
        <v>670</v>
      </c>
      <c r="Z246" s="210" t="s">
        <v>670</v>
      </c>
      <c r="AA246" s="210" t="s">
        <v>670</v>
      </c>
      <c r="AB246" s="210"/>
      <c r="AC246" s="210"/>
      <c r="AD246" s="210" t="s">
        <v>670</v>
      </c>
      <c r="AE246" s="210" t="s">
        <v>670</v>
      </c>
      <c r="AF246" s="210" t="s">
        <v>670</v>
      </c>
      <c r="AG246" s="210"/>
      <c r="AH246" s="210"/>
      <c r="AI246" s="211"/>
      <c r="AJ246" s="215">
        <v>21</v>
      </c>
      <c r="AK246" s="211"/>
      <c r="AL246" s="212"/>
    </row>
    <row r="247" spans="1:38">
      <c r="A247" s="199">
        <v>2</v>
      </c>
      <c r="B247" s="251" t="s">
        <v>150</v>
      </c>
      <c r="C247" s="214"/>
      <c r="D247" s="210" t="s">
        <v>670</v>
      </c>
      <c r="E247" s="210" t="s">
        <v>670</v>
      </c>
      <c r="F247" s="210" t="s">
        <v>670</v>
      </c>
      <c r="G247" s="210"/>
      <c r="H247" s="210"/>
      <c r="I247" s="210" t="s">
        <v>670</v>
      </c>
      <c r="J247" s="210" t="s">
        <v>670</v>
      </c>
      <c r="K247" s="210" t="s">
        <v>670</v>
      </c>
      <c r="L247" s="210" t="s">
        <v>670</v>
      </c>
      <c r="M247" s="210" t="s">
        <v>670</v>
      </c>
      <c r="N247" s="210"/>
      <c r="O247" s="210"/>
      <c r="P247" s="210" t="s">
        <v>670</v>
      </c>
      <c r="Q247" s="210" t="s">
        <v>670</v>
      </c>
      <c r="R247" s="210" t="s">
        <v>670</v>
      </c>
      <c r="S247" s="210" t="s">
        <v>670</v>
      </c>
      <c r="T247" s="210" t="s">
        <v>670</v>
      </c>
      <c r="U247" s="210"/>
      <c r="V247" s="210"/>
      <c r="W247" s="210" t="s">
        <v>670</v>
      </c>
      <c r="X247" s="210" t="s">
        <v>670</v>
      </c>
      <c r="Y247" s="210" t="s">
        <v>670</v>
      </c>
      <c r="Z247" s="210" t="s">
        <v>670</v>
      </c>
      <c r="AA247" s="210" t="s">
        <v>670</v>
      </c>
      <c r="AB247" s="210"/>
      <c r="AC247" s="210"/>
      <c r="AD247" s="210" t="s">
        <v>670</v>
      </c>
      <c r="AE247" s="210" t="s">
        <v>670</v>
      </c>
      <c r="AF247" s="210" t="s">
        <v>670</v>
      </c>
      <c r="AG247" s="210"/>
      <c r="AH247" s="210"/>
      <c r="AI247" s="211"/>
      <c r="AJ247" s="215">
        <v>21</v>
      </c>
      <c r="AK247" s="211"/>
      <c r="AL247" s="212"/>
    </row>
    <row r="248" spans="1:38">
      <c r="A248" s="199">
        <v>3</v>
      </c>
      <c r="B248" s="208" t="s">
        <v>154</v>
      </c>
      <c r="C248" s="214"/>
      <c r="D248" s="210" t="s">
        <v>670</v>
      </c>
      <c r="E248" s="210" t="s">
        <v>670</v>
      </c>
      <c r="F248" s="210" t="s">
        <v>670</v>
      </c>
      <c r="G248" s="210"/>
      <c r="H248" s="210"/>
      <c r="I248" s="210" t="s">
        <v>670</v>
      </c>
      <c r="J248" s="210" t="s">
        <v>670</v>
      </c>
      <c r="K248" s="210" t="s">
        <v>670</v>
      </c>
      <c r="L248" s="210" t="s">
        <v>670</v>
      </c>
      <c r="M248" s="210" t="s">
        <v>670</v>
      </c>
      <c r="N248" s="210"/>
      <c r="O248" s="210"/>
      <c r="P248" s="210" t="s">
        <v>670</v>
      </c>
      <c r="Q248" s="210" t="s">
        <v>670</v>
      </c>
      <c r="R248" s="210" t="s">
        <v>670</v>
      </c>
      <c r="S248" s="210" t="s">
        <v>670</v>
      </c>
      <c r="T248" s="210" t="s">
        <v>670</v>
      </c>
      <c r="U248" s="210"/>
      <c r="V248" s="210"/>
      <c r="W248" s="210" t="s">
        <v>670</v>
      </c>
      <c r="X248" s="210" t="s">
        <v>670</v>
      </c>
      <c r="Y248" s="210" t="s">
        <v>670</v>
      </c>
      <c r="Z248" s="210" t="s">
        <v>670</v>
      </c>
      <c r="AA248" s="210" t="s">
        <v>670</v>
      </c>
      <c r="AB248" s="210"/>
      <c r="AC248" s="210"/>
      <c r="AD248" s="210" t="s">
        <v>670</v>
      </c>
      <c r="AE248" s="210" t="s">
        <v>670</v>
      </c>
      <c r="AF248" s="210" t="s">
        <v>670</v>
      </c>
      <c r="AG248" s="210"/>
      <c r="AH248" s="210"/>
      <c r="AI248" s="211"/>
      <c r="AJ248" s="215">
        <v>21</v>
      </c>
      <c r="AK248" s="211"/>
      <c r="AL248" s="212"/>
    </row>
    <row r="249" spans="1:38">
      <c r="A249" s="199">
        <v>4</v>
      </c>
      <c r="B249" s="208" t="s">
        <v>158</v>
      </c>
      <c r="C249" s="214"/>
      <c r="D249" s="210" t="s">
        <v>670</v>
      </c>
      <c r="E249" s="210" t="s">
        <v>670</v>
      </c>
      <c r="F249" s="210" t="s">
        <v>670</v>
      </c>
      <c r="G249" s="210"/>
      <c r="H249" s="210"/>
      <c r="I249" s="210" t="s">
        <v>670</v>
      </c>
      <c r="J249" s="210" t="s">
        <v>670</v>
      </c>
      <c r="K249" s="210" t="s">
        <v>670</v>
      </c>
      <c r="L249" s="210" t="s">
        <v>670</v>
      </c>
      <c r="M249" s="210" t="s">
        <v>670</v>
      </c>
      <c r="N249" s="210"/>
      <c r="O249" s="210"/>
      <c r="P249" s="210" t="s">
        <v>670</v>
      </c>
      <c r="Q249" s="210" t="s">
        <v>670</v>
      </c>
      <c r="R249" s="210" t="s">
        <v>670</v>
      </c>
      <c r="S249" s="210" t="s">
        <v>670</v>
      </c>
      <c r="T249" s="210" t="s">
        <v>670</v>
      </c>
      <c r="U249" s="210"/>
      <c r="V249" s="210"/>
      <c r="W249" s="210" t="s">
        <v>670</v>
      </c>
      <c r="X249" s="210" t="s">
        <v>670</v>
      </c>
      <c r="Y249" s="210" t="s">
        <v>670</v>
      </c>
      <c r="Z249" s="210" t="s">
        <v>670</v>
      </c>
      <c r="AA249" s="210" t="s">
        <v>670</v>
      </c>
      <c r="AB249" s="210"/>
      <c r="AC249" s="210"/>
      <c r="AD249" s="210" t="s">
        <v>670</v>
      </c>
      <c r="AE249" s="210" t="s">
        <v>670</v>
      </c>
      <c r="AF249" s="210" t="s">
        <v>670</v>
      </c>
      <c r="AG249" s="210"/>
      <c r="AH249" s="210"/>
      <c r="AI249" s="211"/>
      <c r="AJ249" s="215">
        <v>21</v>
      </c>
      <c r="AK249" s="211"/>
      <c r="AL249" s="212"/>
    </row>
    <row r="250" spans="1:38">
      <c r="A250" s="199">
        <v>5</v>
      </c>
      <c r="B250" s="208" t="s">
        <v>165</v>
      </c>
      <c r="C250" s="214"/>
      <c r="D250" s="210" t="s">
        <v>670</v>
      </c>
      <c r="E250" s="210" t="s">
        <v>670</v>
      </c>
      <c r="F250" s="210" t="s">
        <v>670</v>
      </c>
      <c r="G250" s="210"/>
      <c r="H250" s="210"/>
      <c r="I250" s="210" t="s">
        <v>670</v>
      </c>
      <c r="J250" s="210" t="s">
        <v>670</v>
      </c>
      <c r="K250" s="210" t="s">
        <v>670</v>
      </c>
      <c r="L250" s="210" t="s">
        <v>670</v>
      </c>
      <c r="M250" s="210" t="s">
        <v>670</v>
      </c>
      <c r="N250" s="210"/>
      <c r="O250" s="210"/>
      <c r="P250" s="210" t="s">
        <v>670</v>
      </c>
      <c r="Q250" s="210" t="s">
        <v>670</v>
      </c>
      <c r="R250" s="210" t="s">
        <v>670</v>
      </c>
      <c r="S250" s="210" t="s">
        <v>670</v>
      </c>
      <c r="T250" s="210" t="s">
        <v>670</v>
      </c>
      <c r="U250" s="210"/>
      <c r="V250" s="210"/>
      <c r="W250" s="210" t="s">
        <v>670</v>
      </c>
      <c r="X250" s="210" t="s">
        <v>670</v>
      </c>
      <c r="Y250" s="210" t="s">
        <v>670</v>
      </c>
      <c r="Z250" s="210" t="s">
        <v>670</v>
      </c>
      <c r="AA250" s="210" t="s">
        <v>670</v>
      </c>
      <c r="AB250" s="210"/>
      <c r="AC250" s="210"/>
      <c r="AD250" s="210" t="s">
        <v>670</v>
      </c>
      <c r="AE250" s="210" t="s">
        <v>670</v>
      </c>
      <c r="AF250" s="210" t="s">
        <v>670</v>
      </c>
      <c r="AG250" s="210" t="s">
        <v>670</v>
      </c>
      <c r="AH250" s="210"/>
      <c r="AI250" s="211"/>
      <c r="AJ250" s="215">
        <v>22</v>
      </c>
      <c r="AK250" s="211"/>
      <c r="AL250" s="212"/>
    </row>
    <row r="251" spans="1:38">
      <c r="A251" s="217"/>
      <c r="B251" s="218"/>
      <c r="C251" s="214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1"/>
      <c r="AJ251" s="219"/>
      <c r="AK251" s="211"/>
      <c r="AL251" s="212"/>
    </row>
    <row r="252" spans="1:38">
      <c r="A252" s="444" t="s">
        <v>634</v>
      </c>
      <c r="B252" s="445"/>
      <c r="C252" s="214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1"/>
      <c r="AJ252" s="219"/>
      <c r="AK252" s="211"/>
      <c r="AL252" s="212"/>
    </row>
    <row r="253" spans="1:38">
      <c r="A253" s="220">
        <v>1</v>
      </c>
      <c r="B253" s="207" t="s">
        <v>163</v>
      </c>
      <c r="C253" s="214"/>
      <c r="D253" s="210" t="s">
        <v>670</v>
      </c>
      <c r="E253" s="210" t="s">
        <v>670</v>
      </c>
      <c r="F253" s="210" t="s">
        <v>670</v>
      </c>
      <c r="G253" s="210"/>
      <c r="H253" s="210"/>
      <c r="I253" s="210" t="s">
        <v>670</v>
      </c>
      <c r="J253" s="210" t="s">
        <v>670</v>
      </c>
      <c r="K253" s="210" t="s">
        <v>670</v>
      </c>
      <c r="L253" s="210" t="s">
        <v>670</v>
      </c>
      <c r="M253" s="210" t="s">
        <v>670</v>
      </c>
      <c r="N253" s="210"/>
      <c r="O253" s="210"/>
      <c r="P253" s="210" t="s">
        <v>670</v>
      </c>
      <c r="Q253" s="210" t="s">
        <v>670</v>
      </c>
      <c r="R253" s="210" t="s">
        <v>670</v>
      </c>
      <c r="S253" s="210" t="s">
        <v>670</v>
      </c>
      <c r="T253" s="210" t="s">
        <v>670</v>
      </c>
      <c r="U253" s="210"/>
      <c r="V253" s="210"/>
      <c r="W253" s="210" t="s">
        <v>670</v>
      </c>
      <c r="X253" s="210" t="s">
        <v>670</v>
      </c>
      <c r="Y253" s="210" t="s">
        <v>670</v>
      </c>
      <c r="Z253" s="210" t="s">
        <v>670</v>
      </c>
      <c r="AA253" s="210" t="s">
        <v>670</v>
      </c>
      <c r="AB253" s="210" t="s">
        <v>670</v>
      </c>
      <c r="AC253" s="210"/>
      <c r="AD253" s="210" t="s">
        <v>670</v>
      </c>
      <c r="AE253" s="210" t="s">
        <v>670</v>
      </c>
      <c r="AF253" s="210" t="s">
        <v>670</v>
      </c>
      <c r="AG253" s="210" t="s">
        <v>670</v>
      </c>
      <c r="AH253" s="210"/>
      <c r="AI253" s="211"/>
      <c r="AJ253" s="221">
        <v>23</v>
      </c>
      <c r="AK253" s="211"/>
      <c r="AL253" s="212"/>
    </row>
    <row r="254" spans="1:38">
      <c r="A254" s="220">
        <v>2</v>
      </c>
      <c r="B254" s="207" t="s">
        <v>168</v>
      </c>
      <c r="C254" s="214"/>
      <c r="D254" s="210" t="s">
        <v>670</v>
      </c>
      <c r="E254" s="210" t="s">
        <v>670</v>
      </c>
      <c r="F254" s="210" t="s">
        <v>670</v>
      </c>
      <c r="G254" s="210"/>
      <c r="H254" s="210"/>
      <c r="I254" s="210" t="s">
        <v>670</v>
      </c>
      <c r="J254" s="210" t="s">
        <v>670</v>
      </c>
      <c r="K254" s="210" t="s">
        <v>670</v>
      </c>
      <c r="L254" s="210" t="s">
        <v>670</v>
      </c>
      <c r="M254" s="210" t="s">
        <v>670</v>
      </c>
      <c r="N254" s="210"/>
      <c r="O254" s="210"/>
      <c r="P254" s="210" t="s">
        <v>670</v>
      </c>
      <c r="Q254" s="210" t="s">
        <v>670</v>
      </c>
      <c r="R254" s="210" t="s">
        <v>670</v>
      </c>
      <c r="S254" s="210" t="s">
        <v>670</v>
      </c>
      <c r="T254" s="210" t="s">
        <v>670</v>
      </c>
      <c r="U254" s="210"/>
      <c r="V254" s="210"/>
      <c r="W254" s="210" t="s">
        <v>670</v>
      </c>
      <c r="X254" s="210" t="s">
        <v>670</v>
      </c>
      <c r="Y254" s="210" t="s">
        <v>670</v>
      </c>
      <c r="Z254" s="210" t="s">
        <v>670</v>
      </c>
      <c r="AA254" s="210" t="s">
        <v>670</v>
      </c>
      <c r="AB254" s="210" t="s">
        <v>670</v>
      </c>
      <c r="AC254" s="210"/>
      <c r="AD254" s="210" t="s">
        <v>670</v>
      </c>
      <c r="AE254" s="210" t="s">
        <v>670</v>
      </c>
      <c r="AF254" s="210" t="s">
        <v>670</v>
      </c>
      <c r="AG254" s="210" t="s">
        <v>670</v>
      </c>
      <c r="AH254" s="210"/>
      <c r="AI254" s="211"/>
      <c r="AJ254" s="221">
        <v>23</v>
      </c>
      <c r="AK254" s="211"/>
      <c r="AL254" s="212"/>
    </row>
    <row r="255" spans="1:38">
      <c r="A255" s="220">
        <v>3</v>
      </c>
      <c r="B255" s="207" t="s">
        <v>674</v>
      </c>
      <c r="C255" s="214"/>
      <c r="D255" s="210" t="s">
        <v>670</v>
      </c>
      <c r="E255" s="210" t="s">
        <v>670</v>
      </c>
      <c r="F255" s="210" t="s">
        <v>670</v>
      </c>
      <c r="G255" s="210"/>
      <c r="H255" s="210"/>
      <c r="I255" s="210" t="s">
        <v>670</v>
      </c>
      <c r="J255" s="210" t="s">
        <v>670</v>
      </c>
      <c r="K255" s="210" t="s">
        <v>670</v>
      </c>
      <c r="L255" s="210" t="s">
        <v>670</v>
      </c>
      <c r="M255" s="210" t="s">
        <v>670</v>
      </c>
      <c r="N255" s="210"/>
      <c r="O255" s="210"/>
      <c r="P255" s="210" t="s">
        <v>670</v>
      </c>
      <c r="Q255" s="210" t="s">
        <v>670</v>
      </c>
      <c r="R255" s="210" t="s">
        <v>670</v>
      </c>
      <c r="S255" s="210" t="s">
        <v>670</v>
      </c>
      <c r="T255" s="210" t="s">
        <v>670</v>
      </c>
      <c r="U255" s="210"/>
      <c r="V255" s="210"/>
      <c r="W255" s="210" t="s">
        <v>670</v>
      </c>
      <c r="X255" s="210" t="s">
        <v>670</v>
      </c>
      <c r="Y255" s="210" t="s">
        <v>670</v>
      </c>
      <c r="Z255" s="210" t="s">
        <v>670</v>
      </c>
      <c r="AA255" s="210" t="s">
        <v>670</v>
      </c>
      <c r="AB255" s="210"/>
      <c r="AC255" s="210"/>
      <c r="AD255" s="210" t="s">
        <v>670</v>
      </c>
      <c r="AE255" s="210" t="s">
        <v>670</v>
      </c>
      <c r="AF255" s="210" t="s">
        <v>670</v>
      </c>
      <c r="AG255" s="210" t="s">
        <v>670</v>
      </c>
      <c r="AH255" s="210"/>
      <c r="AI255" s="211"/>
      <c r="AJ255" s="221">
        <v>22</v>
      </c>
      <c r="AK255" s="211"/>
      <c r="AL255" s="212"/>
    </row>
    <row r="256" spans="1:38">
      <c r="A256" s="217"/>
      <c r="B256" s="216"/>
      <c r="C256" s="214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1"/>
      <c r="AJ256" s="219"/>
      <c r="AK256" s="211"/>
      <c r="AL256" s="212"/>
    </row>
    <row r="257" spans="1:38">
      <c r="A257" s="446" t="s">
        <v>635</v>
      </c>
      <c r="B257" s="447"/>
      <c r="C257" s="214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1"/>
      <c r="AJ257" s="211"/>
      <c r="AK257" s="211"/>
      <c r="AL257" s="212"/>
    </row>
    <row r="258" spans="1:38">
      <c r="A258" s="201">
        <v>1</v>
      </c>
      <c r="B258" s="207" t="s">
        <v>205</v>
      </c>
      <c r="C258" s="214"/>
      <c r="D258" s="210" t="s">
        <v>670</v>
      </c>
      <c r="E258" s="210" t="s">
        <v>670</v>
      </c>
      <c r="F258" s="210" t="s">
        <v>670</v>
      </c>
      <c r="G258" s="210"/>
      <c r="H258" s="210"/>
      <c r="I258" s="210" t="s">
        <v>670</v>
      </c>
      <c r="J258" s="210" t="s">
        <v>670</v>
      </c>
      <c r="K258" s="210" t="s">
        <v>670</v>
      </c>
      <c r="L258" s="210" t="s">
        <v>670</v>
      </c>
      <c r="M258" s="210" t="s">
        <v>670</v>
      </c>
      <c r="N258" s="210"/>
      <c r="O258" s="210"/>
      <c r="P258" s="210" t="s">
        <v>670</v>
      </c>
      <c r="Q258" s="210" t="s">
        <v>670</v>
      </c>
      <c r="R258" s="210" t="s">
        <v>670</v>
      </c>
      <c r="S258" s="210" t="s">
        <v>670</v>
      </c>
      <c r="T258" s="210" t="s">
        <v>670</v>
      </c>
      <c r="U258" s="210"/>
      <c r="V258" s="210"/>
      <c r="W258" s="210" t="s">
        <v>670</v>
      </c>
      <c r="X258" s="210" t="s">
        <v>670</v>
      </c>
      <c r="Y258" s="210" t="s">
        <v>670</v>
      </c>
      <c r="Z258" s="210" t="s">
        <v>670</v>
      </c>
      <c r="AA258" s="210" t="s">
        <v>670</v>
      </c>
      <c r="AB258" s="210" t="s">
        <v>670</v>
      </c>
      <c r="AC258" s="210"/>
      <c r="AD258" s="210" t="s">
        <v>670</v>
      </c>
      <c r="AE258" s="210" t="s">
        <v>670</v>
      </c>
      <c r="AF258" s="210" t="s">
        <v>670</v>
      </c>
      <c r="AG258" s="210" t="s">
        <v>670</v>
      </c>
      <c r="AH258" s="210"/>
      <c r="AI258" s="211"/>
      <c r="AJ258" s="222">
        <v>23</v>
      </c>
      <c r="AK258" s="211"/>
      <c r="AL258" s="212"/>
    </row>
    <row r="259" spans="1:38">
      <c r="A259" s="201">
        <v>2</v>
      </c>
      <c r="B259" s="207" t="s">
        <v>207</v>
      </c>
      <c r="C259" s="214"/>
      <c r="D259" s="210" t="s">
        <v>670</v>
      </c>
      <c r="E259" s="210" t="s">
        <v>670</v>
      </c>
      <c r="F259" s="210" t="s">
        <v>670</v>
      </c>
      <c r="G259" s="210"/>
      <c r="H259" s="210"/>
      <c r="I259" s="210" t="s">
        <v>670</v>
      </c>
      <c r="J259" s="210" t="s">
        <v>670</v>
      </c>
      <c r="K259" s="210" t="s">
        <v>670</v>
      </c>
      <c r="L259" s="210" t="s">
        <v>670</v>
      </c>
      <c r="M259" s="210" t="s">
        <v>670</v>
      </c>
      <c r="N259" s="210"/>
      <c r="O259" s="210"/>
      <c r="P259" s="210" t="s">
        <v>670</v>
      </c>
      <c r="Q259" s="210" t="s">
        <v>670</v>
      </c>
      <c r="R259" s="210" t="s">
        <v>670</v>
      </c>
      <c r="S259" s="210" t="s">
        <v>670</v>
      </c>
      <c r="T259" s="210" t="s">
        <v>670</v>
      </c>
      <c r="U259" s="210"/>
      <c r="V259" s="210"/>
      <c r="W259" s="210" t="s">
        <v>670</v>
      </c>
      <c r="X259" s="210" t="s">
        <v>670</v>
      </c>
      <c r="Y259" s="210" t="s">
        <v>670</v>
      </c>
      <c r="Z259" s="210" t="s">
        <v>670</v>
      </c>
      <c r="AA259" s="210" t="s">
        <v>670</v>
      </c>
      <c r="AB259" s="210" t="s">
        <v>670</v>
      </c>
      <c r="AC259" s="210"/>
      <c r="AD259" s="210" t="s">
        <v>670</v>
      </c>
      <c r="AE259" s="210" t="s">
        <v>670</v>
      </c>
      <c r="AF259" s="210" t="s">
        <v>670</v>
      </c>
      <c r="AG259" s="210" t="s">
        <v>670</v>
      </c>
      <c r="AH259" s="210"/>
      <c r="AI259" s="211"/>
      <c r="AJ259" s="222">
        <v>23</v>
      </c>
      <c r="AK259" s="211"/>
      <c r="AL259" s="212"/>
    </row>
    <row r="260" spans="1:38">
      <c r="A260" s="201">
        <v>3</v>
      </c>
      <c r="B260" s="207" t="s">
        <v>186</v>
      </c>
      <c r="C260" s="214"/>
      <c r="D260" s="210" t="s">
        <v>670</v>
      </c>
      <c r="E260" s="210" t="s">
        <v>670</v>
      </c>
      <c r="F260" s="210" t="s">
        <v>670</v>
      </c>
      <c r="G260" s="210"/>
      <c r="H260" s="210"/>
      <c r="I260" s="210" t="s">
        <v>670</v>
      </c>
      <c r="J260" s="210" t="s">
        <v>670</v>
      </c>
      <c r="K260" s="210" t="s">
        <v>670</v>
      </c>
      <c r="L260" s="210" t="s">
        <v>670</v>
      </c>
      <c r="M260" s="210" t="s">
        <v>670</v>
      </c>
      <c r="N260" s="210"/>
      <c r="O260" s="210"/>
      <c r="P260" s="210" t="s">
        <v>670</v>
      </c>
      <c r="Q260" s="210" t="s">
        <v>670</v>
      </c>
      <c r="R260" s="210" t="s">
        <v>670</v>
      </c>
      <c r="S260" s="210" t="s">
        <v>670</v>
      </c>
      <c r="T260" s="210" t="s">
        <v>670</v>
      </c>
      <c r="U260" s="210"/>
      <c r="V260" s="210"/>
      <c r="W260" s="210" t="s">
        <v>670</v>
      </c>
      <c r="X260" s="210" t="s">
        <v>670</v>
      </c>
      <c r="Y260" s="210" t="s">
        <v>670</v>
      </c>
      <c r="Z260" s="210" t="s">
        <v>670</v>
      </c>
      <c r="AA260" s="210" t="s">
        <v>670</v>
      </c>
      <c r="AB260" s="210" t="s">
        <v>670</v>
      </c>
      <c r="AC260" s="210"/>
      <c r="AD260" s="210" t="s">
        <v>670</v>
      </c>
      <c r="AE260" s="210" t="s">
        <v>670</v>
      </c>
      <c r="AF260" s="210" t="s">
        <v>670</v>
      </c>
      <c r="AG260" s="210" t="s">
        <v>670</v>
      </c>
      <c r="AH260" s="210"/>
      <c r="AI260" s="211"/>
      <c r="AJ260" s="222">
        <v>23</v>
      </c>
      <c r="AK260" s="211"/>
      <c r="AL260" s="212"/>
    </row>
    <row r="261" spans="1:38">
      <c r="A261" s="201">
        <v>4</v>
      </c>
      <c r="B261" s="209" t="s">
        <v>174</v>
      </c>
      <c r="C261" s="214"/>
      <c r="D261" s="210" t="s">
        <v>670</v>
      </c>
      <c r="E261" s="210" t="s">
        <v>670</v>
      </c>
      <c r="F261" s="210" t="s">
        <v>670</v>
      </c>
      <c r="G261" s="210"/>
      <c r="H261" s="210"/>
      <c r="I261" s="210" t="s">
        <v>670</v>
      </c>
      <c r="J261" s="210" t="s">
        <v>670</v>
      </c>
      <c r="K261" s="210" t="s">
        <v>670</v>
      </c>
      <c r="L261" s="210" t="s">
        <v>670</v>
      </c>
      <c r="M261" s="210" t="s">
        <v>670</v>
      </c>
      <c r="N261" s="210"/>
      <c r="O261" s="210"/>
      <c r="P261" s="210" t="s">
        <v>670</v>
      </c>
      <c r="Q261" s="210" t="s">
        <v>670</v>
      </c>
      <c r="R261" s="210" t="s">
        <v>670</v>
      </c>
      <c r="S261" s="210" t="s">
        <v>670</v>
      </c>
      <c r="T261" s="210" t="s">
        <v>670</v>
      </c>
      <c r="U261" s="210"/>
      <c r="V261" s="210"/>
      <c r="W261" s="210" t="s">
        <v>670</v>
      </c>
      <c r="X261" s="210" t="s">
        <v>670</v>
      </c>
      <c r="Y261" s="210" t="s">
        <v>670</v>
      </c>
      <c r="Z261" s="210" t="s">
        <v>670</v>
      </c>
      <c r="AA261" s="210" t="s">
        <v>670</v>
      </c>
      <c r="AB261" s="210" t="s">
        <v>670</v>
      </c>
      <c r="AC261" s="210"/>
      <c r="AD261" s="210" t="s">
        <v>670</v>
      </c>
      <c r="AE261" s="210" t="s">
        <v>670</v>
      </c>
      <c r="AF261" s="210" t="s">
        <v>670</v>
      </c>
      <c r="AG261" s="210" t="s">
        <v>670</v>
      </c>
      <c r="AH261" s="210"/>
      <c r="AI261" s="211"/>
      <c r="AJ261" s="222">
        <v>23</v>
      </c>
      <c r="AK261" s="211"/>
      <c r="AL261" s="212"/>
    </row>
    <row r="262" spans="1:38">
      <c r="A262" s="201">
        <v>5</v>
      </c>
      <c r="B262" s="209" t="s">
        <v>177</v>
      </c>
      <c r="C262" s="214"/>
      <c r="D262" s="210" t="s">
        <v>670</v>
      </c>
      <c r="E262" s="210" t="s">
        <v>670</v>
      </c>
      <c r="F262" s="210" t="s">
        <v>670</v>
      </c>
      <c r="G262" s="210"/>
      <c r="H262" s="210"/>
      <c r="I262" s="210" t="s">
        <v>670</v>
      </c>
      <c r="J262" s="210" t="s">
        <v>670</v>
      </c>
      <c r="K262" s="210" t="s">
        <v>670</v>
      </c>
      <c r="L262" s="210" t="s">
        <v>670</v>
      </c>
      <c r="M262" s="210" t="s">
        <v>670</v>
      </c>
      <c r="N262" s="210"/>
      <c r="O262" s="210"/>
      <c r="P262" s="210" t="s">
        <v>670</v>
      </c>
      <c r="Q262" s="210" t="s">
        <v>670</v>
      </c>
      <c r="R262" s="210" t="s">
        <v>670</v>
      </c>
      <c r="S262" s="210" t="s">
        <v>670</v>
      </c>
      <c r="T262" s="210" t="s">
        <v>670</v>
      </c>
      <c r="U262" s="210"/>
      <c r="V262" s="210"/>
      <c r="W262" s="210" t="s">
        <v>670</v>
      </c>
      <c r="X262" s="210" t="s">
        <v>670</v>
      </c>
      <c r="Y262" s="210" t="s">
        <v>670</v>
      </c>
      <c r="Z262" s="210" t="s">
        <v>670</v>
      </c>
      <c r="AA262" s="210" t="s">
        <v>670</v>
      </c>
      <c r="AB262" s="210" t="s">
        <v>670</v>
      </c>
      <c r="AC262" s="210"/>
      <c r="AD262" s="210" t="s">
        <v>670</v>
      </c>
      <c r="AE262" s="210" t="s">
        <v>670</v>
      </c>
      <c r="AF262" s="210" t="s">
        <v>670</v>
      </c>
      <c r="AG262" s="210" t="s">
        <v>670</v>
      </c>
      <c r="AH262" s="210"/>
      <c r="AI262" s="211"/>
      <c r="AJ262" s="222">
        <v>23</v>
      </c>
      <c r="AK262" s="211"/>
      <c r="AL262" s="212"/>
    </row>
    <row r="263" spans="1:38">
      <c r="A263" s="201">
        <v>6</v>
      </c>
      <c r="B263" s="209" t="s">
        <v>180</v>
      </c>
      <c r="C263" s="214"/>
      <c r="D263" s="210" t="s">
        <v>670</v>
      </c>
      <c r="E263" s="210" t="s">
        <v>670</v>
      </c>
      <c r="F263" s="210" t="s">
        <v>670</v>
      </c>
      <c r="G263" s="210"/>
      <c r="H263" s="210"/>
      <c r="I263" s="210" t="s">
        <v>670</v>
      </c>
      <c r="J263" s="210" t="s">
        <v>670</v>
      </c>
      <c r="K263" s="210" t="s">
        <v>670</v>
      </c>
      <c r="L263" s="210" t="s">
        <v>670</v>
      </c>
      <c r="M263" s="210" t="s">
        <v>670</v>
      </c>
      <c r="N263" s="210"/>
      <c r="O263" s="210"/>
      <c r="P263" s="210" t="s">
        <v>670</v>
      </c>
      <c r="Q263" s="210" t="s">
        <v>670</v>
      </c>
      <c r="R263" s="210" t="s">
        <v>670</v>
      </c>
      <c r="S263" s="210" t="s">
        <v>670</v>
      </c>
      <c r="T263" s="210" t="s">
        <v>670</v>
      </c>
      <c r="U263" s="210"/>
      <c r="V263" s="210"/>
      <c r="W263" s="210" t="s">
        <v>670</v>
      </c>
      <c r="X263" s="210" t="s">
        <v>670</v>
      </c>
      <c r="Y263" s="210" t="s">
        <v>670</v>
      </c>
      <c r="Z263" s="210" t="s">
        <v>670</v>
      </c>
      <c r="AA263" s="210" t="s">
        <v>670</v>
      </c>
      <c r="AB263" s="210" t="s">
        <v>670</v>
      </c>
      <c r="AC263" s="210"/>
      <c r="AD263" s="210" t="s">
        <v>670</v>
      </c>
      <c r="AE263" s="210" t="s">
        <v>670</v>
      </c>
      <c r="AF263" s="210" t="s">
        <v>670</v>
      </c>
      <c r="AG263" s="210" t="s">
        <v>670</v>
      </c>
      <c r="AH263" s="210"/>
      <c r="AI263" s="211"/>
      <c r="AJ263" s="222">
        <v>23</v>
      </c>
      <c r="AK263" s="211"/>
      <c r="AL263" s="212"/>
    </row>
    <row r="264" spans="1:38">
      <c r="A264" s="201">
        <v>7</v>
      </c>
      <c r="B264" s="209" t="s">
        <v>183</v>
      </c>
      <c r="C264" s="214"/>
      <c r="D264" s="210" t="s">
        <v>670</v>
      </c>
      <c r="E264" s="210" t="s">
        <v>670</v>
      </c>
      <c r="F264" s="210" t="s">
        <v>670</v>
      </c>
      <c r="G264" s="210"/>
      <c r="H264" s="210"/>
      <c r="I264" s="210" t="s">
        <v>670</v>
      </c>
      <c r="J264" s="210" t="s">
        <v>670</v>
      </c>
      <c r="K264" s="210" t="s">
        <v>670</v>
      </c>
      <c r="L264" s="210" t="s">
        <v>670</v>
      </c>
      <c r="M264" s="210" t="s">
        <v>670</v>
      </c>
      <c r="N264" s="210"/>
      <c r="O264" s="210"/>
      <c r="P264" s="210" t="s">
        <v>670</v>
      </c>
      <c r="Q264" s="210" t="s">
        <v>670</v>
      </c>
      <c r="R264" s="210" t="s">
        <v>670</v>
      </c>
      <c r="S264" s="210" t="s">
        <v>670</v>
      </c>
      <c r="T264" s="210" t="s">
        <v>670</v>
      </c>
      <c r="U264" s="210"/>
      <c r="V264" s="210"/>
      <c r="W264" s="210" t="s">
        <v>670</v>
      </c>
      <c r="X264" s="210" t="s">
        <v>670</v>
      </c>
      <c r="Y264" s="210" t="s">
        <v>670</v>
      </c>
      <c r="Z264" s="210" t="s">
        <v>670</v>
      </c>
      <c r="AA264" s="210" t="s">
        <v>670</v>
      </c>
      <c r="AB264" s="210" t="s">
        <v>670</v>
      </c>
      <c r="AC264" s="210"/>
      <c r="AD264" s="210" t="s">
        <v>670</v>
      </c>
      <c r="AE264" s="210" t="s">
        <v>670</v>
      </c>
      <c r="AF264" s="210" t="s">
        <v>670</v>
      </c>
      <c r="AG264" s="210" t="s">
        <v>670</v>
      </c>
      <c r="AH264" s="210"/>
      <c r="AI264" s="211"/>
      <c r="AJ264" s="222">
        <v>23</v>
      </c>
      <c r="AK264" s="211"/>
      <c r="AL264" s="212"/>
    </row>
    <row r="265" spans="1:38">
      <c r="A265" s="201">
        <v>8</v>
      </c>
      <c r="B265" s="209" t="s">
        <v>186</v>
      </c>
      <c r="C265" s="223"/>
      <c r="D265" s="210" t="s">
        <v>670</v>
      </c>
      <c r="E265" s="210" t="s">
        <v>670</v>
      </c>
      <c r="F265" s="210" t="s">
        <v>670</v>
      </c>
      <c r="G265" s="210"/>
      <c r="H265" s="210"/>
      <c r="I265" s="210" t="s">
        <v>670</v>
      </c>
      <c r="J265" s="210" t="s">
        <v>670</v>
      </c>
      <c r="K265" s="210" t="s">
        <v>670</v>
      </c>
      <c r="L265" s="210" t="s">
        <v>670</v>
      </c>
      <c r="M265" s="210" t="s">
        <v>670</v>
      </c>
      <c r="N265" s="210"/>
      <c r="O265" s="210"/>
      <c r="P265" s="210" t="s">
        <v>670</v>
      </c>
      <c r="Q265" s="210" t="s">
        <v>670</v>
      </c>
      <c r="R265" s="210" t="s">
        <v>670</v>
      </c>
      <c r="S265" s="210" t="s">
        <v>670</v>
      </c>
      <c r="T265" s="210" t="s">
        <v>670</v>
      </c>
      <c r="U265" s="210"/>
      <c r="V265" s="210"/>
      <c r="W265" s="210" t="s">
        <v>670</v>
      </c>
      <c r="X265" s="210" t="s">
        <v>670</v>
      </c>
      <c r="Y265" s="210" t="s">
        <v>670</v>
      </c>
      <c r="Z265" s="210" t="s">
        <v>670</v>
      </c>
      <c r="AA265" s="210" t="s">
        <v>670</v>
      </c>
      <c r="AB265" s="210" t="s">
        <v>670</v>
      </c>
      <c r="AC265" s="210"/>
      <c r="AD265" s="210" t="s">
        <v>670</v>
      </c>
      <c r="AE265" s="210" t="s">
        <v>670</v>
      </c>
      <c r="AF265" s="210" t="s">
        <v>670</v>
      </c>
      <c r="AG265" s="210" t="s">
        <v>670</v>
      </c>
      <c r="AH265" s="210"/>
      <c r="AI265" s="224"/>
      <c r="AJ265" s="222">
        <v>23</v>
      </c>
      <c r="AK265" s="224"/>
      <c r="AL265" s="225"/>
    </row>
    <row r="266" spans="1:38">
      <c r="A266" s="201">
        <v>9</v>
      </c>
      <c r="B266" s="207" t="s">
        <v>202</v>
      </c>
      <c r="C266" s="223"/>
      <c r="D266" s="210" t="s">
        <v>670</v>
      </c>
      <c r="E266" s="210" t="s">
        <v>670</v>
      </c>
      <c r="F266" s="210" t="s">
        <v>670</v>
      </c>
      <c r="G266" s="210"/>
      <c r="H266" s="210"/>
      <c r="I266" s="210" t="s">
        <v>670</v>
      </c>
      <c r="J266" s="210" t="s">
        <v>670</v>
      </c>
      <c r="K266" s="210" t="s">
        <v>670</v>
      </c>
      <c r="L266" s="210" t="s">
        <v>670</v>
      </c>
      <c r="M266" s="210" t="s">
        <v>670</v>
      </c>
      <c r="N266" s="210"/>
      <c r="O266" s="210"/>
      <c r="P266" s="210" t="s">
        <v>670</v>
      </c>
      <c r="Q266" s="210" t="s">
        <v>670</v>
      </c>
      <c r="R266" s="210" t="s">
        <v>670</v>
      </c>
      <c r="S266" s="210" t="s">
        <v>670</v>
      </c>
      <c r="T266" s="210" t="s">
        <v>670</v>
      </c>
      <c r="U266" s="210"/>
      <c r="V266" s="210"/>
      <c r="W266" s="210" t="s">
        <v>670</v>
      </c>
      <c r="X266" s="210" t="s">
        <v>670</v>
      </c>
      <c r="Y266" s="210" t="s">
        <v>670</v>
      </c>
      <c r="Z266" s="210" t="s">
        <v>670</v>
      </c>
      <c r="AA266" s="210" t="s">
        <v>670</v>
      </c>
      <c r="AB266" s="210" t="s">
        <v>670</v>
      </c>
      <c r="AC266" s="210"/>
      <c r="AD266" s="210" t="s">
        <v>670</v>
      </c>
      <c r="AE266" s="210" t="s">
        <v>670</v>
      </c>
      <c r="AF266" s="210" t="s">
        <v>670</v>
      </c>
      <c r="AG266" s="210" t="s">
        <v>670</v>
      </c>
      <c r="AH266" s="210"/>
      <c r="AI266" s="224"/>
      <c r="AJ266" s="222">
        <v>23</v>
      </c>
      <c r="AK266" s="224"/>
      <c r="AL266" s="225"/>
    </row>
    <row r="267" spans="1:38">
      <c r="A267" s="201">
        <v>10</v>
      </c>
      <c r="B267" s="207" t="s">
        <v>204</v>
      </c>
      <c r="C267" s="226"/>
      <c r="D267" s="210" t="s">
        <v>670</v>
      </c>
      <c r="E267" s="210" t="s">
        <v>670</v>
      </c>
      <c r="F267" s="210" t="s">
        <v>670</v>
      </c>
      <c r="G267" s="210"/>
      <c r="H267" s="210"/>
      <c r="I267" s="210" t="s">
        <v>670</v>
      </c>
      <c r="J267" s="210" t="s">
        <v>670</v>
      </c>
      <c r="K267" s="210" t="s">
        <v>670</v>
      </c>
      <c r="L267" s="210" t="s">
        <v>670</v>
      </c>
      <c r="M267" s="210" t="s">
        <v>670</v>
      </c>
      <c r="N267" s="210"/>
      <c r="O267" s="210"/>
      <c r="P267" s="210" t="s">
        <v>670</v>
      </c>
      <c r="Q267" s="210" t="s">
        <v>670</v>
      </c>
      <c r="R267" s="210" t="s">
        <v>670</v>
      </c>
      <c r="S267" s="210" t="s">
        <v>670</v>
      </c>
      <c r="T267" s="210" t="s">
        <v>670</v>
      </c>
      <c r="U267" s="210"/>
      <c r="V267" s="210"/>
      <c r="W267" s="210" t="s">
        <v>670</v>
      </c>
      <c r="X267" s="210" t="s">
        <v>670</v>
      </c>
      <c r="Y267" s="210" t="s">
        <v>670</v>
      </c>
      <c r="Z267" s="210" t="s">
        <v>670</v>
      </c>
      <c r="AA267" s="210" t="s">
        <v>670</v>
      </c>
      <c r="AB267" s="210" t="s">
        <v>670</v>
      </c>
      <c r="AC267" s="210"/>
      <c r="AD267" s="210" t="s">
        <v>670</v>
      </c>
      <c r="AE267" s="210" t="s">
        <v>670</v>
      </c>
      <c r="AF267" s="210" t="s">
        <v>670</v>
      </c>
      <c r="AG267" s="210" t="s">
        <v>670</v>
      </c>
      <c r="AH267" s="210"/>
      <c r="AI267" s="229"/>
      <c r="AJ267" s="222">
        <v>23</v>
      </c>
      <c r="AK267" s="229"/>
      <c r="AL267" s="230"/>
    </row>
    <row r="268" spans="1:38" ht="16.5" thickBot="1">
      <c r="A268" s="252">
        <v>11</v>
      </c>
      <c r="B268" s="253" t="s">
        <v>191</v>
      </c>
      <c r="C268" s="231"/>
      <c r="D268" s="232" t="s">
        <v>670</v>
      </c>
      <c r="E268" s="232" t="s">
        <v>670</v>
      </c>
      <c r="F268" s="232" t="s">
        <v>670</v>
      </c>
      <c r="G268" s="232"/>
      <c r="H268" s="232"/>
      <c r="I268" s="237" t="s">
        <v>670</v>
      </c>
      <c r="J268" s="237" t="s">
        <v>670</v>
      </c>
      <c r="K268" s="237" t="s">
        <v>670</v>
      </c>
      <c r="L268" s="232" t="s">
        <v>670</v>
      </c>
      <c r="M268" s="232" t="s">
        <v>670</v>
      </c>
      <c r="N268" s="232"/>
      <c r="O268" s="232"/>
      <c r="P268" s="232" t="s">
        <v>670</v>
      </c>
      <c r="Q268" s="232" t="s">
        <v>670</v>
      </c>
      <c r="R268" s="232" t="s">
        <v>670</v>
      </c>
      <c r="S268" s="232" t="s">
        <v>670</v>
      </c>
      <c r="T268" s="232" t="s">
        <v>670</v>
      </c>
      <c r="U268" s="232"/>
      <c r="V268" s="232"/>
      <c r="W268" s="232" t="s">
        <v>670</v>
      </c>
      <c r="X268" s="232" t="s">
        <v>670</v>
      </c>
      <c r="Y268" s="232" t="s">
        <v>670</v>
      </c>
      <c r="Z268" s="232" t="s">
        <v>670</v>
      </c>
      <c r="AA268" s="232" t="s">
        <v>670</v>
      </c>
      <c r="AB268" s="232" t="s">
        <v>670</v>
      </c>
      <c r="AC268" s="232"/>
      <c r="AD268" s="232" t="s">
        <v>670</v>
      </c>
      <c r="AE268" s="232" t="s">
        <v>670</v>
      </c>
      <c r="AF268" s="232" t="s">
        <v>670</v>
      </c>
      <c r="AG268" s="232" t="s">
        <v>670</v>
      </c>
      <c r="AH268" s="232"/>
      <c r="AI268" s="238"/>
      <c r="AJ268" s="239">
        <v>23</v>
      </c>
      <c r="AK268" s="240"/>
      <c r="AL268" s="241"/>
    </row>
    <row r="269" spans="1:38" ht="16.5" thickTop="1">
      <c r="A269" s="242"/>
      <c r="B269" s="243"/>
      <c r="C269" s="244"/>
      <c r="D269" s="245"/>
      <c r="E269" s="245"/>
      <c r="F269" s="245"/>
      <c r="G269" s="245"/>
      <c r="H269" s="245"/>
      <c r="I269" s="245"/>
      <c r="J269" s="245"/>
      <c r="K269" s="245"/>
      <c r="L269" s="245"/>
      <c r="M269" s="245"/>
      <c r="N269" s="245"/>
      <c r="O269" s="245"/>
      <c r="P269" s="245"/>
      <c r="Q269" s="245"/>
      <c r="R269" s="245"/>
      <c r="S269" s="245"/>
      <c r="T269" s="245"/>
      <c r="U269" s="245"/>
      <c r="V269" s="245"/>
      <c r="W269" s="245"/>
      <c r="X269" s="245"/>
      <c r="Y269" s="245"/>
      <c r="Z269" s="245"/>
      <c r="AA269" s="245"/>
      <c r="AB269" s="245"/>
      <c r="AC269" s="245"/>
      <c r="AD269" s="245"/>
      <c r="AE269" s="245"/>
      <c r="AF269" s="245"/>
      <c r="AG269" s="245"/>
      <c r="AH269" s="245"/>
      <c r="AI269" s="246"/>
      <c r="AJ269" s="247"/>
      <c r="AK269" s="246"/>
      <c r="AL269" s="246"/>
    </row>
    <row r="270" spans="1:38">
      <c r="A270" s="248"/>
      <c r="B270" s="248"/>
      <c r="C270" s="249"/>
      <c r="D270" s="248"/>
      <c r="E270" s="248"/>
      <c r="F270" s="248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448" t="s">
        <v>675</v>
      </c>
      <c r="AC270" s="448"/>
      <c r="AD270" s="448"/>
      <c r="AE270" s="448"/>
      <c r="AF270" s="448"/>
      <c r="AG270" s="448"/>
      <c r="AH270" s="448"/>
      <c r="AI270" s="448"/>
      <c r="AJ270" s="448"/>
      <c r="AK270" s="448"/>
      <c r="AL270" s="250"/>
    </row>
    <row r="271" spans="1:38">
      <c r="A271" s="449" t="s">
        <v>671</v>
      </c>
      <c r="B271" s="449"/>
      <c r="C271" s="449"/>
      <c r="D271" s="449"/>
      <c r="E271" s="245"/>
      <c r="F271" s="245"/>
      <c r="G271" s="245"/>
      <c r="H271" s="258"/>
      <c r="I271" s="245"/>
      <c r="J271" s="245"/>
      <c r="K271" s="245"/>
      <c r="L271" s="449"/>
      <c r="M271" s="449"/>
      <c r="N271" s="449"/>
      <c r="O271" s="449"/>
      <c r="P271" s="449"/>
      <c r="Q271" s="449"/>
      <c r="R271" s="245"/>
      <c r="S271" s="245"/>
      <c r="T271" s="245"/>
      <c r="U271" s="245"/>
      <c r="V271" s="245"/>
      <c r="W271" s="245"/>
      <c r="X271" s="245"/>
      <c r="Y271" s="245"/>
      <c r="Z271" s="245"/>
      <c r="AA271" s="245"/>
      <c r="AB271" s="449" t="s">
        <v>672</v>
      </c>
      <c r="AC271" s="449"/>
      <c r="AD271" s="449"/>
      <c r="AE271" s="449"/>
      <c r="AF271" s="449"/>
      <c r="AG271" s="449"/>
      <c r="AH271" s="449"/>
      <c r="AI271" s="449"/>
      <c r="AJ271" s="449"/>
      <c r="AK271" s="449"/>
      <c r="AL271" s="250"/>
    </row>
    <row r="276" spans="1:38">
      <c r="A276" s="403" t="s">
        <v>612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403"/>
      <c r="AB276" s="403"/>
      <c r="AC276" s="403"/>
      <c r="AD276" s="403"/>
      <c r="AE276" s="403"/>
      <c r="AF276" s="403"/>
      <c r="AG276" s="403"/>
      <c r="AH276" s="403"/>
      <c r="AI276" s="403"/>
      <c r="AJ276" s="403"/>
      <c r="AK276" s="403"/>
      <c r="AL276" s="403"/>
    </row>
    <row r="277" spans="1:38">
      <c r="A277" s="196" t="s">
        <v>613</v>
      </c>
      <c r="B277" s="196"/>
      <c r="C277" s="196"/>
      <c r="D277" s="196"/>
      <c r="E277" s="196"/>
      <c r="F277" s="196"/>
      <c r="G277" s="196"/>
      <c r="H277" s="196"/>
      <c r="I277" s="196"/>
      <c r="J277" s="196"/>
      <c r="K277" s="196"/>
      <c r="L277" s="196"/>
      <c r="M277" s="196"/>
      <c r="N277" s="196"/>
      <c r="O277" s="196"/>
      <c r="P277" s="196"/>
      <c r="Q277" s="196"/>
      <c r="R277" s="196"/>
      <c r="S277" s="196"/>
      <c r="T277" s="196"/>
      <c r="U277" s="196"/>
      <c r="V277" s="196"/>
      <c r="W277" s="196"/>
      <c r="X277" s="196"/>
      <c r="Y277" s="196"/>
      <c r="Z277" s="196"/>
      <c r="AA277" s="196"/>
      <c r="AB277" s="196"/>
      <c r="AC277" s="196"/>
      <c r="AD277" s="196"/>
      <c r="AE277" s="196"/>
      <c r="AF277" s="196"/>
      <c r="AG277" s="196"/>
      <c r="AH277" s="196"/>
      <c r="AI277" s="196"/>
      <c r="AJ277" s="196"/>
      <c r="AK277" s="196"/>
      <c r="AL277" s="196"/>
    </row>
    <row r="278" spans="1:38" ht="18.75">
      <c r="A278" s="450" t="s">
        <v>661</v>
      </c>
      <c r="B278" s="450"/>
      <c r="C278" s="450"/>
      <c r="D278" s="450"/>
      <c r="E278" s="450"/>
      <c r="F278" s="450"/>
      <c r="G278" s="450"/>
      <c r="H278" s="450"/>
      <c r="I278" s="450"/>
      <c r="J278" s="450"/>
      <c r="K278" s="450"/>
      <c r="L278" s="450"/>
      <c r="M278" s="450"/>
      <c r="N278" s="450"/>
      <c r="O278" s="450"/>
      <c r="P278" s="450"/>
      <c r="Q278" s="450"/>
      <c r="R278" s="450"/>
      <c r="S278" s="450"/>
      <c r="T278" s="450"/>
      <c r="U278" s="450"/>
      <c r="V278" s="450"/>
      <c r="W278" s="450"/>
      <c r="X278" s="450"/>
      <c r="Y278" s="450"/>
      <c r="Z278" s="450"/>
      <c r="AA278" s="450"/>
      <c r="AB278" s="450"/>
      <c r="AC278" s="450"/>
      <c r="AD278" s="450"/>
      <c r="AE278" s="450"/>
      <c r="AF278" s="450"/>
      <c r="AG278" s="450"/>
      <c r="AH278" s="450"/>
      <c r="AI278" s="450"/>
      <c r="AJ278" s="450"/>
      <c r="AK278" s="450"/>
      <c r="AL278" s="450"/>
    </row>
    <row r="279" spans="1:38">
      <c r="A279" s="451" t="s">
        <v>682</v>
      </c>
      <c r="B279" s="451"/>
      <c r="C279" s="451"/>
      <c r="D279" s="451"/>
      <c r="E279" s="451"/>
      <c r="F279" s="451"/>
      <c r="G279" s="451"/>
      <c r="H279" s="451"/>
      <c r="I279" s="451"/>
      <c r="J279" s="451"/>
      <c r="K279" s="451"/>
      <c r="L279" s="451"/>
      <c r="M279" s="451"/>
      <c r="N279" s="451"/>
      <c r="O279" s="451"/>
      <c r="P279" s="451"/>
      <c r="Q279" s="451"/>
      <c r="R279" s="451"/>
      <c r="S279" s="451"/>
      <c r="T279" s="451"/>
      <c r="U279" s="451"/>
      <c r="V279" s="451"/>
      <c r="W279" s="451"/>
      <c r="X279" s="451"/>
      <c r="Y279" s="451"/>
      <c r="Z279" s="451"/>
      <c r="AA279" s="451"/>
      <c r="AB279" s="451"/>
      <c r="AC279" s="451"/>
      <c r="AD279" s="451"/>
      <c r="AE279" s="451"/>
      <c r="AF279" s="451"/>
      <c r="AG279" s="451"/>
      <c r="AH279" s="451"/>
      <c r="AI279" s="451"/>
      <c r="AJ279" s="451"/>
      <c r="AK279" s="451"/>
      <c r="AL279" s="451"/>
    </row>
    <row r="280" spans="1:38" ht="16.5" thickBot="1">
      <c r="A280" s="449"/>
      <c r="B280" s="449"/>
      <c r="C280" s="449"/>
      <c r="D280" s="449"/>
      <c r="E280" s="449"/>
      <c r="F280" s="449"/>
      <c r="G280" s="449"/>
      <c r="H280" s="449"/>
      <c r="I280" s="449"/>
      <c r="J280" s="449"/>
      <c r="K280" s="449"/>
      <c r="L280" s="449"/>
      <c r="M280" s="449"/>
      <c r="N280" s="449"/>
      <c r="O280" s="449"/>
      <c r="P280" s="449"/>
      <c r="Q280" s="449"/>
      <c r="R280" s="449"/>
      <c r="S280" s="449"/>
      <c r="T280" s="449"/>
      <c r="U280" s="449"/>
      <c r="V280" s="449"/>
      <c r="W280" s="449"/>
      <c r="X280" s="449"/>
      <c r="Y280" s="449"/>
      <c r="Z280" s="449"/>
      <c r="AA280" s="449"/>
      <c r="AB280" s="449"/>
      <c r="AC280" s="449"/>
      <c r="AD280" s="449"/>
      <c r="AE280" s="449"/>
      <c r="AF280" s="449"/>
      <c r="AG280" s="449"/>
      <c r="AH280" s="449"/>
      <c r="AI280" s="449"/>
      <c r="AJ280" s="449"/>
      <c r="AK280" s="449"/>
      <c r="AL280" s="449"/>
    </row>
    <row r="281" spans="1:38" ht="16.5" thickTop="1">
      <c r="A281" s="452" t="s">
        <v>126</v>
      </c>
      <c r="B281" s="454" t="s">
        <v>662</v>
      </c>
      <c r="C281" s="456" t="s">
        <v>663</v>
      </c>
      <c r="D281" s="454" t="s">
        <v>664</v>
      </c>
      <c r="E281" s="454"/>
      <c r="F281" s="454"/>
      <c r="G281" s="454"/>
      <c r="H281" s="454"/>
      <c r="I281" s="454"/>
      <c r="J281" s="454"/>
      <c r="K281" s="454"/>
      <c r="L281" s="454"/>
      <c r="M281" s="454"/>
      <c r="N281" s="454"/>
      <c r="O281" s="454"/>
      <c r="P281" s="454"/>
      <c r="Q281" s="454"/>
      <c r="R281" s="454"/>
      <c r="S281" s="454"/>
      <c r="T281" s="454"/>
      <c r="U281" s="454"/>
      <c r="V281" s="454"/>
      <c r="W281" s="454"/>
      <c r="X281" s="454"/>
      <c r="Y281" s="454"/>
      <c r="Z281" s="454"/>
      <c r="AA281" s="454"/>
      <c r="AB281" s="454"/>
      <c r="AC281" s="454"/>
      <c r="AD281" s="454"/>
      <c r="AE281" s="454"/>
      <c r="AF281" s="454"/>
      <c r="AG281" s="454"/>
      <c r="AH281" s="454"/>
      <c r="AI281" s="458" t="s">
        <v>665</v>
      </c>
      <c r="AJ281" s="458"/>
      <c r="AK281" s="458"/>
      <c r="AL281" s="459"/>
    </row>
    <row r="282" spans="1:38" ht="25.5">
      <c r="A282" s="453"/>
      <c r="B282" s="455"/>
      <c r="C282" s="457"/>
      <c r="D282" s="210">
        <v>1</v>
      </c>
      <c r="E282" s="210">
        <v>2</v>
      </c>
      <c r="F282" s="210">
        <v>3</v>
      </c>
      <c r="G282" s="210">
        <v>4</v>
      </c>
      <c r="H282" s="210">
        <v>5</v>
      </c>
      <c r="I282" s="210">
        <v>6</v>
      </c>
      <c r="J282" s="210">
        <v>7</v>
      </c>
      <c r="K282" s="210">
        <v>8</v>
      </c>
      <c r="L282" s="210">
        <v>9</v>
      </c>
      <c r="M282" s="210">
        <v>10</v>
      </c>
      <c r="N282" s="210">
        <v>11</v>
      </c>
      <c r="O282" s="210">
        <v>12</v>
      </c>
      <c r="P282" s="210">
        <v>13</v>
      </c>
      <c r="Q282" s="210">
        <v>14</v>
      </c>
      <c r="R282" s="210">
        <v>15</v>
      </c>
      <c r="S282" s="210">
        <v>16</v>
      </c>
      <c r="T282" s="210">
        <v>17</v>
      </c>
      <c r="U282" s="210">
        <v>18</v>
      </c>
      <c r="V282" s="210">
        <v>19</v>
      </c>
      <c r="W282" s="210">
        <v>20</v>
      </c>
      <c r="X282" s="210">
        <v>21</v>
      </c>
      <c r="Y282" s="210">
        <v>22</v>
      </c>
      <c r="Z282" s="210">
        <v>23</v>
      </c>
      <c r="AA282" s="210">
        <v>24</v>
      </c>
      <c r="AB282" s="210">
        <v>25</v>
      </c>
      <c r="AC282" s="210">
        <v>26</v>
      </c>
      <c r="AD282" s="210">
        <v>27</v>
      </c>
      <c r="AE282" s="210">
        <v>28</v>
      </c>
      <c r="AF282" s="210">
        <v>29</v>
      </c>
      <c r="AG282" s="210">
        <v>30</v>
      </c>
      <c r="AH282" s="210">
        <v>31</v>
      </c>
      <c r="AI282" s="211" t="s">
        <v>666</v>
      </c>
      <c r="AJ282" s="211" t="s">
        <v>667</v>
      </c>
      <c r="AK282" s="211" t="s">
        <v>668</v>
      </c>
      <c r="AL282" s="212" t="s">
        <v>669</v>
      </c>
    </row>
    <row r="283" spans="1:38">
      <c r="A283" s="442" t="s">
        <v>633</v>
      </c>
      <c r="B283" s="443"/>
      <c r="C283" s="213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1"/>
      <c r="AJ283" s="211"/>
      <c r="AK283" s="211"/>
      <c r="AL283" s="212"/>
    </row>
    <row r="284" spans="1:38">
      <c r="A284" s="199">
        <v>1</v>
      </c>
      <c r="B284" s="251" t="s">
        <v>449</v>
      </c>
      <c r="C284" s="214"/>
      <c r="D284" s="210" t="s">
        <v>670</v>
      </c>
      <c r="E284" s="210"/>
      <c r="F284" s="210" t="s">
        <v>670</v>
      </c>
      <c r="G284" s="210" t="s">
        <v>670</v>
      </c>
      <c r="H284" s="210" t="s">
        <v>670</v>
      </c>
      <c r="I284" s="210" t="s">
        <v>670</v>
      </c>
      <c r="J284" s="210" t="s">
        <v>670</v>
      </c>
      <c r="K284" s="210" t="s">
        <v>670</v>
      </c>
      <c r="L284" s="210"/>
      <c r="M284" s="210" t="s">
        <v>670</v>
      </c>
      <c r="N284" s="210" t="s">
        <v>670</v>
      </c>
      <c r="O284" s="210" t="s">
        <v>670</v>
      </c>
      <c r="P284" s="210" t="s">
        <v>670</v>
      </c>
      <c r="Q284" s="210" t="s">
        <v>670</v>
      </c>
      <c r="R284" s="210" t="s">
        <v>670</v>
      </c>
      <c r="S284" s="210"/>
      <c r="T284" s="210" t="s">
        <v>670</v>
      </c>
      <c r="U284" s="210" t="s">
        <v>670</v>
      </c>
      <c r="V284" s="210" t="s">
        <v>670</v>
      </c>
      <c r="W284" s="210" t="s">
        <v>670</v>
      </c>
      <c r="X284" s="210" t="s">
        <v>670</v>
      </c>
      <c r="Y284" s="210" t="s">
        <v>670</v>
      </c>
      <c r="Z284" s="210"/>
      <c r="AA284" s="210"/>
      <c r="AB284" s="210" t="s">
        <v>670</v>
      </c>
      <c r="AC284" s="210" t="s">
        <v>670</v>
      </c>
      <c r="AD284" s="210" t="s">
        <v>670</v>
      </c>
      <c r="AE284" s="210" t="s">
        <v>670</v>
      </c>
      <c r="AF284" s="210"/>
      <c r="AG284" s="210"/>
      <c r="AH284" s="210"/>
      <c r="AI284" s="211"/>
      <c r="AJ284" s="215">
        <v>23</v>
      </c>
      <c r="AK284" s="211"/>
      <c r="AL284" s="212"/>
    </row>
    <row r="285" spans="1:38">
      <c r="A285" s="199">
        <v>2</v>
      </c>
      <c r="B285" s="251" t="s">
        <v>150</v>
      </c>
      <c r="C285" s="214"/>
      <c r="D285" s="210" t="s">
        <v>670</v>
      </c>
      <c r="E285" s="210"/>
      <c r="F285" s="210" t="s">
        <v>670</v>
      </c>
      <c r="G285" s="210" t="s">
        <v>670</v>
      </c>
      <c r="H285" s="210" t="s">
        <v>670</v>
      </c>
      <c r="I285" s="210" t="s">
        <v>670</v>
      </c>
      <c r="J285" s="210" t="s">
        <v>670</v>
      </c>
      <c r="K285" s="210" t="s">
        <v>670</v>
      </c>
      <c r="L285" s="210"/>
      <c r="M285" s="210" t="s">
        <v>670</v>
      </c>
      <c r="N285" s="210" t="s">
        <v>670</v>
      </c>
      <c r="O285" s="210" t="s">
        <v>670</v>
      </c>
      <c r="P285" s="210" t="s">
        <v>670</v>
      </c>
      <c r="Q285" s="210" t="s">
        <v>670</v>
      </c>
      <c r="R285" s="210" t="s">
        <v>670</v>
      </c>
      <c r="S285" s="210"/>
      <c r="T285" s="210" t="s">
        <v>670</v>
      </c>
      <c r="U285" s="210" t="s">
        <v>670</v>
      </c>
      <c r="V285" s="210" t="s">
        <v>670</v>
      </c>
      <c r="W285" s="210" t="s">
        <v>670</v>
      </c>
      <c r="X285" s="210" t="s">
        <v>670</v>
      </c>
      <c r="Y285" s="210" t="s">
        <v>670</v>
      </c>
      <c r="Z285" s="210"/>
      <c r="AA285" s="210"/>
      <c r="AB285" s="210" t="s">
        <v>670</v>
      </c>
      <c r="AC285" s="210" t="s">
        <v>670</v>
      </c>
      <c r="AD285" s="210" t="s">
        <v>670</v>
      </c>
      <c r="AE285" s="210" t="s">
        <v>670</v>
      </c>
      <c r="AF285" s="210"/>
      <c r="AG285" s="210"/>
      <c r="AH285" s="210"/>
      <c r="AI285" s="211"/>
      <c r="AJ285" s="215">
        <v>23</v>
      </c>
      <c r="AK285" s="211"/>
      <c r="AL285" s="212"/>
    </row>
    <row r="286" spans="1:38">
      <c r="A286" s="199">
        <v>3</v>
      </c>
      <c r="B286" s="208" t="s">
        <v>154</v>
      </c>
      <c r="C286" s="214"/>
      <c r="D286" s="210" t="s">
        <v>670</v>
      </c>
      <c r="E286" s="210"/>
      <c r="F286" s="210" t="s">
        <v>670</v>
      </c>
      <c r="G286" s="210" t="s">
        <v>670</v>
      </c>
      <c r="H286" s="210" t="s">
        <v>670</v>
      </c>
      <c r="I286" s="210" t="s">
        <v>670</v>
      </c>
      <c r="J286" s="210" t="s">
        <v>670</v>
      </c>
      <c r="K286" s="210" t="s">
        <v>670</v>
      </c>
      <c r="L286" s="210"/>
      <c r="M286" s="210" t="s">
        <v>670</v>
      </c>
      <c r="N286" s="210" t="s">
        <v>670</v>
      </c>
      <c r="O286" s="210" t="s">
        <v>670</v>
      </c>
      <c r="P286" s="210" t="s">
        <v>670</v>
      </c>
      <c r="Q286" s="210" t="s">
        <v>670</v>
      </c>
      <c r="R286" s="210" t="s">
        <v>670</v>
      </c>
      <c r="S286" s="210"/>
      <c r="T286" s="210" t="s">
        <v>670</v>
      </c>
      <c r="U286" s="210" t="s">
        <v>670</v>
      </c>
      <c r="V286" s="210" t="s">
        <v>670</v>
      </c>
      <c r="W286" s="210" t="s">
        <v>670</v>
      </c>
      <c r="X286" s="210" t="s">
        <v>670</v>
      </c>
      <c r="Y286" s="210" t="s">
        <v>670</v>
      </c>
      <c r="Z286" s="210"/>
      <c r="AA286" s="210"/>
      <c r="AB286" s="210" t="s">
        <v>670</v>
      </c>
      <c r="AC286" s="210" t="s">
        <v>670</v>
      </c>
      <c r="AD286" s="210" t="s">
        <v>670</v>
      </c>
      <c r="AE286" s="210" t="s">
        <v>670</v>
      </c>
      <c r="AF286" s="210"/>
      <c r="AG286" s="210"/>
      <c r="AH286" s="210"/>
      <c r="AI286" s="211"/>
      <c r="AJ286" s="215">
        <v>23</v>
      </c>
      <c r="AK286" s="211"/>
      <c r="AL286" s="212"/>
    </row>
    <row r="287" spans="1:38">
      <c r="A287" s="199">
        <v>4</v>
      </c>
      <c r="B287" s="208" t="s">
        <v>158</v>
      </c>
      <c r="C287" s="214"/>
      <c r="D287" s="210" t="s">
        <v>670</v>
      </c>
      <c r="E287" s="210"/>
      <c r="F287" s="210" t="s">
        <v>670</v>
      </c>
      <c r="G287" s="210" t="s">
        <v>670</v>
      </c>
      <c r="H287" s="210" t="s">
        <v>670</v>
      </c>
      <c r="I287" s="210" t="s">
        <v>670</v>
      </c>
      <c r="J287" s="210" t="s">
        <v>670</v>
      </c>
      <c r="K287" s="210" t="s">
        <v>670</v>
      </c>
      <c r="L287" s="210"/>
      <c r="M287" s="210" t="s">
        <v>670</v>
      </c>
      <c r="N287" s="210" t="s">
        <v>670</v>
      </c>
      <c r="O287" s="210" t="s">
        <v>670</v>
      </c>
      <c r="P287" s="210" t="s">
        <v>670</v>
      </c>
      <c r="Q287" s="210" t="s">
        <v>670</v>
      </c>
      <c r="R287" s="210" t="s">
        <v>670</v>
      </c>
      <c r="S287" s="210"/>
      <c r="T287" s="210" t="s">
        <v>670</v>
      </c>
      <c r="U287" s="210" t="s">
        <v>670</v>
      </c>
      <c r="V287" s="210" t="s">
        <v>670</v>
      </c>
      <c r="W287" s="210" t="s">
        <v>670</v>
      </c>
      <c r="X287" s="210" t="s">
        <v>670</v>
      </c>
      <c r="Y287" s="210" t="s">
        <v>670</v>
      </c>
      <c r="Z287" s="210"/>
      <c r="AA287" s="210"/>
      <c r="AB287" s="210" t="s">
        <v>670</v>
      </c>
      <c r="AC287" s="210" t="s">
        <v>670</v>
      </c>
      <c r="AD287" s="210" t="s">
        <v>670</v>
      </c>
      <c r="AE287" s="210" t="s">
        <v>670</v>
      </c>
      <c r="AF287" s="210"/>
      <c r="AG287" s="210"/>
      <c r="AH287" s="210"/>
      <c r="AI287" s="211"/>
      <c r="AJ287" s="215">
        <v>23</v>
      </c>
      <c r="AK287" s="211"/>
      <c r="AL287" s="212"/>
    </row>
    <row r="288" spans="1:38">
      <c r="A288" s="199">
        <v>5</v>
      </c>
      <c r="B288" s="208" t="s">
        <v>165</v>
      </c>
      <c r="C288" s="214"/>
      <c r="D288" s="210" t="s">
        <v>670</v>
      </c>
      <c r="E288" s="210"/>
      <c r="F288" s="210" t="s">
        <v>670</v>
      </c>
      <c r="G288" s="210" t="s">
        <v>670</v>
      </c>
      <c r="H288" s="210" t="s">
        <v>670</v>
      </c>
      <c r="I288" s="210" t="s">
        <v>670</v>
      </c>
      <c r="J288" s="210" t="s">
        <v>670</v>
      </c>
      <c r="K288" s="210" t="s">
        <v>670</v>
      </c>
      <c r="L288" s="210"/>
      <c r="M288" s="210" t="s">
        <v>670</v>
      </c>
      <c r="N288" s="210" t="s">
        <v>670</v>
      </c>
      <c r="O288" s="210" t="s">
        <v>670</v>
      </c>
      <c r="P288" s="210" t="s">
        <v>670</v>
      </c>
      <c r="Q288" s="210" t="s">
        <v>670</v>
      </c>
      <c r="R288" s="210" t="s">
        <v>670</v>
      </c>
      <c r="S288" s="210"/>
      <c r="T288" s="210" t="s">
        <v>670</v>
      </c>
      <c r="U288" s="210" t="s">
        <v>670</v>
      </c>
      <c r="V288" s="210" t="s">
        <v>670</v>
      </c>
      <c r="W288" s="210" t="s">
        <v>670</v>
      </c>
      <c r="X288" s="210" t="s">
        <v>670</v>
      </c>
      <c r="Y288" s="210" t="s">
        <v>670</v>
      </c>
      <c r="Z288" s="210"/>
      <c r="AA288" s="210"/>
      <c r="AB288" s="210" t="s">
        <v>670</v>
      </c>
      <c r="AC288" s="210" t="s">
        <v>670</v>
      </c>
      <c r="AD288" s="210" t="s">
        <v>670</v>
      </c>
      <c r="AE288" s="210"/>
      <c r="AF288" s="210"/>
      <c r="AG288" s="210"/>
      <c r="AH288" s="210"/>
      <c r="AI288" s="211"/>
      <c r="AJ288" s="215">
        <v>22</v>
      </c>
      <c r="AK288" s="211"/>
      <c r="AL288" s="212"/>
    </row>
    <row r="289" spans="1:38">
      <c r="A289" s="217"/>
      <c r="B289" s="218"/>
      <c r="C289" s="214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1"/>
      <c r="AJ289" s="219"/>
      <c r="AK289" s="211"/>
      <c r="AL289" s="212"/>
    </row>
    <row r="290" spans="1:38">
      <c r="A290" s="444" t="s">
        <v>634</v>
      </c>
      <c r="B290" s="445"/>
      <c r="C290" s="214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1"/>
      <c r="AJ290" s="219"/>
      <c r="AK290" s="211"/>
      <c r="AL290" s="212"/>
    </row>
    <row r="291" spans="1:38">
      <c r="A291" s="220">
        <v>1</v>
      </c>
      <c r="B291" s="207" t="s">
        <v>163</v>
      </c>
      <c r="C291" s="214"/>
      <c r="D291" s="210" t="s">
        <v>670</v>
      </c>
      <c r="E291" s="210"/>
      <c r="F291" s="210" t="s">
        <v>670</v>
      </c>
      <c r="G291" s="210" t="s">
        <v>670</v>
      </c>
      <c r="H291" s="210" t="s">
        <v>670</v>
      </c>
      <c r="I291" s="210" t="s">
        <v>670</v>
      </c>
      <c r="J291" s="210" t="s">
        <v>670</v>
      </c>
      <c r="K291" s="210" t="s">
        <v>670</v>
      </c>
      <c r="L291" s="210"/>
      <c r="M291" s="210" t="s">
        <v>670</v>
      </c>
      <c r="N291" s="210" t="s">
        <v>670</v>
      </c>
      <c r="O291" s="210" t="s">
        <v>670</v>
      </c>
      <c r="P291" s="210" t="s">
        <v>670</v>
      </c>
      <c r="Q291" s="210" t="s">
        <v>670</v>
      </c>
      <c r="R291" s="210" t="s">
        <v>670</v>
      </c>
      <c r="S291" s="210"/>
      <c r="T291" s="210" t="s">
        <v>670</v>
      </c>
      <c r="U291" s="210" t="s">
        <v>670</v>
      </c>
      <c r="V291" s="210" t="s">
        <v>670</v>
      </c>
      <c r="W291" s="210" t="s">
        <v>670</v>
      </c>
      <c r="X291" s="210" t="s">
        <v>670</v>
      </c>
      <c r="Y291" s="210" t="s">
        <v>670</v>
      </c>
      <c r="Z291" s="210"/>
      <c r="AA291" s="210"/>
      <c r="AB291" s="210" t="s">
        <v>670</v>
      </c>
      <c r="AC291" s="210" t="s">
        <v>670</v>
      </c>
      <c r="AD291" s="210" t="s">
        <v>670</v>
      </c>
      <c r="AE291" s="210"/>
      <c r="AF291" s="210"/>
      <c r="AG291" s="210"/>
      <c r="AH291" s="210"/>
      <c r="AI291" s="211"/>
      <c r="AJ291" s="221">
        <v>22</v>
      </c>
      <c r="AK291" s="211"/>
      <c r="AL291" s="212"/>
    </row>
    <row r="292" spans="1:38">
      <c r="A292" s="220">
        <v>2</v>
      </c>
      <c r="B292" s="207" t="s">
        <v>168</v>
      </c>
      <c r="C292" s="214"/>
      <c r="D292" s="210" t="s">
        <v>670</v>
      </c>
      <c r="E292" s="210"/>
      <c r="F292" s="210" t="s">
        <v>670</v>
      </c>
      <c r="G292" s="210" t="s">
        <v>670</v>
      </c>
      <c r="H292" s="210" t="s">
        <v>670</v>
      </c>
      <c r="I292" s="210" t="s">
        <v>670</v>
      </c>
      <c r="J292" s="210" t="s">
        <v>670</v>
      </c>
      <c r="K292" s="210" t="s">
        <v>670</v>
      </c>
      <c r="L292" s="210"/>
      <c r="M292" s="210" t="s">
        <v>670</v>
      </c>
      <c r="N292" s="210" t="s">
        <v>670</v>
      </c>
      <c r="O292" s="210" t="s">
        <v>670</v>
      </c>
      <c r="P292" s="210" t="s">
        <v>670</v>
      </c>
      <c r="Q292" s="210" t="s">
        <v>670</v>
      </c>
      <c r="R292" s="210" t="s">
        <v>670</v>
      </c>
      <c r="S292" s="210"/>
      <c r="T292" s="210" t="s">
        <v>670</v>
      </c>
      <c r="U292" s="210" t="s">
        <v>670</v>
      </c>
      <c r="V292" s="210" t="s">
        <v>670</v>
      </c>
      <c r="W292" s="210" t="s">
        <v>670</v>
      </c>
      <c r="X292" s="210" t="s">
        <v>670</v>
      </c>
      <c r="Y292" s="210" t="s">
        <v>670</v>
      </c>
      <c r="Z292" s="210"/>
      <c r="AA292" s="210"/>
      <c r="AB292" s="210" t="s">
        <v>670</v>
      </c>
      <c r="AC292" s="210" t="s">
        <v>670</v>
      </c>
      <c r="AD292" s="210" t="s">
        <v>670</v>
      </c>
      <c r="AE292" s="210"/>
      <c r="AF292" s="210"/>
      <c r="AG292" s="210"/>
      <c r="AH292" s="210"/>
      <c r="AI292" s="211"/>
      <c r="AJ292" s="221">
        <v>22</v>
      </c>
      <c r="AK292" s="211"/>
      <c r="AL292" s="212"/>
    </row>
    <row r="293" spans="1:38">
      <c r="A293" s="220">
        <v>3</v>
      </c>
      <c r="B293" s="207" t="s">
        <v>674</v>
      </c>
      <c r="C293" s="214"/>
      <c r="D293" s="210" t="s">
        <v>670</v>
      </c>
      <c r="E293" s="210"/>
      <c r="F293" s="210" t="s">
        <v>670</v>
      </c>
      <c r="G293" s="210" t="s">
        <v>670</v>
      </c>
      <c r="H293" s="210" t="s">
        <v>670</v>
      </c>
      <c r="I293" s="210" t="s">
        <v>670</v>
      </c>
      <c r="J293" s="210" t="s">
        <v>670</v>
      </c>
      <c r="K293" s="210" t="s">
        <v>670</v>
      </c>
      <c r="L293" s="210"/>
      <c r="M293" s="210" t="s">
        <v>670</v>
      </c>
      <c r="N293" s="210" t="s">
        <v>670</v>
      </c>
      <c r="O293" s="210" t="s">
        <v>670</v>
      </c>
      <c r="P293" s="210" t="s">
        <v>670</v>
      </c>
      <c r="Q293" s="210" t="s">
        <v>670</v>
      </c>
      <c r="R293" s="210" t="s">
        <v>670</v>
      </c>
      <c r="S293" s="210"/>
      <c r="T293" s="210" t="s">
        <v>670</v>
      </c>
      <c r="U293" s="210" t="s">
        <v>670</v>
      </c>
      <c r="V293" s="210" t="s">
        <v>670</v>
      </c>
      <c r="W293" s="210" t="s">
        <v>670</v>
      </c>
      <c r="X293" s="210" t="s">
        <v>670</v>
      </c>
      <c r="Y293" s="210" t="s">
        <v>670</v>
      </c>
      <c r="Z293" s="210"/>
      <c r="AA293" s="210"/>
      <c r="AB293" s="210" t="s">
        <v>670</v>
      </c>
      <c r="AC293" s="210" t="s">
        <v>670</v>
      </c>
      <c r="AD293" s="210" t="s">
        <v>670</v>
      </c>
      <c r="AE293" s="210"/>
      <c r="AF293" s="210"/>
      <c r="AG293" s="210"/>
      <c r="AH293" s="210"/>
      <c r="AI293" s="211"/>
      <c r="AJ293" s="221">
        <v>22</v>
      </c>
      <c r="AK293" s="211"/>
      <c r="AL293" s="212"/>
    </row>
    <row r="294" spans="1:38">
      <c r="A294" s="217"/>
      <c r="B294" s="216"/>
      <c r="C294" s="214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1"/>
      <c r="AJ294" s="219"/>
      <c r="AK294" s="211"/>
      <c r="AL294" s="212"/>
    </row>
    <row r="295" spans="1:38">
      <c r="A295" s="446" t="s">
        <v>635</v>
      </c>
      <c r="B295" s="447"/>
      <c r="C295" s="214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1"/>
      <c r="AJ295" s="211"/>
      <c r="AK295" s="211"/>
      <c r="AL295" s="212"/>
    </row>
    <row r="296" spans="1:38">
      <c r="A296" s="201">
        <v>1</v>
      </c>
      <c r="B296" s="207" t="s">
        <v>205</v>
      </c>
      <c r="C296" s="214"/>
      <c r="D296" s="210" t="s">
        <v>670</v>
      </c>
      <c r="E296" s="210"/>
      <c r="F296" s="210" t="s">
        <v>670</v>
      </c>
      <c r="G296" s="210" t="s">
        <v>670</v>
      </c>
      <c r="H296" s="210" t="s">
        <v>670</v>
      </c>
      <c r="I296" s="210" t="s">
        <v>670</v>
      </c>
      <c r="J296" s="210" t="s">
        <v>670</v>
      </c>
      <c r="K296" s="210" t="s">
        <v>670</v>
      </c>
      <c r="L296" s="210"/>
      <c r="M296" s="210" t="s">
        <v>670</v>
      </c>
      <c r="N296" s="210" t="s">
        <v>670</v>
      </c>
      <c r="O296" s="210" t="s">
        <v>670</v>
      </c>
      <c r="P296" s="210" t="s">
        <v>670</v>
      </c>
      <c r="Q296" s="210" t="s">
        <v>670</v>
      </c>
      <c r="R296" s="210" t="s">
        <v>670</v>
      </c>
      <c r="S296" s="210"/>
      <c r="T296" s="210" t="s">
        <v>670</v>
      </c>
      <c r="U296" s="210" t="s">
        <v>670</v>
      </c>
      <c r="V296" s="210" t="s">
        <v>670</v>
      </c>
      <c r="W296" s="210" t="s">
        <v>670</v>
      </c>
      <c r="X296" s="210" t="s">
        <v>670</v>
      </c>
      <c r="Y296" s="210" t="s">
        <v>670</v>
      </c>
      <c r="Z296" s="210"/>
      <c r="AA296" s="210"/>
      <c r="AB296" s="210" t="s">
        <v>670</v>
      </c>
      <c r="AC296" s="210" t="s">
        <v>670</v>
      </c>
      <c r="AD296" s="210" t="s">
        <v>670</v>
      </c>
      <c r="AE296" s="210"/>
      <c r="AF296" s="210"/>
      <c r="AG296" s="210"/>
      <c r="AH296" s="210"/>
      <c r="AI296" s="211"/>
      <c r="AJ296" s="222">
        <v>22</v>
      </c>
      <c r="AK296" s="211"/>
      <c r="AL296" s="212"/>
    </row>
    <row r="297" spans="1:38">
      <c r="A297" s="201">
        <v>2</v>
      </c>
      <c r="B297" s="207" t="s">
        <v>207</v>
      </c>
      <c r="C297" s="214"/>
      <c r="D297" s="210" t="s">
        <v>670</v>
      </c>
      <c r="E297" s="210"/>
      <c r="F297" s="210" t="s">
        <v>670</v>
      </c>
      <c r="G297" s="210" t="s">
        <v>670</v>
      </c>
      <c r="H297" s="210" t="s">
        <v>670</v>
      </c>
      <c r="I297" s="210" t="s">
        <v>670</v>
      </c>
      <c r="J297" s="210" t="s">
        <v>670</v>
      </c>
      <c r="K297" s="210" t="s">
        <v>670</v>
      </c>
      <c r="L297" s="210"/>
      <c r="M297" s="210" t="s">
        <v>670</v>
      </c>
      <c r="N297" s="210" t="s">
        <v>670</v>
      </c>
      <c r="O297" s="210" t="s">
        <v>670</v>
      </c>
      <c r="P297" s="210" t="s">
        <v>670</v>
      </c>
      <c r="Q297" s="210" t="s">
        <v>670</v>
      </c>
      <c r="R297" s="210" t="s">
        <v>670</v>
      </c>
      <c r="S297" s="210"/>
      <c r="T297" s="210" t="s">
        <v>670</v>
      </c>
      <c r="U297" s="210" t="s">
        <v>670</v>
      </c>
      <c r="V297" s="210" t="s">
        <v>670</v>
      </c>
      <c r="W297" s="210" t="s">
        <v>670</v>
      </c>
      <c r="X297" s="210" t="s">
        <v>670</v>
      </c>
      <c r="Y297" s="210" t="s">
        <v>670</v>
      </c>
      <c r="Z297" s="210"/>
      <c r="AA297" s="210"/>
      <c r="AB297" s="210" t="s">
        <v>670</v>
      </c>
      <c r="AC297" s="210" t="s">
        <v>670</v>
      </c>
      <c r="AD297" s="210" t="s">
        <v>670</v>
      </c>
      <c r="AE297" s="210"/>
      <c r="AF297" s="210"/>
      <c r="AG297" s="210"/>
      <c r="AH297" s="210"/>
      <c r="AI297" s="211"/>
      <c r="AJ297" s="222">
        <v>22</v>
      </c>
      <c r="AK297" s="211"/>
      <c r="AL297" s="212"/>
    </row>
    <row r="298" spans="1:38">
      <c r="A298" s="201">
        <v>3</v>
      </c>
      <c r="B298" s="207" t="s">
        <v>186</v>
      </c>
      <c r="C298" s="214"/>
      <c r="D298" s="210" t="s">
        <v>670</v>
      </c>
      <c r="E298" s="210"/>
      <c r="F298" s="210" t="s">
        <v>670</v>
      </c>
      <c r="G298" s="210" t="s">
        <v>670</v>
      </c>
      <c r="H298" s="210" t="s">
        <v>670</v>
      </c>
      <c r="I298" s="210" t="s">
        <v>670</v>
      </c>
      <c r="J298" s="210" t="s">
        <v>670</v>
      </c>
      <c r="K298" s="210" t="s">
        <v>670</v>
      </c>
      <c r="L298" s="210"/>
      <c r="M298" s="210" t="s">
        <v>670</v>
      </c>
      <c r="N298" s="210" t="s">
        <v>670</v>
      </c>
      <c r="O298" s="210" t="s">
        <v>670</v>
      </c>
      <c r="P298" s="210" t="s">
        <v>670</v>
      </c>
      <c r="Q298" s="210" t="s">
        <v>670</v>
      </c>
      <c r="R298" s="210" t="s">
        <v>670</v>
      </c>
      <c r="S298" s="210"/>
      <c r="T298" s="210" t="s">
        <v>670</v>
      </c>
      <c r="U298" s="210" t="s">
        <v>670</v>
      </c>
      <c r="V298" s="210" t="s">
        <v>670</v>
      </c>
      <c r="W298" s="210" t="s">
        <v>670</v>
      </c>
      <c r="X298" s="210" t="s">
        <v>670</v>
      </c>
      <c r="Y298" s="210" t="s">
        <v>670</v>
      </c>
      <c r="Z298" s="210"/>
      <c r="AA298" s="210"/>
      <c r="AB298" s="210" t="s">
        <v>670</v>
      </c>
      <c r="AC298" s="210" t="s">
        <v>670</v>
      </c>
      <c r="AD298" s="210" t="s">
        <v>670</v>
      </c>
      <c r="AE298" s="210"/>
      <c r="AF298" s="210"/>
      <c r="AG298" s="210"/>
      <c r="AH298" s="210"/>
      <c r="AI298" s="211"/>
      <c r="AJ298" s="222">
        <v>22</v>
      </c>
      <c r="AK298" s="211"/>
      <c r="AL298" s="212"/>
    </row>
    <row r="299" spans="1:38">
      <c r="A299" s="201">
        <v>4</v>
      </c>
      <c r="B299" s="209" t="s">
        <v>174</v>
      </c>
      <c r="C299" s="214"/>
      <c r="D299" s="210" t="s">
        <v>670</v>
      </c>
      <c r="E299" s="210"/>
      <c r="F299" s="210" t="s">
        <v>670</v>
      </c>
      <c r="G299" s="210" t="s">
        <v>670</v>
      </c>
      <c r="H299" s="210" t="s">
        <v>670</v>
      </c>
      <c r="I299" s="210" t="s">
        <v>670</v>
      </c>
      <c r="J299" s="210" t="s">
        <v>670</v>
      </c>
      <c r="K299" s="210" t="s">
        <v>670</v>
      </c>
      <c r="L299" s="210"/>
      <c r="M299" s="210" t="s">
        <v>670</v>
      </c>
      <c r="N299" s="210" t="s">
        <v>670</v>
      </c>
      <c r="O299" s="210" t="s">
        <v>670</v>
      </c>
      <c r="P299" s="210" t="s">
        <v>670</v>
      </c>
      <c r="Q299" s="210" t="s">
        <v>670</v>
      </c>
      <c r="R299" s="210" t="s">
        <v>670</v>
      </c>
      <c r="S299" s="210"/>
      <c r="T299" s="210" t="s">
        <v>670</v>
      </c>
      <c r="U299" s="210" t="s">
        <v>670</v>
      </c>
      <c r="V299" s="210" t="s">
        <v>670</v>
      </c>
      <c r="W299" s="210" t="s">
        <v>670</v>
      </c>
      <c r="X299" s="210" t="s">
        <v>670</v>
      </c>
      <c r="Y299" s="210" t="s">
        <v>670</v>
      </c>
      <c r="Z299" s="210"/>
      <c r="AA299" s="210"/>
      <c r="AB299" s="210" t="s">
        <v>670</v>
      </c>
      <c r="AC299" s="210" t="s">
        <v>670</v>
      </c>
      <c r="AD299" s="210" t="s">
        <v>670</v>
      </c>
      <c r="AE299" s="210"/>
      <c r="AF299" s="210"/>
      <c r="AG299" s="210"/>
      <c r="AH299" s="210"/>
      <c r="AI299" s="211"/>
      <c r="AJ299" s="222">
        <v>22</v>
      </c>
      <c r="AK299" s="211"/>
      <c r="AL299" s="212"/>
    </row>
    <row r="300" spans="1:38">
      <c r="A300" s="201">
        <v>5</v>
      </c>
      <c r="B300" s="209" t="s">
        <v>177</v>
      </c>
      <c r="C300" s="214"/>
      <c r="D300" s="210" t="s">
        <v>670</v>
      </c>
      <c r="E300" s="210"/>
      <c r="F300" s="210" t="s">
        <v>670</v>
      </c>
      <c r="G300" s="210" t="s">
        <v>670</v>
      </c>
      <c r="H300" s="210" t="s">
        <v>670</v>
      </c>
      <c r="I300" s="210" t="s">
        <v>670</v>
      </c>
      <c r="J300" s="210" t="s">
        <v>670</v>
      </c>
      <c r="K300" s="210" t="s">
        <v>670</v>
      </c>
      <c r="L300" s="210"/>
      <c r="M300" s="210" t="s">
        <v>670</v>
      </c>
      <c r="N300" s="210" t="s">
        <v>670</v>
      </c>
      <c r="O300" s="210" t="s">
        <v>670</v>
      </c>
      <c r="P300" s="210" t="s">
        <v>670</v>
      </c>
      <c r="Q300" s="210" t="s">
        <v>670</v>
      </c>
      <c r="R300" s="210" t="s">
        <v>670</v>
      </c>
      <c r="S300" s="210"/>
      <c r="T300" s="210" t="s">
        <v>670</v>
      </c>
      <c r="U300" s="210" t="s">
        <v>670</v>
      </c>
      <c r="V300" s="210" t="s">
        <v>670</v>
      </c>
      <c r="W300" s="210" t="s">
        <v>670</v>
      </c>
      <c r="X300" s="210" t="s">
        <v>670</v>
      </c>
      <c r="Y300" s="210" t="s">
        <v>670</v>
      </c>
      <c r="Z300" s="210"/>
      <c r="AA300" s="210"/>
      <c r="AB300" s="210" t="s">
        <v>670</v>
      </c>
      <c r="AC300" s="210" t="s">
        <v>670</v>
      </c>
      <c r="AD300" s="210" t="s">
        <v>670</v>
      </c>
      <c r="AE300" s="210"/>
      <c r="AF300" s="210"/>
      <c r="AG300" s="210"/>
      <c r="AH300" s="210"/>
      <c r="AI300" s="211"/>
      <c r="AJ300" s="222">
        <v>22</v>
      </c>
      <c r="AK300" s="211"/>
      <c r="AL300" s="212"/>
    </row>
    <row r="301" spans="1:38">
      <c r="A301" s="201">
        <v>6</v>
      </c>
      <c r="B301" s="209" t="s">
        <v>180</v>
      </c>
      <c r="C301" s="214"/>
      <c r="D301" s="210" t="s">
        <v>670</v>
      </c>
      <c r="E301" s="210"/>
      <c r="F301" s="210" t="s">
        <v>670</v>
      </c>
      <c r="G301" s="210" t="s">
        <v>670</v>
      </c>
      <c r="H301" s="210" t="s">
        <v>670</v>
      </c>
      <c r="I301" s="210" t="s">
        <v>670</v>
      </c>
      <c r="J301" s="210" t="s">
        <v>670</v>
      </c>
      <c r="K301" s="210" t="s">
        <v>670</v>
      </c>
      <c r="L301" s="210"/>
      <c r="M301" s="210" t="s">
        <v>670</v>
      </c>
      <c r="N301" s="210" t="s">
        <v>670</v>
      </c>
      <c r="O301" s="210" t="s">
        <v>670</v>
      </c>
      <c r="P301" s="210" t="s">
        <v>670</v>
      </c>
      <c r="Q301" s="210" t="s">
        <v>670</v>
      </c>
      <c r="R301" s="210" t="s">
        <v>670</v>
      </c>
      <c r="S301" s="210"/>
      <c r="T301" s="210" t="s">
        <v>670</v>
      </c>
      <c r="U301" s="210" t="s">
        <v>670</v>
      </c>
      <c r="V301" s="210" t="s">
        <v>670</v>
      </c>
      <c r="W301" s="210" t="s">
        <v>670</v>
      </c>
      <c r="X301" s="210" t="s">
        <v>670</v>
      </c>
      <c r="Y301" s="210" t="s">
        <v>670</v>
      </c>
      <c r="Z301" s="210"/>
      <c r="AA301" s="210"/>
      <c r="AB301" s="210" t="s">
        <v>670</v>
      </c>
      <c r="AC301" s="210" t="s">
        <v>670</v>
      </c>
      <c r="AD301" s="210" t="s">
        <v>670</v>
      </c>
      <c r="AE301" s="210"/>
      <c r="AF301" s="210"/>
      <c r="AG301" s="210"/>
      <c r="AH301" s="210"/>
      <c r="AI301" s="211"/>
      <c r="AJ301" s="222">
        <v>22</v>
      </c>
      <c r="AK301" s="211"/>
      <c r="AL301" s="212"/>
    </row>
    <row r="302" spans="1:38">
      <c r="A302" s="201">
        <v>7</v>
      </c>
      <c r="B302" s="209" t="s">
        <v>183</v>
      </c>
      <c r="C302" s="214"/>
      <c r="D302" s="210" t="s">
        <v>670</v>
      </c>
      <c r="E302" s="210"/>
      <c r="F302" s="210" t="s">
        <v>670</v>
      </c>
      <c r="G302" s="210" t="s">
        <v>670</v>
      </c>
      <c r="H302" s="210" t="s">
        <v>670</v>
      </c>
      <c r="I302" s="210" t="s">
        <v>670</v>
      </c>
      <c r="J302" s="210" t="s">
        <v>670</v>
      </c>
      <c r="K302" s="210" t="s">
        <v>670</v>
      </c>
      <c r="L302" s="210"/>
      <c r="M302" s="210" t="s">
        <v>670</v>
      </c>
      <c r="N302" s="210" t="s">
        <v>670</v>
      </c>
      <c r="O302" s="210" t="s">
        <v>670</v>
      </c>
      <c r="P302" s="210" t="s">
        <v>670</v>
      </c>
      <c r="Q302" s="210" t="s">
        <v>670</v>
      </c>
      <c r="R302" s="210" t="s">
        <v>670</v>
      </c>
      <c r="S302" s="210"/>
      <c r="T302" s="210" t="s">
        <v>670</v>
      </c>
      <c r="U302" s="210" t="s">
        <v>670</v>
      </c>
      <c r="V302" s="210" t="s">
        <v>670</v>
      </c>
      <c r="W302" s="210" t="s">
        <v>670</v>
      </c>
      <c r="X302" s="210" t="s">
        <v>670</v>
      </c>
      <c r="Y302" s="210" t="s">
        <v>670</v>
      </c>
      <c r="Z302" s="210"/>
      <c r="AA302" s="210"/>
      <c r="AB302" s="210" t="s">
        <v>670</v>
      </c>
      <c r="AC302" s="210" t="s">
        <v>670</v>
      </c>
      <c r="AD302" s="210" t="s">
        <v>670</v>
      </c>
      <c r="AE302" s="210"/>
      <c r="AF302" s="210"/>
      <c r="AG302" s="210"/>
      <c r="AH302" s="210"/>
      <c r="AI302" s="211"/>
      <c r="AJ302" s="222">
        <v>22</v>
      </c>
      <c r="AK302" s="211"/>
      <c r="AL302" s="212"/>
    </row>
    <row r="303" spans="1:38">
      <c r="A303" s="201">
        <v>8</v>
      </c>
      <c r="B303" s="209" t="s">
        <v>186</v>
      </c>
      <c r="C303" s="223"/>
      <c r="D303" s="210" t="s">
        <v>670</v>
      </c>
      <c r="E303" s="210"/>
      <c r="F303" s="210" t="s">
        <v>670</v>
      </c>
      <c r="G303" s="210" t="s">
        <v>670</v>
      </c>
      <c r="H303" s="210" t="s">
        <v>670</v>
      </c>
      <c r="I303" s="210" t="s">
        <v>670</v>
      </c>
      <c r="J303" s="210" t="s">
        <v>670</v>
      </c>
      <c r="K303" s="210" t="s">
        <v>670</v>
      </c>
      <c r="L303" s="210"/>
      <c r="M303" s="210" t="s">
        <v>670</v>
      </c>
      <c r="N303" s="210" t="s">
        <v>670</v>
      </c>
      <c r="O303" s="210" t="s">
        <v>670</v>
      </c>
      <c r="P303" s="210" t="s">
        <v>670</v>
      </c>
      <c r="Q303" s="210" t="s">
        <v>670</v>
      </c>
      <c r="R303" s="210" t="s">
        <v>670</v>
      </c>
      <c r="S303" s="210"/>
      <c r="T303" s="210" t="s">
        <v>670</v>
      </c>
      <c r="U303" s="210" t="s">
        <v>670</v>
      </c>
      <c r="V303" s="210" t="s">
        <v>670</v>
      </c>
      <c r="W303" s="210" t="s">
        <v>670</v>
      </c>
      <c r="X303" s="210" t="s">
        <v>670</v>
      </c>
      <c r="Y303" s="210" t="s">
        <v>670</v>
      </c>
      <c r="Z303" s="210"/>
      <c r="AA303" s="210"/>
      <c r="AB303" s="210" t="s">
        <v>670</v>
      </c>
      <c r="AC303" s="210" t="s">
        <v>670</v>
      </c>
      <c r="AD303" s="210" t="s">
        <v>670</v>
      </c>
      <c r="AE303" s="210"/>
      <c r="AF303" s="210"/>
      <c r="AG303" s="210"/>
      <c r="AH303" s="210"/>
      <c r="AI303" s="224"/>
      <c r="AJ303" s="222">
        <v>22</v>
      </c>
      <c r="AK303" s="224"/>
      <c r="AL303" s="225"/>
    </row>
    <row r="304" spans="1:38">
      <c r="A304" s="201">
        <v>9</v>
      </c>
      <c r="B304" s="207" t="s">
        <v>202</v>
      </c>
      <c r="C304" s="223"/>
      <c r="D304" s="210" t="s">
        <v>670</v>
      </c>
      <c r="E304" s="210"/>
      <c r="F304" s="210" t="s">
        <v>670</v>
      </c>
      <c r="G304" s="210" t="s">
        <v>670</v>
      </c>
      <c r="H304" s="210" t="s">
        <v>670</v>
      </c>
      <c r="I304" s="210" t="s">
        <v>670</v>
      </c>
      <c r="J304" s="210" t="s">
        <v>670</v>
      </c>
      <c r="K304" s="210" t="s">
        <v>670</v>
      </c>
      <c r="L304" s="210"/>
      <c r="M304" s="210" t="s">
        <v>670</v>
      </c>
      <c r="N304" s="210" t="s">
        <v>670</v>
      </c>
      <c r="O304" s="210" t="s">
        <v>670</v>
      </c>
      <c r="P304" s="210" t="s">
        <v>670</v>
      </c>
      <c r="Q304" s="210" t="s">
        <v>670</v>
      </c>
      <c r="R304" s="210" t="s">
        <v>670</v>
      </c>
      <c r="S304" s="210"/>
      <c r="T304" s="210" t="s">
        <v>670</v>
      </c>
      <c r="U304" s="210" t="s">
        <v>670</v>
      </c>
      <c r="V304" s="210" t="s">
        <v>670</v>
      </c>
      <c r="W304" s="210" t="s">
        <v>670</v>
      </c>
      <c r="X304" s="210" t="s">
        <v>670</v>
      </c>
      <c r="Y304" s="210" t="s">
        <v>670</v>
      </c>
      <c r="Z304" s="210"/>
      <c r="AA304" s="210"/>
      <c r="AB304" s="210" t="s">
        <v>670</v>
      </c>
      <c r="AC304" s="210" t="s">
        <v>670</v>
      </c>
      <c r="AD304" s="210" t="s">
        <v>670</v>
      </c>
      <c r="AE304" s="210"/>
      <c r="AF304" s="210"/>
      <c r="AG304" s="210"/>
      <c r="AH304" s="210"/>
      <c r="AI304" s="224"/>
      <c r="AJ304" s="222">
        <v>22</v>
      </c>
      <c r="AK304" s="224"/>
      <c r="AL304" s="225"/>
    </row>
    <row r="305" spans="1:38">
      <c r="A305" s="201">
        <v>10</v>
      </c>
      <c r="B305" s="207" t="s">
        <v>204</v>
      </c>
      <c r="C305" s="226"/>
      <c r="D305" s="210" t="s">
        <v>670</v>
      </c>
      <c r="E305" s="210"/>
      <c r="F305" s="210" t="s">
        <v>670</v>
      </c>
      <c r="G305" s="210" t="s">
        <v>670</v>
      </c>
      <c r="H305" s="210" t="s">
        <v>670</v>
      </c>
      <c r="I305" s="210" t="s">
        <v>670</v>
      </c>
      <c r="J305" s="210" t="s">
        <v>670</v>
      </c>
      <c r="K305" s="210" t="s">
        <v>670</v>
      </c>
      <c r="L305" s="210"/>
      <c r="M305" s="210" t="s">
        <v>670</v>
      </c>
      <c r="N305" s="210" t="s">
        <v>670</v>
      </c>
      <c r="O305" s="210" t="s">
        <v>670</v>
      </c>
      <c r="P305" s="210" t="s">
        <v>670</v>
      </c>
      <c r="Q305" s="210" t="s">
        <v>670</v>
      </c>
      <c r="R305" s="210" t="s">
        <v>670</v>
      </c>
      <c r="S305" s="210"/>
      <c r="T305" s="210" t="s">
        <v>670</v>
      </c>
      <c r="U305" s="210" t="s">
        <v>670</v>
      </c>
      <c r="V305" s="210" t="s">
        <v>670</v>
      </c>
      <c r="W305" s="210" t="s">
        <v>670</v>
      </c>
      <c r="X305" s="210" t="s">
        <v>670</v>
      </c>
      <c r="Y305" s="210" t="s">
        <v>670</v>
      </c>
      <c r="Z305" s="210"/>
      <c r="AA305" s="210"/>
      <c r="AB305" s="210" t="s">
        <v>670</v>
      </c>
      <c r="AC305" s="210" t="s">
        <v>670</v>
      </c>
      <c r="AD305" s="210" t="s">
        <v>670</v>
      </c>
      <c r="AE305" s="210"/>
      <c r="AF305" s="210"/>
      <c r="AG305" s="210"/>
      <c r="AH305" s="210"/>
      <c r="AI305" s="229"/>
      <c r="AJ305" s="222">
        <v>22</v>
      </c>
      <c r="AK305" s="229"/>
      <c r="AL305" s="230"/>
    </row>
    <row r="306" spans="1:38" ht="16.5" thickBot="1">
      <c r="A306" s="252">
        <v>11</v>
      </c>
      <c r="B306" s="253" t="s">
        <v>191</v>
      </c>
      <c r="C306" s="231"/>
      <c r="D306" s="232" t="s">
        <v>670</v>
      </c>
      <c r="E306" s="232"/>
      <c r="F306" s="232" t="s">
        <v>670</v>
      </c>
      <c r="G306" s="237" t="s">
        <v>670</v>
      </c>
      <c r="H306" s="237" t="s">
        <v>670</v>
      </c>
      <c r="I306" s="237" t="s">
        <v>670</v>
      </c>
      <c r="J306" s="237" t="s">
        <v>670</v>
      </c>
      <c r="K306" s="237" t="s">
        <v>670</v>
      </c>
      <c r="L306" s="232"/>
      <c r="M306" s="232" t="s">
        <v>670</v>
      </c>
      <c r="N306" s="232" t="s">
        <v>670</v>
      </c>
      <c r="O306" s="232" t="s">
        <v>670</v>
      </c>
      <c r="P306" s="232" t="s">
        <v>670</v>
      </c>
      <c r="Q306" s="232" t="s">
        <v>670</v>
      </c>
      <c r="R306" s="232" t="s">
        <v>670</v>
      </c>
      <c r="S306" s="232"/>
      <c r="T306" s="232" t="s">
        <v>670</v>
      </c>
      <c r="U306" s="232" t="s">
        <v>670</v>
      </c>
      <c r="V306" s="232" t="s">
        <v>670</v>
      </c>
      <c r="W306" s="232" t="s">
        <v>670</v>
      </c>
      <c r="X306" s="232" t="s">
        <v>670</v>
      </c>
      <c r="Y306" s="232" t="s">
        <v>670</v>
      </c>
      <c r="Z306" s="232"/>
      <c r="AA306" s="232"/>
      <c r="AB306" s="232" t="s">
        <v>670</v>
      </c>
      <c r="AC306" s="232" t="s">
        <v>670</v>
      </c>
      <c r="AD306" s="232" t="s">
        <v>670</v>
      </c>
      <c r="AE306" s="232" t="s">
        <v>670</v>
      </c>
      <c r="AF306" s="232"/>
      <c r="AG306" s="232"/>
      <c r="AH306" s="232"/>
      <c r="AI306" s="238"/>
      <c r="AJ306" s="239">
        <v>23</v>
      </c>
      <c r="AK306" s="240"/>
      <c r="AL306" s="241"/>
    </row>
    <row r="307" spans="1:38" ht="16.5" thickTop="1">
      <c r="A307" s="242"/>
      <c r="B307" s="243"/>
      <c r="C307" s="244"/>
      <c r="D307" s="245"/>
      <c r="E307" s="245"/>
      <c r="F307" s="245"/>
      <c r="G307" s="245"/>
      <c r="H307" s="245"/>
      <c r="I307" s="245"/>
      <c r="J307" s="245"/>
      <c r="K307" s="245"/>
      <c r="L307" s="245"/>
      <c r="M307" s="245"/>
      <c r="N307" s="245"/>
      <c r="O307" s="245"/>
      <c r="P307" s="245"/>
      <c r="Q307" s="245"/>
      <c r="R307" s="245"/>
      <c r="S307" s="245"/>
      <c r="T307" s="245"/>
      <c r="U307" s="245"/>
      <c r="V307" s="245"/>
      <c r="W307" s="245"/>
      <c r="X307" s="245"/>
      <c r="Y307" s="245"/>
      <c r="Z307" s="245"/>
      <c r="AA307" s="245"/>
      <c r="AB307" s="245"/>
      <c r="AC307" s="245"/>
      <c r="AD307" s="245"/>
      <c r="AE307" s="245"/>
      <c r="AF307" s="245"/>
      <c r="AG307" s="245"/>
      <c r="AH307" s="245"/>
      <c r="AI307" s="246"/>
      <c r="AJ307" s="247"/>
      <c r="AK307" s="246"/>
      <c r="AL307" s="246"/>
    </row>
    <row r="308" spans="1:38">
      <c r="A308" s="248"/>
      <c r="B308" s="248"/>
      <c r="C308" s="249"/>
      <c r="D308" s="248"/>
      <c r="E308" s="248"/>
      <c r="F308" s="248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  <c r="AA308" s="248"/>
      <c r="AB308" s="448" t="s">
        <v>675</v>
      </c>
      <c r="AC308" s="448"/>
      <c r="AD308" s="448"/>
      <c r="AE308" s="448"/>
      <c r="AF308" s="448"/>
      <c r="AG308" s="448"/>
      <c r="AH308" s="448"/>
      <c r="AI308" s="448"/>
      <c r="AJ308" s="448"/>
      <c r="AK308" s="448"/>
      <c r="AL308" s="250"/>
    </row>
    <row r="309" spans="1:38">
      <c r="A309" s="449" t="s">
        <v>671</v>
      </c>
      <c r="B309" s="449"/>
      <c r="C309" s="449"/>
      <c r="D309" s="449"/>
      <c r="E309" s="245"/>
      <c r="F309" s="245"/>
      <c r="G309" s="245"/>
      <c r="H309" s="258"/>
      <c r="I309" s="245"/>
      <c r="J309" s="245"/>
      <c r="K309" s="245"/>
      <c r="L309" s="449"/>
      <c r="M309" s="449"/>
      <c r="N309" s="449"/>
      <c r="O309" s="449"/>
      <c r="P309" s="449"/>
      <c r="Q309" s="449"/>
      <c r="R309" s="245"/>
      <c r="S309" s="245"/>
      <c r="T309" s="245"/>
      <c r="U309" s="245"/>
      <c r="V309" s="245"/>
      <c r="W309" s="245"/>
      <c r="X309" s="245"/>
      <c r="Y309" s="245"/>
      <c r="Z309" s="245"/>
      <c r="AA309" s="245"/>
      <c r="AB309" s="449" t="s">
        <v>672</v>
      </c>
      <c r="AC309" s="449"/>
      <c r="AD309" s="449"/>
      <c r="AE309" s="449"/>
      <c r="AF309" s="449"/>
      <c r="AG309" s="449"/>
      <c r="AH309" s="449"/>
      <c r="AI309" s="449"/>
      <c r="AJ309" s="449"/>
      <c r="AK309" s="449"/>
      <c r="AL309" s="250"/>
    </row>
    <row r="315" spans="1:38">
      <c r="A315" s="403" t="s">
        <v>612</v>
      </c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03"/>
      <c r="O315" s="403"/>
      <c r="P315" s="403"/>
      <c r="Q315" s="403"/>
      <c r="R315" s="403"/>
      <c r="S315" s="403"/>
      <c r="T315" s="403"/>
      <c r="U315" s="403"/>
      <c r="V315" s="403"/>
      <c r="W315" s="403"/>
      <c r="X315" s="403"/>
      <c r="Y315" s="403"/>
      <c r="Z315" s="403"/>
      <c r="AA315" s="403"/>
      <c r="AB315" s="403"/>
      <c r="AC315" s="403"/>
      <c r="AD315" s="403"/>
      <c r="AE315" s="403"/>
      <c r="AF315" s="403"/>
      <c r="AG315" s="403"/>
      <c r="AH315" s="403"/>
      <c r="AI315" s="403"/>
      <c r="AJ315" s="403"/>
      <c r="AK315" s="403"/>
      <c r="AL315" s="403"/>
    </row>
    <row r="316" spans="1:38">
      <c r="A316" s="196" t="s">
        <v>613</v>
      </c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  <c r="Z316" s="196"/>
      <c r="AA316" s="196"/>
      <c r="AB316" s="196"/>
      <c r="AC316" s="196"/>
      <c r="AD316" s="196"/>
      <c r="AE316" s="196"/>
      <c r="AF316" s="196"/>
      <c r="AG316" s="196"/>
      <c r="AH316" s="196"/>
      <c r="AI316" s="196"/>
      <c r="AJ316" s="196"/>
      <c r="AK316" s="196"/>
      <c r="AL316" s="196"/>
    </row>
    <row r="317" spans="1:38" ht="18.75">
      <c r="A317" s="450" t="s">
        <v>661</v>
      </c>
      <c r="B317" s="450"/>
      <c r="C317" s="450"/>
      <c r="D317" s="450"/>
      <c r="E317" s="450"/>
      <c r="F317" s="450"/>
      <c r="G317" s="450"/>
      <c r="H317" s="450"/>
      <c r="I317" s="450"/>
      <c r="J317" s="450"/>
      <c r="K317" s="450"/>
      <c r="L317" s="450"/>
      <c r="M317" s="450"/>
      <c r="N317" s="450"/>
      <c r="O317" s="450"/>
      <c r="P317" s="450"/>
      <c r="Q317" s="450"/>
      <c r="R317" s="450"/>
      <c r="S317" s="450"/>
      <c r="T317" s="450"/>
      <c r="U317" s="450"/>
      <c r="V317" s="450"/>
      <c r="W317" s="450"/>
      <c r="X317" s="450"/>
      <c r="Y317" s="450"/>
      <c r="Z317" s="450"/>
      <c r="AA317" s="450"/>
      <c r="AB317" s="450"/>
      <c r="AC317" s="450"/>
      <c r="AD317" s="450"/>
      <c r="AE317" s="450"/>
      <c r="AF317" s="450"/>
      <c r="AG317" s="450"/>
      <c r="AH317" s="450"/>
      <c r="AI317" s="450"/>
      <c r="AJ317" s="450"/>
      <c r="AK317" s="450"/>
      <c r="AL317" s="450"/>
    </row>
    <row r="318" spans="1:38">
      <c r="A318" s="451" t="s">
        <v>683</v>
      </c>
      <c r="B318" s="451"/>
      <c r="C318" s="451"/>
      <c r="D318" s="451"/>
      <c r="E318" s="451"/>
      <c r="F318" s="451"/>
      <c r="G318" s="451"/>
      <c r="H318" s="451"/>
      <c r="I318" s="451"/>
      <c r="J318" s="451"/>
      <c r="K318" s="451"/>
      <c r="L318" s="451"/>
      <c r="M318" s="451"/>
      <c r="N318" s="451"/>
      <c r="O318" s="451"/>
      <c r="P318" s="451"/>
      <c r="Q318" s="451"/>
      <c r="R318" s="451"/>
      <c r="S318" s="451"/>
      <c r="T318" s="451"/>
      <c r="U318" s="451"/>
      <c r="V318" s="451"/>
      <c r="W318" s="451"/>
      <c r="X318" s="451"/>
      <c r="Y318" s="451"/>
      <c r="Z318" s="451"/>
      <c r="AA318" s="451"/>
      <c r="AB318" s="451"/>
      <c r="AC318" s="451"/>
      <c r="AD318" s="451"/>
      <c r="AE318" s="451"/>
      <c r="AF318" s="451"/>
      <c r="AG318" s="451"/>
      <c r="AH318" s="451"/>
      <c r="AI318" s="451"/>
      <c r="AJ318" s="451"/>
      <c r="AK318" s="451"/>
      <c r="AL318" s="451"/>
    </row>
    <row r="319" spans="1:38" ht="16.5" thickBot="1">
      <c r="A319" s="449"/>
      <c r="B319" s="449"/>
      <c r="C319" s="449"/>
      <c r="D319" s="449"/>
      <c r="E319" s="449"/>
      <c r="F319" s="449"/>
      <c r="G319" s="449"/>
      <c r="H319" s="449"/>
      <c r="I319" s="449"/>
      <c r="J319" s="449"/>
      <c r="K319" s="449"/>
      <c r="L319" s="449"/>
      <c r="M319" s="449"/>
      <c r="N319" s="449"/>
      <c r="O319" s="449"/>
      <c r="P319" s="449"/>
      <c r="Q319" s="449"/>
      <c r="R319" s="449"/>
      <c r="S319" s="449"/>
      <c r="T319" s="449"/>
      <c r="U319" s="449"/>
      <c r="V319" s="449"/>
      <c r="W319" s="449"/>
      <c r="X319" s="449"/>
      <c r="Y319" s="449"/>
      <c r="Z319" s="449"/>
      <c r="AA319" s="449"/>
      <c r="AB319" s="449"/>
      <c r="AC319" s="449"/>
      <c r="AD319" s="449"/>
      <c r="AE319" s="449"/>
      <c r="AF319" s="449"/>
      <c r="AG319" s="449"/>
      <c r="AH319" s="449"/>
      <c r="AI319" s="449"/>
      <c r="AJ319" s="449"/>
      <c r="AK319" s="449"/>
      <c r="AL319" s="449"/>
    </row>
    <row r="320" spans="1:38" ht="16.5" thickTop="1">
      <c r="A320" s="452" t="s">
        <v>126</v>
      </c>
      <c r="B320" s="454" t="s">
        <v>662</v>
      </c>
      <c r="C320" s="456" t="s">
        <v>663</v>
      </c>
      <c r="D320" s="454" t="s">
        <v>664</v>
      </c>
      <c r="E320" s="454"/>
      <c r="F320" s="454"/>
      <c r="G320" s="454"/>
      <c r="H320" s="454"/>
      <c r="I320" s="454"/>
      <c r="J320" s="454"/>
      <c r="K320" s="454"/>
      <c r="L320" s="454"/>
      <c r="M320" s="454"/>
      <c r="N320" s="454"/>
      <c r="O320" s="454"/>
      <c r="P320" s="454"/>
      <c r="Q320" s="454"/>
      <c r="R320" s="454"/>
      <c r="S320" s="454"/>
      <c r="T320" s="454"/>
      <c r="U320" s="454"/>
      <c r="V320" s="454"/>
      <c r="W320" s="454"/>
      <c r="X320" s="454"/>
      <c r="Y320" s="454"/>
      <c r="Z320" s="454"/>
      <c r="AA320" s="454"/>
      <c r="AB320" s="454"/>
      <c r="AC320" s="454"/>
      <c r="AD320" s="454"/>
      <c r="AE320" s="454"/>
      <c r="AF320" s="454"/>
      <c r="AG320" s="454"/>
      <c r="AH320" s="454"/>
      <c r="AI320" s="458" t="s">
        <v>665</v>
      </c>
      <c r="AJ320" s="458"/>
      <c r="AK320" s="458"/>
      <c r="AL320" s="459"/>
    </row>
    <row r="321" spans="1:38" ht="25.5">
      <c r="A321" s="453"/>
      <c r="B321" s="455"/>
      <c r="C321" s="457"/>
      <c r="D321" s="210">
        <v>1</v>
      </c>
      <c r="E321" s="210">
        <v>2</v>
      </c>
      <c r="F321" s="210">
        <v>3</v>
      </c>
      <c r="G321" s="210">
        <v>4</v>
      </c>
      <c r="H321" s="210">
        <v>5</v>
      </c>
      <c r="I321" s="210">
        <v>6</v>
      </c>
      <c r="J321" s="210">
        <v>7</v>
      </c>
      <c r="K321" s="210">
        <v>8</v>
      </c>
      <c r="L321" s="210">
        <v>9</v>
      </c>
      <c r="M321" s="210">
        <v>10</v>
      </c>
      <c r="N321" s="210">
        <v>11</v>
      </c>
      <c r="O321" s="210">
        <v>12</v>
      </c>
      <c r="P321" s="210">
        <v>13</v>
      </c>
      <c r="Q321" s="210">
        <v>14</v>
      </c>
      <c r="R321" s="210">
        <v>15</v>
      </c>
      <c r="S321" s="210">
        <v>16</v>
      </c>
      <c r="T321" s="210">
        <v>17</v>
      </c>
      <c r="U321" s="210">
        <v>18</v>
      </c>
      <c r="V321" s="210">
        <v>19</v>
      </c>
      <c r="W321" s="210">
        <v>20</v>
      </c>
      <c r="X321" s="210">
        <v>21</v>
      </c>
      <c r="Y321" s="210">
        <v>22</v>
      </c>
      <c r="Z321" s="210">
        <v>23</v>
      </c>
      <c r="AA321" s="210">
        <v>24</v>
      </c>
      <c r="AB321" s="210">
        <v>25</v>
      </c>
      <c r="AC321" s="210">
        <v>26</v>
      </c>
      <c r="AD321" s="210">
        <v>27</v>
      </c>
      <c r="AE321" s="210">
        <v>28</v>
      </c>
      <c r="AF321" s="210">
        <v>29</v>
      </c>
      <c r="AG321" s="210">
        <v>30</v>
      </c>
      <c r="AH321" s="210">
        <v>31</v>
      </c>
      <c r="AI321" s="211" t="s">
        <v>666</v>
      </c>
      <c r="AJ321" s="211" t="s">
        <v>667</v>
      </c>
      <c r="AK321" s="211" t="s">
        <v>668</v>
      </c>
      <c r="AL321" s="212" t="s">
        <v>669</v>
      </c>
    </row>
    <row r="322" spans="1:38">
      <c r="A322" s="442" t="s">
        <v>633</v>
      </c>
      <c r="B322" s="443"/>
      <c r="C322" s="213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F322" s="210"/>
      <c r="AG322" s="210"/>
      <c r="AH322" s="210"/>
      <c r="AI322" s="211"/>
      <c r="AJ322" s="211"/>
      <c r="AK322" s="211"/>
      <c r="AL322" s="212"/>
    </row>
    <row r="323" spans="1:38">
      <c r="A323" s="199">
        <v>1</v>
      </c>
      <c r="B323" s="251" t="s">
        <v>449</v>
      </c>
      <c r="C323" s="214"/>
      <c r="D323" s="210" t="s">
        <v>670</v>
      </c>
      <c r="E323" s="210"/>
      <c r="F323" s="210" t="s">
        <v>670</v>
      </c>
      <c r="G323" s="210" t="s">
        <v>670</v>
      </c>
      <c r="H323" s="210" t="s">
        <v>670</v>
      </c>
      <c r="I323" s="210"/>
      <c r="J323" s="210" t="s">
        <v>670</v>
      </c>
      <c r="K323" s="210" t="s">
        <v>670</v>
      </c>
      <c r="L323" s="210" t="s">
        <v>670</v>
      </c>
      <c r="M323" s="210" t="s">
        <v>670</v>
      </c>
      <c r="N323" s="210" t="s">
        <v>670</v>
      </c>
      <c r="O323" s="210" t="s">
        <v>670</v>
      </c>
      <c r="P323" s="210"/>
      <c r="Q323" s="210" t="s">
        <v>670</v>
      </c>
      <c r="R323" s="210" t="s">
        <v>670</v>
      </c>
      <c r="S323" s="210" t="s">
        <v>670</v>
      </c>
      <c r="T323" s="210" t="s">
        <v>670</v>
      </c>
      <c r="U323" s="210" t="s">
        <v>670</v>
      </c>
      <c r="V323" s="210" t="s">
        <v>670</v>
      </c>
      <c r="W323" s="210"/>
      <c r="X323" s="210" t="s">
        <v>670</v>
      </c>
      <c r="Y323" s="210" t="s">
        <v>670</v>
      </c>
      <c r="Z323" s="210" t="s">
        <v>670</v>
      </c>
      <c r="AA323" s="210" t="s">
        <v>670</v>
      </c>
      <c r="AB323" s="210" t="s">
        <v>670</v>
      </c>
      <c r="AC323" s="210" t="s">
        <v>670</v>
      </c>
      <c r="AD323" s="210"/>
      <c r="AE323" s="210"/>
      <c r="AF323" s="210"/>
      <c r="AG323" s="210"/>
      <c r="AH323" s="210"/>
      <c r="AI323" s="211"/>
      <c r="AJ323" s="215">
        <v>22</v>
      </c>
      <c r="AK323" s="211"/>
      <c r="AL323" s="212"/>
    </row>
    <row r="324" spans="1:38">
      <c r="A324" s="199">
        <v>2</v>
      </c>
      <c r="B324" s="251" t="s">
        <v>150</v>
      </c>
      <c r="C324" s="214"/>
      <c r="D324" s="210" t="s">
        <v>670</v>
      </c>
      <c r="E324" s="210"/>
      <c r="F324" s="210" t="s">
        <v>670</v>
      </c>
      <c r="G324" s="210" t="s">
        <v>670</v>
      </c>
      <c r="H324" s="210" t="s">
        <v>670</v>
      </c>
      <c r="I324" s="210"/>
      <c r="J324" s="210" t="s">
        <v>670</v>
      </c>
      <c r="K324" s="210" t="s">
        <v>670</v>
      </c>
      <c r="L324" s="210" t="s">
        <v>670</v>
      </c>
      <c r="M324" s="210" t="s">
        <v>670</v>
      </c>
      <c r="N324" s="210" t="s">
        <v>670</v>
      </c>
      <c r="O324" s="210" t="s">
        <v>670</v>
      </c>
      <c r="P324" s="210"/>
      <c r="Q324" s="210" t="s">
        <v>670</v>
      </c>
      <c r="R324" s="210" t="s">
        <v>670</v>
      </c>
      <c r="S324" s="210" t="s">
        <v>670</v>
      </c>
      <c r="T324" s="210" t="s">
        <v>670</v>
      </c>
      <c r="U324" s="210" t="s">
        <v>670</v>
      </c>
      <c r="V324" s="210" t="s">
        <v>670</v>
      </c>
      <c r="W324" s="210"/>
      <c r="X324" s="210" t="s">
        <v>670</v>
      </c>
      <c r="Y324" s="210" t="s">
        <v>670</v>
      </c>
      <c r="Z324" s="210" t="s">
        <v>670</v>
      </c>
      <c r="AA324" s="210" t="s">
        <v>670</v>
      </c>
      <c r="AB324" s="210" t="s">
        <v>670</v>
      </c>
      <c r="AC324" s="210" t="s">
        <v>670</v>
      </c>
      <c r="AD324" s="210"/>
      <c r="AE324" s="210"/>
      <c r="AF324" s="210"/>
      <c r="AG324" s="210"/>
      <c r="AH324" s="210"/>
      <c r="AI324" s="211"/>
      <c r="AJ324" s="215">
        <v>22</v>
      </c>
      <c r="AK324" s="211"/>
      <c r="AL324" s="212"/>
    </row>
    <row r="325" spans="1:38">
      <c r="A325" s="199">
        <v>3</v>
      </c>
      <c r="B325" s="208" t="s">
        <v>154</v>
      </c>
      <c r="C325" s="214"/>
      <c r="D325" s="210" t="s">
        <v>670</v>
      </c>
      <c r="E325" s="210"/>
      <c r="F325" s="210" t="s">
        <v>670</v>
      </c>
      <c r="G325" s="210" t="s">
        <v>670</v>
      </c>
      <c r="H325" s="210" t="s">
        <v>670</v>
      </c>
      <c r="I325" s="210"/>
      <c r="J325" s="210" t="s">
        <v>670</v>
      </c>
      <c r="K325" s="210" t="s">
        <v>670</v>
      </c>
      <c r="L325" s="210" t="s">
        <v>670</v>
      </c>
      <c r="M325" s="210" t="s">
        <v>670</v>
      </c>
      <c r="N325" s="210" t="s">
        <v>670</v>
      </c>
      <c r="O325" s="210" t="s">
        <v>670</v>
      </c>
      <c r="P325" s="210"/>
      <c r="Q325" s="210" t="s">
        <v>670</v>
      </c>
      <c r="R325" s="210" t="s">
        <v>670</v>
      </c>
      <c r="S325" s="210" t="s">
        <v>670</v>
      </c>
      <c r="T325" s="210" t="s">
        <v>670</v>
      </c>
      <c r="U325" s="210" t="s">
        <v>670</v>
      </c>
      <c r="V325" s="210" t="s">
        <v>670</v>
      </c>
      <c r="W325" s="210"/>
      <c r="X325" s="210" t="s">
        <v>670</v>
      </c>
      <c r="Y325" s="210" t="s">
        <v>670</v>
      </c>
      <c r="Z325" s="210" t="s">
        <v>670</v>
      </c>
      <c r="AA325" s="210" t="s">
        <v>670</v>
      </c>
      <c r="AB325" s="210" t="s">
        <v>670</v>
      </c>
      <c r="AC325" s="210" t="s">
        <v>670</v>
      </c>
      <c r="AD325" s="210"/>
      <c r="AE325" s="210"/>
      <c r="AF325" s="210"/>
      <c r="AG325" s="210"/>
      <c r="AH325" s="210"/>
      <c r="AI325" s="211"/>
      <c r="AJ325" s="215">
        <v>22</v>
      </c>
      <c r="AK325" s="211"/>
      <c r="AL325" s="212"/>
    </row>
    <row r="326" spans="1:38">
      <c r="A326" s="199">
        <v>4</v>
      </c>
      <c r="B326" s="208" t="s">
        <v>158</v>
      </c>
      <c r="C326" s="214"/>
      <c r="D326" s="210" t="s">
        <v>670</v>
      </c>
      <c r="E326" s="210"/>
      <c r="F326" s="210" t="s">
        <v>670</v>
      </c>
      <c r="G326" s="210" t="s">
        <v>670</v>
      </c>
      <c r="H326" s="210" t="s">
        <v>670</v>
      </c>
      <c r="I326" s="210"/>
      <c r="J326" s="210" t="s">
        <v>670</v>
      </c>
      <c r="K326" s="210" t="s">
        <v>670</v>
      </c>
      <c r="L326" s="210" t="s">
        <v>670</v>
      </c>
      <c r="M326" s="210" t="s">
        <v>670</v>
      </c>
      <c r="N326" s="210" t="s">
        <v>670</v>
      </c>
      <c r="O326" s="210" t="s">
        <v>670</v>
      </c>
      <c r="P326" s="210"/>
      <c r="Q326" s="210" t="s">
        <v>670</v>
      </c>
      <c r="R326" s="210" t="s">
        <v>670</v>
      </c>
      <c r="S326" s="210" t="s">
        <v>670</v>
      </c>
      <c r="T326" s="210" t="s">
        <v>670</v>
      </c>
      <c r="U326" s="210" t="s">
        <v>670</v>
      </c>
      <c r="V326" s="210" t="s">
        <v>670</v>
      </c>
      <c r="W326" s="210"/>
      <c r="X326" s="210" t="s">
        <v>670</v>
      </c>
      <c r="Y326" s="210" t="s">
        <v>670</v>
      </c>
      <c r="Z326" s="210" t="s">
        <v>670</v>
      </c>
      <c r="AA326" s="210" t="s">
        <v>670</v>
      </c>
      <c r="AB326" s="210" t="s">
        <v>670</v>
      </c>
      <c r="AC326" s="210" t="s">
        <v>670</v>
      </c>
      <c r="AD326" s="210"/>
      <c r="AE326" s="210"/>
      <c r="AF326" s="210"/>
      <c r="AG326" s="210"/>
      <c r="AH326" s="210"/>
      <c r="AI326" s="211"/>
      <c r="AJ326" s="215">
        <v>22</v>
      </c>
      <c r="AK326" s="211"/>
      <c r="AL326" s="212"/>
    </row>
    <row r="327" spans="1:38">
      <c r="A327" s="199">
        <v>5</v>
      </c>
      <c r="B327" s="208" t="s">
        <v>165</v>
      </c>
      <c r="C327" s="214"/>
      <c r="D327" s="210" t="s">
        <v>670</v>
      </c>
      <c r="E327" s="210"/>
      <c r="F327" s="210" t="s">
        <v>670</v>
      </c>
      <c r="G327" s="210" t="s">
        <v>670</v>
      </c>
      <c r="H327" s="210" t="s">
        <v>670</v>
      </c>
      <c r="I327" s="210"/>
      <c r="J327" s="210" t="s">
        <v>670</v>
      </c>
      <c r="K327" s="210" t="s">
        <v>670</v>
      </c>
      <c r="L327" s="210" t="s">
        <v>670</v>
      </c>
      <c r="M327" s="210" t="s">
        <v>670</v>
      </c>
      <c r="N327" s="210" t="s">
        <v>670</v>
      </c>
      <c r="O327" s="210" t="s">
        <v>670</v>
      </c>
      <c r="P327" s="210"/>
      <c r="Q327" s="210" t="s">
        <v>670</v>
      </c>
      <c r="R327" s="210" t="s">
        <v>670</v>
      </c>
      <c r="S327" s="210" t="s">
        <v>670</v>
      </c>
      <c r="T327" s="210" t="s">
        <v>670</v>
      </c>
      <c r="U327" s="210" t="s">
        <v>670</v>
      </c>
      <c r="V327" s="210" t="s">
        <v>670</v>
      </c>
      <c r="W327" s="210"/>
      <c r="X327" s="210" t="s">
        <v>670</v>
      </c>
      <c r="Y327" s="210" t="s">
        <v>670</v>
      </c>
      <c r="Z327" s="210" t="s">
        <v>670</v>
      </c>
      <c r="AA327" s="210" t="s">
        <v>670</v>
      </c>
      <c r="AB327" s="210" t="s">
        <v>670</v>
      </c>
      <c r="AC327" s="210" t="s">
        <v>670</v>
      </c>
      <c r="AD327" s="210"/>
      <c r="AE327" s="210"/>
      <c r="AF327" s="210"/>
      <c r="AG327" s="210"/>
      <c r="AH327" s="210"/>
      <c r="AI327" s="211"/>
      <c r="AJ327" s="215">
        <v>22</v>
      </c>
      <c r="AK327" s="211"/>
      <c r="AL327" s="212"/>
    </row>
    <row r="328" spans="1:38">
      <c r="A328" s="217"/>
      <c r="B328" s="218"/>
      <c r="C328" s="214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1"/>
      <c r="AJ328" s="219"/>
      <c r="AK328" s="211"/>
      <c r="AL328" s="212"/>
    </row>
    <row r="329" spans="1:38">
      <c r="A329" s="444" t="s">
        <v>634</v>
      </c>
      <c r="B329" s="445"/>
      <c r="C329" s="214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1"/>
      <c r="AJ329" s="219"/>
      <c r="AK329" s="211"/>
      <c r="AL329" s="212"/>
    </row>
    <row r="330" spans="1:38">
      <c r="A330" s="220">
        <v>1</v>
      </c>
      <c r="B330" s="207" t="s">
        <v>163</v>
      </c>
      <c r="C330" s="214"/>
      <c r="D330" s="210" t="s">
        <v>670</v>
      </c>
      <c r="E330" s="210"/>
      <c r="F330" s="210" t="s">
        <v>670</v>
      </c>
      <c r="G330" s="210" t="s">
        <v>670</v>
      </c>
      <c r="H330" s="210" t="s">
        <v>670</v>
      </c>
      <c r="I330" s="210"/>
      <c r="J330" s="210" t="s">
        <v>670</v>
      </c>
      <c r="K330" s="210" t="s">
        <v>670</v>
      </c>
      <c r="L330" s="210" t="s">
        <v>670</v>
      </c>
      <c r="M330" s="210" t="s">
        <v>670</v>
      </c>
      <c r="N330" s="210" t="s">
        <v>670</v>
      </c>
      <c r="O330" s="210" t="s">
        <v>670</v>
      </c>
      <c r="P330" s="210"/>
      <c r="Q330" s="210" t="s">
        <v>670</v>
      </c>
      <c r="R330" s="210" t="s">
        <v>670</v>
      </c>
      <c r="S330" s="210" t="s">
        <v>670</v>
      </c>
      <c r="T330" s="210" t="s">
        <v>670</v>
      </c>
      <c r="U330" s="210" t="s">
        <v>670</v>
      </c>
      <c r="V330" s="210" t="s">
        <v>670</v>
      </c>
      <c r="W330" s="210"/>
      <c r="X330" s="210" t="s">
        <v>670</v>
      </c>
      <c r="Y330" s="210" t="s">
        <v>670</v>
      </c>
      <c r="Z330" s="210" t="s">
        <v>670</v>
      </c>
      <c r="AA330" s="210" t="s">
        <v>670</v>
      </c>
      <c r="AB330" s="210" t="s">
        <v>670</v>
      </c>
      <c r="AC330" s="210" t="s">
        <v>670</v>
      </c>
      <c r="AD330" s="210"/>
      <c r="AE330" s="210"/>
      <c r="AF330" s="210" t="s">
        <v>670</v>
      </c>
      <c r="AG330" s="210"/>
      <c r="AH330" s="210"/>
      <c r="AI330" s="211"/>
      <c r="AJ330" s="221">
        <v>23</v>
      </c>
      <c r="AK330" s="211"/>
      <c r="AL330" s="212"/>
    </row>
    <row r="331" spans="1:38">
      <c r="A331" s="220">
        <v>2</v>
      </c>
      <c r="B331" s="207" t="s">
        <v>168</v>
      </c>
      <c r="C331" s="214"/>
      <c r="D331" s="210" t="s">
        <v>670</v>
      </c>
      <c r="E331" s="210"/>
      <c r="F331" s="210" t="s">
        <v>670</v>
      </c>
      <c r="G331" s="210" t="s">
        <v>670</v>
      </c>
      <c r="H331" s="210" t="s">
        <v>670</v>
      </c>
      <c r="I331" s="210"/>
      <c r="J331" s="210" t="s">
        <v>670</v>
      </c>
      <c r="K331" s="210" t="s">
        <v>670</v>
      </c>
      <c r="L331" s="210" t="s">
        <v>670</v>
      </c>
      <c r="M331" s="210" t="s">
        <v>670</v>
      </c>
      <c r="N331" s="210" t="s">
        <v>670</v>
      </c>
      <c r="O331" s="210" t="s">
        <v>670</v>
      </c>
      <c r="P331" s="210"/>
      <c r="Q331" s="210" t="s">
        <v>670</v>
      </c>
      <c r="R331" s="210" t="s">
        <v>670</v>
      </c>
      <c r="S331" s="210" t="s">
        <v>670</v>
      </c>
      <c r="T331" s="210" t="s">
        <v>670</v>
      </c>
      <c r="U331" s="210" t="s">
        <v>670</v>
      </c>
      <c r="V331" s="210" t="s">
        <v>670</v>
      </c>
      <c r="W331" s="210"/>
      <c r="X331" s="210" t="s">
        <v>670</v>
      </c>
      <c r="Y331" s="210" t="s">
        <v>670</v>
      </c>
      <c r="Z331" s="210" t="s">
        <v>670</v>
      </c>
      <c r="AA331" s="210" t="s">
        <v>670</v>
      </c>
      <c r="AB331" s="210" t="s">
        <v>670</v>
      </c>
      <c r="AC331" s="210" t="s">
        <v>670</v>
      </c>
      <c r="AD331" s="210"/>
      <c r="AE331" s="210"/>
      <c r="AF331" s="210" t="s">
        <v>670</v>
      </c>
      <c r="AG331" s="210"/>
      <c r="AH331" s="210"/>
      <c r="AI331" s="211"/>
      <c r="AJ331" s="221">
        <v>23</v>
      </c>
      <c r="AK331" s="211"/>
      <c r="AL331" s="212"/>
    </row>
    <row r="332" spans="1:38">
      <c r="A332" s="220">
        <v>3</v>
      </c>
      <c r="B332" s="207" t="s">
        <v>674</v>
      </c>
      <c r="C332" s="214"/>
      <c r="D332" s="210" t="s">
        <v>670</v>
      </c>
      <c r="E332" s="210"/>
      <c r="F332" s="210" t="s">
        <v>670</v>
      </c>
      <c r="G332" s="210" t="s">
        <v>670</v>
      </c>
      <c r="H332" s="210" t="s">
        <v>670</v>
      </c>
      <c r="I332" s="210"/>
      <c r="J332" s="210" t="s">
        <v>670</v>
      </c>
      <c r="K332" s="210" t="s">
        <v>670</v>
      </c>
      <c r="L332" s="210" t="s">
        <v>670</v>
      </c>
      <c r="M332" s="210" t="s">
        <v>670</v>
      </c>
      <c r="N332" s="210" t="s">
        <v>670</v>
      </c>
      <c r="O332" s="210" t="s">
        <v>670</v>
      </c>
      <c r="P332" s="210"/>
      <c r="Q332" s="210" t="s">
        <v>670</v>
      </c>
      <c r="R332" s="210" t="s">
        <v>670</v>
      </c>
      <c r="S332" s="210" t="s">
        <v>670</v>
      </c>
      <c r="T332" s="210" t="s">
        <v>670</v>
      </c>
      <c r="U332" s="210" t="s">
        <v>670</v>
      </c>
      <c r="V332" s="210" t="s">
        <v>670</v>
      </c>
      <c r="W332" s="210"/>
      <c r="X332" s="210" t="s">
        <v>670</v>
      </c>
      <c r="Y332" s="210" t="s">
        <v>670</v>
      </c>
      <c r="Z332" s="210" t="s">
        <v>670</v>
      </c>
      <c r="AA332" s="210" t="s">
        <v>670</v>
      </c>
      <c r="AB332" s="210" t="s">
        <v>670</v>
      </c>
      <c r="AC332" s="210" t="s">
        <v>670</v>
      </c>
      <c r="AD332" s="210"/>
      <c r="AE332" s="210"/>
      <c r="AF332" s="210" t="s">
        <v>670</v>
      </c>
      <c r="AG332" s="210"/>
      <c r="AH332" s="210"/>
      <c r="AI332" s="211"/>
      <c r="AJ332" s="221">
        <v>22</v>
      </c>
      <c r="AK332" s="211"/>
      <c r="AL332" s="212"/>
    </row>
    <row r="333" spans="1:38">
      <c r="A333" s="217"/>
      <c r="B333" s="216"/>
      <c r="C333" s="214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1"/>
      <c r="AJ333" s="219"/>
      <c r="AK333" s="211"/>
      <c r="AL333" s="212"/>
    </row>
    <row r="334" spans="1:38">
      <c r="A334" s="446" t="s">
        <v>635</v>
      </c>
      <c r="B334" s="447"/>
      <c r="C334" s="214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1"/>
      <c r="AJ334" s="211"/>
      <c r="AK334" s="211"/>
      <c r="AL334" s="212"/>
    </row>
    <row r="335" spans="1:38">
      <c r="A335" s="201">
        <v>1</v>
      </c>
      <c r="B335" s="207" t="s">
        <v>205</v>
      </c>
      <c r="C335" s="214"/>
      <c r="D335" s="210" t="s">
        <v>670</v>
      </c>
      <c r="E335" s="210"/>
      <c r="F335" s="210" t="s">
        <v>670</v>
      </c>
      <c r="G335" s="210" t="s">
        <v>670</v>
      </c>
      <c r="H335" s="210" t="s">
        <v>670</v>
      </c>
      <c r="I335" s="210"/>
      <c r="J335" s="210" t="s">
        <v>670</v>
      </c>
      <c r="K335" s="210" t="s">
        <v>670</v>
      </c>
      <c r="L335" s="210" t="s">
        <v>670</v>
      </c>
      <c r="M335" s="210" t="s">
        <v>670</v>
      </c>
      <c r="N335" s="210" t="s">
        <v>670</v>
      </c>
      <c r="O335" s="210" t="s">
        <v>670</v>
      </c>
      <c r="P335" s="210"/>
      <c r="Q335" s="210" t="s">
        <v>670</v>
      </c>
      <c r="R335" s="210" t="s">
        <v>670</v>
      </c>
      <c r="S335" s="210" t="s">
        <v>670</v>
      </c>
      <c r="T335" s="210" t="s">
        <v>670</v>
      </c>
      <c r="U335" s="210" t="s">
        <v>670</v>
      </c>
      <c r="V335" s="210" t="s">
        <v>670</v>
      </c>
      <c r="W335" s="210"/>
      <c r="X335" s="210" t="s">
        <v>670</v>
      </c>
      <c r="Y335" s="210" t="s">
        <v>670</v>
      </c>
      <c r="Z335" s="210" t="s">
        <v>670</v>
      </c>
      <c r="AA335" s="210" t="s">
        <v>670</v>
      </c>
      <c r="AB335" s="210" t="s">
        <v>670</v>
      </c>
      <c r="AC335" s="210" t="s">
        <v>670</v>
      </c>
      <c r="AD335" s="210"/>
      <c r="AE335" s="210"/>
      <c r="AF335" s="210" t="s">
        <v>670</v>
      </c>
      <c r="AG335" s="210"/>
      <c r="AH335" s="210"/>
      <c r="AI335" s="211"/>
      <c r="AJ335" s="222">
        <v>23</v>
      </c>
      <c r="AK335" s="211"/>
      <c r="AL335" s="212"/>
    </row>
    <row r="336" spans="1:38">
      <c r="A336" s="201">
        <v>2</v>
      </c>
      <c r="B336" s="207" t="s">
        <v>207</v>
      </c>
      <c r="C336" s="214"/>
      <c r="D336" s="210" t="s">
        <v>670</v>
      </c>
      <c r="E336" s="210"/>
      <c r="F336" s="210" t="s">
        <v>670</v>
      </c>
      <c r="G336" s="210" t="s">
        <v>670</v>
      </c>
      <c r="H336" s="210" t="s">
        <v>670</v>
      </c>
      <c r="I336" s="210"/>
      <c r="J336" s="210" t="s">
        <v>670</v>
      </c>
      <c r="K336" s="210" t="s">
        <v>670</v>
      </c>
      <c r="L336" s="210" t="s">
        <v>670</v>
      </c>
      <c r="M336" s="210" t="s">
        <v>670</v>
      </c>
      <c r="N336" s="210" t="s">
        <v>670</v>
      </c>
      <c r="O336" s="210" t="s">
        <v>670</v>
      </c>
      <c r="P336" s="210"/>
      <c r="Q336" s="210" t="s">
        <v>670</v>
      </c>
      <c r="R336" s="210" t="s">
        <v>670</v>
      </c>
      <c r="S336" s="210" t="s">
        <v>670</v>
      </c>
      <c r="T336" s="210" t="s">
        <v>670</v>
      </c>
      <c r="U336" s="210" t="s">
        <v>670</v>
      </c>
      <c r="V336" s="210" t="s">
        <v>670</v>
      </c>
      <c r="W336" s="210"/>
      <c r="X336" s="210" t="s">
        <v>670</v>
      </c>
      <c r="Y336" s="210" t="s">
        <v>670</v>
      </c>
      <c r="Z336" s="210" t="s">
        <v>670</v>
      </c>
      <c r="AA336" s="210" t="s">
        <v>670</v>
      </c>
      <c r="AB336" s="210" t="s">
        <v>670</v>
      </c>
      <c r="AC336" s="210" t="s">
        <v>670</v>
      </c>
      <c r="AD336" s="210"/>
      <c r="AE336" s="210"/>
      <c r="AF336" s="210" t="s">
        <v>670</v>
      </c>
      <c r="AG336" s="210"/>
      <c r="AH336" s="210"/>
      <c r="AI336" s="211"/>
      <c r="AJ336" s="222">
        <v>23</v>
      </c>
      <c r="AK336" s="211"/>
      <c r="AL336" s="212"/>
    </row>
    <row r="337" spans="1:38">
      <c r="A337" s="201">
        <v>3</v>
      </c>
      <c r="B337" s="207" t="s">
        <v>186</v>
      </c>
      <c r="C337" s="214"/>
      <c r="D337" s="210" t="s">
        <v>670</v>
      </c>
      <c r="E337" s="210"/>
      <c r="F337" s="210" t="s">
        <v>670</v>
      </c>
      <c r="G337" s="210" t="s">
        <v>670</v>
      </c>
      <c r="H337" s="210" t="s">
        <v>670</v>
      </c>
      <c r="I337" s="210"/>
      <c r="J337" s="210" t="s">
        <v>670</v>
      </c>
      <c r="K337" s="210" t="s">
        <v>670</v>
      </c>
      <c r="L337" s="210" t="s">
        <v>670</v>
      </c>
      <c r="M337" s="210" t="s">
        <v>670</v>
      </c>
      <c r="N337" s="210" t="s">
        <v>670</v>
      </c>
      <c r="O337" s="210" t="s">
        <v>670</v>
      </c>
      <c r="P337" s="210"/>
      <c r="Q337" s="210" t="s">
        <v>670</v>
      </c>
      <c r="R337" s="210" t="s">
        <v>670</v>
      </c>
      <c r="S337" s="210" t="s">
        <v>670</v>
      </c>
      <c r="T337" s="210" t="s">
        <v>670</v>
      </c>
      <c r="U337" s="210" t="s">
        <v>670</v>
      </c>
      <c r="V337" s="210" t="s">
        <v>670</v>
      </c>
      <c r="W337" s="210"/>
      <c r="X337" s="210" t="s">
        <v>670</v>
      </c>
      <c r="Y337" s="210" t="s">
        <v>670</v>
      </c>
      <c r="Z337" s="210" t="s">
        <v>670</v>
      </c>
      <c r="AA337" s="210" t="s">
        <v>670</v>
      </c>
      <c r="AB337" s="210" t="s">
        <v>670</v>
      </c>
      <c r="AC337" s="210" t="s">
        <v>670</v>
      </c>
      <c r="AD337" s="210"/>
      <c r="AE337" s="210"/>
      <c r="AF337" s="210" t="s">
        <v>670</v>
      </c>
      <c r="AG337" s="210"/>
      <c r="AH337" s="210"/>
      <c r="AI337" s="211"/>
      <c r="AJ337" s="222">
        <v>23</v>
      </c>
      <c r="AK337" s="211"/>
      <c r="AL337" s="212"/>
    </row>
    <row r="338" spans="1:38">
      <c r="A338" s="201">
        <v>4</v>
      </c>
      <c r="B338" s="209" t="s">
        <v>174</v>
      </c>
      <c r="C338" s="214"/>
      <c r="D338" s="210" t="s">
        <v>670</v>
      </c>
      <c r="E338" s="210"/>
      <c r="F338" s="210" t="s">
        <v>670</v>
      </c>
      <c r="G338" s="210" t="s">
        <v>670</v>
      </c>
      <c r="H338" s="210" t="s">
        <v>670</v>
      </c>
      <c r="I338" s="210"/>
      <c r="J338" s="210" t="s">
        <v>670</v>
      </c>
      <c r="K338" s="210" t="s">
        <v>670</v>
      </c>
      <c r="L338" s="210" t="s">
        <v>670</v>
      </c>
      <c r="M338" s="210" t="s">
        <v>670</v>
      </c>
      <c r="N338" s="210" t="s">
        <v>670</v>
      </c>
      <c r="O338" s="210" t="s">
        <v>670</v>
      </c>
      <c r="P338" s="210"/>
      <c r="Q338" s="210" t="s">
        <v>670</v>
      </c>
      <c r="R338" s="210" t="s">
        <v>670</v>
      </c>
      <c r="S338" s="210" t="s">
        <v>670</v>
      </c>
      <c r="T338" s="210" t="s">
        <v>670</v>
      </c>
      <c r="U338" s="210" t="s">
        <v>670</v>
      </c>
      <c r="V338" s="210" t="s">
        <v>670</v>
      </c>
      <c r="W338" s="210"/>
      <c r="X338" s="210" t="s">
        <v>670</v>
      </c>
      <c r="Y338" s="210" t="s">
        <v>670</v>
      </c>
      <c r="Z338" s="210" t="s">
        <v>670</v>
      </c>
      <c r="AA338" s="210" t="s">
        <v>670</v>
      </c>
      <c r="AB338" s="210" t="s">
        <v>670</v>
      </c>
      <c r="AC338" s="210" t="s">
        <v>670</v>
      </c>
      <c r="AD338" s="210"/>
      <c r="AE338" s="210"/>
      <c r="AF338" s="210" t="s">
        <v>670</v>
      </c>
      <c r="AG338" s="210"/>
      <c r="AH338" s="210"/>
      <c r="AI338" s="211"/>
      <c r="AJ338" s="222">
        <v>23</v>
      </c>
      <c r="AK338" s="211"/>
      <c r="AL338" s="212"/>
    </row>
    <row r="339" spans="1:38">
      <c r="A339" s="201">
        <v>5</v>
      </c>
      <c r="B339" s="209" t="s">
        <v>177</v>
      </c>
      <c r="C339" s="214"/>
      <c r="D339" s="210" t="s">
        <v>670</v>
      </c>
      <c r="E339" s="210"/>
      <c r="F339" s="210" t="s">
        <v>670</v>
      </c>
      <c r="G339" s="210" t="s">
        <v>670</v>
      </c>
      <c r="H339" s="210" t="s">
        <v>670</v>
      </c>
      <c r="I339" s="210"/>
      <c r="J339" s="210" t="s">
        <v>670</v>
      </c>
      <c r="K339" s="210" t="s">
        <v>670</v>
      </c>
      <c r="L339" s="210" t="s">
        <v>670</v>
      </c>
      <c r="M339" s="210" t="s">
        <v>670</v>
      </c>
      <c r="N339" s="210" t="s">
        <v>670</v>
      </c>
      <c r="O339" s="210" t="s">
        <v>670</v>
      </c>
      <c r="P339" s="210"/>
      <c r="Q339" s="210" t="s">
        <v>670</v>
      </c>
      <c r="R339" s="210" t="s">
        <v>670</v>
      </c>
      <c r="S339" s="210" t="s">
        <v>670</v>
      </c>
      <c r="T339" s="210" t="s">
        <v>670</v>
      </c>
      <c r="U339" s="210" t="s">
        <v>670</v>
      </c>
      <c r="V339" s="210" t="s">
        <v>670</v>
      </c>
      <c r="W339" s="210"/>
      <c r="X339" s="210" t="s">
        <v>670</v>
      </c>
      <c r="Y339" s="210" t="s">
        <v>670</v>
      </c>
      <c r="Z339" s="210" t="s">
        <v>670</v>
      </c>
      <c r="AA339" s="210" t="s">
        <v>670</v>
      </c>
      <c r="AB339" s="210" t="s">
        <v>670</v>
      </c>
      <c r="AC339" s="210" t="s">
        <v>670</v>
      </c>
      <c r="AD339" s="210"/>
      <c r="AE339" s="210"/>
      <c r="AF339" s="210" t="s">
        <v>670</v>
      </c>
      <c r="AG339" s="210"/>
      <c r="AH339" s="210"/>
      <c r="AI339" s="211"/>
      <c r="AJ339" s="222">
        <v>23</v>
      </c>
      <c r="AK339" s="211"/>
      <c r="AL339" s="212"/>
    </row>
    <row r="340" spans="1:38">
      <c r="A340" s="201">
        <v>6</v>
      </c>
      <c r="B340" s="209" t="s">
        <v>180</v>
      </c>
      <c r="C340" s="214"/>
      <c r="D340" s="210" t="s">
        <v>670</v>
      </c>
      <c r="E340" s="210"/>
      <c r="F340" s="210" t="s">
        <v>670</v>
      </c>
      <c r="G340" s="210" t="s">
        <v>670</v>
      </c>
      <c r="H340" s="210" t="s">
        <v>670</v>
      </c>
      <c r="I340" s="210"/>
      <c r="J340" s="210" t="s">
        <v>670</v>
      </c>
      <c r="K340" s="210" t="s">
        <v>670</v>
      </c>
      <c r="L340" s="210" t="s">
        <v>670</v>
      </c>
      <c r="M340" s="210" t="s">
        <v>670</v>
      </c>
      <c r="N340" s="210" t="s">
        <v>670</v>
      </c>
      <c r="O340" s="210" t="s">
        <v>670</v>
      </c>
      <c r="P340" s="210"/>
      <c r="Q340" s="210" t="s">
        <v>670</v>
      </c>
      <c r="R340" s="210" t="s">
        <v>670</v>
      </c>
      <c r="S340" s="210" t="s">
        <v>670</v>
      </c>
      <c r="T340" s="210" t="s">
        <v>670</v>
      </c>
      <c r="U340" s="210" t="s">
        <v>670</v>
      </c>
      <c r="V340" s="210" t="s">
        <v>670</v>
      </c>
      <c r="W340" s="210"/>
      <c r="X340" s="210" t="s">
        <v>670</v>
      </c>
      <c r="Y340" s="210" t="s">
        <v>670</v>
      </c>
      <c r="Z340" s="210" t="s">
        <v>670</v>
      </c>
      <c r="AA340" s="210" t="s">
        <v>670</v>
      </c>
      <c r="AB340" s="210" t="s">
        <v>670</v>
      </c>
      <c r="AC340" s="210" t="s">
        <v>670</v>
      </c>
      <c r="AD340" s="210"/>
      <c r="AE340" s="210"/>
      <c r="AF340" s="210" t="s">
        <v>670</v>
      </c>
      <c r="AG340" s="210"/>
      <c r="AH340" s="210"/>
      <c r="AI340" s="211"/>
      <c r="AJ340" s="222">
        <v>23</v>
      </c>
      <c r="AK340" s="211"/>
      <c r="AL340" s="212"/>
    </row>
    <row r="341" spans="1:38">
      <c r="A341" s="201">
        <v>7</v>
      </c>
      <c r="B341" s="209" t="s">
        <v>183</v>
      </c>
      <c r="C341" s="214"/>
      <c r="D341" s="210" t="s">
        <v>670</v>
      </c>
      <c r="E341" s="210"/>
      <c r="F341" s="210" t="s">
        <v>670</v>
      </c>
      <c r="G341" s="210" t="s">
        <v>670</v>
      </c>
      <c r="H341" s="210" t="s">
        <v>670</v>
      </c>
      <c r="I341" s="210"/>
      <c r="J341" s="210" t="s">
        <v>670</v>
      </c>
      <c r="K341" s="210" t="s">
        <v>670</v>
      </c>
      <c r="L341" s="210" t="s">
        <v>670</v>
      </c>
      <c r="M341" s="210" t="s">
        <v>670</v>
      </c>
      <c r="N341" s="210" t="s">
        <v>670</v>
      </c>
      <c r="O341" s="210" t="s">
        <v>670</v>
      </c>
      <c r="P341" s="210"/>
      <c r="Q341" s="210" t="s">
        <v>670</v>
      </c>
      <c r="R341" s="210" t="s">
        <v>670</v>
      </c>
      <c r="S341" s="210" t="s">
        <v>670</v>
      </c>
      <c r="T341" s="210" t="s">
        <v>670</v>
      </c>
      <c r="U341" s="210" t="s">
        <v>670</v>
      </c>
      <c r="V341" s="210" t="s">
        <v>670</v>
      </c>
      <c r="W341" s="210"/>
      <c r="X341" s="210" t="s">
        <v>670</v>
      </c>
      <c r="Y341" s="210" t="s">
        <v>670</v>
      </c>
      <c r="Z341" s="210" t="s">
        <v>670</v>
      </c>
      <c r="AA341" s="210" t="s">
        <v>670</v>
      </c>
      <c r="AB341" s="210" t="s">
        <v>670</v>
      </c>
      <c r="AC341" s="210" t="s">
        <v>670</v>
      </c>
      <c r="AD341" s="210"/>
      <c r="AE341" s="210"/>
      <c r="AF341" s="210" t="s">
        <v>670</v>
      </c>
      <c r="AG341" s="210"/>
      <c r="AH341" s="210"/>
      <c r="AI341" s="211"/>
      <c r="AJ341" s="222">
        <v>23</v>
      </c>
      <c r="AK341" s="211"/>
      <c r="AL341" s="212"/>
    </row>
    <row r="342" spans="1:38">
      <c r="A342" s="201">
        <v>8</v>
      </c>
      <c r="B342" s="209" t="s">
        <v>186</v>
      </c>
      <c r="C342" s="223"/>
      <c r="D342" s="210" t="s">
        <v>670</v>
      </c>
      <c r="E342" s="210"/>
      <c r="F342" s="210" t="s">
        <v>670</v>
      </c>
      <c r="G342" s="210" t="s">
        <v>670</v>
      </c>
      <c r="H342" s="210" t="s">
        <v>670</v>
      </c>
      <c r="I342" s="210"/>
      <c r="J342" s="210" t="s">
        <v>670</v>
      </c>
      <c r="K342" s="210" t="s">
        <v>670</v>
      </c>
      <c r="L342" s="210" t="s">
        <v>670</v>
      </c>
      <c r="M342" s="210" t="s">
        <v>670</v>
      </c>
      <c r="N342" s="210" t="s">
        <v>670</v>
      </c>
      <c r="O342" s="210" t="s">
        <v>670</v>
      </c>
      <c r="P342" s="210"/>
      <c r="Q342" s="210" t="s">
        <v>670</v>
      </c>
      <c r="R342" s="210" t="s">
        <v>670</v>
      </c>
      <c r="S342" s="210" t="s">
        <v>670</v>
      </c>
      <c r="T342" s="210" t="s">
        <v>670</v>
      </c>
      <c r="U342" s="210" t="s">
        <v>670</v>
      </c>
      <c r="V342" s="210" t="s">
        <v>670</v>
      </c>
      <c r="W342" s="210"/>
      <c r="X342" s="210" t="s">
        <v>670</v>
      </c>
      <c r="Y342" s="210" t="s">
        <v>670</v>
      </c>
      <c r="Z342" s="210" t="s">
        <v>670</v>
      </c>
      <c r="AA342" s="210" t="s">
        <v>670</v>
      </c>
      <c r="AB342" s="210" t="s">
        <v>670</v>
      </c>
      <c r="AC342" s="210" t="s">
        <v>670</v>
      </c>
      <c r="AD342" s="210"/>
      <c r="AE342" s="210"/>
      <c r="AF342" s="210" t="s">
        <v>670</v>
      </c>
      <c r="AG342" s="210"/>
      <c r="AH342" s="210"/>
      <c r="AI342" s="224"/>
      <c r="AJ342" s="222">
        <v>23</v>
      </c>
      <c r="AK342" s="224"/>
      <c r="AL342" s="225"/>
    </row>
    <row r="343" spans="1:38">
      <c r="A343" s="201">
        <v>9</v>
      </c>
      <c r="B343" s="207" t="s">
        <v>202</v>
      </c>
      <c r="C343" s="223"/>
      <c r="D343" s="210" t="s">
        <v>670</v>
      </c>
      <c r="E343" s="210"/>
      <c r="F343" s="210" t="s">
        <v>670</v>
      </c>
      <c r="G343" s="210" t="s">
        <v>670</v>
      </c>
      <c r="H343" s="210" t="s">
        <v>670</v>
      </c>
      <c r="I343" s="210"/>
      <c r="J343" s="210" t="s">
        <v>670</v>
      </c>
      <c r="K343" s="210" t="s">
        <v>670</v>
      </c>
      <c r="L343" s="210" t="s">
        <v>670</v>
      </c>
      <c r="M343" s="210" t="s">
        <v>670</v>
      </c>
      <c r="N343" s="210" t="s">
        <v>670</v>
      </c>
      <c r="O343" s="210" t="s">
        <v>670</v>
      </c>
      <c r="P343" s="210"/>
      <c r="Q343" s="210" t="s">
        <v>670</v>
      </c>
      <c r="R343" s="210" t="s">
        <v>670</v>
      </c>
      <c r="S343" s="210" t="s">
        <v>670</v>
      </c>
      <c r="T343" s="210" t="s">
        <v>670</v>
      </c>
      <c r="U343" s="210" t="s">
        <v>670</v>
      </c>
      <c r="V343" s="210" t="s">
        <v>670</v>
      </c>
      <c r="W343" s="210"/>
      <c r="X343" s="210" t="s">
        <v>670</v>
      </c>
      <c r="Y343" s="210" t="s">
        <v>670</v>
      </c>
      <c r="Z343" s="210" t="s">
        <v>670</v>
      </c>
      <c r="AA343" s="210" t="s">
        <v>670</v>
      </c>
      <c r="AB343" s="210" t="s">
        <v>670</v>
      </c>
      <c r="AC343" s="210" t="s">
        <v>670</v>
      </c>
      <c r="AD343" s="210"/>
      <c r="AE343" s="210"/>
      <c r="AF343" s="210" t="s">
        <v>670</v>
      </c>
      <c r="AG343" s="210"/>
      <c r="AH343" s="210"/>
      <c r="AI343" s="224"/>
      <c r="AJ343" s="222">
        <v>23</v>
      </c>
      <c r="AK343" s="224"/>
      <c r="AL343" s="225"/>
    </row>
    <row r="344" spans="1:38">
      <c r="A344" s="201">
        <v>10</v>
      </c>
      <c r="B344" s="207" t="s">
        <v>204</v>
      </c>
      <c r="C344" s="226"/>
      <c r="D344" s="210" t="s">
        <v>670</v>
      </c>
      <c r="E344" s="210"/>
      <c r="F344" s="210" t="s">
        <v>670</v>
      </c>
      <c r="G344" s="210" t="s">
        <v>670</v>
      </c>
      <c r="H344" s="210" t="s">
        <v>670</v>
      </c>
      <c r="I344" s="210"/>
      <c r="J344" s="210" t="s">
        <v>670</v>
      </c>
      <c r="K344" s="210" t="s">
        <v>670</v>
      </c>
      <c r="L344" s="210" t="s">
        <v>670</v>
      </c>
      <c r="M344" s="210" t="s">
        <v>670</v>
      </c>
      <c r="N344" s="210" t="s">
        <v>670</v>
      </c>
      <c r="O344" s="210" t="s">
        <v>670</v>
      </c>
      <c r="P344" s="210"/>
      <c r="Q344" s="210" t="s">
        <v>670</v>
      </c>
      <c r="R344" s="210" t="s">
        <v>670</v>
      </c>
      <c r="S344" s="210" t="s">
        <v>670</v>
      </c>
      <c r="T344" s="210" t="s">
        <v>670</v>
      </c>
      <c r="U344" s="210" t="s">
        <v>670</v>
      </c>
      <c r="V344" s="210" t="s">
        <v>670</v>
      </c>
      <c r="W344" s="210"/>
      <c r="X344" s="210" t="s">
        <v>670</v>
      </c>
      <c r="Y344" s="210" t="s">
        <v>670</v>
      </c>
      <c r="Z344" s="210" t="s">
        <v>670</v>
      </c>
      <c r="AA344" s="210" t="s">
        <v>670</v>
      </c>
      <c r="AB344" s="210" t="s">
        <v>670</v>
      </c>
      <c r="AC344" s="210" t="s">
        <v>670</v>
      </c>
      <c r="AD344" s="210"/>
      <c r="AE344" s="210"/>
      <c r="AF344" s="210" t="s">
        <v>670</v>
      </c>
      <c r="AG344" s="210"/>
      <c r="AH344" s="210"/>
      <c r="AI344" s="229"/>
      <c r="AJ344" s="222">
        <v>23</v>
      </c>
      <c r="AK344" s="229"/>
      <c r="AL344" s="230"/>
    </row>
    <row r="345" spans="1:38" ht="16.5" thickBot="1">
      <c r="A345" s="252">
        <v>11</v>
      </c>
      <c r="B345" s="253" t="s">
        <v>191</v>
      </c>
      <c r="C345" s="231"/>
      <c r="D345" s="232" t="s">
        <v>670</v>
      </c>
      <c r="E345" s="232"/>
      <c r="F345" s="232" t="s">
        <v>670</v>
      </c>
      <c r="G345" s="237" t="s">
        <v>670</v>
      </c>
      <c r="H345" s="237" t="s">
        <v>670</v>
      </c>
      <c r="I345" s="237"/>
      <c r="J345" s="237" t="s">
        <v>670</v>
      </c>
      <c r="K345" s="237" t="s">
        <v>670</v>
      </c>
      <c r="L345" s="237" t="s">
        <v>670</v>
      </c>
      <c r="M345" s="232" t="s">
        <v>670</v>
      </c>
      <c r="N345" s="232" t="s">
        <v>670</v>
      </c>
      <c r="O345" s="232" t="s">
        <v>670</v>
      </c>
      <c r="P345" s="232"/>
      <c r="Q345" s="232" t="s">
        <v>670</v>
      </c>
      <c r="R345" s="232" t="s">
        <v>670</v>
      </c>
      <c r="S345" s="232" t="s">
        <v>670</v>
      </c>
      <c r="T345" s="232" t="s">
        <v>670</v>
      </c>
      <c r="U345" s="232" t="s">
        <v>670</v>
      </c>
      <c r="V345" s="232" t="s">
        <v>670</v>
      </c>
      <c r="W345" s="232"/>
      <c r="X345" s="232" t="s">
        <v>670</v>
      </c>
      <c r="Y345" s="232" t="s">
        <v>670</v>
      </c>
      <c r="Z345" s="232" t="s">
        <v>670</v>
      </c>
      <c r="AA345" s="232" t="s">
        <v>670</v>
      </c>
      <c r="AB345" s="232" t="s">
        <v>670</v>
      </c>
      <c r="AC345" s="232" t="s">
        <v>670</v>
      </c>
      <c r="AD345" s="232"/>
      <c r="AE345" s="232"/>
      <c r="AF345" s="232" t="s">
        <v>670</v>
      </c>
      <c r="AG345" s="232"/>
      <c r="AH345" s="232"/>
      <c r="AI345" s="238"/>
      <c r="AJ345" s="239">
        <v>23</v>
      </c>
      <c r="AK345" s="240"/>
      <c r="AL345" s="241"/>
    </row>
    <row r="346" spans="1:38" ht="16.5" thickTop="1">
      <c r="A346" s="242"/>
      <c r="B346" s="243"/>
      <c r="C346" s="244"/>
      <c r="D346" s="245"/>
      <c r="E346" s="245"/>
      <c r="F346" s="245"/>
      <c r="G346" s="245"/>
      <c r="H346" s="245"/>
      <c r="I346" s="245"/>
      <c r="J346" s="245"/>
      <c r="K346" s="245"/>
      <c r="L346" s="245"/>
      <c r="M346" s="245"/>
      <c r="N346" s="245"/>
      <c r="O346" s="245"/>
      <c r="P346" s="245"/>
      <c r="Q346" s="245"/>
      <c r="R346" s="245"/>
      <c r="S346" s="245"/>
      <c r="T346" s="245"/>
      <c r="U346" s="245"/>
      <c r="V346" s="245"/>
      <c r="W346" s="245"/>
      <c r="X346" s="245"/>
      <c r="Y346" s="245"/>
      <c r="Z346" s="245"/>
      <c r="AA346" s="245"/>
      <c r="AB346" s="245"/>
      <c r="AC346" s="245"/>
      <c r="AD346" s="245"/>
      <c r="AE346" s="245"/>
      <c r="AF346" s="245"/>
      <c r="AG346" s="245"/>
      <c r="AH346" s="245"/>
      <c r="AI346" s="246"/>
      <c r="AJ346" s="247"/>
      <c r="AK346" s="246"/>
      <c r="AL346" s="246"/>
    </row>
    <row r="347" spans="1:38">
      <c r="A347" s="248"/>
      <c r="B347" s="248"/>
      <c r="C347" s="249"/>
      <c r="D347" s="248"/>
      <c r="E347" s="248"/>
      <c r="F347" s="248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  <c r="AA347" s="248"/>
      <c r="AB347" s="448" t="s">
        <v>675</v>
      </c>
      <c r="AC347" s="448"/>
      <c r="AD347" s="448"/>
      <c r="AE347" s="448"/>
      <c r="AF347" s="448"/>
      <c r="AG347" s="448"/>
      <c r="AH347" s="448"/>
      <c r="AI347" s="448"/>
      <c r="AJ347" s="448"/>
      <c r="AK347" s="448"/>
      <c r="AL347" s="250"/>
    </row>
    <row r="348" spans="1:38">
      <c r="A348" s="449" t="s">
        <v>671</v>
      </c>
      <c r="B348" s="449"/>
      <c r="C348" s="449"/>
      <c r="D348" s="449"/>
      <c r="E348" s="245"/>
      <c r="F348" s="245"/>
      <c r="G348" s="245"/>
      <c r="H348" s="258"/>
      <c r="I348" s="245"/>
      <c r="J348" s="245"/>
      <c r="K348" s="245"/>
      <c r="L348" s="449"/>
      <c r="M348" s="449"/>
      <c r="N348" s="449"/>
      <c r="O348" s="449"/>
      <c r="P348" s="449"/>
      <c r="Q348" s="449"/>
      <c r="R348" s="245"/>
      <c r="S348" s="245"/>
      <c r="T348" s="245"/>
      <c r="U348" s="245"/>
      <c r="V348" s="245"/>
      <c r="W348" s="245"/>
      <c r="X348" s="245"/>
      <c r="Y348" s="245"/>
      <c r="Z348" s="245"/>
      <c r="AA348" s="245"/>
      <c r="AB348" s="449" t="s">
        <v>672</v>
      </c>
      <c r="AC348" s="449"/>
      <c r="AD348" s="449"/>
      <c r="AE348" s="449"/>
      <c r="AF348" s="449"/>
      <c r="AG348" s="449"/>
      <c r="AH348" s="449"/>
      <c r="AI348" s="449"/>
      <c r="AJ348" s="449"/>
      <c r="AK348" s="449"/>
      <c r="AL348" s="250"/>
    </row>
    <row r="354" spans="1:38">
      <c r="A354" s="403" t="s">
        <v>612</v>
      </c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03"/>
      <c r="O354" s="403"/>
      <c r="P354" s="403"/>
      <c r="Q354" s="403"/>
      <c r="R354" s="403"/>
      <c r="S354" s="403"/>
      <c r="T354" s="403"/>
      <c r="U354" s="403"/>
      <c r="V354" s="403"/>
      <c r="W354" s="403"/>
      <c r="X354" s="403"/>
      <c r="Y354" s="403"/>
      <c r="Z354" s="403"/>
      <c r="AA354" s="403"/>
      <c r="AB354" s="403"/>
      <c r="AC354" s="403"/>
      <c r="AD354" s="403"/>
      <c r="AE354" s="403"/>
      <c r="AF354" s="403"/>
      <c r="AG354" s="403"/>
      <c r="AH354" s="403"/>
      <c r="AI354" s="403"/>
      <c r="AJ354" s="403"/>
      <c r="AK354" s="403"/>
      <c r="AL354" s="403"/>
    </row>
    <row r="355" spans="1:38">
      <c r="A355" s="196" t="s">
        <v>613</v>
      </c>
      <c r="B355" s="196"/>
      <c r="C355" s="196"/>
      <c r="D355" s="196"/>
      <c r="E355" s="196"/>
      <c r="F355" s="19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  <c r="AA355" s="196"/>
      <c r="AB355" s="196"/>
      <c r="AC355" s="196"/>
      <c r="AD355" s="196"/>
      <c r="AE355" s="196"/>
      <c r="AF355" s="196"/>
      <c r="AG355" s="196"/>
      <c r="AH355" s="196"/>
      <c r="AI355" s="196"/>
      <c r="AJ355" s="196"/>
      <c r="AK355" s="196"/>
      <c r="AL355" s="196"/>
    </row>
    <row r="356" spans="1:38" ht="18.75">
      <c r="A356" s="450" t="s">
        <v>661</v>
      </c>
      <c r="B356" s="450"/>
      <c r="C356" s="450"/>
      <c r="D356" s="450"/>
      <c r="E356" s="450"/>
      <c r="F356" s="450"/>
      <c r="G356" s="450"/>
      <c r="H356" s="450"/>
      <c r="I356" s="450"/>
      <c r="J356" s="450"/>
      <c r="K356" s="450"/>
      <c r="L356" s="450"/>
      <c r="M356" s="450"/>
      <c r="N356" s="450"/>
      <c r="O356" s="450"/>
      <c r="P356" s="450"/>
      <c r="Q356" s="450"/>
      <c r="R356" s="450"/>
      <c r="S356" s="450"/>
      <c r="T356" s="450"/>
      <c r="U356" s="450"/>
      <c r="V356" s="450"/>
      <c r="W356" s="450"/>
      <c r="X356" s="450"/>
      <c r="Y356" s="450"/>
      <c r="Z356" s="450"/>
      <c r="AA356" s="450"/>
      <c r="AB356" s="450"/>
      <c r="AC356" s="450"/>
      <c r="AD356" s="450"/>
      <c r="AE356" s="450"/>
      <c r="AF356" s="450"/>
      <c r="AG356" s="450"/>
      <c r="AH356" s="450"/>
      <c r="AI356" s="450"/>
      <c r="AJ356" s="450"/>
      <c r="AK356" s="450"/>
      <c r="AL356" s="450"/>
    </row>
    <row r="357" spans="1:38">
      <c r="A357" s="451" t="s">
        <v>657</v>
      </c>
      <c r="B357" s="451"/>
      <c r="C357" s="451"/>
      <c r="D357" s="451"/>
      <c r="E357" s="451"/>
      <c r="F357" s="451"/>
      <c r="G357" s="451"/>
      <c r="H357" s="451"/>
      <c r="I357" s="451"/>
      <c r="J357" s="451"/>
      <c r="K357" s="451"/>
      <c r="L357" s="451"/>
      <c r="M357" s="451"/>
      <c r="N357" s="451"/>
      <c r="O357" s="451"/>
      <c r="P357" s="451"/>
      <c r="Q357" s="451"/>
      <c r="R357" s="451"/>
      <c r="S357" s="451"/>
      <c r="T357" s="451"/>
      <c r="U357" s="451"/>
      <c r="V357" s="451"/>
      <c r="W357" s="451"/>
      <c r="X357" s="451"/>
      <c r="Y357" s="451"/>
      <c r="Z357" s="451"/>
      <c r="AA357" s="451"/>
      <c r="AB357" s="451"/>
      <c r="AC357" s="451"/>
      <c r="AD357" s="451"/>
      <c r="AE357" s="451"/>
      <c r="AF357" s="451"/>
      <c r="AG357" s="451"/>
      <c r="AH357" s="451"/>
      <c r="AI357" s="451"/>
      <c r="AJ357" s="451"/>
      <c r="AK357" s="451"/>
      <c r="AL357" s="451"/>
    </row>
    <row r="358" spans="1:38" ht="16.5" thickBot="1">
      <c r="A358" s="449"/>
      <c r="B358" s="449"/>
      <c r="C358" s="449"/>
      <c r="D358" s="449"/>
      <c r="E358" s="449"/>
      <c r="F358" s="449"/>
      <c r="G358" s="449"/>
      <c r="H358" s="449"/>
      <c r="I358" s="449"/>
      <c r="J358" s="449"/>
      <c r="K358" s="449"/>
      <c r="L358" s="449"/>
      <c r="M358" s="449"/>
      <c r="N358" s="449"/>
      <c r="O358" s="449"/>
      <c r="P358" s="449"/>
      <c r="Q358" s="449"/>
      <c r="R358" s="449"/>
      <c r="S358" s="449"/>
      <c r="T358" s="449"/>
      <c r="U358" s="449"/>
      <c r="V358" s="449"/>
      <c r="W358" s="449"/>
      <c r="X358" s="449"/>
      <c r="Y358" s="449"/>
      <c r="Z358" s="449"/>
      <c r="AA358" s="449"/>
      <c r="AB358" s="449"/>
      <c r="AC358" s="449"/>
      <c r="AD358" s="449"/>
      <c r="AE358" s="449"/>
      <c r="AF358" s="449"/>
      <c r="AG358" s="449"/>
      <c r="AH358" s="449"/>
      <c r="AI358" s="449"/>
      <c r="AJ358" s="449"/>
      <c r="AK358" s="449"/>
      <c r="AL358" s="449"/>
    </row>
    <row r="359" spans="1:38" ht="16.5" thickTop="1">
      <c r="A359" s="452" t="s">
        <v>126</v>
      </c>
      <c r="B359" s="454" t="s">
        <v>662</v>
      </c>
      <c r="C359" s="456" t="s">
        <v>663</v>
      </c>
      <c r="D359" s="454" t="s">
        <v>664</v>
      </c>
      <c r="E359" s="454"/>
      <c r="F359" s="454"/>
      <c r="G359" s="454"/>
      <c r="H359" s="454"/>
      <c r="I359" s="454"/>
      <c r="J359" s="454"/>
      <c r="K359" s="454"/>
      <c r="L359" s="454"/>
      <c r="M359" s="454"/>
      <c r="N359" s="454"/>
      <c r="O359" s="454"/>
      <c r="P359" s="454"/>
      <c r="Q359" s="454"/>
      <c r="R359" s="454"/>
      <c r="S359" s="454"/>
      <c r="T359" s="454"/>
      <c r="U359" s="454"/>
      <c r="V359" s="454"/>
      <c r="W359" s="454"/>
      <c r="X359" s="454"/>
      <c r="Y359" s="454"/>
      <c r="Z359" s="454"/>
      <c r="AA359" s="454"/>
      <c r="AB359" s="454"/>
      <c r="AC359" s="454"/>
      <c r="AD359" s="454"/>
      <c r="AE359" s="454"/>
      <c r="AF359" s="454"/>
      <c r="AG359" s="454"/>
      <c r="AH359" s="454"/>
      <c r="AI359" s="458" t="s">
        <v>665</v>
      </c>
      <c r="AJ359" s="458"/>
      <c r="AK359" s="458"/>
      <c r="AL359" s="459"/>
    </row>
    <row r="360" spans="1:38" ht="25.5">
      <c r="A360" s="453"/>
      <c r="B360" s="455"/>
      <c r="C360" s="457"/>
      <c r="D360" s="210">
        <v>1</v>
      </c>
      <c r="E360" s="210">
        <v>2</v>
      </c>
      <c r="F360" s="210">
        <v>3</v>
      </c>
      <c r="G360" s="210">
        <v>4</v>
      </c>
      <c r="H360" s="210">
        <v>5</v>
      </c>
      <c r="I360" s="210">
        <v>6</v>
      </c>
      <c r="J360" s="210">
        <v>7</v>
      </c>
      <c r="K360" s="210">
        <v>8</v>
      </c>
      <c r="L360" s="210">
        <v>9</v>
      </c>
      <c r="M360" s="210">
        <v>10</v>
      </c>
      <c r="N360" s="210">
        <v>11</v>
      </c>
      <c r="O360" s="210">
        <v>12</v>
      </c>
      <c r="P360" s="210">
        <v>13</v>
      </c>
      <c r="Q360" s="210">
        <v>14</v>
      </c>
      <c r="R360" s="210">
        <v>15</v>
      </c>
      <c r="S360" s="210">
        <v>16</v>
      </c>
      <c r="T360" s="210">
        <v>17</v>
      </c>
      <c r="U360" s="210">
        <v>18</v>
      </c>
      <c r="V360" s="210">
        <v>19</v>
      </c>
      <c r="W360" s="210">
        <v>20</v>
      </c>
      <c r="X360" s="210">
        <v>21</v>
      </c>
      <c r="Y360" s="210">
        <v>22</v>
      </c>
      <c r="Z360" s="210">
        <v>23</v>
      </c>
      <c r="AA360" s="210">
        <v>24</v>
      </c>
      <c r="AB360" s="210">
        <v>25</v>
      </c>
      <c r="AC360" s="210">
        <v>26</v>
      </c>
      <c r="AD360" s="210">
        <v>27</v>
      </c>
      <c r="AE360" s="210">
        <v>28</v>
      </c>
      <c r="AF360" s="210">
        <v>29</v>
      </c>
      <c r="AG360" s="210">
        <v>30</v>
      </c>
      <c r="AH360" s="210">
        <v>31</v>
      </c>
      <c r="AI360" s="211" t="s">
        <v>666</v>
      </c>
      <c r="AJ360" s="211" t="s">
        <v>667</v>
      </c>
      <c r="AK360" s="211" t="s">
        <v>668</v>
      </c>
      <c r="AL360" s="212" t="s">
        <v>669</v>
      </c>
    </row>
    <row r="361" spans="1:38">
      <c r="A361" s="442" t="s">
        <v>633</v>
      </c>
      <c r="B361" s="443"/>
      <c r="C361" s="213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F361" s="210"/>
      <c r="AG361" s="210"/>
      <c r="AH361" s="210"/>
      <c r="AI361" s="211"/>
      <c r="AJ361" s="211"/>
      <c r="AK361" s="211"/>
      <c r="AL361" s="212"/>
    </row>
    <row r="362" spans="1:38">
      <c r="A362" s="199">
        <v>1</v>
      </c>
      <c r="B362" s="251" t="s">
        <v>449</v>
      </c>
      <c r="C362" s="214"/>
      <c r="D362" s="210" t="s">
        <v>670</v>
      </c>
      <c r="E362" s="210" t="s">
        <v>670</v>
      </c>
      <c r="F362" s="210"/>
      <c r="G362" s="210"/>
      <c r="H362" s="210" t="s">
        <v>670</v>
      </c>
      <c r="I362" s="210" t="s">
        <v>670</v>
      </c>
      <c r="J362" s="210" t="s">
        <v>670</v>
      </c>
      <c r="K362" s="210" t="s">
        <v>670</v>
      </c>
      <c r="L362" s="210" t="s">
        <v>670</v>
      </c>
      <c r="M362" s="210"/>
      <c r="N362" s="210"/>
      <c r="O362" s="210" t="s">
        <v>670</v>
      </c>
      <c r="P362" s="210" t="s">
        <v>670</v>
      </c>
      <c r="Q362" s="210" t="s">
        <v>670</v>
      </c>
      <c r="R362" s="210" t="s">
        <v>670</v>
      </c>
      <c r="S362" s="210" t="s">
        <v>670</v>
      </c>
      <c r="T362" s="210"/>
      <c r="U362" s="210"/>
      <c r="V362" s="210" t="s">
        <v>670</v>
      </c>
      <c r="W362" s="210" t="s">
        <v>670</v>
      </c>
      <c r="X362" s="210" t="s">
        <v>670</v>
      </c>
      <c r="Y362" s="210" t="s">
        <v>670</v>
      </c>
      <c r="Z362" s="210" t="s">
        <v>670</v>
      </c>
      <c r="AA362" s="210"/>
      <c r="AB362" s="210"/>
      <c r="AC362" s="210" t="s">
        <v>670</v>
      </c>
      <c r="AD362" s="210" t="s">
        <v>670</v>
      </c>
      <c r="AE362" s="210" t="s">
        <v>670</v>
      </c>
      <c r="AF362" s="210" t="s">
        <v>670</v>
      </c>
      <c r="AG362" s="210"/>
      <c r="AH362" s="210"/>
      <c r="AI362" s="211"/>
      <c r="AJ362" s="215">
        <v>21</v>
      </c>
      <c r="AK362" s="211"/>
      <c r="AL362" s="212"/>
    </row>
    <row r="363" spans="1:38">
      <c r="A363" s="199">
        <v>2</v>
      </c>
      <c r="B363" s="251" t="s">
        <v>150</v>
      </c>
      <c r="C363" s="214"/>
      <c r="D363" s="210" t="s">
        <v>670</v>
      </c>
      <c r="E363" s="210" t="s">
        <v>670</v>
      </c>
      <c r="F363" s="210"/>
      <c r="G363" s="210"/>
      <c r="H363" s="210" t="s">
        <v>670</v>
      </c>
      <c r="I363" s="210" t="s">
        <v>670</v>
      </c>
      <c r="J363" s="210" t="s">
        <v>670</v>
      </c>
      <c r="K363" s="210" t="s">
        <v>670</v>
      </c>
      <c r="L363" s="210" t="s">
        <v>670</v>
      </c>
      <c r="M363" s="210"/>
      <c r="N363" s="210"/>
      <c r="O363" s="210" t="s">
        <v>670</v>
      </c>
      <c r="P363" s="210" t="s">
        <v>670</v>
      </c>
      <c r="Q363" s="210" t="s">
        <v>670</v>
      </c>
      <c r="R363" s="210" t="s">
        <v>670</v>
      </c>
      <c r="S363" s="210" t="s">
        <v>670</v>
      </c>
      <c r="T363" s="210"/>
      <c r="U363" s="210"/>
      <c r="V363" s="210" t="s">
        <v>670</v>
      </c>
      <c r="W363" s="210" t="s">
        <v>670</v>
      </c>
      <c r="X363" s="210" t="s">
        <v>670</v>
      </c>
      <c r="Y363" s="210" t="s">
        <v>670</v>
      </c>
      <c r="Z363" s="210" t="s">
        <v>670</v>
      </c>
      <c r="AA363" s="210"/>
      <c r="AB363" s="210"/>
      <c r="AC363" s="210" t="s">
        <v>670</v>
      </c>
      <c r="AD363" s="210" t="s">
        <v>670</v>
      </c>
      <c r="AE363" s="210" t="s">
        <v>670</v>
      </c>
      <c r="AF363" s="210" t="s">
        <v>670</v>
      </c>
      <c r="AG363" s="210"/>
      <c r="AH363" s="210"/>
      <c r="AI363" s="211"/>
      <c r="AJ363" s="215">
        <v>21</v>
      </c>
      <c r="AK363" s="211"/>
      <c r="AL363" s="212"/>
    </row>
    <row r="364" spans="1:38">
      <c r="A364" s="199">
        <v>3</v>
      </c>
      <c r="B364" s="208" t="s">
        <v>154</v>
      </c>
      <c r="C364" s="214"/>
      <c r="D364" s="210" t="s">
        <v>670</v>
      </c>
      <c r="E364" s="210" t="s">
        <v>670</v>
      </c>
      <c r="F364" s="210"/>
      <c r="G364" s="210"/>
      <c r="H364" s="210" t="s">
        <v>670</v>
      </c>
      <c r="I364" s="210" t="s">
        <v>670</v>
      </c>
      <c r="J364" s="210" t="s">
        <v>670</v>
      </c>
      <c r="K364" s="210" t="s">
        <v>670</v>
      </c>
      <c r="L364" s="210" t="s">
        <v>670</v>
      </c>
      <c r="M364" s="210"/>
      <c r="N364" s="210"/>
      <c r="O364" s="210" t="s">
        <v>670</v>
      </c>
      <c r="P364" s="210" t="s">
        <v>670</v>
      </c>
      <c r="Q364" s="210" t="s">
        <v>670</v>
      </c>
      <c r="R364" s="210" t="s">
        <v>670</v>
      </c>
      <c r="S364" s="210" t="s">
        <v>670</v>
      </c>
      <c r="T364" s="210"/>
      <c r="U364" s="210"/>
      <c r="V364" s="210" t="s">
        <v>670</v>
      </c>
      <c r="W364" s="210" t="s">
        <v>670</v>
      </c>
      <c r="X364" s="210" t="s">
        <v>670</v>
      </c>
      <c r="Y364" s="210" t="s">
        <v>670</v>
      </c>
      <c r="Z364" s="210" t="s">
        <v>670</v>
      </c>
      <c r="AA364" s="210"/>
      <c r="AB364" s="210"/>
      <c r="AC364" s="210" t="s">
        <v>670</v>
      </c>
      <c r="AD364" s="210" t="s">
        <v>670</v>
      </c>
      <c r="AE364" s="210" t="s">
        <v>670</v>
      </c>
      <c r="AF364" s="210" t="s">
        <v>670</v>
      </c>
      <c r="AG364" s="210"/>
      <c r="AH364" s="210"/>
      <c r="AI364" s="211"/>
      <c r="AJ364" s="215">
        <v>21</v>
      </c>
      <c r="AK364" s="211"/>
      <c r="AL364" s="212"/>
    </row>
    <row r="365" spans="1:38">
      <c r="A365" s="199">
        <v>4</v>
      </c>
      <c r="B365" s="208" t="s">
        <v>158</v>
      </c>
      <c r="C365" s="214"/>
      <c r="D365" s="210" t="s">
        <v>670</v>
      </c>
      <c r="E365" s="210" t="s">
        <v>670</v>
      </c>
      <c r="F365" s="210"/>
      <c r="G365" s="210"/>
      <c r="H365" s="210" t="s">
        <v>670</v>
      </c>
      <c r="I365" s="210" t="s">
        <v>670</v>
      </c>
      <c r="J365" s="210" t="s">
        <v>670</v>
      </c>
      <c r="K365" s="210" t="s">
        <v>670</v>
      </c>
      <c r="L365" s="210" t="s">
        <v>670</v>
      </c>
      <c r="M365" s="210"/>
      <c r="N365" s="210"/>
      <c r="O365" s="210" t="s">
        <v>670</v>
      </c>
      <c r="P365" s="210" t="s">
        <v>670</v>
      </c>
      <c r="Q365" s="210" t="s">
        <v>670</v>
      </c>
      <c r="R365" s="210" t="s">
        <v>670</v>
      </c>
      <c r="S365" s="210" t="s">
        <v>670</v>
      </c>
      <c r="T365" s="210"/>
      <c r="U365" s="210"/>
      <c r="V365" s="210" t="s">
        <v>670</v>
      </c>
      <c r="W365" s="210" t="s">
        <v>670</v>
      </c>
      <c r="X365" s="210" t="s">
        <v>670</v>
      </c>
      <c r="Y365" s="210" t="s">
        <v>670</v>
      </c>
      <c r="Z365" s="210" t="s">
        <v>670</v>
      </c>
      <c r="AA365" s="210"/>
      <c r="AB365" s="210"/>
      <c r="AC365" s="210" t="s">
        <v>670</v>
      </c>
      <c r="AD365" s="210" t="s">
        <v>670</v>
      </c>
      <c r="AE365" s="210" t="s">
        <v>670</v>
      </c>
      <c r="AF365" s="210" t="s">
        <v>670</v>
      </c>
      <c r="AG365" s="210"/>
      <c r="AH365" s="210"/>
      <c r="AI365" s="211"/>
      <c r="AJ365" s="215">
        <v>21</v>
      </c>
      <c r="AK365" s="211"/>
      <c r="AL365" s="212"/>
    </row>
    <row r="366" spans="1:38">
      <c r="A366" s="199">
        <v>5</v>
      </c>
      <c r="B366" s="208" t="s">
        <v>165</v>
      </c>
      <c r="C366" s="214"/>
      <c r="D366" s="210" t="s">
        <v>670</v>
      </c>
      <c r="E366" s="210" t="s">
        <v>670</v>
      </c>
      <c r="F366" s="210"/>
      <c r="G366" s="210"/>
      <c r="H366" s="210" t="s">
        <v>670</v>
      </c>
      <c r="I366" s="210" t="s">
        <v>670</v>
      </c>
      <c r="J366" s="210" t="s">
        <v>670</v>
      </c>
      <c r="K366" s="210" t="s">
        <v>670</v>
      </c>
      <c r="L366" s="210" t="s">
        <v>670</v>
      </c>
      <c r="M366" s="210"/>
      <c r="N366" s="210"/>
      <c r="O366" s="210" t="s">
        <v>670</v>
      </c>
      <c r="P366" s="210" t="s">
        <v>670</v>
      </c>
      <c r="Q366" s="210" t="s">
        <v>670</v>
      </c>
      <c r="R366" s="210" t="s">
        <v>670</v>
      </c>
      <c r="S366" s="210" t="s">
        <v>670</v>
      </c>
      <c r="T366" s="210"/>
      <c r="U366" s="210"/>
      <c r="V366" s="210" t="s">
        <v>670</v>
      </c>
      <c r="W366" s="210" t="s">
        <v>670</v>
      </c>
      <c r="X366" s="210" t="s">
        <v>670</v>
      </c>
      <c r="Y366" s="210" t="s">
        <v>670</v>
      </c>
      <c r="Z366" s="210" t="s">
        <v>670</v>
      </c>
      <c r="AA366" s="210"/>
      <c r="AB366" s="210"/>
      <c r="AC366" s="210" t="s">
        <v>670</v>
      </c>
      <c r="AD366" s="210" t="s">
        <v>670</v>
      </c>
      <c r="AE366" s="210" t="s">
        <v>670</v>
      </c>
      <c r="AF366" s="210" t="s">
        <v>670</v>
      </c>
      <c r="AG366" s="210" t="s">
        <v>670</v>
      </c>
      <c r="AH366" s="210"/>
      <c r="AI366" s="211"/>
      <c r="AJ366" s="215">
        <v>22</v>
      </c>
      <c r="AK366" s="211"/>
      <c r="AL366" s="212"/>
    </row>
    <row r="367" spans="1:38">
      <c r="A367" s="217"/>
      <c r="B367" s="218"/>
      <c r="C367" s="214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1"/>
      <c r="AJ367" s="219"/>
      <c r="AK367" s="211"/>
      <c r="AL367" s="212"/>
    </row>
    <row r="368" spans="1:38">
      <c r="A368" s="444" t="s">
        <v>634</v>
      </c>
      <c r="B368" s="445"/>
      <c r="C368" s="214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1"/>
      <c r="AJ368" s="219"/>
      <c r="AK368" s="211"/>
      <c r="AL368" s="212"/>
    </row>
    <row r="369" spans="1:38">
      <c r="A369" s="220">
        <v>1</v>
      </c>
      <c r="B369" s="207" t="s">
        <v>163</v>
      </c>
      <c r="C369" s="214"/>
      <c r="D369" s="210" t="s">
        <v>670</v>
      </c>
      <c r="E369" s="210" t="s">
        <v>670</v>
      </c>
      <c r="F369" s="210"/>
      <c r="G369" s="210"/>
      <c r="H369" s="210" t="s">
        <v>670</v>
      </c>
      <c r="I369" s="210" t="s">
        <v>670</v>
      </c>
      <c r="J369" s="210" t="s">
        <v>670</v>
      </c>
      <c r="K369" s="210" t="s">
        <v>670</v>
      </c>
      <c r="L369" s="210" t="s">
        <v>670</v>
      </c>
      <c r="M369" s="210"/>
      <c r="N369" s="210"/>
      <c r="O369" s="210" t="s">
        <v>670</v>
      </c>
      <c r="P369" s="210" t="s">
        <v>670</v>
      </c>
      <c r="Q369" s="210" t="s">
        <v>670</v>
      </c>
      <c r="R369" s="210" t="s">
        <v>670</v>
      </c>
      <c r="S369" s="210" t="s">
        <v>670</v>
      </c>
      <c r="T369" s="210"/>
      <c r="U369" s="210"/>
      <c r="V369" s="210" t="s">
        <v>670</v>
      </c>
      <c r="W369" s="210" t="s">
        <v>670</v>
      </c>
      <c r="X369" s="210" t="s">
        <v>670</v>
      </c>
      <c r="Y369" s="210" t="s">
        <v>670</v>
      </c>
      <c r="Z369" s="210" t="s">
        <v>670</v>
      </c>
      <c r="AA369" s="210"/>
      <c r="AB369" s="210"/>
      <c r="AC369" s="210" t="s">
        <v>670</v>
      </c>
      <c r="AD369" s="210" t="s">
        <v>670</v>
      </c>
      <c r="AE369" s="210" t="s">
        <v>670</v>
      </c>
      <c r="AF369" s="210" t="s">
        <v>670</v>
      </c>
      <c r="AG369" s="210" t="s">
        <v>670</v>
      </c>
      <c r="AH369" s="210"/>
      <c r="AI369" s="211"/>
      <c r="AJ369" s="221">
        <v>22</v>
      </c>
      <c r="AK369" s="211"/>
      <c r="AL369" s="212"/>
    </row>
    <row r="370" spans="1:38">
      <c r="A370" s="220">
        <v>2</v>
      </c>
      <c r="B370" s="207" t="s">
        <v>168</v>
      </c>
      <c r="C370" s="214"/>
      <c r="D370" s="210" t="s">
        <v>670</v>
      </c>
      <c r="E370" s="210" t="s">
        <v>670</v>
      </c>
      <c r="F370" s="210"/>
      <c r="G370" s="210"/>
      <c r="H370" s="210" t="s">
        <v>670</v>
      </c>
      <c r="I370" s="210" t="s">
        <v>670</v>
      </c>
      <c r="J370" s="210" t="s">
        <v>670</v>
      </c>
      <c r="K370" s="210" t="s">
        <v>670</v>
      </c>
      <c r="L370" s="210" t="s">
        <v>670</v>
      </c>
      <c r="M370" s="210"/>
      <c r="N370" s="210"/>
      <c r="O370" s="210" t="s">
        <v>670</v>
      </c>
      <c r="P370" s="210" t="s">
        <v>670</v>
      </c>
      <c r="Q370" s="210" t="s">
        <v>670</v>
      </c>
      <c r="R370" s="210" t="s">
        <v>670</v>
      </c>
      <c r="S370" s="210" t="s">
        <v>670</v>
      </c>
      <c r="T370" s="210"/>
      <c r="U370" s="210"/>
      <c r="V370" s="210" t="s">
        <v>670</v>
      </c>
      <c r="W370" s="210" t="s">
        <v>670</v>
      </c>
      <c r="X370" s="210" t="s">
        <v>670</v>
      </c>
      <c r="Y370" s="210" t="s">
        <v>670</v>
      </c>
      <c r="Z370" s="210" t="s">
        <v>670</v>
      </c>
      <c r="AA370" s="210"/>
      <c r="AB370" s="210"/>
      <c r="AC370" s="210" t="s">
        <v>670</v>
      </c>
      <c r="AD370" s="210" t="s">
        <v>670</v>
      </c>
      <c r="AE370" s="210" t="s">
        <v>670</v>
      </c>
      <c r="AF370" s="210" t="s">
        <v>670</v>
      </c>
      <c r="AG370" s="210" t="s">
        <v>670</v>
      </c>
      <c r="AH370" s="210"/>
      <c r="AI370" s="211"/>
      <c r="AJ370" s="221">
        <v>22</v>
      </c>
      <c r="AK370" s="211"/>
      <c r="AL370" s="212"/>
    </row>
    <row r="371" spans="1:38">
      <c r="A371" s="220">
        <v>3</v>
      </c>
      <c r="B371" s="207" t="s">
        <v>674</v>
      </c>
      <c r="C371" s="214"/>
      <c r="D371" s="210" t="s">
        <v>670</v>
      </c>
      <c r="E371" s="210" t="s">
        <v>670</v>
      </c>
      <c r="F371" s="210"/>
      <c r="G371" s="210"/>
      <c r="H371" s="210" t="s">
        <v>670</v>
      </c>
      <c r="I371" s="210" t="s">
        <v>670</v>
      </c>
      <c r="J371" s="210" t="s">
        <v>670</v>
      </c>
      <c r="K371" s="210" t="s">
        <v>670</v>
      </c>
      <c r="L371" s="210" t="s">
        <v>670</v>
      </c>
      <c r="M371" s="210"/>
      <c r="N371" s="210"/>
      <c r="O371" s="210" t="s">
        <v>670</v>
      </c>
      <c r="P371" s="210" t="s">
        <v>670</v>
      </c>
      <c r="Q371" s="210" t="s">
        <v>670</v>
      </c>
      <c r="R371" s="210" t="s">
        <v>670</v>
      </c>
      <c r="S371" s="210" t="s">
        <v>670</v>
      </c>
      <c r="T371" s="210"/>
      <c r="U371" s="210"/>
      <c r="V371" s="210" t="s">
        <v>670</v>
      </c>
      <c r="W371" s="210" t="s">
        <v>670</v>
      </c>
      <c r="X371" s="210" t="s">
        <v>670</v>
      </c>
      <c r="Y371" s="210" t="s">
        <v>670</v>
      </c>
      <c r="Z371" s="210" t="s">
        <v>670</v>
      </c>
      <c r="AA371" s="210"/>
      <c r="AB371" s="210"/>
      <c r="AC371" s="210" t="s">
        <v>670</v>
      </c>
      <c r="AD371" s="210" t="s">
        <v>670</v>
      </c>
      <c r="AE371" s="210" t="s">
        <v>670</v>
      </c>
      <c r="AF371" s="210" t="s">
        <v>670</v>
      </c>
      <c r="AG371" s="210" t="s">
        <v>670</v>
      </c>
      <c r="AH371" s="210"/>
      <c r="AI371" s="211"/>
      <c r="AJ371" s="221">
        <v>22</v>
      </c>
      <c r="AK371" s="211"/>
      <c r="AL371" s="212"/>
    </row>
    <row r="372" spans="1:38">
      <c r="A372" s="217"/>
      <c r="B372" s="216"/>
      <c r="C372" s="214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1"/>
      <c r="AJ372" s="219"/>
      <c r="AK372" s="211"/>
      <c r="AL372" s="212"/>
    </row>
    <row r="373" spans="1:38">
      <c r="A373" s="446" t="s">
        <v>635</v>
      </c>
      <c r="B373" s="447"/>
      <c r="C373" s="214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1"/>
      <c r="AJ373" s="211"/>
      <c r="AK373" s="211"/>
      <c r="AL373" s="212"/>
    </row>
    <row r="374" spans="1:38">
      <c r="A374" s="201">
        <v>1</v>
      </c>
      <c r="B374" s="207" t="s">
        <v>205</v>
      </c>
      <c r="C374" s="214"/>
      <c r="D374" s="210" t="s">
        <v>670</v>
      </c>
      <c r="E374" s="210" t="s">
        <v>670</v>
      </c>
      <c r="F374" s="210"/>
      <c r="G374" s="210"/>
      <c r="H374" s="210" t="s">
        <v>670</v>
      </c>
      <c r="I374" s="210" t="s">
        <v>670</v>
      </c>
      <c r="J374" s="210" t="s">
        <v>670</v>
      </c>
      <c r="K374" s="210" t="s">
        <v>670</v>
      </c>
      <c r="L374" s="210" t="s">
        <v>670</v>
      </c>
      <c r="M374" s="210"/>
      <c r="N374" s="210"/>
      <c r="O374" s="210" t="s">
        <v>670</v>
      </c>
      <c r="P374" s="210" t="s">
        <v>670</v>
      </c>
      <c r="Q374" s="210" t="s">
        <v>670</v>
      </c>
      <c r="R374" s="210" t="s">
        <v>670</v>
      </c>
      <c r="S374" s="210" t="s">
        <v>670</v>
      </c>
      <c r="T374" s="210"/>
      <c r="U374" s="210"/>
      <c r="V374" s="210" t="s">
        <v>670</v>
      </c>
      <c r="W374" s="210" t="s">
        <v>670</v>
      </c>
      <c r="X374" s="210" t="s">
        <v>670</v>
      </c>
      <c r="Y374" s="210" t="s">
        <v>670</v>
      </c>
      <c r="Z374" s="210" t="s">
        <v>670</v>
      </c>
      <c r="AA374" s="210"/>
      <c r="AB374" s="210"/>
      <c r="AC374" s="210" t="s">
        <v>670</v>
      </c>
      <c r="AD374" s="210" t="s">
        <v>670</v>
      </c>
      <c r="AE374" s="210" t="s">
        <v>670</v>
      </c>
      <c r="AF374" s="210" t="s">
        <v>670</v>
      </c>
      <c r="AG374" s="210" t="s">
        <v>670</v>
      </c>
      <c r="AH374" s="210"/>
      <c r="AI374" s="211"/>
      <c r="AJ374" s="222">
        <v>22</v>
      </c>
      <c r="AK374" s="211"/>
      <c r="AL374" s="212"/>
    </row>
    <row r="375" spans="1:38">
      <c r="A375" s="201">
        <v>2</v>
      </c>
      <c r="B375" s="207" t="s">
        <v>207</v>
      </c>
      <c r="C375" s="214"/>
      <c r="D375" s="210" t="s">
        <v>670</v>
      </c>
      <c r="E375" s="210" t="s">
        <v>670</v>
      </c>
      <c r="F375" s="210"/>
      <c r="G375" s="210"/>
      <c r="H375" s="210" t="s">
        <v>670</v>
      </c>
      <c r="I375" s="210" t="s">
        <v>670</v>
      </c>
      <c r="J375" s="210" t="s">
        <v>670</v>
      </c>
      <c r="K375" s="210" t="s">
        <v>670</v>
      </c>
      <c r="L375" s="210" t="s">
        <v>670</v>
      </c>
      <c r="M375" s="210"/>
      <c r="N375" s="210"/>
      <c r="O375" s="210" t="s">
        <v>670</v>
      </c>
      <c r="P375" s="210" t="s">
        <v>670</v>
      </c>
      <c r="Q375" s="210" t="s">
        <v>670</v>
      </c>
      <c r="R375" s="210" t="s">
        <v>670</v>
      </c>
      <c r="S375" s="210" t="s">
        <v>670</v>
      </c>
      <c r="T375" s="210"/>
      <c r="U375" s="210"/>
      <c r="V375" s="210" t="s">
        <v>670</v>
      </c>
      <c r="W375" s="210" t="s">
        <v>670</v>
      </c>
      <c r="X375" s="210" t="s">
        <v>670</v>
      </c>
      <c r="Y375" s="210" t="s">
        <v>670</v>
      </c>
      <c r="Z375" s="210" t="s">
        <v>670</v>
      </c>
      <c r="AA375" s="210"/>
      <c r="AB375" s="210"/>
      <c r="AC375" s="210" t="s">
        <v>670</v>
      </c>
      <c r="AD375" s="210" t="s">
        <v>670</v>
      </c>
      <c r="AE375" s="210" t="s">
        <v>670</v>
      </c>
      <c r="AF375" s="210" t="s">
        <v>670</v>
      </c>
      <c r="AG375" s="210" t="s">
        <v>670</v>
      </c>
      <c r="AH375" s="210"/>
      <c r="AI375" s="211"/>
      <c r="AJ375" s="222">
        <v>22</v>
      </c>
      <c r="AK375" s="211"/>
      <c r="AL375" s="212"/>
    </row>
    <row r="376" spans="1:38">
      <c r="A376" s="201">
        <v>3</v>
      </c>
      <c r="B376" s="207" t="s">
        <v>186</v>
      </c>
      <c r="C376" s="214"/>
      <c r="D376" s="210" t="s">
        <v>670</v>
      </c>
      <c r="E376" s="210" t="s">
        <v>670</v>
      </c>
      <c r="F376" s="210"/>
      <c r="G376" s="210"/>
      <c r="H376" s="210" t="s">
        <v>670</v>
      </c>
      <c r="I376" s="210" t="s">
        <v>670</v>
      </c>
      <c r="J376" s="210" t="s">
        <v>670</v>
      </c>
      <c r="K376" s="210" t="s">
        <v>670</v>
      </c>
      <c r="L376" s="210" t="s">
        <v>670</v>
      </c>
      <c r="M376" s="210"/>
      <c r="N376" s="210"/>
      <c r="O376" s="210" t="s">
        <v>670</v>
      </c>
      <c r="P376" s="210" t="s">
        <v>670</v>
      </c>
      <c r="Q376" s="210" t="s">
        <v>670</v>
      </c>
      <c r="R376" s="210" t="s">
        <v>670</v>
      </c>
      <c r="S376" s="210" t="s">
        <v>670</v>
      </c>
      <c r="T376" s="210"/>
      <c r="U376" s="210"/>
      <c r="V376" s="210" t="s">
        <v>670</v>
      </c>
      <c r="W376" s="210" t="s">
        <v>670</v>
      </c>
      <c r="X376" s="210" t="s">
        <v>670</v>
      </c>
      <c r="Y376" s="210" t="s">
        <v>670</v>
      </c>
      <c r="Z376" s="210" t="s">
        <v>670</v>
      </c>
      <c r="AA376" s="210"/>
      <c r="AB376" s="210"/>
      <c r="AC376" s="210" t="s">
        <v>670</v>
      </c>
      <c r="AD376" s="210" t="s">
        <v>670</v>
      </c>
      <c r="AE376" s="210" t="s">
        <v>670</v>
      </c>
      <c r="AF376" s="210" t="s">
        <v>670</v>
      </c>
      <c r="AG376" s="210" t="s">
        <v>670</v>
      </c>
      <c r="AH376" s="210"/>
      <c r="AI376" s="211"/>
      <c r="AJ376" s="222">
        <v>22</v>
      </c>
      <c r="AK376" s="211"/>
      <c r="AL376" s="212"/>
    </row>
    <row r="377" spans="1:38">
      <c r="A377" s="201">
        <v>4</v>
      </c>
      <c r="B377" s="209" t="s">
        <v>174</v>
      </c>
      <c r="C377" s="214"/>
      <c r="D377" s="210" t="s">
        <v>670</v>
      </c>
      <c r="E377" s="210" t="s">
        <v>670</v>
      </c>
      <c r="F377" s="210"/>
      <c r="G377" s="210"/>
      <c r="H377" s="210" t="s">
        <v>670</v>
      </c>
      <c r="I377" s="210" t="s">
        <v>670</v>
      </c>
      <c r="J377" s="210" t="s">
        <v>670</v>
      </c>
      <c r="K377" s="210" t="s">
        <v>670</v>
      </c>
      <c r="L377" s="210" t="s">
        <v>670</v>
      </c>
      <c r="M377" s="210"/>
      <c r="N377" s="210"/>
      <c r="O377" s="210" t="s">
        <v>670</v>
      </c>
      <c r="P377" s="210" t="s">
        <v>670</v>
      </c>
      <c r="Q377" s="210" t="s">
        <v>670</v>
      </c>
      <c r="R377" s="210" t="s">
        <v>670</v>
      </c>
      <c r="S377" s="210" t="s">
        <v>670</v>
      </c>
      <c r="T377" s="210"/>
      <c r="U377" s="210"/>
      <c r="V377" s="210" t="s">
        <v>670</v>
      </c>
      <c r="W377" s="210" t="s">
        <v>670</v>
      </c>
      <c r="X377" s="210" t="s">
        <v>670</v>
      </c>
      <c r="Y377" s="210" t="s">
        <v>670</v>
      </c>
      <c r="Z377" s="210" t="s">
        <v>670</v>
      </c>
      <c r="AA377" s="210"/>
      <c r="AB377" s="210"/>
      <c r="AC377" s="210" t="s">
        <v>670</v>
      </c>
      <c r="AD377" s="210" t="s">
        <v>670</v>
      </c>
      <c r="AE377" s="210" t="s">
        <v>670</v>
      </c>
      <c r="AF377" s="210" t="s">
        <v>670</v>
      </c>
      <c r="AG377" s="210" t="s">
        <v>670</v>
      </c>
      <c r="AH377" s="210"/>
      <c r="AI377" s="211"/>
      <c r="AJ377" s="222">
        <v>23</v>
      </c>
      <c r="AK377" s="211"/>
      <c r="AL377" s="212"/>
    </row>
    <row r="378" spans="1:38">
      <c r="A378" s="201">
        <v>5</v>
      </c>
      <c r="B378" s="209" t="s">
        <v>177</v>
      </c>
      <c r="C378" s="214"/>
      <c r="D378" s="210" t="s">
        <v>670</v>
      </c>
      <c r="E378" s="210" t="s">
        <v>670</v>
      </c>
      <c r="F378" s="210"/>
      <c r="G378" s="210"/>
      <c r="H378" s="210" t="s">
        <v>670</v>
      </c>
      <c r="I378" s="210" t="s">
        <v>670</v>
      </c>
      <c r="J378" s="210" t="s">
        <v>670</v>
      </c>
      <c r="K378" s="210" t="s">
        <v>670</v>
      </c>
      <c r="L378" s="210" t="s">
        <v>670</v>
      </c>
      <c r="M378" s="210"/>
      <c r="N378" s="210"/>
      <c r="O378" s="210" t="s">
        <v>670</v>
      </c>
      <c r="P378" s="210" t="s">
        <v>670</v>
      </c>
      <c r="Q378" s="210" t="s">
        <v>670</v>
      </c>
      <c r="R378" s="210" t="s">
        <v>670</v>
      </c>
      <c r="S378" s="210" t="s">
        <v>670</v>
      </c>
      <c r="T378" s="210"/>
      <c r="U378" s="210"/>
      <c r="V378" s="210" t="s">
        <v>670</v>
      </c>
      <c r="W378" s="210" t="s">
        <v>670</v>
      </c>
      <c r="X378" s="210" t="s">
        <v>670</v>
      </c>
      <c r="Y378" s="210" t="s">
        <v>670</v>
      </c>
      <c r="Z378" s="210" t="s">
        <v>670</v>
      </c>
      <c r="AA378" s="210" t="s">
        <v>670</v>
      </c>
      <c r="AB378" s="210"/>
      <c r="AC378" s="210" t="s">
        <v>670</v>
      </c>
      <c r="AD378" s="210" t="s">
        <v>670</v>
      </c>
      <c r="AE378" s="210" t="s">
        <v>670</v>
      </c>
      <c r="AF378" s="210" t="s">
        <v>670</v>
      </c>
      <c r="AG378" s="210" t="s">
        <v>670</v>
      </c>
      <c r="AH378" s="210"/>
      <c r="AI378" s="211"/>
      <c r="AJ378" s="222">
        <v>23</v>
      </c>
      <c r="AK378" s="211"/>
      <c r="AL378" s="212"/>
    </row>
    <row r="379" spans="1:38">
      <c r="A379" s="201">
        <v>6</v>
      </c>
      <c r="B379" s="209" t="s">
        <v>180</v>
      </c>
      <c r="C379" s="214"/>
      <c r="D379" s="210" t="s">
        <v>670</v>
      </c>
      <c r="E379" s="210" t="s">
        <v>670</v>
      </c>
      <c r="F379" s="210"/>
      <c r="G379" s="210"/>
      <c r="H379" s="210" t="s">
        <v>670</v>
      </c>
      <c r="I379" s="210" t="s">
        <v>670</v>
      </c>
      <c r="J379" s="210" t="s">
        <v>670</v>
      </c>
      <c r="K379" s="210" t="s">
        <v>670</v>
      </c>
      <c r="L379" s="210" t="s">
        <v>670</v>
      </c>
      <c r="M379" s="210"/>
      <c r="N379" s="210"/>
      <c r="O379" s="210" t="s">
        <v>670</v>
      </c>
      <c r="P379" s="210" t="s">
        <v>670</v>
      </c>
      <c r="Q379" s="210" t="s">
        <v>670</v>
      </c>
      <c r="R379" s="210" t="s">
        <v>670</v>
      </c>
      <c r="S379" s="210" t="s">
        <v>670</v>
      </c>
      <c r="T379" s="210"/>
      <c r="U379" s="210"/>
      <c r="V379" s="210" t="s">
        <v>670</v>
      </c>
      <c r="W379" s="210" t="s">
        <v>670</v>
      </c>
      <c r="X379" s="210" t="s">
        <v>670</v>
      </c>
      <c r="Y379" s="210" t="s">
        <v>670</v>
      </c>
      <c r="Z379" s="210" t="s">
        <v>670</v>
      </c>
      <c r="AA379" s="210" t="s">
        <v>670</v>
      </c>
      <c r="AB379" s="210"/>
      <c r="AC379" s="210" t="s">
        <v>670</v>
      </c>
      <c r="AD379" s="210" t="s">
        <v>670</v>
      </c>
      <c r="AE379" s="210" t="s">
        <v>670</v>
      </c>
      <c r="AF379" s="210" t="s">
        <v>670</v>
      </c>
      <c r="AG379" s="210" t="s">
        <v>670</v>
      </c>
      <c r="AH379" s="210"/>
      <c r="AI379" s="211"/>
      <c r="AJ379" s="222">
        <v>23</v>
      </c>
      <c r="AK379" s="211"/>
      <c r="AL379" s="212"/>
    </row>
    <row r="380" spans="1:38">
      <c r="A380" s="201">
        <v>7</v>
      </c>
      <c r="B380" s="209" t="s">
        <v>183</v>
      </c>
      <c r="C380" s="214"/>
      <c r="D380" s="210" t="s">
        <v>670</v>
      </c>
      <c r="E380" s="210" t="s">
        <v>670</v>
      </c>
      <c r="F380" s="210"/>
      <c r="G380" s="210"/>
      <c r="H380" s="210" t="s">
        <v>670</v>
      </c>
      <c r="I380" s="210" t="s">
        <v>670</v>
      </c>
      <c r="J380" s="210" t="s">
        <v>670</v>
      </c>
      <c r="K380" s="210" t="s">
        <v>670</v>
      </c>
      <c r="L380" s="210" t="s">
        <v>670</v>
      </c>
      <c r="M380" s="210"/>
      <c r="N380" s="210"/>
      <c r="O380" s="210" t="s">
        <v>670</v>
      </c>
      <c r="P380" s="210" t="s">
        <v>670</v>
      </c>
      <c r="Q380" s="210" t="s">
        <v>670</v>
      </c>
      <c r="R380" s="210" t="s">
        <v>670</v>
      </c>
      <c r="S380" s="210" t="s">
        <v>670</v>
      </c>
      <c r="T380" s="210"/>
      <c r="U380" s="210"/>
      <c r="V380" s="210" t="s">
        <v>670</v>
      </c>
      <c r="W380" s="210" t="s">
        <v>670</v>
      </c>
      <c r="X380" s="210" t="s">
        <v>670</v>
      </c>
      <c r="Y380" s="210" t="s">
        <v>670</v>
      </c>
      <c r="Z380" s="210" t="s">
        <v>670</v>
      </c>
      <c r="AA380" s="210" t="s">
        <v>670</v>
      </c>
      <c r="AB380" s="210"/>
      <c r="AC380" s="210" t="s">
        <v>670</v>
      </c>
      <c r="AD380" s="210" t="s">
        <v>670</v>
      </c>
      <c r="AE380" s="210" t="s">
        <v>670</v>
      </c>
      <c r="AF380" s="210" t="s">
        <v>670</v>
      </c>
      <c r="AG380" s="210" t="s">
        <v>670</v>
      </c>
      <c r="AH380" s="210"/>
      <c r="AI380" s="211"/>
      <c r="AJ380" s="222">
        <v>23</v>
      </c>
      <c r="AK380" s="211"/>
      <c r="AL380" s="212"/>
    </row>
    <row r="381" spans="1:38">
      <c r="A381" s="201">
        <v>8</v>
      </c>
      <c r="B381" s="209" t="s">
        <v>186</v>
      </c>
      <c r="C381" s="223"/>
      <c r="D381" s="210" t="s">
        <v>670</v>
      </c>
      <c r="E381" s="210" t="s">
        <v>670</v>
      </c>
      <c r="F381" s="210"/>
      <c r="G381" s="210"/>
      <c r="H381" s="210" t="s">
        <v>670</v>
      </c>
      <c r="I381" s="210" t="s">
        <v>670</v>
      </c>
      <c r="J381" s="210" t="s">
        <v>670</v>
      </c>
      <c r="K381" s="210" t="s">
        <v>670</v>
      </c>
      <c r="L381" s="210" t="s">
        <v>670</v>
      </c>
      <c r="M381" s="210"/>
      <c r="N381" s="210"/>
      <c r="O381" s="210" t="s">
        <v>670</v>
      </c>
      <c r="P381" s="210" t="s">
        <v>670</v>
      </c>
      <c r="Q381" s="210" t="s">
        <v>670</v>
      </c>
      <c r="R381" s="210" t="s">
        <v>670</v>
      </c>
      <c r="S381" s="210" t="s">
        <v>670</v>
      </c>
      <c r="T381" s="210"/>
      <c r="U381" s="210"/>
      <c r="V381" s="210" t="s">
        <v>670</v>
      </c>
      <c r="W381" s="210" t="s">
        <v>670</v>
      </c>
      <c r="X381" s="210" t="s">
        <v>670</v>
      </c>
      <c r="Y381" s="210" t="s">
        <v>670</v>
      </c>
      <c r="Z381" s="210" t="s">
        <v>670</v>
      </c>
      <c r="AA381" s="210" t="s">
        <v>670</v>
      </c>
      <c r="AB381" s="210"/>
      <c r="AC381" s="210" t="s">
        <v>670</v>
      </c>
      <c r="AD381" s="210" t="s">
        <v>670</v>
      </c>
      <c r="AE381" s="210" t="s">
        <v>670</v>
      </c>
      <c r="AF381" s="210" t="s">
        <v>670</v>
      </c>
      <c r="AG381" s="210" t="s">
        <v>670</v>
      </c>
      <c r="AH381" s="210"/>
      <c r="AI381" s="224"/>
      <c r="AJ381" s="222">
        <v>23</v>
      </c>
      <c r="AK381" s="224"/>
      <c r="AL381" s="225"/>
    </row>
    <row r="382" spans="1:38">
      <c r="A382" s="201">
        <v>9</v>
      </c>
      <c r="B382" s="207" t="s">
        <v>202</v>
      </c>
      <c r="C382" s="223"/>
      <c r="D382" s="210" t="s">
        <v>670</v>
      </c>
      <c r="E382" s="210" t="s">
        <v>670</v>
      </c>
      <c r="F382" s="210"/>
      <c r="G382" s="210"/>
      <c r="H382" s="210" t="s">
        <v>670</v>
      </c>
      <c r="I382" s="210" t="s">
        <v>670</v>
      </c>
      <c r="J382" s="210" t="s">
        <v>670</v>
      </c>
      <c r="K382" s="210" t="s">
        <v>670</v>
      </c>
      <c r="L382" s="210" t="s">
        <v>670</v>
      </c>
      <c r="M382" s="210"/>
      <c r="N382" s="210"/>
      <c r="O382" s="210" t="s">
        <v>670</v>
      </c>
      <c r="P382" s="210" t="s">
        <v>670</v>
      </c>
      <c r="Q382" s="210" t="s">
        <v>670</v>
      </c>
      <c r="R382" s="210" t="s">
        <v>670</v>
      </c>
      <c r="S382" s="210" t="s">
        <v>670</v>
      </c>
      <c r="T382" s="210"/>
      <c r="U382" s="210"/>
      <c r="V382" s="210" t="s">
        <v>670</v>
      </c>
      <c r="W382" s="210" t="s">
        <v>670</v>
      </c>
      <c r="X382" s="210" t="s">
        <v>670</v>
      </c>
      <c r="Y382" s="210" t="s">
        <v>670</v>
      </c>
      <c r="Z382" s="210" t="s">
        <v>670</v>
      </c>
      <c r="AA382" s="210" t="s">
        <v>670</v>
      </c>
      <c r="AB382" s="210"/>
      <c r="AC382" s="210" t="s">
        <v>670</v>
      </c>
      <c r="AD382" s="210" t="s">
        <v>670</v>
      </c>
      <c r="AE382" s="210" t="s">
        <v>670</v>
      </c>
      <c r="AF382" s="210" t="s">
        <v>670</v>
      </c>
      <c r="AG382" s="210" t="s">
        <v>670</v>
      </c>
      <c r="AH382" s="210"/>
      <c r="AI382" s="224"/>
      <c r="AJ382" s="222">
        <v>23</v>
      </c>
      <c r="AK382" s="224"/>
      <c r="AL382" s="225"/>
    </row>
    <row r="383" spans="1:38">
      <c r="A383" s="201">
        <v>10</v>
      </c>
      <c r="B383" s="207" t="s">
        <v>204</v>
      </c>
      <c r="C383" s="226"/>
      <c r="D383" s="210" t="s">
        <v>670</v>
      </c>
      <c r="E383" s="210" t="s">
        <v>670</v>
      </c>
      <c r="F383" s="210"/>
      <c r="G383" s="210"/>
      <c r="H383" s="210" t="s">
        <v>670</v>
      </c>
      <c r="I383" s="210" t="s">
        <v>670</v>
      </c>
      <c r="J383" s="210" t="s">
        <v>670</v>
      </c>
      <c r="K383" s="210" t="s">
        <v>670</v>
      </c>
      <c r="L383" s="210" t="s">
        <v>670</v>
      </c>
      <c r="M383" s="210"/>
      <c r="N383" s="210"/>
      <c r="O383" s="210" t="s">
        <v>670</v>
      </c>
      <c r="P383" s="210" t="s">
        <v>670</v>
      </c>
      <c r="Q383" s="210" t="s">
        <v>670</v>
      </c>
      <c r="R383" s="210" t="s">
        <v>670</v>
      </c>
      <c r="S383" s="210" t="s">
        <v>670</v>
      </c>
      <c r="T383" s="210"/>
      <c r="U383" s="210"/>
      <c r="V383" s="210" t="s">
        <v>670</v>
      </c>
      <c r="W383" s="210" t="s">
        <v>670</v>
      </c>
      <c r="X383" s="210" t="s">
        <v>670</v>
      </c>
      <c r="Y383" s="210" t="s">
        <v>670</v>
      </c>
      <c r="Z383" s="210" t="s">
        <v>670</v>
      </c>
      <c r="AA383" s="210" t="s">
        <v>670</v>
      </c>
      <c r="AB383" s="210"/>
      <c r="AC383" s="210" t="s">
        <v>670</v>
      </c>
      <c r="AD383" s="210" t="s">
        <v>670</v>
      </c>
      <c r="AE383" s="210" t="s">
        <v>670</v>
      </c>
      <c r="AF383" s="210" t="s">
        <v>670</v>
      </c>
      <c r="AG383" s="210" t="s">
        <v>670</v>
      </c>
      <c r="AH383" s="210"/>
      <c r="AI383" s="229"/>
      <c r="AJ383" s="222">
        <v>23</v>
      </c>
      <c r="AK383" s="229"/>
      <c r="AL383" s="230"/>
    </row>
    <row r="384" spans="1:38" ht="16.5" thickBot="1">
      <c r="A384" s="252">
        <v>11</v>
      </c>
      <c r="B384" s="253" t="s">
        <v>191</v>
      </c>
      <c r="C384" s="231"/>
      <c r="D384" s="232" t="s">
        <v>670</v>
      </c>
      <c r="E384" s="232" t="s">
        <v>670</v>
      </c>
      <c r="F384" s="232"/>
      <c r="G384" s="237"/>
      <c r="H384" s="237" t="s">
        <v>670</v>
      </c>
      <c r="I384" s="237" t="s">
        <v>670</v>
      </c>
      <c r="J384" s="237" t="s">
        <v>670</v>
      </c>
      <c r="K384" s="237" t="s">
        <v>670</v>
      </c>
      <c r="L384" s="237" t="s">
        <v>670</v>
      </c>
      <c r="M384" s="232"/>
      <c r="N384" s="232"/>
      <c r="O384" s="232" t="s">
        <v>670</v>
      </c>
      <c r="P384" s="237" t="s">
        <v>670</v>
      </c>
      <c r="Q384" s="232" t="s">
        <v>670</v>
      </c>
      <c r="R384" s="232" t="s">
        <v>670</v>
      </c>
      <c r="S384" s="232" t="s">
        <v>670</v>
      </c>
      <c r="T384" s="232"/>
      <c r="U384" s="232"/>
      <c r="V384" s="232" t="s">
        <v>670</v>
      </c>
      <c r="W384" s="232" t="s">
        <v>670</v>
      </c>
      <c r="X384" s="232" t="s">
        <v>670</v>
      </c>
      <c r="Y384" s="232" t="s">
        <v>670</v>
      </c>
      <c r="Z384" s="232" t="s">
        <v>670</v>
      </c>
      <c r="AA384" s="232" t="s">
        <v>670</v>
      </c>
      <c r="AB384" s="232"/>
      <c r="AC384" s="232" t="s">
        <v>670</v>
      </c>
      <c r="AD384" s="232" t="s">
        <v>670</v>
      </c>
      <c r="AE384" s="232" t="s">
        <v>670</v>
      </c>
      <c r="AF384" s="232" t="s">
        <v>670</v>
      </c>
      <c r="AG384" s="232" t="s">
        <v>670</v>
      </c>
      <c r="AH384" s="232"/>
      <c r="AI384" s="238"/>
      <c r="AJ384" s="239">
        <v>23</v>
      </c>
      <c r="AK384" s="240"/>
      <c r="AL384" s="241"/>
    </row>
    <row r="385" spans="1:38" ht="16.5" thickTop="1">
      <c r="A385" s="242"/>
      <c r="B385" s="243"/>
      <c r="C385" s="244"/>
      <c r="D385" s="245"/>
      <c r="E385" s="245"/>
      <c r="F385" s="245"/>
      <c r="G385" s="245"/>
      <c r="H385" s="245"/>
      <c r="I385" s="245"/>
      <c r="J385" s="245"/>
      <c r="K385" s="245"/>
      <c r="L385" s="245"/>
      <c r="M385" s="245"/>
      <c r="N385" s="245"/>
      <c r="O385" s="245"/>
      <c r="P385" s="245"/>
      <c r="Q385" s="245"/>
      <c r="R385" s="245"/>
      <c r="S385" s="245"/>
      <c r="T385" s="245"/>
      <c r="U385" s="245"/>
      <c r="V385" s="245"/>
      <c r="W385" s="245"/>
      <c r="X385" s="245"/>
      <c r="Y385" s="245"/>
      <c r="Z385" s="245"/>
      <c r="AA385" s="245"/>
      <c r="AB385" s="245"/>
      <c r="AC385" s="245"/>
      <c r="AD385" s="245"/>
      <c r="AE385" s="245"/>
      <c r="AF385" s="245"/>
      <c r="AG385" s="245"/>
      <c r="AH385" s="245"/>
      <c r="AI385" s="246"/>
      <c r="AJ385" s="247"/>
      <c r="AK385" s="246"/>
      <c r="AL385" s="246"/>
    </row>
    <row r="386" spans="1:38">
      <c r="A386" s="248"/>
      <c r="B386" s="248"/>
      <c r="C386" s="249"/>
      <c r="D386" s="248"/>
      <c r="E386" s="248"/>
      <c r="F386" s="248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  <c r="AA386" s="248"/>
      <c r="AB386" s="448" t="s">
        <v>675</v>
      </c>
      <c r="AC386" s="448"/>
      <c r="AD386" s="448"/>
      <c r="AE386" s="448"/>
      <c r="AF386" s="448"/>
      <c r="AG386" s="448"/>
      <c r="AH386" s="448"/>
      <c r="AI386" s="448"/>
      <c r="AJ386" s="448"/>
      <c r="AK386" s="448"/>
      <c r="AL386" s="250"/>
    </row>
    <row r="387" spans="1:38">
      <c r="A387" s="449" t="s">
        <v>671</v>
      </c>
      <c r="B387" s="449"/>
      <c r="C387" s="449"/>
      <c r="D387" s="449"/>
      <c r="E387" s="245"/>
      <c r="F387" s="245"/>
      <c r="G387" s="245"/>
      <c r="H387" s="258"/>
      <c r="I387" s="245"/>
      <c r="J387" s="245"/>
      <c r="K387" s="245"/>
      <c r="L387" s="449"/>
      <c r="M387" s="449"/>
      <c r="N387" s="449"/>
      <c r="O387" s="449"/>
      <c r="P387" s="449"/>
      <c r="Q387" s="449"/>
      <c r="R387" s="245"/>
      <c r="S387" s="245"/>
      <c r="T387" s="245"/>
      <c r="U387" s="245"/>
      <c r="V387" s="245"/>
      <c r="W387" s="245"/>
      <c r="X387" s="245"/>
      <c r="Y387" s="245"/>
      <c r="Z387" s="245"/>
      <c r="AA387" s="245"/>
      <c r="AB387" s="449" t="s">
        <v>672</v>
      </c>
      <c r="AC387" s="449"/>
      <c r="AD387" s="449"/>
      <c r="AE387" s="449"/>
      <c r="AF387" s="449"/>
      <c r="AG387" s="449"/>
      <c r="AH387" s="449"/>
      <c r="AI387" s="449"/>
      <c r="AJ387" s="449"/>
      <c r="AK387" s="449"/>
      <c r="AL387" s="250"/>
    </row>
    <row r="395" spans="1:38">
      <c r="A395" s="403" t="s">
        <v>612</v>
      </c>
      <c r="B395" s="403"/>
      <c r="C395" s="403"/>
      <c r="D395" s="403"/>
      <c r="E395" s="403"/>
      <c r="F395" s="403"/>
      <c r="G395" s="403"/>
      <c r="H395" s="403"/>
      <c r="I395" s="403"/>
      <c r="J395" s="403"/>
      <c r="K395" s="403"/>
      <c r="L395" s="403"/>
      <c r="M395" s="403"/>
      <c r="N395" s="403"/>
      <c r="O395" s="403"/>
      <c r="P395" s="403"/>
      <c r="Q395" s="403"/>
      <c r="R395" s="403"/>
      <c r="S395" s="403"/>
      <c r="T395" s="403"/>
      <c r="U395" s="403"/>
      <c r="V395" s="403"/>
      <c r="W395" s="403"/>
      <c r="X395" s="403"/>
      <c r="Y395" s="403"/>
      <c r="Z395" s="403"/>
      <c r="AA395" s="403"/>
      <c r="AB395" s="403"/>
      <c r="AC395" s="403"/>
      <c r="AD395" s="403"/>
      <c r="AE395" s="403"/>
      <c r="AF395" s="403"/>
      <c r="AG395" s="403"/>
      <c r="AH395" s="403"/>
      <c r="AI395" s="403"/>
      <c r="AJ395" s="403"/>
      <c r="AK395" s="403"/>
      <c r="AL395" s="403"/>
    </row>
    <row r="396" spans="1:38">
      <c r="A396" s="196" t="s">
        <v>613</v>
      </c>
      <c r="B396" s="196"/>
      <c r="C396" s="196"/>
      <c r="D396" s="196"/>
      <c r="E396" s="196"/>
      <c r="F396" s="196"/>
      <c r="G396" s="196"/>
      <c r="H396" s="196"/>
      <c r="I396" s="196"/>
      <c r="J396" s="196"/>
      <c r="K396" s="196"/>
      <c r="L396" s="196"/>
      <c r="M396" s="196"/>
      <c r="N396" s="196"/>
      <c r="O396" s="196"/>
      <c r="P396" s="196"/>
      <c r="Q396" s="196"/>
      <c r="R396" s="196"/>
      <c r="S396" s="196"/>
      <c r="T396" s="196"/>
      <c r="U396" s="196"/>
      <c r="V396" s="196"/>
      <c r="W396" s="196"/>
      <c r="X396" s="196"/>
      <c r="Y396" s="196"/>
      <c r="Z396" s="196"/>
      <c r="AA396" s="196"/>
      <c r="AB396" s="196"/>
      <c r="AC396" s="196"/>
      <c r="AD396" s="196"/>
      <c r="AE396" s="196"/>
      <c r="AF396" s="196"/>
      <c r="AG396" s="196"/>
      <c r="AH396" s="196"/>
      <c r="AI396" s="196"/>
      <c r="AJ396" s="196"/>
      <c r="AK396" s="196"/>
      <c r="AL396" s="196"/>
    </row>
    <row r="397" spans="1:38" ht="18.75">
      <c r="A397" s="450" t="s">
        <v>661</v>
      </c>
      <c r="B397" s="450"/>
      <c r="C397" s="450"/>
      <c r="D397" s="450"/>
      <c r="E397" s="450"/>
      <c r="F397" s="450"/>
      <c r="G397" s="450"/>
      <c r="H397" s="450"/>
      <c r="I397" s="450"/>
      <c r="J397" s="450"/>
      <c r="K397" s="450"/>
      <c r="L397" s="450"/>
      <c r="M397" s="450"/>
      <c r="N397" s="450"/>
      <c r="O397" s="450"/>
      <c r="P397" s="450"/>
      <c r="Q397" s="450"/>
      <c r="R397" s="450"/>
      <c r="S397" s="450"/>
      <c r="T397" s="450"/>
      <c r="U397" s="450"/>
      <c r="V397" s="450"/>
      <c r="W397" s="450"/>
      <c r="X397" s="450"/>
      <c r="Y397" s="450"/>
      <c r="Z397" s="450"/>
      <c r="AA397" s="450"/>
      <c r="AB397" s="450"/>
      <c r="AC397" s="450"/>
      <c r="AD397" s="450"/>
      <c r="AE397" s="450"/>
      <c r="AF397" s="450"/>
      <c r="AG397" s="450"/>
      <c r="AH397" s="450"/>
      <c r="AI397" s="450"/>
      <c r="AJ397" s="450"/>
      <c r="AK397" s="450"/>
      <c r="AL397" s="450"/>
    </row>
    <row r="398" spans="1:38">
      <c r="A398" s="451" t="s">
        <v>659</v>
      </c>
      <c r="B398" s="451"/>
      <c r="C398" s="451"/>
      <c r="D398" s="451"/>
      <c r="E398" s="451"/>
      <c r="F398" s="451"/>
      <c r="G398" s="451"/>
      <c r="H398" s="451"/>
      <c r="I398" s="451"/>
      <c r="J398" s="451"/>
      <c r="K398" s="451"/>
      <c r="L398" s="451"/>
      <c r="M398" s="451"/>
      <c r="N398" s="451"/>
      <c r="O398" s="451"/>
      <c r="P398" s="451"/>
      <c r="Q398" s="451"/>
      <c r="R398" s="451"/>
      <c r="S398" s="451"/>
      <c r="T398" s="451"/>
      <c r="U398" s="451"/>
      <c r="V398" s="451"/>
      <c r="W398" s="451"/>
      <c r="X398" s="451"/>
      <c r="Y398" s="451"/>
      <c r="Z398" s="451"/>
      <c r="AA398" s="451"/>
      <c r="AB398" s="451"/>
      <c r="AC398" s="451"/>
      <c r="AD398" s="451"/>
      <c r="AE398" s="451"/>
      <c r="AF398" s="451"/>
      <c r="AG398" s="451"/>
      <c r="AH398" s="451"/>
      <c r="AI398" s="451"/>
      <c r="AJ398" s="451"/>
      <c r="AK398" s="451"/>
      <c r="AL398" s="451"/>
    </row>
    <row r="399" spans="1:38" ht="16.5" thickBot="1">
      <c r="A399" s="449"/>
      <c r="B399" s="449"/>
      <c r="C399" s="449"/>
      <c r="D399" s="449"/>
      <c r="E399" s="449"/>
      <c r="F399" s="449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/>
      <c r="Q399" s="449"/>
      <c r="R399" s="449"/>
      <c r="S399" s="449"/>
      <c r="T399" s="449"/>
      <c r="U399" s="449"/>
      <c r="V399" s="449"/>
      <c r="W399" s="449"/>
      <c r="X399" s="449"/>
      <c r="Y399" s="449"/>
      <c r="Z399" s="449"/>
      <c r="AA399" s="449"/>
      <c r="AB399" s="449"/>
      <c r="AC399" s="449"/>
      <c r="AD399" s="449"/>
      <c r="AE399" s="449"/>
      <c r="AF399" s="449"/>
      <c r="AG399" s="449"/>
      <c r="AH399" s="449"/>
      <c r="AI399" s="449"/>
      <c r="AJ399" s="449"/>
      <c r="AK399" s="449"/>
      <c r="AL399" s="449"/>
    </row>
    <row r="400" spans="1:38" ht="16.5" thickTop="1">
      <c r="A400" s="452" t="s">
        <v>126</v>
      </c>
      <c r="B400" s="454" t="s">
        <v>662</v>
      </c>
      <c r="C400" s="456" t="s">
        <v>663</v>
      </c>
      <c r="D400" s="454" t="s">
        <v>664</v>
      </c>
      <c r="E400" s="454"/>
      <c r="F400" s="454"/>
      <c r="G400" s="454"/>
      <c r="H400" s="454"/>
      <c r="I400" s="454"/>
      <c r="J400" s="454"/>
      <c r="K400" s="454"/>
      <c r="L400" s="454"/>
      <c r="M400" s="454"/>
      <c r="N400" s="454"/>
      <c r="O400" s="454"/>
      <c r="P400" s="454"/>
      <c r="Q400" s="454"/>
      <c r="R400" s="454"/>
      <c r="S400" s="454"/>
      <c r="T400" s="454"/>
      <c r="U400" s="454"/>
      <c r="V400" s="454"/>
      <c r="W400" s="454"/>
      <c r="X400" s="454"/>
      <c r="Y400" s="454"/>
      <c r="Z400" s="454"/>
      <c r="AA400" s="454"/>
      <c r="AB400" s="454"/>
      <c r="AC400" s="454"/>
      <c r="AD400" s="454"/>
      <c r="AE400" s="454"/>
      <c r="AF400" s="454"/>
      <c r="AG400" s="454"/>
      <c r="AH400" s="454"/>
      <c r="AI400" s="458" t="s">
        <v>665</v>
      </c>
      <c r="AJ400" s="458"/>
      <c r="AK400" s="458"/>
      <c r="AL400" s="459"/>
    </row>
    <row r="401" spans="1:38" ht="25.5">
      <c r="A401" s="453"/>
      <c r="B401" s="455"/>
      <c r="C401" s="457"/>
      <c r="D401" s="210">
        <v>1</v>
      </c>
      <c r="E401" s="210">
        <v>2</v>
      </c>
      <c r="F401" s="210">
        <v>3</v>
      </c>
      <c r="G401" s="210">
        <v>4</v>
      </c>
      <c r="H401" s="210">
        <v>5</v>
      </c>
      <c r="I401" s="210">
        <v>6</v>
      </c>
      <c r="J401" s="210">
        <v>7</v>
      </c>
      <c r="K401" s="210">
        <v>8</v>
      </c>
      <c r="L401" s="210">
        <v>9</v>
      </c>
      <c r="M401" s="210">
        <v>10</v>
      </c>
      <c r="N401" s="210">
        <v>11</v>
      </c>
      <c r="O401" s="210">
        <v>12</v>
      </c>
      <c r="P401" s="210">
        <v>13</v>
      </c>
      <c r="Q401" s="210">
        <v>14</v>
      </c>
      <c r="R401" s="210">
        <v>15</v>
      </c>
      <c r="S401" s="210">
        <v>16</v>
      </c>
      <c r="T401" s="210">
        <v>17</v>
      </c>
      <c r="U401" s="210">
        <v>18</v>
      </c>
      <c r="V401" s="210">
        <v>19</v>
      </c>
      <c r="W401" s="210">
        <v>20</v>
      </c>
      <c r="X401" s="210">
        <v>21</v>
      </c>
      <c r="Y401" s="210">
        <v>22</v>
      </c>
      <c r="Z401" s="210">
        <v>23</v>
      </c>
      <c r="AA401" s="210">
        <v>24</v>
      </c>
      <c r="AB401" s="210">
        <v>25</v>
      </c>
      <c r="AC401" s="210">
        <v>26</v>
      </c>
      <c r="AD401" s="210">
        <v>27</v>
      </c>
      <c r="AE401" s="210">
        <v>28</v>
      </c>
      <c r="AF401" s="210">
        <v>29</v>
      </c>
      <c r="AG401" s="210">
        <v>30</v>
      </c>
      <c r="AH401" s="210">
        <v>31</v>
      </c>
      <c r="AI401" s="211" t="s">
        <v>666</v>
      </c>
      <c r="AJ401" s="211" t="s">
        <v>667</v>
      </c>
      <c r="AK401" s="211" t="s">
        <v>668</v>
      </c>
      <c r="AL401" s="212" t="s">
        <v>669</v>
      </c>
    </row>
    <row r="402" spans="1:38">
      <c r="A402" s="442" t="s">
        <v>633</v>
      </c>
      <c r="B402" s="443"/>
      <c r="C402" s="213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F402" s="210"/>
      <c r="AG402" s="210"/>
      <c r="AH402" s="210"/>
      <c r="AI402" s="211"/>
      <c r="AJ402" s="211"/>
      <c r="AK402" s="211"/>
      <c r="AL402" s="212"/>
    </row>
    <row r="403" spans="1:38">
      <c r="A403" s="199">
        <v>1</v>
      </c>
      <c r="B403" s="251" t="s">
        <v>449</v>
      </c>
      <c r="C403" s="214"/>
      <c r="D403" s="210"/>
      <c r="E403" s="210" t="s">
        <v>670</v>
      </c>
      <c r="F403" s="210" t="s">
        <v>670</v>
      </c>
      <c r="G403" s="210" t="s">
        <v>670</v>
      </c>
      <c r="H403" s="210" t="s">
        <v>670</v>
      </c>
      <c r="I403" s="210" t="s">
        <v>670</v>
      </c>
      <c r="J403" s="210"/>
      <c r="K403" s="210"/>
      <c r="L403" s="210" t="s">
        <v>670</v>
      </c>
      <c r="M403" s="210" t="s">
        <v>670</v>
      </c>
      <c r="N403" s="210" t="s">
        <v>670</v>
      </c>
      <c r="O403" s="210" t="s">
        <v>670</v>
      </c>
      <c r="P403" s="210" t="s">
        <v>670</v>
      </c>
      <c r="Q403" s="210"/>
      <c r="R403" s="210"/>
      <c r="S403" s="210" t="s">
        <v>670</v>
      </c>
      <c r="T403" s="210" t="s">
        <v>670</v>
      </c>
      <c r="U403" s="210" t="s">
        <v>670</v>
      </c>
      <c r="V403" s="210" t="s">
        <v>670</v>
      </c>
      <c r="W403" s="210" t="s">
        <v>670</v>
      </c>
      <c r="X403" s="210"/>
      <c r="Y403" s="210"/>
      <c r="Z403" s="210" t="s">
        <v>670</v>
      </c>
      <c r="AA403" s="210" t="s">
        <v>670</v>
      </c>
      <c r="AB403" s="210" t="s">
        <v>670</v>
      </c>
      <c r="AC403" s="210" t="s">
        <v>670</v>
      </c>
      <c r="AD403" s="210" t="s">
        <v>670</v>
      </c>
      <c r="AE403" s="210" t="s">
        <v>670</v>
      </c>
      <c r="AF403" s="210"/>
      <c r="AG403" s="210" t="s">
        <v>670</v>
      </c>
      <c r="AH403" s="210"/>
      <c r="AI403" s="211"/>
      <c r="AJ403" s="215">
        <v>22</v>
      </c>
      <c r="AK403" s="211"/>
      <c r="AL403" s="212"/>
    </row>
    <row r="404" spans="1:38">
      <c r="A404" s="199">
        <v>2</v>
      </c>
      <c r="B404" s="251" t="s">
        <v>150</v>
      </c>
      <c r="C404" s="214"/>
      <c r="D404" s="210"/>
      <c r="E404" s="210" t="s">
        <v>670</v>
      </c>
      <c r="F404" s="210" t="s">
        <v>670</v>
      </c>
      <c r="G404" s="210" t="s">
        <v>670</v>
      </c>
      <c r="H404" s="210" t="s">
        <v>670</v>
      </c>
      <c r="I404" s="210" t="s">
        <v>670</v>
      </c>
      <c r="J404" s="210"/>
      <c r="K404" s="210"/>
      <c r="L404" s="210" t="s">
        <v>670</v>
      </c>
      <c r="M404" s="210" t="s">
        <v>670</v>
      </c>
      <c r="N404" s="210" t="s">
        <v>670</v>
      </c>
      <c r="O404" s="210" t="s">
        <v>670</v>
      </c>
      <c r="P404" s="210" t="s">
        <v>670</v>
      </c>
      <c r="Q404" s="210"/>
      <c r="R404" s="210"/>
      <c r="S404" s="210" t="s">
        <v>670</v>
      </c>
      <c r="T404" s="210" t="s">
        <v>670</v>
      </c>
      <c r="U404" s="210" t="s">
        <v>670</v>
      </c>
      <c r="V404" s="210" t="s">
        <v>670</v>
      </c>
      <c r="W404" s="210" t="s">
        <v>670</v>
      </c>
      <c r="X404" s="210"/>
      <c r="Y404" s="210"/>
      <c r="Z404" s="210" t="s">
        <v>670</v>
      </c>
      <c r="AA404" s="210" t="s">
        <v>670</v>
      </c>
      <c r="AB404" s="210" t="s">
        <v>670</v>
      </c>
      <c r="AC404" s="210" t="s">
        <v>670</v>
      </c>
      <c r="AD404" s="210" t="s">
        <v>670</v>
      </c>
      <c r="AE404" s="210" t="s">
        <v>670</v>
      </c>
      <c r="AF404" s="210"/>
      <c r="AG404" s="210" t="s">
        <v>670</v>
      </c>
      <c r="AH404" s="210"/>
      <c r="AI404" s="211"/>
      <c r="AJ404" s="215">
        <v>22</v>
      </c>
      <c r="AK404" s="211"/>
      <c r="AL404" s="212"/>
    </row>
    <row r="405" spans="1:38">
      <c r="A405" s="199">
        <v>3</v>
      </c>
      <c r="B405" s="208" t="s">
        <v>154</v>
      </c>
      <c r="C405" s="214"/>
      <c r="D405" s="210"/>
      <c r="E405" s="210" t="s">
        <v>670</v>
      </c>
      <c r="F405" s="210" t="s">
        <v>670</v>
      </c>
      <c r="G405" s="210" t="s">
        <v>670</v>
      </c>
      <c r="H405" s="210" t="s">
        <v>670</v>
      </c>
      <c r="I405" s="210" t="s">
        <v>670</v>
      </c>
      <c r="J405" s="210"/>
      <c r="K405" s="210"/>
      <c r="L405" s="210" t="s">
        <v>670</v>
      </c>
      <c r="M405" s="210" t="s">
        <v>670</v>
      </c>
      <c r="N405" s="210" t="s">
        <v>670</v>
      </c>
      <c r="O405" s="210" t="s">
        <v>670</v>
      </c>
      <c r="P405" s="210" t="s">
        <v>670</v>
      </c>
      <c r="Q405" s="210"/>
      <c r="R405" s="210"/>
      <c r="S405" s="210" t="s">
        <v>670</v>
      </c>
      <c r="T405" s="210" t="s">
        <v>670</v>
      </c>
      <c r="U405" s="210" t="s">
        <v>670</v>
      </c>
      <c r="V405" s="210" t="s">
        <v>670</v>
      </c>
      <c r="W405" s="210" t="s">
        <v>670</v>
      </c>
      <c r="X405" s="210"/>
      <c r="Y405" s="210"/>
      <c r="Z405" s="210" t="s">
        <v>670</v>
      </c>
      <c r="AA405" s="210" t="s">
        <v>670</v>
      </c>
      <c r="AB405" s="210" t="s">
        <v>670</v>
      </c>
      <c r="AC405" s="210" t="s">
        <v>670</v>
      </c>
      <c r="AD405" s="210" t="s">
        <v>670</v>
      </c>
      <c r="AE405" s="210" t="s">
        <v>670</v>
      </c>
      <c r="AF405" s="210"/>
      <c r="AG405" s="210" t="s">
        <v>670</v>
      </c>
      <c r="AH405" s="210"/>
      <c r="AI405" s="211"/>
      <c r="AJ405" s="215">
        <v>22</v>
      </c>
      <c r="AK405" s="211"/>
      <c r="AL405" s="212"/>
    </row>
    <row r="406" spans="1:38">
      <c r="A406" s="199">
        <v>4</v>
      </c>
      <c r="B406" s="208" t="s">
        <v>158</v>
      </c>
      <c r="C406" s="214"/>
      <c r="D406" s="210"/>
      <c r="E406" s="210" t="s">
        <v>670</v>
      </c>
      <c r="F406" s="210" t="s">
        <v>670</v>
      </c>
      <c r="G406" s="210" t="s">
        <v>670</v>
      </c>
      <c r="H406" s="210" t="s">
        <v>670</v>
      </c>
      <c r="I406" s="210" t="s">
        <v>670</v>
      </c>
      <c r="J406" s="210"/>
      <c r="K406" s="210"/>
      <c r="L406" s="210" t="s">
        <v>670</v>
      </c>
      <c r="M406" s="210" t="s">
        <v>670</v>
      </c>
      <c r="N406" s="210" t="s">
        <v>670</v>
      </c>
      <c r="O406" s="210" t="s">
        <v>670</v>
      </c>
      <c r="P406" s="210" t="s">
        <v>670</v>
      </c>
      <c r="Q406" s="210"/>
      <c r="R406" s="210"/>
      <c r="S406" s="210" t="s">
        <v>670</v>
      </c>
      <c r="T406" s="210" t="s">
        <v>670</v>
      </c>
      <c r="U406" s="210" t="s">
        <v>670</v>
      </c>
      <c r="V406" s="210" t="s">
        <v>670</v>
      </c>
      <c r="W406" s="210" t="s">
        <v>670</v>
      </c>
      <c r="X406" s="210"/>
      <c r="Y406" s="210"/>
      <c r="Z406" s="210" t="s">
        <v>670</v>
      </c>
      <c r="AA406" s="210" t="s">
        <v>670</v>
      </c>
      <c r="AB406" s="210" t="s">
        <v>670</v>
      </c>
      <c r="AC406" s="210" t="s">
        <v>670</v>
      </c>
      <c r="AD406" s="210" t="s">
        <v>670</v>
      </c>
      <c r="AE406" s="210" t="s">
        <v>670</v>
      </c>
      <c r="AF406" s="210"/>
      <c r="AG406" s="210" t="s">
        <v>670</v>
      </c>
      <c r="AH406" s="210"/>
      <c r="AI406" s="211"/>
      <c r="AJ406" s="215">
        <v>22</v>
      </c>
      <c r="AK406" s="211"/>
      <c r="AL406" s="212"/>
    </row>
    <row r="407" spans="1:38">
      <c r="A407" s="199">
        <v>5</v>
      </c>
      <c r="B407" s="208" t="s">
        <v>165</v>
      </c>
      <c r="C407" s="214"/>
      <c r="D407" s="210"/>
      <c r="E407" s="210" t="s">
        <v>670</v>
      </c>
      <c r="F407" s="210" t="s">
        <v>670</v>
      </c>
      <c r="G407" s="210" t="s">
        <v>670</v>
      </c>
      <c r="H407" s="210" t="s">
        <v>670</v>
      </c>
      <c r="I407" s="210" t="s">
        <v>670</v>
      </c>
      <c r="J407" s="210"/>
      <c r="K407" s="210"/>
      <c r="L407" s="210" t="s">
        <v>670</v>
      </c>
      <c r="M407" s="210" t="s">
        <v>670</v>
      </c>
      <c r="N407" s="210" t="s">
        <v>670</v>
      </c>
      <c r="O407" s="210" t="s">
        <v>670</v>
      </c>
      <c r="P407" s="210" t="s">
        <v>670</v>
      </c>
      <c r="Q407" s="210"/>
      <c r="R407" s="210"/>
      <c r="S407" s="210" t="s">
        <v>670</v>
      </c>
      <c r="T407" s="210" t="s">
        <v>670</v>
      </c>
      <c r="U407" s="210" t="s">
        <v>670</v>
      </c>
      <c r="V407" s="210" t="s">
        <v>670</v>
      </c>
      <c r="W407" s="210" t="s">
        <v>670</v>
      </c>
      <c r="X407" s="210"/>
      <c r="Y407" s="210"/>
      <c r="Z407" s="210" t="s">
        <v>670</v>
      </c>
      <c r="AA407" s="210" t="s">
        <v>670</v>
      </c>
      <c r="AB407" s="210" t="s">
        <v>670</v>
      </c>
      <c r="AC407" s="210" t="s">
        <v>670</v>
      </c>
      <c r="AD407" s="210" t="s">
        <v>670</v>
      </c>
      <c r="AE407" s="210" t="s">
        <v>670</v>
      </c>
      <c r="AF407" s="210"/>
      <c r="AG407" s="210" t="s">
        <v>670</v>
      </c>
      <c r="AH407" s="210"/>
      <c r="AI407" s="211"/>
      <c r="AJ407" s="215">
        <v>22</v>
      </c>
      <c r="AK407" s="211"/>
      <c r="AL407" s="212"/>
    </row>
    <row r="408" spans="1:38">
      <c r="A408" s="217"/>
      <c r="B408" s="218"/>
      <c r="C408" s="214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1"/>
      <c r="AJ408" s="219"/>
      <c r="AK408" s="211"/>
      <c r="AL408" s="212"/>
    </row>
    <row r="409" spans="1:38">
      <c r="A409" s="444" t="s">
        <v>634</v>
      </c>
      <c r="B409" s="445"/>
      <c r="C409" s="214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1"/>
      <c r="AJ409" s="219"/>
      <c r="AK409" s="211"/>
      <c r="AL409" s="212"/>
    </row>
    <row r="410" spans="1:38">
      <c r="A410" s="220">
        <v>1</v>
      </c>
      <c r="B410" s="207" t="s">
        <v>163</v>
      </c>
      <c r="C410" s="214"/>
      <c r="D410" s="210"/>
      <c r="E410" s="210" t="s">
        <v>670</v>
      </c>
      <c r="F410" s="210" t="s">
        <v>670</v>
      </c>
      <c r="G410" s="210" t="s">
        <v>670</v>
      </c>
      <c r="H410" s="210" t="s">
        <v>670</v>
      </c>
      <c r="I410" s="210" t="s">
        <v>670</v>
      </c>
      <c r="J410" s="210"/>
      <c r="K410" s="210"/>
      <c r="L410" s="210" t="s">
        <v>670</v>
      </c>
      <c r="M410" s="210" t="s">
        <v>670</v>
      </c>
      <c r="N410" s="210" t="s">
        <v>670</v>
      </c>
      <c r="O410" s="210" t="s">
        <v>670</v>
      </c>
      <c r="P410" s="210" t="s">
        <v>670</v>
      </c>
      <c r="Q410" s="210"/>
      <c r="R410" s="210"/>
      <c r="S410" s="210" t="s">
        <v>670</v>
      </c>
      <c r="T410" s="210" t="s">
        <v>670</v>
      </c>
      <c r="U410" s="210" t="s">
        <v>670</v>
      </c>
      <c r="V410" s="210" t="s">
        <v>670</v>
      </c>
      <c r="W410" s="210" t="s">
        <v>670</v>
      </c>
      <c r="X410" s="210" t="s">
        <v>670</v>
      </c>
      <c r="Y410" s="210"/>
      <c r="Z410" s="210" t="s">
        <v>670</v>
      </c>
      <c r="AA410" s="210" t="s">
        <v>670</v>
      </c>
      <c r="AB410" s="210" t="s">
        <v>670</v>
      </c>
      <c r="AC410" s="210" t="s">
        <v>670</v>
      </c>
      <c r="AD410" s="210" t="s">
        <v>670</v>
      </c>
      <c r="AE410" s="210" t="s">
        <v>670</v>
      </c>
      <c r="AF410" s="210"/>
      <c r="AG410" s="210" t="s">
        <v>670</v>
      </c>
      <c r="AH410" s="210"/>
      <c r="AI410" s="211"/>
      <c r="AJ410" s="221">
        <v>23</v>
      </c>
      <c r="AK410" s="211"/>
      <c r="AL410" s="212"/>
    </row>
    <row r="411" spans="1:38">
      <c r="A411" s="220">
        <v>2</v>
      </c>
      <c r="B411" s="207" t="s">
        <v>168</v>
      </c>
      <c r="C411" s="214"/>
      <c r="D411" s="210"/>
      <c r="E411" s="210" t="s">
        <v>670</v>
      </c>
      <c r="F411" s="210" t="s">
        <v>670</v>
      </c>
      <c r="G411" s="210" t="s">
        <v>670</v>
      </c>
      <c r="H411" s="210" t="s">
        <v>670</v>
      </c>
      <c r="I411" s="210" t="s">
        <v>670</v>
      </c>
      <c r="J411" s="210"/>
      <c r="K411" s="210"/>
      <c r="L411" s="210" t="s">
        <v>670</v>
      </c>
      <c r="M411" s="210" t="s">
        <v>670</v>
      </c>
      <c r="N411" s="210" t="s">
        <v>670</v>
      </c>
      <c r="O411" s="210" t="s">
        <v>670</v>
      </c>
      <c r="P411" s="210" t="s">
        <v>670</v>
      </c>
      <c r="Q411" s="210"/>
      <c r="R411" s="210"/>
      <c r="S411" s="210" t="s">
        <v>670</v>
      </c>
      <c r="T411" s="210" t="s">
        <v>670</v>
      </c>
      <c r="U411" s="210" t="s">
        <v>670</v>
      </c>
      <c r="V411" s="210" t="s">
        <v>670</v>
      </c>
      <c r="W411" s="210" t="s">
        <v>670</v>
      </c>
      <c r="X411" s="210" t="s">
        <v>670</v>
      </c>
      <c r="Y411" s="210"/>
      <c r="Z411" s="210" t="s">
        <v>670</v>
      </c>
      <c r="AA411" s="210" t="s">
        <v>670</v>
      </c>
      <c r="AB411" s="210" t="s">
        <v>670</v>
      </c>
      <c r="AC411" s="210" t="s">
        <v>670</v>
      </c>
      <c r="AD411" s="210" t="s">
        <v>670</v>
      </c>
      <c r="AE411" s="210" t="s">
        <v>670</v>
      </c>
      <c r="AF411" s="210"/>
      <c r="AG411" s="210" t="s">
        <v>670</v>
      </c>
      <c r="AH411" s="210"/>
      <c r="AI411" s="211"/>
      <c r="AJ411" s="221">
        <v>23</v>
      </c>
      <c r="AK411" s="211"/>
      <c r="AL411" s="212"/>
    </row>
    <row r="412" spans="1:38">
      <c r="A412" s="220">
        <v>3</v>
      </c>
      <c r="B412" s="207" t="s">
        <v>674</v>
      </c>
      <c r="C412" s="214"/>
      <c r="D412" s="210"/>
      <c r="E412" s="210" t="s">
        <v>670</v>
      </c>
      <c r="F412" s="210" t="s">
        <v>670</v>
      </c>
      <c r="G412" s="210" t="s">
        <v>670</v>
      </c>
      <c r="H412" s="210" t="s">
        <v>670</v>
      </c>
      <c r="I412" s="210" t="s">
        <v>670</v>
      </c>
      <c r="J412" s="210"/>
      <c r="K412" s="210"/>
      <c r="L412" s="210" t="s">
        <v>670</v>
      </c>
      <c r="M412" s="210" t="s">
        <v>670</v>
      </c>
      <c r="N412" s="210" t="s">
        <v>670</v>
      </c>
      <c r="O412" s="210" t="s">
        <v>670</v>
      </c>
      <c r="P412" s="210" t="s">
        <v>670</v>
      </c>
      <c r="Q412" s="210"/>
      <c r="R412" s="210"/>
      <c r="S412" s="210" t="s">
        <v>670</v>
      </c>
      <c r="T412" s="210" t="s">
        <v>670</v>
      </c>
      <c r="U412" s="210" t="s">
        <v>670</v>
      </c>
      <c r="V412" s="210" t="s">
        <v>670</v>
      </c>
      <c r="W412" s="210" t="s">
        <v>670</v>
      </c>
      <c r="X412" s="210"/>
      <c r="Y412" s="210"/>
      <c r="Z412" s="210" t="s">
        <v>670</v>
      </c>
      <c r="AA412" s="210" t="s">
        <v>670</v>
      </c>
      <c r="AB412" s="210" t="s">
        <v>670</v>
      </c>
      <c r="AC412" s="210" t="s">
        <v>670</v>
      </c>
      <c r="AD412" s="210" t="s">
        <v>670</v>
      </c>
      <c r="AE412" s="210" t="s">
        <v>670</v>
      </c>
      <c r="AF412" s="210"/>
      <c r="AG412" s="210" t="s">
        <v>670</v>
      </c>
      <c r="AH412" s="210"/>
      <c r="AI412" s="211"/>
      <c r="AJ412" s="221">
        <v>22</v>
      </c>
      <c r="AK412" s="211"/>
      <c r="AL412" s="212"/>
    </row>
    <row r="413" spans="1:38">
      <c r="A413" s="217"/>
      <c r="B413" s="216"/>
      <c r="C413" s="214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1"/>
      <c r="AJ413" s="219"/>
      <c r="AK413" s="211"/>
      <c r="AL413" s="212"/>
    </row>
    <row r="414" spans="1:38">
      <c r="A414" s="446" t="s">
        <v>635</v>
      </c>
      <c r="B414" s="447"/>
      <c r="C414" s="214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1"/>
      <c r="AJ414" s="211"/>
      <c r="AK414" s="211"/>
      <c r="AL414" s="212"/>
    </row>
    <row r="415" spans="1:38">
      <c r="A415" s="201">
        <v>1</v>
      </c>
      <c r="B415" s="207" t="s">
        <v>205</v>
      </c>
      <c r="C415" s="214"/>
      <c r="D415" s="210"/>
      <c r="E415" s="210" t="s">
        <v>670</v>
      </c>
      <c r="F415" s="210" t="s">
        <v>670</v>
      </c>
      <c r="G415" s="210" t="s">
        <v>670</v>
      </c>
      <c r="H415" s="210" t="s">
        <v>670</v>
      </c>
      <c r="I415" s="210" t="s">
        <v>670</v>
      </c>
      <c r="J415" s="210"/>
      <c r="K415" s="210"/>
      <c r="L415" s="210" t="s">
        <v>670</v>
      </c>
      <c r="M415" s="210" t="s">
        <v>670</v>
      </c>
      <c r="N415" s="210" t="s">
        <v>670</v>
      </c>
      <c r="O415" s="210" t="s">
        <v>670</v>
      </c>
      <c r="P415" s="210" t="s">
        <v>670</v>
      </c>
      <c r="Q415" s="210"/>
      <c r="R415" s="210"/>
      <c r="S415" s="210" t="s">
        <v>670</v>
      </c>
      <c r="T415" s="210" t="s">
        <v>670</v>
      </c>
      <c r="U415" s="210" t="s">
        <v>670</v>
      </c>
      <c r="V415" s="210" t="s">
        <v>670</v>
      </c>
      <c r="W415" s="210" t="s">
        <v>670</v>
      </c>
      <c r="X415" s="210" t="s">
        <v>670</v>
      </c>
      <c r="Y415" s="210"/>
      <c r="Z415" s="210" t="s">
        <v>670</v>
      </c>
      <c r="AA415" s="210" t="s">
        <v>670</v>
      </c>
      <c r="AB415" s="210" t="s">
        <v>670</v>
      </c>
      <c r="AC415" s="210" t="s">
        <v>670</v>
      </c>
      <c r="AD415" s="210" t="s">
        <v>670</v>
      </c>
      <c r="AE415" s="210" t="s">
        <v>670</v>
      </c>
      <c r="AF415" s="210"/>
      <c r="AG415" s="210" t="s">
        <v>670</v>
      </c>
      <c r="AH415" s="210"/>
      <c r="AI415" s="211"/>
      <c r="AJ415" s="222">
        <v>23</v>
      </c>
      <c r="AK415" s="211"/>
      <c r="AL415" s="212"/>
    </row>
    <row r="416" spans="1:38">
      <c r="A416" s="201">
        <v>2</v>
      </c>
      <c r="B416" s="207" t="s">
        <v>207</v>
      </c>
      <c r="C416" s="214"/>
      <c r="D416" s="210"/>
      <c r="E416" s="210" t="s">
        <v>670</v>
      </c>
      <c r="F416" s="210" t="s">
        <v>670</v>
      </c>
      <c r="G416" s="210" t="s">
        <v>670</v>
      </c>
      <c r="H416" s="210" t="s">
        <v>670</v>
      </c>
      <c r="I416" s="210" t="s">
        <v>670</v>
      </c>
      <c r="J416" s="210"/>
      <c r="K416" s="210"/>
      <c r="L416" s="210" t="s">
        <v>670</v>
      </c>
      <c r="M416" s="210" t="s">
        <v>670</v>
      </c>
      <c r="N416" s="210" t="s">
        <v>670</v>
      </c>
      <c r="O416" s="210" t="s">
        <v>670</v>
      </c>
      <c r="P416" s="210" t="s">
        <v>670</v>
      </c>
      <c r="Q416" s="210"/>
      <c r="R416" s="210"/>
      <c r="S416" s="210" t="s">
        <v>670</v>
      </c>
      <c r="T416" s="210" t="s">
        <v>670</v>
      </c>
      <c r="U416" s="210" t="s">
        <v>670</v>
      </c>
      <c r="V416" s="210" t="s">
        <v>670</v>
      </c>
      <c r="W416" s="210" t="s">
        <v>670</v>
      </c>
      <c r="X416" s="210" t="s">
        <v>670</v>
      </c>
      <c r="Y416" s="210"/>
      <c r="Z416" s="210" t="s">
        <v>670</v>
      </c>
      <c r="AA416" s="210" t="s">
        <v>670</v>
      </c>
      <c r="AB416" s="210" t="s">
        <v>670</v>
      </c>
      <c r="AC416" s="210" t="s">
        <v>670</v>
      </c>
      <c r="AD416" s="210" t="s">
        <v>670</v>
      </c>
      <c r="AE416" s="210" t="s">
        <v>670</v>
      </c>
      <c r="AF416" s="210"/>
      <c r="AG416" s="210" t="s">
        <v>670</v>
      </c>
      <c r="AH416" s="210"/>
      <c r="AI416" s="211"/>
      <c r="AJ416" s="222">
        <v>23</v>
      </c>
      <c r="AK416" s="211"/>
      <c r="AL416" s="212"/>
    </row>
    <row r="417" spans="1:38">
      <c r="A417" s="201">
        <v>3</v>
      </c>
      <c r="B417" s="207" t="s">
        <v>186</v>
      </c>
      <c r="C417" s="214"/>
      <c r="D417" s="210"/>
      <c r="E417" s="210" t="s">
        <v>670</v>
      </c>
      <c r="F417" s="210" t="s">
        <v>670</v>
      </c>
      <c r="G417" s="210" t="s">
        <v>670</v>
      </c>
      <c r="H417" s="210" t="s">
        <v>670</v>
      </c>
      <c r="I417" s="210" t="s">
        <v>670</v>
      </c>
      <c r="J417" s="210"/>
      <c r="K417" s="210"/>
      <c r="L417" s="210" t="s">
        <v>670</v>
      </c>
      <c r="M417" s="210" t="s">
        <v>670</v>
      </c>
      <c r="N417" s="210" t="s">
        <v>670</v>
      </c>
      <c r="O417" s="210" t="s">
        <v>670</v>
      </c>
      <c r="P417" s="210" t="s">
        <v>670</v>
      </c>
      <c r="Q417" s="210"/>
      <c r="R417" s="210"/>
      <c r="S417" s="210" t="s">
        <v>670</v>
      </c>
      <c r="T417" s="210" t="s">
        <v>670</v>
      </c>
      <c r="U417" s="210" t="s">
        <v>670</v>
      </c>
      <c r="V417" s="210" t="s">
        <v>670</v>
      </c>
      <c r="W417" s="210" t="s">
        <v>670</v>
      </c>
      <c r="X417" s="210" t="s">
        <v>670</v>
      </c>
      <c r="Y417" s="210"/>
      <c r="Z417" s="210" t="s">
        <v>670</v>
      </c>
      <c r="AA417" s="210" t="s">
        <v>670</v>
      </c>
      <c r="AB417" s="210" t="s">
        <v>670</v>
      </c>
      <c r="AC417" s="210" t="s">
        <v>670</v>
      </c>
      <c r="AD417" s="210" t="s">
        <v>670</v>
      </c>
      <c r="AE417" s="210" t="s">
        <v>670</v>
      </c>
      <c r="AF417" s="210"/>
      <c r="AG417" s="210" t="s">
        <v>670</v>
      </c>
      <c r="AH417" s="210"/>
      <c r="AI417" s="211"/>
      <c r="AJ417" s="222">
        <v>23</v>
      </c>
      <c r="AK417" s="211"/>
      <c r="AL417" s="212"/>
    </row>
    <row r="418" spans="1:38">
      <c r="A418" s="201">
        <v>4</v>
      </c>
      <c r="B418" s="209" t="s">
        <v>174</v>
      </c>
      <c r="C418" s="214"/>
      <c r="D418" s="210"/>
      <c r="E418" s="210" t="s">
        <v>670</v>
      </c>
      <c r="F418" s="210" t="s">
        <v>670</v>
      </c>
      <c r="G418" s="210" t="s">
        <v>670</v>
      </c>
      <c r="H418" s="210" t="s">
        <v>670</v>
      </c>
      <c r="I418" s="210" t="s">
        <v>670</v>
      </c>
      <c r="J418" s="210"/>
      <c r="K418" s="210"/>
      <c r="L418" s="210" t="s">
        <v>670</v>
      </c>
      <c r="M418" s="210" t="s">
        <v>670</v>
      </c>
      <c r="N418" s="210" t="s">
        <v>670</v>
      </c>
      <c r="O418" s="210" t="s">
        <v>670</v>
      </c>
      <c r="P418" s="210" t="s">
        <v>670</v>
      </c>
      <c r="Q418" s="210"/>
      <c r="R418" s="210"/>
      <c r="S418" s="210" t="s">
        <v>670</v>
      </c>
      <c r="T418" s="210" t="s">
        <v>670</v>
      </c>
      <c r="U418" s="210" t="s">
        <v>670</v>
      </c>
      <c r="V418" s="210" t="s">
        <v>670</v>
      </c>
      <c r="W418" s="210" t="s">
        <v>670</v>
      </c>
      <c r="X418" s="210" t="s">
        <v>670</v>
      </c>
      <c r="Y418" s="210"/>
      <c r="Z418" s="210" t="s">
        <v>670</v>
      </c>
      <c r="AA418" s="210" t="s">
        <v>670</v>
      </c>
      <c r="AB418" s="210" t="s">
        <v>670</v>
      </c>
      <c r="AC418" s="210" t="s">
        <v>670</v>
      </c>
      <c r="AD418" s="210" t="s">
        <v>670</v>
      </c>
      <c r="AE418" s="210" t="s">
        <v>670</v>
      </c>
      <c r="AF418" s="210"/>
      <c r="AG418" s="210" t="s">
        <v>670</v>
      </c>
      <c r="AH418" s="210"/>
      <c r="AI418" s="211"/>
      <c r="AJ418" s="222">
        <v>23</v>
      </c>
      <c r="AK418" s="211"/>
      <c r="AL418" s="212"/>
    </row>
    <row r="419" spans="1:38">
      <c r="A419" s="201">
        <v>5</v>
      </c>
      <c r="B419" s="209" t="s">
        <v>177</v>
      </c>
      <c r="C419" s="214"/>
      <c r="D419" s="210"/>
      <c r="E419" s="210" t="s">
        <v>670</v>
      </c>
      <c r="F419" s="210" t="s">
        <v>670</v>
      </c>
      <c r="G419" s="210" t="s">
        <v>670</v>
      </c>
      <c r="H419" s="210" t="s">
        <v>670</v>
      </c>
      <c r="I419" s="210" t="s">
        <v>670</v>
      </c>
      <c r="J419" s="210"/>
      <c r="K419" s="210"/>
      <c r="L419" s="210" t="s">
        <v>670</v>
      </c>
      <c r="M419" s="210" t="s">
        <v>670</v>
      </c>
      <c r="N419" s="210" t="s">
        <v>670</v>
      </c>
      <c r="O419" s="210" t="s">
        <v>670</v>
      </c>
      <c r="P419" s="210" t="s">
        <v>670</v>
      </c>
      <c r="Q419" s="210"/>
      <c r="R419" s="210"/>
      <c r="S419" s="210" t="s">
        <v>670</v>
      </c>
      <c r="T419" s="210" t="s">
        <v>670</v>
      </c>
      <c r="U419" s="210" t="s">
        <v>670</v>
      </c>
      <c r="V419" s="210" t="s">
        <v>670</v>
      </c>
      <c r="W419" s="210" t="s">
        <v>670</v>
      </c>
      <c r="X419" s="210" t="s">
        <v>670</v>
      </c>
      <c r="Y419" s="210"/>
      <c r="Z419" s="210" t="s">
        <v>670</v>
      </c>
      <c r="AA419" s="210" t="s">
        <v>670</v>
      </c>
      <c r="AB419" s="210" t="s">
        <v>670</v>
      </c>
      <c r="AC419" s="210" t="s">
        <v>670</v>
      </c>
      <c r="AD419" s="210" t="s">
        <v>670</v>
      </c>
      <c r="AE419" s="210" t="s">
        <v>670</v>
      </c>
      <c r="AF419" s="210"/>
      <c r="AG419" s="210" t="s">
        <v>670</v>
      </c>
      <c r="AH419" s="210"/>
      <c r="AI419" s="211"/>
      <c r="AJ419" s="222">
        <v>23</v>
      </c>
      <c r="AK419" s="211"/>
      <c r="AL419" s="212"/>
    </row>
    <row r="420" spans="1:38">
      <c r="A420" s="201">
        <v>6</v>
      </c>
      <c r="B420" s="209" t="s">
        <v>180</v>
      </c>
      <c r="C420" s="214"/>
      <c r="D420" s="210"/>
      <c r="E420" s="210" t="s">
        <v>670</v>
      </c>
      <c r="F420" s="210" t="s">
        <v>670</v>
      </c>
      <c r="G420" s="210" t="s">
        <v>670</v>
      </c>
      <c r="H420" s="210" t="s">
        <v>670</v>
      </c>
      <c r="I420" s="210" t="s">
        <v>670</v>
      </c>
      <c r="J420" s="210"/>
      <c r="K420" s="210"/>
      <c r="L420" s="210" t="s">
        <v>670</v>
      </c>
      <c r="M420" s="210" t="s">
        <v>670</v>
      </c>
      <c r="N420" s="210" t="s">
        <v>670</v>
      </c>
      <c r="O420" s="210" t="s">
        <v>670</v>
      </c>
      <c r="P420" s="210" t="s">
        <v>670</v>
      </c>
      <c r="Q420" s="210"/>
      <c r="R420" s="210"/>
      <c r="S420" s="210" t="s">
        <v>670</v>
      </c>
      <c r="T420" s="210" t="s">
        <v>670</v>
      </c>
      <c r="U420" s="210" t="s">
        <v>670</v>
      </c>
      <c r="V420" s="210" t="s">
        <v>670</v>
      </c>
      <c r="W420" s="210" t="s">
        <v>670</v>
      </c>
      <c r="X420" s="210" t="s">
        <v>670</v>
      </c>
      <c r="Y420" s="210"/>
      <c r="Z420" s="210" t="s">
        <v>670</v>
      </c>
      <c r="AA420" s="210" t="s">
        <v>670</v>
      </c>
      <c r="AB420" s="210" t="s">
        <v>670</v>
      </c>
      <c r="AC420" s="210" t="s">
        <v>670</v>
      </c>
      <c r="AD420" s="210" t="s">
        <v>670</v>
      </c>
      <c r="AE420" s="210" t="s">
        <v>670</v>
      </c>
      <c r="AF420" s="210"/>
      <c r="AG420" s="210" t="s">
        <v>670</v>
      </c>
      <c r="AH420" s="210"/>
      <c r="AI420" s="211"/>
      <c r="AJ420" s="222">
        <v>23</v>
      </c>
      <c r="AK420" s="211"/>
      <c r="AL420" s="212"/>
    </row>
    <row r="421" spans="1:38">
      <c r="A421" s="201">
        <v>7</v>
      </c>
      <c r="B421" s="209" t="s">
        <v>183</v>
      </c>
      <c r="C421" s="214"/>
      <c r="D421" s="210"/>
      <c r="E421" s="210" t="s">
        <v>670</v>
      </c>
      <c r="F421" s="210" t="s">
        <v>670</v>
      </c>
      <c r="G421" s="210" t="s">
        <v>670</v>
      </c>
      <c r="H421" s="210" t="s">
        <v>670</v>
      </c>
      <c r="I421" s="210" t="s">
        <v>670</v>
      </c>
      <c r="J421" s="210"/>
      <c r="K421" s="210"/>
      <c r="L421" s="210" t="s">
        <v>670</v>
      </c>
      <c r="M421" s="210" t="s">
        <v>670</v>
      </c>
      <c r="N421" s="210" t="s">
        <v>670</v>
      </c>
      <c r="O421" s="210" t="s">
        <v>670</v>
      </c>
      <c r="P421" s="210" t="s">
        <v>670</v>
      </c>
      <c r="Q421" s="210"/>
      <c r="R421" s="210"/>
      <c r="S421" s="210" t="s">
        <v>670</v>
      </c>
      <c r="T421" s="210" t="s">
        <v>670</v>
      </c>
      <c r="U421" s="210" t="s">
        <v>670</v>
      </c>
      <c r="V421" s="210" t="s">
        <v>670</v>
      </c>
      <c r="W421" s="210" t="s">
        <v>670</v>
      </c>
      <c r="X421" s="210" t="s">
        <v>670</v>
      </c>
      <c r="Y421" s="210"/>
      <c r="Z421" s="210" t="s">
        <v>670</v>
      </c>
      <c r="AA421" s="210" t="s">
        <v>670</v>
      </c>
      <c r="AB421" s="210" t="s">
        <v>670</v>
      </c>
      <c r="AC421" s="210" t="s">
        <v>670</v>
      </c>
      <c r="AD421" s="210" t="s">
        <v>670</v>
      </c>
      <c r="AE421" s="210" t="s">
        <v>670</v>
      </c>
      <c r="AF421" s="210"/>
      <c r="AG421" s="210" t="s">
        <v>670</v>
      </c>
      <c r="AH421" s="210"/>
      <c r="AI421" s="211"/>
      <c r="AJ421" s="222">
        <v>23</v>
      </c>
      <c r="AK421" s="211"/>
      <c r="AL421" s="212"/>
    </row>
    <row r="422" spans="1:38">
      <c r="A422" s="201">
        <v>8</v>
      </c>
      <c r="B422" s="209" t="s">
        <v>186</v>
      </c>
      <c r="C422" s="223"/>
      <c r="D422" s="210"/>
      <c r="E422" s="210" t="s">
        <v>670</v>
      </c>
      <c r="F422" s="210" t="s">
        <v>670</v>
      </c>
      <c r="G422" s="210" t="s">
        <v>670</v>
      </c>
      <c r="H422" s="210" t="s">
        <v>670</v>
      </c>
      <c r="I422" s="210" t="s">
        <v>670</v>
      </c>
      <c r="J422" s="210"/>
      <c r="K422" s="210"/>
      <c r="L422" s="210" t="s">
        <v>670</v>
      </c>
      <c r="M422" s="210" t="s">
        <v>670</v>
      </c>
      <c r="N422" s="210" t="s">
        <v>670</v>
      </c>
      <c r="O422" s="210" t="s">
        <v>670</v>
      </c>
      <c r="P422" s="210" t="s">
        <v>670</v>
      </c>
      <c r="Q422" s="210"/>
      <c r="R422" s="210"/>
      <c r="S422" s="210" t="s">
        <v>670</v>
      </c>
      <c r="T422" s="210" t="s">
        <v>670</v>
      </c>
      <c r="U422" s="210" t="s">
        <v>670</v>
      </c>
      <c r="V422" s="210" t="s">
        <v>670</v>
      </c>
      <c r="W422" s="210" t="s">
        <v>670</v>
      </c>
      <c r="X422" s="210"/>
      <c r="Y422" s="210"/>
      <c r="Z422" s="210" t="s">
        <v>670</v>
      </c>
      <c r="AA422" s="210" t="s">
        <v>670</v>
      </c>
      <c r="AB422" s="210" t="s">
        <v>670</v>
      </c>
      <c r="AC422" s="210" t="s">
        <v>670</v>
      </c>
      <c r="AD422" s="210" t="s">
        <v>670</v>
      </c>
      <c r="AE422" s="210" t="s">
        <v>670</v>
      </c>
      <c r="AF422" s="210"/>
      <c r="AG422" s="210" t="s">
        <v>670</v>
      </c>
      <c r="AH422" s="210"/>
      <c r="AI422" s="224"/>
      <c r="AJ422" s="222">
        <v>22</v>
      </c>
      <c r="AK422" s="224"/>
      <c r="AL422" s="225"/>
    </row>
    <row r="423" spans="1:38">
      <c r="A423" s="201">
        <v>9</v>
      </c>
      <c r="B423" s="207" t="s">
        <v>202</v>
      </c>
      <c r="C423" s="223"/>
      <c r="D423" s="210"/>
      <c r="E423" s="210" t="s">
        <v>670</v>
      </c>
      <c r="F423" s="210" t="s">
        <v>670</v>
      </c>
      <c r="G423" s="210" t="s">
        <v>670</v>
      </c>
      <c r="H423" s="210" t="s">
        <v>670</v>
      </c>
      <c r="I423" s="210" t="s">
        <v>670</v>
      </c>
      <c r="J423" s="210"/>
      <c r="K423" s="210"/>
      <c r="L423" s="210" t="s">
        <v>670</v>
      </c>
      <c r="M423" s="210" t="s">
        <v>670</v>
      </c>
      <c r="N423" s="210" t="s">
        <v>670</v>
      </c>
      <c r="O423" s="210" t="s">
        <v>670</v>
      </c>
      <c r="P423" s="210" t="s">
        <v>670</v>
      </c>
      <c r="Q423" s="210"/>
      <c r="R423" s="210"/>
      <c r="S423" s="210" t="s">
        <v>670</v>
      </c>
      <c r="T423" s="210" t="s">
        <v>670</v>
      </c>
      <c r="U423" s="210" t="s">
        <v>670</v>
      </c>
      <c r="V423" s="210" t="s">
        <v>670</v>
      </c>
      <c r="W423" s="210" t="s">
        <v>670</v>
      </c>
      <c r="X423" s="210"/>
      <c r="Y423" s="210"/>
      <c r="Z423" s="210" t="s">
        <v>670</v>
      </c>
      <c r="AA423" s="210" t="s">
        <v>670</v>
      </c>
      <c r="AB423" s="210" t="s">
        <v>670</v>
      </c>
      <c r="AC423" s="210" t="s">
        <v>670</v>
      </c>
      <c r="AD423" s="210" t="s">
        <v>670</v>
      </c>
      <c r="AE423" s="210" t="s">
        <v>670</v>
      </c>
      <c r="AF423" s="210"/>
      <c r="AG423" s="210" t="s">
        <v>670</v>
      </c>
      <c r="AH423" s="210"/>
      <c r="AI423" s="224"/>
      <c r="AJ423" s="222">
        <v>22</v>
      </c>
      <c r="AK423" s="224"/>
      <c r="AL423" s="225"/>
    </row>
    <row r="424" spans="1:38">
      <c r="A424" s="201">
        <v>10</v>
      </c>
      <c r="B424" s="207" t="s">
        <v>204</v>
      </c>
      <c r="C424" s="226"/>
      <c r="D424" s="210"/>
      <c r="E424" s="210" t="s">
        <v>670</v>
      </c>
      <c r="F424" s="210" t="s">
        <v>670</v>
      </c>
      <c r="G424" s="210" t="s">
        <v>670</v>
      </c>
      <c r="H424" s="210" t="s">
        <v>670</v>
      </c>
      <c r="I424" s="210" t="s">
        <v>670</v>
      </c>
      <c r="J424" s="210"/>
      <c r="K424" s="210"/>
      <c r="L424" s="210" t="s">
        <v>670</v>
      </c>
      <c r="M424" s="210" t="s">
        <v>670</v>
      </c>
      <c r="N424" s="210" t="s">
        <v>670</v>
      </c>
      <c r="O424" s="210" t="s">
        <v>670</v>
      </c>
      <c r="P424" s="210" t="s">
        <v>670</v>
      </c>
      <c r="Q424" s="210"/>
      <c r="R424" s="210"/>
      <c r="S424" s="210" t="s">
        <v>670</v>
      </c>
      <c r="T424" s="210" t="s">
        <v>670</v>
      </c>
      <c r="U424" s="210" t="s">
        <v>670</v>
      </c>
      <c r="V424" s="210" t="s">
        <v>670</v>
      </c>
      <c r="W424" s="210" t="s">
        <v>670</v>
      </c>
      <c r="X424" s="210"/>
      <c r="Y424" s="210"/>
      <c r="Z424" s="210" t="s">
        <v>670</v>
      </c>
      <c r="AA424" s="210" t="s">
        <v>670</v>
      </c>
      <c r="AB424" s="210" t="s">
        <v>670</v>
      </c>
      <c r="AC424" s="210" t="s">
        <v>670</v>
      </c>
      <c r="AD424" s="210" t="s">
        <v>670</v>
      </c>
      <c r="AE424" s="210" t="s">
        <v>670</v>
      </c>
      <c r="AF424" s="210"/>
      <c r="AG424" s="210" t="s">
        <v>670</v>
      </c>
      <c r="AH424" s="210"/>
      <c r="AI424" s="229"/>
      <c r="AJ424" s="222">
        <v>22</v>
      </c>
      <c r="AK424" s="229"/>
      <c r="AL424" s="230"/>
    </row>
    <row r="425" spans="1:38" ht="16.5" thickBot="1">
      <c r="A425" s="252">
        <v>11</v>
      </c>
      <c r="B425" s="253" t="s">
        <v>191</v>
      </c>
      <c r="C425" s="231"/>
      <c r="D425" s="232"/>
      <c r="E425" s="232" t="s">
        <v>670</v>
      </c>
      <c r="F425" s="237" t="s">
        <v>670</v>
      </c>
      <c r="G425" s="237" t="s">
        <v>670</v>
      </c>
      <c r="H425" s="237" t="s">
        <v>670</v>
      </c>
      <c r="I425" s="237" t="s">
        <v>670</v>
      </c>
      <c r="J425" s="237"/>
      <c r="K425" s="237"/>
      <c r="L425" s="237" t="s">
        <v>670</v>
      </c>
      <c r="M425" s="237" t="s">
        <v>670</v>
      </c>
      <c r="N425" s="237" t="s">
        <v>670</v>
      </c>
      <c r="O425" s="232" t="s">
        <v>670</v>
      </c>
      <c r="P425" s="237" t="s">
        <v>670</v>
      </c>
      <c r="Q425" s="232"/>
      <c r="R425" s="232"/>
      <c r="S425" s="232" t="s">
        <v>670</v>
      </c>
      <c r="T425" s="237" t="s">
        <v>670</v>
      </c>
      <c r="U425" s="237" t="s">
        <v>670</v>
      </c>
      <c r="V425" s="232" t="s">
        <v>670</v>
      </c>
      <c r="W425" s="232" t="s">
        <v>670</v>
      </c>
      <c r="X425" s="232" t="s">
        <v>670</v>
      </c>
      <c r="Y425" s="232"/>
      <c r="Z425" s="232" t="s">
        <v>670</v>
      </c>
      <c r="AA425" s="232" t="s">
        <v>670</v>
      </c>
      <c r="AB425" s="232" t="s">
        <v>670</v>
      </c>
      <c r="AC425" s="232" t="s">
        <v>670</v>
      </c>
      <c r="AD425" s="232" t="s">
        <v>670</v>
      </c>
      <c r="AE425" s="232" t="s">
        <v>670</v>
      </c>
      <c r="AF425" s="232"/>
      <c r="AG425" s="232" t="s">
        <v>670</v>
      </c>
      <c r="AH425" s="232"/>
      <c r="AI425" s="238"/>
      <c r="AJ425" s="239">
        <v>23</v>
      </c>
      <c r="AK425" s="240"/>
      <c r="AL425" s="241"/>
    </row>
    <row r="426" spans="1:38" ht="16.5" thickTop="1">
      <c r="A426" s="242"/>
      <c r="B426" s="243"/>
      <c r="C426" s="244"/>
      <c r="D426" s="245"/>
      <c r="E426" s="245"/>
      <c r="F426" s="245"/>
      <c r="G426" s="245"/>
      <c r="H426" s="245"/>
      <c r="I426" s="245"/>
      <c r="J426" s="245"/>
      <c r="K426" s="245"/>
      <c r="L426" s="245"/>
      <c r="M426" s="245"/>
      <c r="N426" s="245"/>
      <c r="O426" s="245"/>
      <c r="P426" s="245"/>
      <c r="Q426" s="245"/>
      <c r="R426" s="245"/>
      <c r="S426" s="245"/>
      <c r="T426" s="245"/>
      <c r="U426" s="245"/>
      <c r="V426" s="245"/>
      <c r="W426" s="245"/>
      <c r="X426" s="245"/>
      <c r="Y426" s="245"/>
      <c r="Z426" s="245"/>
      <c r="AA426" s="245"/>
      <c r="AB426" s="245"/>
      <c r="AC426" s="245"/>
      <c r="AD426" s="245"/>
      <c r="AE426" s="245"/>
      <c r="AF426" s="245"/>
      <c r="AG426" s="245"/>
      <c r="AH426" s="245"/>
      <c r="AI426" s="246"/>
      <c r="AJ426" s="247"/>
      <c r="AK426" s="246"/>
      <c r="AL426" s="246"/>
    </row>
    <row r="427" spans="1:38">
      <c r="A427" s="248"/>
      <c r="B427" s="248"/>
      <c r="C427" s="249"/>
      <c r="D427" s="248"/>
      <c r="E427" s="248"/>
      <c r="F427" s="248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  <c r="AA427" s="248"/>
      <c r="AB427" s="448" t="s">
        <v>675</v>
      </c>
      <c r="AC427" s="448"/>
      <c r="AD427" s="448"/>
      <c r="AE427" s="448"/>
      <c r="AF427" s="448"/>
      <c r="AG427" s="448"/>
      <c r="AH427" s="448"/>
      <c r="AI427" s="448"/>
      <c r="AJ427" s="448"/>
      <c r="AK427" s="448"/>
      <c r="AL427" s="250"/>
    </row>
    <row r="428" spans="1:38">
      <c r="A428" s="449" t="s">
        <v>671</v>
      </c>
      <c r="B428" s="449"/>
      <c r="C428" s="449"/>
      <c r="D428" s="449"/>
      <c r="E428" s="245"/>
      <c r="F428" s="245"/>
      <c r="G428" s="245"/>
      <c r="H428" s="258"/>
      <c r="I428" s="245"/>
      <c r="J428" s="245"/>
      <c r="K428" s="245"/>
      <c r="L428" s="449"/>
      <c r="M428" s="449"/>
      <c r="N428" s="449"/>
      <c r="O428" s="449"/>
      <c r="P428" s="449"/>
      <c r="Q428" s="449"/>
      <c r="R428" s="245"/>
      <c r="S428" s="245"/>
      <c r="T428" s="245"/>
      <c r="U428" s="245"/>
      <c r="V428" s="245"/>
      <c r="W428" s="245"/>
      <c r="X428" s="245"/>
      <c r="Y428" s="245"/>
      <c r="Z428" s="245"/>
      <c r="AA428" s="245"/>
      <c r="AB428" s="449" t="s">
        <v>672</v>
      </c>
      <c r="AC428" s="449"/>
      <c r="AD428" s="449"/>
      <c r="AE428" s="449"/>
      <c r="AF428" s="449"/>
      <c r="AG428" s="449"/>
      <c r="AH428" s="449"/>
      <c r="AI428" s="449"/>
      <c r="AJ428" s="449"/>
      <c r="AK428" s="449"/>
      <c r="AL428" s="250"/>
    </row>
    <row r="435" spans="1:38">
      <c r="A435" s="403" t="s">
        <v>612</v>
      </c>
      <c r="B435" s="403"/>
      <c r="C435" s="403"/>
      <c r="D435" s="403"/>
      <c r="E435" s="403"/>
      <c r="F435" s="403"/>
      <c r="G435" s="403"/>
      <c r="H435" s="403"/>
      <c r="I435" s="403"/>
      <c r="J435" s="403"/>
      <c r="K435" s="403"/>
      <c r="L435" s="403"/>
      <c r="M435" s="403"/>
      <c r="N435" s="403"/>
      <c r="O435" s="403"/>
      <c r="P435" s="403"/>
      <c r="Q435" s="403"/>
      <c r="R435" s="403"/>
      <c r="S435" s="403"/>
      <c r="T435" s="403"/>
      <c r="U435" s="403"/>
      <c r="V435" s="403"/>
      <c r="W435" s="403"/>
      <c r="X435" s="403"/>
      <c r="Y435" s="403"/>
      <c r="Z435" s="403"/>
      <c r="AA435" s="403"/>
      <c r="AB435" s="403"/>
      <c r="AC435" s="403"/>
      <c r="AD435" s="403"/>
      <c r="AE435" s="403"/>
      <c r="AF435" s="403"/>
      <c r="AG435" s="403"/>
      <c r="AH435" s="403"/>
      <c r="AI435" s="403"/>
      <c r="AJ435" s="403"/>
      <c r="AK435" s="403"/>
      <c r="AL435" s="403"/>
    </row>
    <row r="436" spans="1:38">
      <c r="A436" s="196" t="s">
        <v>613</v>
      </c>
      <c r="B436" s="196"/>
      <c r="C436" s="196"/>
      <c r="D436" s="196"/>
      <c r="E436" s="196"/>
      <c r="F436" s="196"/>
      <c r="G436" s="196"/>
      <c r="H436" s="196"/>
      <c r="I436" s="196"/>
      <c r="J436" s="196"/>
      <c r="K436" s="196"/>
      <c r="L436" s="196"/>
      <c r="M436" s="196"/>
      <c r="N436" s="196"/>
      <c r="O436" s="196"/>
      <c r="P436" s="196"/>
      <c r="Q436" s="196"/>
      <c r="R436" s="196"/>
      <c r="S436" s="196"/>
      <c r="T436" s="196"/>
      <c r="U436" s="196"/>
      <c r="V436" s="196"/>
      <c r="W436" s="196"/>
      <c r="X436" s="196"/>
      <c r="Y436" s="196"/>
      <c r="Z436" s="196"/>
      <c r="AA436" s="196"/>
      <c r="AB436" s="196"/>
      <c r="AC436" s="196"/>
      <c r="AD436" s="196"/>
      <c r="AE436" s="196"/>
      <c r="AF436" s="196"/>
      <c r="AG436" s="196"/>
      <c r="AH436" s="196"/>
      <c r="AI436" s="196"/>
      <c r="AJ436" s="196"/>
      <c r="AK436" s="196"/>
      <c r="AL436" s="196"/>
    </row>
    <row r="437" spans="1:38" ht="18.75">
      <c r="A437" s="450" t="s">
        <v>661</v>
      </c>
      <c r="B437" s="450"/>
      <c r="C437" s="450"/>
      <c r="D437" s="450"/>
      <c r="E437" s="450"/>
      <c r="F437" s="450"/>
      <c r="G437" s="450"/>
      <c r="H437" s="450"/>
      <c r="I437" s="450"/>
      <c r="J437" s="450"/>
      <c r="K437" s="450"/>
      <c r="L437" s="450"/>
      <c r="M437" s="450"/>
      <c r="N437" s="450"/>
      <c r="O437" s="450"/>
      <c r="P437" s="450"/>
      <c r="Q437" s="450"/>
      <c r="R437" s="450"/>
      <c r="S437" s="450"/>
      <c r="T437" s="450"/>
      <c r="U437" s="450"/>
      <c r="V437" s="450"/>
      <c r="W437" s="450"/>
      <c r="X437" s="450"/>
      <c r="Y437" s="450"/>
      <c r="Z437" s="450"/>
      <c r="AA437" s="450"/>
      <c r="AB437" s="450"/>
      <c r="AC437" s="450"/>
      <c r="AD437" s="450"/>
      <c r="AE437" s="450"/>
      <c r="AF437" s="450"/>
      <c r="AG437" s="450"/>
      <c r="AH437" s="450"/>
      <c r="AI437" s="450"/>
      <c r="AJ437" s="450"/>
      <c r="AK437" s="450"/>
      <c r="AL437" s="450"/>
    </row>
    <row r="438" spans="1:38">
      <c r="A438" s="451" t="s">
        <v>660</v>
      </c>
      <c r="B438" s="451"/>
      <c r="C438" s="451"/>
      <c r="D438" s="451"/>
      <c r="E438" s="451"/>
      <c r="F438" s="451"/>
      <c r="G438" s="451"/>
      <c r="H438" s="451"/>
      <c r="I438" s="451"/>
      <c r="J438" s="451"/>
      <c r="K438" s="451"/>
      <c r="L438" s="451"/>
      <c r="M438" s="451"/>
      <c r="N438" s="451"/>
      <c r="O438" s="451"/>
      <c r="P438" s="451"/>
      <c r="Q438" s="451"/>
      <c r="R438" s="451"/>
      <c r="S438" s="451"/>
      <c r="T438" s="451"/>
      <c r="U438" s="451"/>
      <c r="V438" s="451"/>
      <c r="W438" s="451"/>
      <c r="X438" s="451"/>
      <c r="Y438" s="451"/>
      <c r="Z438" s="451"/>
      <c r="AA438" s="451"/>
      <c r="AB438" s="451"/>
      <c r="AC438" s="451"/>
      <c r="AD438" s="451"/>
      <c r="AE438" s="451"/>
      <c r="AF438" s="451"/>
      <c r="AG438" s="451"/>
      <c r="AH438" s="451"/>
      <c r="AI438" s="451"/>
      <c r="AJ438" s="451"/>
      <c r="AK438" s="451"/>
      <c r="AL438" s="451"/>
    </row>
    <row r="439" spans="1:38" ht="16.5" thickBot="1">
      <c r="A439" s="449"/>
      <c r="B439" s="449"/>
      <c r="C439" s="449"/>
      <c r="D439" s="449"/>
      <c r="E439" s="449"/>
      <c r="F439" s="449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/>
      <c r="Q439" s="449"/>
      <c r="R439" s="449"/>
      <c r="S439" s="449"/>
      <c r="T439" s="449"/>
      <c r="U439" s="449"/>
      <c r="V439" s="449"/>
      <c r="W439" s="449"/>
      <c r="X439" s="449"/>
      <c r="Y439" s="449"/>
      <c r="Z439" s="449"/>
      <c r="AA439" s="449"/>
      <c r="AB439" s="449"/>
      <c r="AC439" s="449"/>
      <c r="AD439" s="449"/>
      <c r="AE439" s="449"/>
      <c r="AF439" s="449"/>
      <c r="AG439" s="449"/>
      <c r="AH439" s="449"/>
      <c r="AI439" s="449"/>
      <c r="AJ439" s="449"/>
      <c r="AK439" s="449"/>
      <c r="AL439" s="449"/>
    </row>
    <row r="440" spans="1:38" ht="16.5" thickTop="1">
      <c r="A440" s="452" t="s">
        <v>126</v>
      </c>
      <c r="B440" s="454" t="s">
        <v>662</v>
      </c>
      <c r="C440" s="456" t="s">
        <v>663</v>
      </c>
      <c r="D440" s="454" t="s">
        <v>664</v>
      </c>
      <c r="E440" s="454"/>
      <c r="F440" s="454"/>
      <c r="G440" s="454"/>
      <c r="H440" s="454"/>
      <c r="I440" s="454"/>
      <c r="J440" s="454"/>
      <c r="K440" s="454"/>
      <c r="L440" s="454"/>
      <c r="M440" s="454"/>
      <c r="N440" s="454"/>
      <c r="O440" s="454"/>
      <c r="P440" s="454"/>
      <c r="Q440" s="454"/>
      <c r="R440" s="454"/>
      <c r="S440" s="454"/>
      <c r="T440" s="454"/>
      <c r="U440" s="454"/>
      <c r="V440" s="454"/>
      <c r="W440" s="454"/>
      <c r="X440" s="454"/>
      <c r="Y440" s="454"/>
      <c r="Z440" s="454"/>
      <c r="AA440" s="454"/>
      <c r="AB440" s="454"/>
      <c r="AC440" s="454"/>
      <c r="AD440" s="454"/>
      <c r="AE440" s="454"/>
      <c r="AF440" s="454"/>
      <c r="AG440" s="454"/>
      <c r="AH440" s="454"/>
      <c r="AI440" s="458" t="s">
        <v>665</v>
      </c>
      <c r="AJ440" s="458"/>
      <c r="AK440" s="458"/>
      <c r="AL440" s="459"/>
    </row>
    <row r="441" spans="1:38" ht="25.5">
      <c r="A441" s="453"/>
      <c r="B441" s="455"/>
      <c r="C441" s="457"/>
      <c r="D441" s="210">
        <v>1</v>
      </c>
      <c r="E441" s="210">
        <v>2</v>
      </c>
      <c r="F441" s="210">
        <v>3</v>
      </c>
      <c r="G441" s="210">
        <v>4</v>
      </c>
      <c r="H441" s="210">
        <v>5</v>
      </c>
      <c r="I441" s="210">
        <v>6</v>
      </c>
      <c r="J441" s="210">
        <v>7</v>
      </c>
      <c r="K441" s="210">
        <v>8</v>
      </c>
      <c r="L441" s="210">
        <v>9</v>
      </c>
      <c r="M441" s="210">
        <v>10</v>
      </c>
      <c r="N441" s="210">
        <v>11</v>
      </c>
      <c r="O441" s="210">
        <v>12</v>
      </c>
      <c r="P441" s="210">
        <v>13</v>
      </c>
      <c r="Q441" s="210">
        <v>14</v>
      </c>
      <c r="R441" s="210">
        <v>15</v>
      </c>
      <c r="S441" s="210">
        <v>16</v>
      </c>
      <c r="T441" s="210">
        <v>17</v>
      </c>
      <c r="U441" s="210">
        <v>18</v>
      </c>
      <c r="V441" s="210">
        <v>19</v>
      </c>
      <c r="W441" s="210">
        <v>20</v>
      </c>
      <c r="X441" s="210">
        <v>21</v>
      </c>
      <c r="Y441" s="210">
        <v>22</v>
      </c>
      <c r="Z441" s="210">
        <v>23</v>
      </c>
      <c r="AA441" s="210">
        <v>24</v>
      </c>
      <c r="AB441" s="210">
        <v>25</v>
      </c>
      <c r="AC441" s="210">
        <v>26</v>
      </c>
      <c r="AD441" s="210">
        <v>27</v>
      </c>
      <c r="AE441" s="210">
        <v>28</v>
      </c>
      <c r="AF441" s="210">
        <v>29</v>
      </c>
      <c r="AG441" s="210">
        <v>30</v>
      </c>
      <c r="AH441" s="210">
        <v>31</v>
      </c>
      <c r="AI441" s="211" t="s">
        <v>666</v>
      </c>
      <c r="AJ441" s="211" t="s">
        <v>667</v>
      </c>
      <c r="AK441" s="211" t="s">
        <v>668</v>
      </c>
      <c r="AL441" s="212" t="s">
        <v>669</v>
      </c>
    </row>
    <row r="442" spans="1:38">
      <c r="A442" s="442" t="s">
        <v>633</v>
      </c>
      <c r="B442" s="443"/>
      <c r="C442" s="213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F442" s="210"/>
      <c r="AG442" s="210"/>
      <c r="AH442" s="210"/>
      <c r="AI442" s="211"/>
      <c r="AJ442" s="211"/>
      <c r="AK442" s="211"/>
      <c r="AL442" s="212"/>
    </row>
    <row r="443" spans="1:38">
      <c r="A443" s="199">
        <v>1</v>
      </c>
      <c r="B443" s="251" t="s">
        <v>449</v>
      </c>
      <c r="C443" s="214"/>
      <c r="D443" s="210" t="s">
        <v>670</v>
      </c>
      <c r="E443" s="210" t="s">
        <v>670</v>
      </c>
      <c r="F443" s="210" t="s">
        <v>670</v>
      </c>
      <c r="G443" s="210" t="s">
        <v>670</v>
      </c>
      <c r="H443" s="210" t="s">
        <v>670</v>
      </c>
      <c r="I443" s="210"/>
      <c r="J443" s="210" t="s">
        <v>670</v>
      </c>
      <c r="K443" s="210" t="s">
        <v>670</v>
      </c>
      <c r="L443" s="210" t="s">
        <v>670</v>
      </c>
      <c r="M443" s="210" t="s">
        <v>670</v>
      </c>
      <c r="N443" s="210" t="s">
        <v>670</v>
      </c>
      <c r="O443" s="210"/>
      <c r="P443" s="210"/>
      <c r="Q443" s="210" t="s">
        <v>670</v>
      </c>
      <c r="R443" s="210" t="s">
        <v>670</v>
      </c>
      <c r="S443" s="210" t="s">
        <v>670</v>
      </c>
      <c r="T443" s="210" t="s">
        <v>670</v>
      </c>
      <c r="U443" s="210" t="s">
        <v>670</v>
      </c>
      <c r="V443" s="210"/>
      <c r="W443" s="210"/>
      <c r="X443" s="210" t="s">
        <v>670</v>
      </c>
      <c r="Y443" s="210" t="s">
        <v>670</v>
      </c>
      <c r="Z443" s="210" t="s">
        <v>670</v>
      </c>
      <c r="AA443" s="210" t="s">
        <v>670</v>
      </c>
      <c r="AB443" s="210" t="s">
        <v>670</v>
      </c>
      <c r="AC443" s="210"/>
      <c r="AD443" s="210"/>
      <c r="AE443" s="210" t="s">
        <v>670</v>
      </c>
      <c r="AF443" s="210" t="s">
        <v>670</v>
      </c>
      <c r="AG443" s="210" t="s">
        <v>670</v>
      </c>
      <c r="AH443" s="210"/>
      <c r="AI443" s="211"/>
      <c r="AJ443" s="215">
        <v>22</v>
      </c>
      <c r="AK443" s="211"/>
      <c r="AL443" s="212"/>
    </row>
    <row r="444" spans="1:38">
      <c r="A444" s="199">
        <v>2</v>
      </c>
      <c r="B444" s="251" t="s">
        <v>150</v>
      </c>
      <c r="C444" s="214"/>
      <c r="D444" s="210" t="s">
        <v>670</v>
      </c>
      <c r="E444" s="210" t="s">
        <v>670</v>
      </c>
      <c r="F444" s="210" t="s">
        <v>670</v>
      </c>
      <c r="G444" s="210" t="s">
        <v>670</v>
      </c>
      <c r="H444" s="210" t="s">
        <v>670</v>
      </c>
      <c r="I444" s="210"/>
      <c r="J444" s="210" t="s">
        <v>670</v>
      </c>
      <c r="K444" s="210" t="s">
        <v>670</v>
      </c>
      <c r="L444" s="210" t="s">
        <v>670</v>
      </c>
      <c r="M444" s="210" t="s">
        <v>670</v>
      </c>
      <c r="N444" s="210" t="s">
        <v>670</v>
      </c>
      <c r="O444" s="210"/>
      <c r="P444" s="210"/>
      <c r="Q444" s="210" t="s">
        <v>670</v>
      </c>
      <c r="R444" s="210" t="s">
        <v>670</v>
      </c>
      <c r="S444" s="210" t="s">
        <v>670</v>
      </c>
      <c r="T444" s="210" t="s">
        <v>670</v>
      </c>
      <c r="U444" s="210" t="s">
        <v>670</v>
      </c>
      <c r="V444" s="210"/>
      <c r="W444" s="210"/>
      <c r="X444" s="210" t="s">
        <v>670</v>
      </c>
      <c r="Y444" s="210" t="s">
        <v>670</v>
      </c>
      <c r="Z444" s="210" t="s">
        <v>670</v>
      </c>
      <c r="AA444" s="210" t="s">
        <v>670</v>
      </c>
      <c r="AB444" s="210" t="s">
        <v>670</v>
      </c>
      <c r="AC444" s="210"/>
      <c r="AD444" s="210"/>
      <c r="AE444" s="210" t="s">
        <v>670</v>
      </c>
      <c r="AF444" s="210" t="s">
        <v>670</v>
      </c>
      <c r="AG444" s="210" t="s">
        <v>670</v>
      </c>
      <c r="AH444" s="210"/>
      <c r="AI444" s="211"/>
      <c r="AJ444" s="215">
        <v>22</v>
      </c>
      <c r="AK444" s="211"/>
      <c r="AL444" s="212"/>
    </row>
    <row r="445" spans="1:38">
      <c r="A445" s="199">
        <v>3</v>
      </c>
      <c r="B445" s="208" t="s">
        <v>154</v>
      </c>
      <c r="C445" s="214"/>
      <c r="D445" s="210" t="s">
        <v>670</v>
      </c>
      <c r="E445" s="210" t="s">
        <v>670</v>
      </c>
      <c r="F445" s="210" t="s">
        <v>670</v>
      </c>
      <c r="G445" s="210" t="s">
        <v>670</v>
      </c>
      <c r="H445" s="210" t="s">
        <v>670</v>
      </c>
      <c r="I445" s="210"/>
      <c r="J445" s="210" t="s">
        <v>670</v>
      </c>
      <c r="K445" s="210" t="s">
        <v>670</v>
      </c>
      <c r="L445" s="210" t="s">
        <v>670</v>
      </c>
      <c r="M445" s="210" t="s">
        <v>670</v>
      </c>
      <c r="N445" s="210" t="s">
        <v>670</v>
      </c>
      <c r="O445" s="210"/>
      <c r="P445" s="210"/>
      <c r="Q445" s="210" t="s">
        <v>670</v>
      </c>
      <c r="R445" s="210" t="s">
        <v>670</v>
      </c>
      <c r="S445" s="210" t="s">
        <v>670</v>
      </c>
      <c r="T445" s="210" t="s">
        <v>670</v>
      </c>
      <c r="U445" s="210" t="s">
        <v>670</v>
      </c>
      <c r="V445" s="210"/>
      <c r="W445" s="210"/>
      <c r="X445" s="210" t="s">
        <v>670</v>
      </c>
      <c r="Y445" s="210" t="s">
        <v>670</v>
      </c>
      <c r="Z445" s="210" t="s">
        <v>670</v>
      </c>
      <c r="AA445" s="210" t="s">
        <v>670</v>
      </c>
      <c r="AB445" s="210" t="s">
        <v>670</v>
      </c>
      <c r="AC445" s="210"/>
      <c r="AD445" s="210"/>
      <c r="AE445" s="210" t="s">
        <v>670</v>
      </c>
      <c r="AF445" s="210" t="s">
        <v>670</v>
      </c>
      <c r="AG445" s="210" t="s">
        <v>670</v>
      </c>
      <c r="AH445" s="210"/>
      <c r="AI445" s="211"/>
      <c r="AJ445" s="215">
        <v>22</v>
      </c>
      <c r="AK445" s="211"/>
      <c r="AL445" s="212"/>
    </row>
    <row r="446" spans="1:38">
      <c r="A446" s="199">
        <v>4</v>
      </c>
      <c r="B446" s="208" t="s">
        <v>158</v>
      </c>
      <c r="C446" s="214"/>
      <c r="D446" s="210" t="s">
        <v>670</v>
      </c>
      <c r="E446" s="210" t="s">
        <v>670</v>
      </c>
      <c r="F446" s="210" t="s">
        <v>670</v>
      </c>
      <c r="G446" s="210" t="s">
        <v>670</v>
      </c>
      <c r="H446" s="210" t="s">
        <v>670</v>
      </c>
      <c r="I446" s="210"/>
      <c r="J446" s="210" t="s">
        <v>670</v>
      </c>
      <c r="K446" s="210" t="s">
        <v>670</v>
      </c>
      <c r="L446" s="210" t="s">
        <v>670</v>
      </c>
      <c r="M446" s="210" t="s">
        <v>670</v>
      </c>
      <c r="N446" s="210" t="s">
        <v>670</v>
      </c>
      <c r="O446" s="210"/>
      <c r="P446" s="210"/>
      <c r="Q446" s="210" t="s">
        <v>670</v>
      </c>
      <c r="R446" s="210" t="s">
        <v>670</v>
      </c>
      <c r="S446" s="210" t="s">
        <v>670</v>
      </c>
      <c r="T446" s="210" t="s">
        <v>670</v>
      </c>
      <c r="U446" s="210" t="s">
        <v>670</v>
      </c>
      <c r="V446" s="210"/>
      <c r="W446" s="210"/>
      <c r="X446" s="210" t="s">
        <v>670</v>
      </c>
      <c r="Y446" s="210" t="s">
        <v>670</v>
      </c>
      <c r="Z446" s="210" t="s">
        <v>670</v>
      </c>
      <c r="AA446" s="210" t="s">
        <v>670</v>
      </c>
      <c r="AB446" s="210" t="s">
        <v>670</v>
      </c>
      <c r="AC446" s="210"/>
      <c r="AD446" s="210"/>
      <c r="AE446" s="210" t="s">
        <v>670</v>
      </c>
      <c r="AF446" s="210" t="s">
        <v>670</v>
      </c>
      <c r="AG446" s="210" t="s">
        <v>670</v>
      </c>
      <c r="AH446" s="210"/>
      <c r="AI446" s="211"/>
      <c r="AJ446" s="215">
        <v>22</v>
      </c>
      <c r="AK446" s="211"/>
      <c r="AL446" s="212"/>
    </row>
    <row r="447" spans="1:38">
      <c r="A447" s="199">
        <v>5</v>
      </c>
      <c r="B447" s="208" t="s">
        <v>165</v>
      </c>
      <c r="C447" s="214"/>
      <c r="D447" s="210" t="s">
        <v>670</v>
      </c>
      <c r="E447" s="210" t="s">
        <v>670</v>
      </c>
      <c r="F447" s="210" t="s">
        <v>670</v>
      </c>
      <c r="G447" s="210" t="s">
        <v>670</v>
      </c>
      <c r="H447" s="210" t="s">
        <v>670</v>
      </c>
      <c r="I447" s="210"/>
      <c r="J447" s="210" t="s">
        <v>670</v>
      </c>
      <c r="K447" s="210" t="s">
        <v>670</v>
      </c>
      <c r="L447" s="210" t="s">
        <v>670</v>
      </c>
      <c r="M447" s="210" t="s">
        <v>670</v>
      </c>
      <c r="N447" s="210" t="s">
        <v>670</v>
      </c>
      <c r="O447" s="210"/>
      <c r="P447" s="210"/>
      <c r="Q447" s="210" t="s">
        <v>670</v>
      </c>
      <c r="R447" s="210" t="s">
        <v>670</v>
      </c>
      <c r="S447" s="210" t="s">
        <v>670</v>
      </c>
      <c r="T447" s="210" t="s">
        <v>670</v>
      </c>
      <c r="U447" s="210" t="s">
        <v>670</v>
      </c>
      <c r="V447" s="210"/>
      <c r="W447" s="210"/>
      <c r="X447" s="210" t="s">
        <v>670</v>
      </c>
      <c r="Y447" s="210" t="s">
        <v>670</v>
      </c>
      <c r="Z447" s="210" t="s">
        <v>670</v>
      </c>
      <c r="AA447" s="210" t="s">
        <v>670</v>
      </c>
      <c r="AB447" s="210" t="s">
        <v>670</v>
      </c>
      <c r="AC447" s="210"/>
      <c r="AD447" s="210"/>
      <c r="AE447" s="210" t="s">
        <v>670</v>
      </c>
      <c r="AF447" s="210" t="s">
        <v>670</v>
      </c>
      <c r="AG447" s="210" t="s">
        <v>670</v>
      </c>
      <c r="AH447" s="210"/>
      <c r="AI447" s="211"/>
      <c r="AJ447" s="215">
        <v>22</v>
      </c>
      <c r="AK447" s="211"/>
      <c r="AL447" s="212"/>
    </row>
    <row r="448" spans="1:38">
      <c r="A448" s="217"/>
      <c r="B448" s="218"/>
      <c r="C448" s="214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1"/>
      <c r="AJ448" s="219"/>
      <c r="AK448" s="211"/>
      <c r="AL448" s="212"/>
    </row>
    <row r="449" spans="1:38">
      <c r="A449" s="444" t="s">
        <v>634</v>
      </c>
      <c r="B449" s="445"/>
      <c r="C449" s="214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1"/>
      <c r="AJ449" s="219"/>
      <c r="AK449" s="211"/>
      <c r="AL449" s="212"/>
    </row>
    <row r="450" spans="1:38">
      <c r="A450" s="220">
        <v>1</v>
      </c>
      <c r="B450" s="207" t="s">
        <v>163</v>
      </c>
      <c r="C450" s="214"/>
      <c r="D450" s="210" t="s">
        <v>670</v>
      </c>
      <c r="E450" s="210" t="s">
        <v>670</v>
      </c>
      <c r="F450" s="210" t="s">
        <v>670</v>
      </c>
      <c r="G450" s="210" t="s">
        <v>670</v>
      </c>
      <c r="H450" s="210" t="s">
        <v>670</v>
      </c>
      <c r="I450" s="210"/>
      <c r="J450" s="210" t="s">
        <v>670</v>
      </c>
      <c r="K450" s="210" t="s">
        <v>670</v>
      </c>
      <c r="L450" s="210" t="s">
        <v>670</v>
      </c>
      <c r="M450" s="210" t="s">
        <v>670</v>
      </c>
      <c r="N450" s="210" t="s">
        <v>670</v>
      </c>
      <c r="O450" s="210"/>
      <c r="P450" s="210"/>
      <c r="Q450" s="210" t="s">
        <v>670</v>
      </c>
      <c r="R450" s="210" t="s">
        <v>670</v>
      </c>
      <c r="S450" s="210" t="s">
        <v>670</v>
      </c>
      <c r="T450" s="210" t="s">
        <v>670</v>
      </c>
      <c r="U450" s="210" t="s">
        <v>670</v>
      </c>
      <c r="V450" s="210"/>
      <c r="W450" s="210"/>
      <c r="X450" s="210" t="s">
        <v>670</v>
      </c>
      <c r="Y450" s="210" t="s">
        <v>670</v>
      </c>
      <c r="Z450" s="210" t="s">
        <v>670</v>
      </c>
      <c r="AA450" s="210" t="s">
        <v>670</v>
      </c>
      <c r="AB450" s="210" t="s">
        <v>670</v>
      </c>
      <c r="AC450" s="210"/>
      <c r="AD450" s="210"/>
      <c r="AE450" s="210" t="s">
        <v>670</v>
      </c>
      <c r="AF450" s="210" t="s">
        <v>670</v>
      </c>
      <c r="AG450" s="210" t="s">
        <v>670</v>
      </c>
      <c r="AH450" s="210" t="s">
        <v>670</v>
      </c>
      <c r="AI450" s="211"/>
      <c r="AJ450" s="221">
        <v>23</v>
      </c>
      <c r="AK450" s="211"/>
      <c r="AL450" s="212"/>
    </row>
    <row r="451" spans="1:38">
      <c r="A451" s="220">
        <v>2</v>
      </c>
      <c r="B451" s="207" t="s">
        <v>168</v>
      </c>
      <c r="C451" s="214"/>
      <c r="D451" s="210" t="s">
        <v>670</v>
      </c>
      <c r="E451" s="210" t="s">
        <v>670</v>
      </c>
      <c r="F451" s="210" t="s">
        <v>670</v>
      </c>
      <c r="G451" s="210" t="s">
        <v>670</v>
      </c>
      <c r="H451" s="210" t="s">
        <v>670</v>
      </c>
      <c r="I451" s="210"/>
      <c r="J451" s="210" t="s">
        <v>670</v>
      </c>
      <c r="K451" s="210" t="s">
        <v>670</v>
      </c>
      <c r="L451" s="210" t="s">
        <v>670</v>
      </c>
      <c r="M451" s="210" t="s">
        <v>670</v>
      </c>
      <c r="N451" s="210" t="s">
        <v>670</v>
      </c>
      <c r="O451" s="210"/>
      <c r="P451" s="210"/>
      <c r="Q451" s="210" t="s">
        <v>670</v>
      </c>
      <c r="R451" s="210" t="s">
        <v>670</v>
      </c>
      <c r="S451" s="210" t="s">
        <v>670</v>
      </c>
      <c r="T451" s="210" t="s">
        <v>670</v>
      </c>
      <c r="U451" s="210" t="s">
        <v>670</v>
      </c>
      <c r="V451" s="210"/>
      <c r="W451" s="210"/>
      <c r="X451" s="210" t="s">
        <v>670</v>
      </c>
      <c r="Y451" s="210" t="s">
        <v>670</v>
      </c>
      <c r="Z451" s="210" t="s">
        <v>670</v>
      </c>
      <c r="AA451" s="210" t="s">
        <v>670</v>
      </c>
      <c r="AB451" s="210" t="s">
        <v>670</v>
      </c>
      <c r="AC451" s="210"/>
      <c r="AD451" s="210"/>
      <c r="AE451" s="210" t="s">
        <v>670</v>
      </c>
      <c r="AF451" s="210" t="s">
        <v>670</v>
      </c>
      <c r="AG451" s="210" t="s">
        <v>670</v>
      </c>
      <c r="AH451" s="210" t="s">
        <v>670</v>
      </c>
      <c r="AI451" s="211"/>
      <c r="AJ451" s="221">
        <v>23</v>
      </c>
      <c r="AK451" s="211"/>
      <c r="AL451" s="212"/>
    </row>
    <row r="452" spans="1:38">
      <c r="A452" s="220">
        <v>3</v>
      </c>
      <c r="B452" s="207" t="s">
        <v>674</v>
      </c>
      <c r="C452" s="214"/>
      <c r="D452" s="210" t="s">
        <v>670</v>
      </c>
      <c r="E452" s="210" t="s">
        <v>670</v>
      </c>
      <c r="F452" s="210" t="s">
        <v>670</v>
      </c>
      <c r="G452" s="210" t="s">
        <v>670</v>
      </c>
      <c r="H452" s="210" t="s">
        <v>670</v>
      </c>
      <c r="I452" s="210"/>
      <c r="J452" s="210" t="s">
        <v>670</v>
      </c>
      <c r="K452" s="210" t="s">
        <v>670</v>
      </c>
      <c r="L452" s="210" t="s">
        <v>670</v>
      </c>
      <c r="M452" s="210" t="s">
        <v>670</v>
      </c>
      <c r="N452" s="210" t="s">
        <v>670</v>
      </c>
      <c r="O452" s="210"/>
      <c r="P452" s="210"/>
      <c r="Q452" s="210" t="s">
        <v>670</v>
      </c>
      <c r="R452" s="210" t="s">
        <v>670</v>
      </c>
      <c r="S452" s="210" t="s">
        <v>670</v>
      </c>
      <c r="T452" s="210" t="s">
        <v>670</v>
      </c>
      <c r="U452" s="210" t="s">
        <v>670</v>
      </c>
      <c r="V452" s="210"/>
      <c r="W452" s="210"/>
      <c r="X452" s="210" t="s">
        <v>670</v>
      </c>
      <c r="Y452" s="210" t="s">
        <v>670</v>
      </c>
      <c r="Z452" s="210" t="s">
        <v>670</v>
      </c>
      <c r="AA452" s="210" t="s">
        <v>670</v>
      </c>
      <c r="AB452" s="210" t="s">
        <v>670</v>
      </c>
      <c r="AC452" s="210"/>
      <c r="AD452" s="210"/>
      <c r="AE452" s="210" t="s">
        <v>670</v>
      </c>
      <c r="AF452" s="210" t="s">
        <v>670</v>
      </c>
      <c r="AG452" s="210" t="s">
        <v>670</v>
      </c>
      <c r="AH452" s="210"/>
      <c r="AI452" s="211"/>
      <c r="AJ452" s="221">
        <v>22</v>
      </c>
      <c r="AK452" s="211"/>
      <c r="AL452" s="212"/>
    </row>
    <row r="453" spans="1:38">
      <c r="A453" s="217"/>
      <c r="B453" s="216"/>
      <c r="C453" s="214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1"/>
      <c r="AJ453" s="219"/>
      <c r="AK453" s="211"/>
      <c r="AL453" s="212"/>
    </row>
    <row r="454" spans="1:38">
      <c r="A454" s="446" t="s">
        <v>635</v>
      </c>
      <c r="B454" s="447"/>
      <c r="C454" s="214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1"/>
      <c r="AJ454" s="211"/>
      <c r="AK454" s="211"/>
      <c r="AL454" s="212"/>
    </row>
    <row r="455" spans="1:38">
      <c r="A455" s="201">
        <v>1</v>
      </c>
      <c r="B455" s="207" t="s">
        <v>205</v>
      </c>
      <c r="C455" s="214"/>
      <c r="D455" s="210" t="s">
        <v>670</v>
      </c>
      <c r="E455" s="210" t="s">
        <v>670</v>
      </c>
      <c r="F455" s="210" t="s">
        <v>670</v>
      </c>
      <c r="G455" s="210" t="s">
        <v>670</v>
      </c>
      <c r="H455" s="210" t="s">
        <v>670</v>
      </c>
      <c r="I455" s="210"/>
      <c r="J455" s="210" t="s">
        <v>670</v>
      </c>
      <c r="K455" s="210" t="s">
        <v>670</v>
      </c>
      <c r="L455" s="210" t="s">
        <v>670</v>
      </c>
      <c r="M455" s="210" t="s">
        <v>670</v>
      </c>
      <c r="N455" s="210" t="s">
        <v>670</v>
      </c>
      <c r="O455" s="210"/>
      <c r="P455" s="210"/>
      <c r="Q455" s="210" t="s">
        <v>670</v>
      </c>
      <c r="R455" s="210" t="s">
        <v>670</v>
      </c>
      <c r="S455" s="210" t="s">
        <v>670</v>
      </c>
      <c r="T455" s="210" t="s">
        <v>670</v>
      </c>
      <c r="U455" s="210" t="s">
        <v>670</v>
      </c>
      <c r="V455" s="210"/>
      <c r="W455" s="210"/>
      <c r="X455" s="210" t="s">
        <v>670</v>
      </c>
      <c r="Y455" s="210" t="s">
        <v>670</v>
      </c>
      <c r="Z455" s="210" t="s">
        <v>670</v>
      </c>
      <c r="AA455" s="210" t="s">
        <v>670</v>
      </c>
      <c r="AB455" s="210" t="s">
        <v>670</v>
      </c>
      <c r="AC455" s="210"/>
      <c r="AD455" s="210"/>
      <c r="AE455" s="210" t="s">
        <v>670</v>
      </c>
      <c r="AF455" s="210" t="s">
        <v>670</v>
      </c>
      <c r="AG455" s="210" t="s">
        <v>670</v>
      </c>
      <c r="AH455" s="210" t="s">
        <v>670</v>
      </c>
      <c r="AI455" s="211"/>
      <c r="AJ455" s="222">
        <v>23</v>
      </c>
      <c r="AK455" s="211"/>
      <c r="AL455" s="212"/>
    </row>
    <row r="456" spans="1:38">
      <c r="A456" s="201">
        <v>2</v>
      </c>
      <c r="B456" s="207" t="s">
        <v>207</v>
      </c>
      <c r="C456" s="214"/>
      <c r="D456" s="210" t="s">
        <v>670</v>
      </c>
      <c r="E456" s="210" t="s">
        <v>670</v>
      </c>
      <c r="F456" s="210" t="s">
        <v>670</v>
      </c>
      <c r="G456" s="210" t="s">
        <v>670</v>
      </c>
      <c r="H456" s="210" t="s">
        <v>670</v>
      </c>
      <c r="I456" s="210"/>
      <c r="J456" s="210" t="s">
        <v>670</v>
      </c>
      <c r="K456" s="210" t="s">
        <v>670</v>
      </c>
      <c r="L456" s="210" t="s">
        <v>670</v>
      </c>
      <c r="M456" s="210" t="s">
        <v>670</v>
      </c>
      <c r="N456" s="210" t="s">
        <v>670</v>
      </c>
      <c r="O456" s="210"/>
      <c r="P456" s="210"/>
      <c r="Q456" s="210" t="s">
        <v>670</v>
      </c>
      <c r="R456" s="210" t="s">
        <v>670</v>
      </c>
      <c r="S456" s="210" t="s">
        <v>670</v>
      </c>
      <c r="T456" s="210" t="s">
        <v>670</v>
      </c>
      <c r="U456" s="210" t="s">
        <v>670</v>
      </c>
      <c r="V456" s="210"/>
      <c r="W456" s="210"/>
      <c r="X456" s="210" t="s">
        <v>670</v>
      </c>
      <c r="Y456" s="210" t="s">
        <v>670</v>
      </c>
      <c r="Z456" s="210" t="s">
        <v>670</v>
      </c>
      <c r="AA456" s="210" t="s">
        <v>670</v>
      </c>
      <c r="AB456" s="210" t="s">
        <v>670</v>
      </c>
      <c r="AC456" s="210"/>
      <c r="AD456" s="210"/>
      <c r="AE456" s="210" t="s">
        <v>670</v>
      </c>
      <c r="AF456" s="210" t="s">
        <v>670</v>
      </c>
      <c r="AG456" s="210" t="s">
        <v>670</v>
      </c>
      <c r="AH456" s="210" t="s">
        <v>670</v>
      </c>
      <c r="AI456" s="211"/>
      <c r="AJ456" s="222">
        <v>23</v>
      </c>
      <c r="AK456" s="211"/>
      <c r="AL456" s="212"/>
    </row>
    <row r="457" spans="1:38">
      <c r="A457" s="201">
        <v>3</v>
      </c>
      <c r="B457" s="207" t="s">
        <v>186</v>
      </c>
      <c r="C457" s="214"/>
      <c r="D457" s="210" t="s">
        <v>670</v>
      </c>
      <c r="E457" s="210" t="s">
        <v>670</v>
      </c>
      <c r="F457" s="210" t="s">
        <v>670</v>
      </c>
      <c r="G457" s="210" t="s">
        <v>670</v>
      </c>
      <c r="H457" s="210" t="s">
        <v>670</v>
      </c>
      <c r="I457" s="210"/>
      <c r="J457" s="210" t="s">
        <v>670</v>
      </c>
      <c r="K457" s="210" t="s">
        <v>670</v>
      </c>
      <c r="L457" s="210" t="s">
        <v>670</v>
      </c>
      <c r="M457" s="210" t="s">
        <v>670</v>
      </c>
      <c r="N457" s="210" t="s">
        <v>670</v>
      </c>
      <c r="O457" s="210"/>
      <c r="P457" s="210"/>
      <c r="Q457" s="210" t="s">
        <v>670</v>
      </c>
      <c r="R457" s="210" t="s">
        <v>670</v>
      </c>
      <c r="S457" s="210" t="s">
        <v>670</v>
      </c>
      <c r="T457" s="210" t="s">
        <v>670</v>
      </c>
      <c r="U457" s="210" t="s">
        <v>670</v>
      </c>
      <c r="V457" s="210"/>
      <c r="W457" s="210"/>
      <c r="X457" s="210" t="s">
        <v>670</v>
      </c>
      <c r="Y457" s="210" t="s">
        <v>670</v>
      </c>
      <c r="Z457" s="210" t="s">
        <v>670</v>
      </c>
      <c r="AA457" s="210" t="s">
        <v>670</v>
      </c>
      <c r="AB457" s="210" t="s">
        <v>670</v>
      </c>
      <c r="AC457" s="210"/>
      <c r="AD457" s="210"/>
      <c r="AE457" s="210" t="s">
        <v>670</v>
      </c>
      <c r="AF457" s="210" t="s">
        <v>670</v>
      </c>
      <c r="AG457" s="210" t="s">
        <v>670</v>
      </c>
      <c r="AH457" s="210" t="s">
        <v>670</v>
      </c>
      <c r="AI457" s="211"/>
      <c r="AJ457" s="222">
        <v>23</v>
      </c>
      <c r="AK457" s="211"/>
      <c r="AL457" s="212"/>
    </row>
    <row r="458" spans="1:38">
      <c r="A458" s="201">
        <v>4</v>
      </c>
      <c r="B458" s="209" t="s">
        <v>174</v>
      </c>
      <c r="C458" s="214"/>
      <c r="D458" s="210" t="s">
        <v>670</v>
      </c>
      <c r="E458" s="210" t="s">
        <v>670</v>
      </c>
      <c r="F458" s="210" t="s">
        <v>670</v>
      </c>
      <c r="G458" s="210" t="s">
        <v>670</v>
      </c>
      <c r="H458" s="210" t="s">
        <v>670</v>
      </c>
      <c r="I458" s="210"/>
      <c r="J458" s="210" t="s">
        <v>670</v>
      </c>
      <c r="K458" s="210" t="s">
        <v>670</v>
      </c>
      <c r="L458" s="210" t="s">
        <v>670</v>
      </c>
      <c r="M458" s="210" t="s">
        <v>670</v>
      </c>
      <c r="N458" s="210" t="s">
        <v>670</v>
      </c>
      <c r="O458" s="210"/>
      <c r="P458" s="210"/>
      <c r="Q458" s="210" t="s">
        <v>670</v>
      </c>
      <c r="R458" s="210" t="s">
        <v>670</v>
      </c>
      <c r="S458" s="210" t="s">
        <v>670</v>
      </c>
      <c r="T458" s="210" t="s">
        <v>670</v>
      </c>
      <c r="U458" s="210" t="s">
        <v>670</v>
      </c>
      <c r="V458" s="210"/>
      <c r="W458" s="210"/>
      <c r="X458" s="210" t="s">
        <v>670</v>
      </c>
      <c r="Y458" s="210" t="s">
        <v>670</v>
      </c>
      <c r="Z458" s="210" t="s">
        <v>670</v>
      </c>
      <c r="AA458" s="210" t="s">
        <v>670</v>
      </c>
      <c r="AB458" s="210" t="s">
        <v>670</v>
      </c>
      <c r="AC458" s="210"/>
      <c r="AD458" s="210"/>
      <c r="AE458" s="210" t="s">
        <v>670</v>
      </c>
      <c r="AF458" s="210" t="s">
        <v>670</v>
      </c>
      <c r="AG458" s="210" t="s">
        <v>670</v>
      </c>
      <c r="AH458" s="210" t="s">
        <v>670</v>
      </c>
      <c r="AI458" s="211"/>
      <c r="AJ458" s="222">
        <v>23</v>
      </c>
      <c r="AK458" s="211"/>
      <c r="AL458" s="212"/>
    </row>
    <row r="459" spans="1:38">
      <c r="A459" s="201">
        <v>5</v>
      </c>
      <c r="B459" s="209" t="s">
        <v>177</v>
      </c>
      <c r="C459" s="214"/>
      <c r="D459" s="210" t="s">
        <v>670</v>
      </c>
      <c r="E459" s="210" t="s">
        <v>670</v>
      </c>
      <c r="F459" s="210" t="s">
        <v>670</v>
      </c>
      <c r="G459" s="210" t="s">
        <v>670</v>
      </c>
      <c r="H459" s="210" t="s">
        <v>670</v>
      </c>
      <c r="I459" s="210"/>
      <c r="J459" s="210" t="s">
        <v>670</v>
      </c>
      <c r="K459" s="210" t="s">
        <v>670</v>
      </c>
      <c r="L459" s="210" t="s">
        <v>670</v>
      </c>
      <c r="M459" s="210" t="s">
        <v>670</v>
      </c>
      <c r="N459" s="210" t="s">
        <v>670</v>
      </c>
      <c r="O459" s="210"/>
      <c r="P459" s="210"/>
      <c r="Q459" s="210" t="s">
        <v>670</v>
      </c>
      <c r="R459" s="210" t="s">
        <v>670</v>
      </c>
      <c r="S459" s="210" t="s">
        <v>670</v>
      </c>
      <c r="T459" s="210" t="s">
        <v>670</v>
      </c>
      <c r="U459" s="210" t="s">
        <v>670</v>
      </c>
      <c r="V459" s="210"/>
      <c r="W459" s="210"/>
      <c r="X459" s="210" t="s">
        <v>670</v>
      </c>
      <c r="Y459" s="210" t="s">
        <v>670</v>
      </c>
      <c r="Z459" s="210" t="s">
        <v>670</v>
      </c>
      <c r="AA459" s="210" t="s">
        <v>670</v>
      </c>
      <c r="AB459" s="210" t="s">
        <v>670</v>
      </c>
      <c r="AC459" s="210"/>
      <c r="AD459" s="210"/>
      <c r="AE459" s="210" t="s">
        <v>670</v>
      </c>
      <c r="AF459" s="210" t="s">
        <v>670</v>
      </c>
      <c r="AG459" s="210" t="s">
        <v>670</v>
      </c>
      <c r="AH459" s="210" t="s">
        <v>670</v>
      </c>
      <c r="AI459" s="211"/>
      <c r="AJ459" s="222">
        <v>23</v>
      </c>
      <c r="AK459" s="211"/>
      <c r="AL459" s="212"/>
    </row>
    <row r="460" spans="1:38">
      <c r="A460" s="201">
        <v>6</v>
      </c>
      <c r="B460" s="209" t="s">
        <v>180</v>
      </c>
      <c r="C460" s="214"/>
      <c r="D460" s="210" t="s">
        <v>670</v>
      </c>
      <c r="E460" s="210" t="s">
        <v>670</v>
      </c>
      <c r="F460" s="210" t="s">
        <v>670</v>
      </c>
      <c r="G460" s="210" t="s">
        <v>670</v>
      </c>
      <c r="H460" s="210" t="s">
        <v>670</v>
      </c>
      <c r="I460" s="210"/>
      <c r="J460" s="210" t="s">
        <v>670</v>
      </c>
      <c r="K460" s="210" t="s">
        <v>670</v>
      </c>
      <c r="L460" s="210" t="s">
        <v>670</v>
      </c>
      <c r="M460" s="210" t="s">
        <v>670</v>
      </c>
      <c r="N460" s="210" t="s">
        <v>670</v>
      </c>
      <c r="O460" s="210"/>
      <c r="P460" s="210"/>
      <c r="Q460" s="210" t="s">
        <v>670</v>
      </c>
      <c r="R460" s="210" t="s">
        <v>670</v>
      </c>
      <c r="S460" s="210" t="s">
        <v>670</v>
      </c>
      <c r="T460" s="210" t="s">
        <v>670</v>
      </c>
      <c r="U460" s="210" t="s">
        <v>670</v>
      </c>
      <c r="V460" s="210"/>
      <c r="W460" s="210"/>
      <c r="X460" s="210" t="s">
        <v>670</v>
      </c>
      <c r="Y460" s="210" t="s">
        <v>670</v>
      </c>
      <c r="Z460" s="210" t="s">
        <v>670</v>
      </c>
      <c r="AA460" s="210" t="s">
        <v>670</v>
      </c>
      <c r="AB460" s="210" t="s">
        <v>670</v>
      </c>
      <c r="AC460" s="210"/>
      <c r="AD460" s="210"/>
      <c r="AE460" s="210" t="s">
        <v>670</v>
      </c>
      <c r="AF460" s="210" t="s">
        <v>670</v>
      </c>
      <c r="AG460" s="210" t="s">
        <v>670</v>
      </c>
      <c r="AH460" s="210" t="s">
        <v>670</v>
      </c>
      <c r="AI460" s="211"/>
      <c r="AJ460" s="222">
        <v>23</v>
      </c>
      <c r="AK460" s="211"/>
      <c r="AL460" s="212"/>
    </row>
    <row r="461" spans="1:38">
      <c r="A461" s="201">
        <v>7</v>
      </c>
      <c r="B461" s="209" t="s">
        <v>183</v>
      </c>
      <c r="C461" s="214"/>
      <c r="D461" s="210" t="s">
        <v>670</v>
      </c>
      <c r="E461" s="210" t="s">
        <v>670</v>
      </c>
      <c r="F461" s="210" t="s">
        <v>670</v>
      </c>
      <c r="G461" s="210" t="s">
        <v>670</v>
      </c>
      <c r="H461" s="210" t="s">
        <v>670</v>
      </c>
      <c r="I461" s="210"/>
      <c r="J461" s="210" t="s">
        <v>670</v>
      </c>
      <c r="K461" s="210" t="s">
        <v>670</v>
      </c>
      <c r="L461" s="210" t="s">
        <v>670</v>
      </c>
      <c r="M461" s="210" t="s">
        <v>670</v>
      </c>
      <c r="N461" s="210" t="s">
        <v>670</v>
      </c>
      <c r="O461" s="210"/>
      <c r="P461" s="210"/>
      <c r="Q461" s="210" t="s">
        <v>670</v>
      </c>
      <c r="R461" s="210" t="s">
        <v>670</v>
      </c>
      <c r="S461" s="210" t="s">
        <v>670</v>
      </c>
      <c r="T461" s="210" t="s">
        <v>670</v>
      </c>
      <c r="U461" s="210" t="s">
        <v>670</v>
      </c>
      <c r="V461" s="210"/>
      <c r="W461" s="210"/>
      <c r="X461" s="210" t="s">
        <v>670</v>
      </c>
      <c r="Y461" s="210" t="s">
        <v>670</v>
      </c>
      <c r="Z461" s="210" t="s">
        <v>670</v>
      </c>
      <c r="AA461" s="210" t="s">
        <v>670</v>
      </c>
      <c r="AB461" s="210" t="s">
        <v>670</v>
      </c>
      <c r="AC461" s="210"/>
      <c r="AD461" s="210"/>
      <c r="AE461" s="210" t="s">
        <v>670</v>
      </c>
      <c r="AF461" s="210" t="s">
        <v>670</v>
      </c>
      <c r="AG461" s="210" t="s">
        <v>670</v>
      </c>
      <c r="AH461" s="210" t="s">
        <v>670</v>
      </c>
      <c r="AI461" s="211"/>
      <c r="AJ461" s="222">
        <v>23</v>
      </c>
      <c r="AK461" s="211"/>
      <c r="AL461" s="212"/>
    </row>
    <row r="462" spans="1:38">
      <c r="A462" s="201">
        <v>8</v>
      </c>
      <c r="B462" s="209" t="s">
        <v>186</v>
      </c>
      <c r="C462" s="223"/>
      <c r="D462" s="210" t="s">
        <v>670</v>
      </c>
      <c r="E462" s="210" t="s">
        <v>670</v>
      </c>
      <c r="F462" s="210" t="s">
        <v>670</v>
      </c>
      <c r="G462" s="210" t="s">
        <v>670</v>
      </c>
      <c r="H462" s="210" t="s">
        <v>670</v>
      </c>
      <c r="I462" s="210"/>
      <c r="J462" s="210" t="s">
        <v>670</v>
      </c>
      <c r="K462" s="210" t="s">
        <v>670</v>
      </c>
      <c r="L462" s="210" t="s">
        <v>670</v>
      </c>
      <c r="M462" s="210" t="s">
        <v>670</v>
      </c>
      <c r="N462" s="210" t="s">
        <v>670</v>
      </c>
      <c r="O462" s="210"/>
      <c r="P462" s="210"/>
      <c r="Q462" s="210" t="s">
        <v>670</v>
      </c>
      <c r="R462" s="210" t="s">
        <v>670</v>
      </c>
      <c r="S462" s="210" t="s">
        <v>670</v>
      </c>
      <c r="T462" s="210" t="s">
        <v>670</v>
      </c>
      <c r="U462" s="210" t="s">
        <v>670</v>
      </c>
      <c r="V462" s="210"/>
      <c r="W462" s="210"/>
      <c r="X462" s="210" t="s">
        <v>670</v>
      </c>
      <c r="Y462" s="210" t="s">
        <v>670</v>
      </c>
      <c r="Z462" s="210" t="s">
        <v>670</v>
      </c>
      <c r="AA462" s="210" t="s">
        <v>670</v>
      </c>
      <c r="AB462" s="210" t="s">
        <v>670</v>
      </c>
      <c r="AC462" s="210"/>
      <c r="AD462" s="210"/>
      <c r="AE462" s="210" t="s">
        <v>670</v>
      </c>
      <c r="AF462" s="210" t="s">
        <v>670</v>
      </c>
      <c r="AG462" s="210" t="s">
        <v>670</v>
      </c>
      <c r="AH462" s="210" t="s">
        <v>670</v>
      </c>
      <c r="AI462" s="224"/>
      <c r="AJ462" s="222">
        <v>23</v>
      </c>
      <c r="AK462" s="224"/>
      <c r="AL462" s="225"/>
    </row>
    <row r="463" spans="1:38">
      <c r="A463" s="201">
        <v>9</v>
      </c>
      <c r="B463" s="207" t="s">
        <v>202</v>
      </c>
      <c r="C463" s="223"/>
      <c r="D463" s="210" t="s">
        <v>670</v>
      </c>
      <c r="E463" s="210" t="s">
        <v>670</v>
      </c>
      <c r="F463" s="210" t="s">
        <v>670</v>
      </c>
      <c r="G463" s="210" t="s">
        <v>670</v>
      </c>
      <c r="H463" s="210" t="s">
        <v>670</v>
      </c>
      <c r="I463" s="210"/>
      <c r="J463" s="210" t="s">
        <v>670</v>
      </c>
      <c r="K463" s="210" t="s">
        <v>670</v>
      </c>
      <c r="L463" s="210" t="s">
        <v>670</v>
      </c>
      <c r="M463" s="210" t="s">
        <v>670</v>
      </c>
      <c r="N463" s="210" t="s">
        <v>670</v>
      </c>
      <c r="O463" s="210"/>
      <c r="P463" s="210"/>
      <c r="Q463" s="210" t="s">
        <v>670</v>
      </c>
      <c r="R463" s="210" t="s">
        <v>670</v>
      </c>
      <c r="S463" s="210" t="s">
        <v>670</v>
      </c>
      <c r="T463" s="210" t="s">
        <v>670</v>
      </c>
      <c r="U463" s="210" t="s">
        <v>670</v>
      </c>
      <c r="V463" s="210"/>
      <c r="W463" s="210"/>
      <c r="X463" s="210" t="s">
        <v>670</v>
      </c>
      <c r="Y463" s="210" t="s">
        <v>670</v>
      </c>
      <c r="Z463" s="210" t="s">
        <v>670</v>
      </c>
      <c r="AA463" s="210" t="s">
        <v>670</v>
      </c>
      <c r="AB463" s="210" t="s">
        <v>670</v>
      </c>
      <c r="AC463" s="210"/>
      <c r="AD463" s="210"/>
      <c r="AE463" s="210" t="s">
        <v>670</v>
      </c>
      <c r="AF463" s="210" t="s">
        <v>670</v>
      </c>
      <c r="AG463" s="210" t="s">
        <v>670</v>
      </c>
      <c r="AH463" s="210" t="s">
        <v>670</v>
      </c>
      <c r="AI463" s="224"/>
      <c r="AJ463" s="222">
        <v>23</v>
      </c>
      <c r="AK463" s="224"/>
      <c r="AL463" s="225"/>
    </row>
    <row r="464" spans="1:38">
      <c r="A464" s="201">
        <v>10</v>
      </c>
      <c r="B464" s="207" t="s">
        <v>204</v>
      </c>
      <c r="C464" s="226"/>
      <c r="D464" s="210" t="s">
        <v>670</v>
      </c>
      <c r="E464" s="210" t="s">
        <v>670</v>
      </c>
      <c r="F464" s="210" t="s">
        <v>670</v>
      </c>
      <c r="G464" s="210" t="s">
        <v>670</v>
      </c>
      <c r="H464" s="210" t="s">
        <v>670</v>
      </c>
      <c r="I464" s="210"/>
      <c r="J464" s="210" t="s">
        <v>670</v>
      </c>
      <c r="K464" s="210" t="s">
        <v>670</v>
      </c>
      <c r="L464" s="210" t="s">
        <v>670</v>
      </c>
      <c r="M464" s="210" t="s">
        <v>670</v>
      </c>
      <c r="N464" s="210" t="s">
        <v>670</v>
      </c>
      <c r="O464" s="210"/>
      <c r="P464" s="210"/>
      <c r="Q464" s="210" t="s">
        <v>670</v>
      </c>
      <c r="R464" s="210" t="s">
        <v>670</v>
      </c>
      <c r="S464" s="210" t="s">
        <v>670</v>
      </c>
      <c r="T464" s="210" t="s">
        <v>670</v>
      </c>
      <c r="U464" s="210" t="s">
        <v>670</v>
      </c>
      <c r="V464" s="210"/>
      <c r="W464" s="210"/>
      <c r="X464" s="210" t="s">
        <v>670</v>
      </c>
      <c r="Y464" s="210" t="s">
        <v>670</v>
      </c>
      <c r="Z464" s="210" t="s">
        <v>670</v>
      </c>
      <c r="AA464" s="210" t="s">
        <v>670</v>
      </c>
      <c r="AB464" s="210" t="s">
        <v>670</v>
      </c>
      <c r="AC464" s="210"/>
      <c r="AD464" s="210"/>
      <c r="AE464" s="210" t="s">
        <v>670</v>
      </c>
      <c r="AF464" s="210" t="s">
        <v>670</v>
      </c>
      <c r="AG464" s="210" t="s">
        <v>670</v>
      </c>
      <c r="AH464" s="210" t="s">
        <v>670</v>
      </c>
      <c r="AI464" s="229"/>
      <c r="AJ464" s="222">
        <v>23</v>
      </c>
      <c r="AK464" s="229"/>
      <c r="AL464" s="230"/>
    </row>
    <row r="465" spans="1:38" ht="16.5" thickBot="1">
      <c r="A465" s="252">
        <v>11</v>
      </c>
      <c r="B465" s="253" t="s">
        <v>191</v>
      </c>
      <c r="C465" s="231"/>
      <c r="D465" s="237" t="s">
        <v>670</v>
      </c>
      <c r="E465" s="232" t="s">
        <v>670</v>
      </c>
      <c r="F465" s="237" t="s">
        <v>670</v>
      </c>
      <c r="G465" s="237" t="s">
        <v>670</v>
      </c>
      <c r="H465" s="232" t="s">
        <v>670</v>
      </c>
      <c r="I465" s="237"/>
      <c r="J465" s="237" t="s">
        <v>670</v>
      </c>
      <c r="K465" s="237" t="s">
        <v>670</v>
      </c>
      <c r="L465" s="237" t="s">
        <v>670</v>
      </c>
      <c r="M465" s="237" t="s">
        <v>670</v>
      </c>
      <c r="N465" s="237" t="s">
        <v>670</v>
      </c>
      <c r="O465" s="232"/>
      <c r="P465" s="237"/>
      <c r="Q465" s="237" t="s">
        <v>670</v>
      </c>
      <c r="R465" s="237" t="s">
        <v>670</v>
      </c>
      <c r="S465" s="232" t="s">
        <v>670</v>
      </c>
      <c r="T465" s="237" t="s">
        <v>670</v>
      </c>
      <c r="U465" s="237" t="s">
        <v>670</v>
      </c>
      <c r="V465" s="232"/>
      <c r="W465" s="232"/>
      <c r="X465" s="237" t="s">
        <v>670</v>
      </c>
      <c r="Y465" s="237" t="s">
        <v>670</v>
      </c>
      <c r="Z465" s="232" t="s">
        <v>670</v>
      </c>
      <c r="AA465" s="232" t="s">
        <v>670</v>
      </c>
      <c r="AB465" s="232" t="s">
        <v>670</v>
      </c>
      <c r="AC465" s="232"/>
      <c r="AD465" s="232"/>
      <c r="AE465" s="232" t="s">
        <v>670</v>
      </c>
      <c r="AF465" s="232" t="s">
        <v>670</v>
      </c>
      <c r="AG465" s="232" t="s">
        <v>670</v>
      </c>
      <c r="AH465" s="232" t="s">
        <v>670</v>
      </c>
      <c r="AI465" s="238"/>
      <c r="AJ465" s="239">
        <v>23</v>
      </c>
      <c r="AK465" s="240"/>
      <c r="AL465" s="241"/>
    </row>
    <row r="466" spans="1:38" ht="16.5" thickTop="1">
      <c r="A466" s="242"/>
      <c r="B466" s="243"/>
      <c r="C466" s="244"/>
      <c r="D466" s="245"/>
      <c r="E466" s="245"/>
      <c r="F466" s="245"/>
      <c r="G466" s="245"/>
      <c r="H466" s="245"/>
      <c r="I466" s="245"/>
      <c r="J466" s="245"/>
      <c r="K466" s="245"/>
      <c r="L466" s="245"/>
      <c r="M466" s="245"/>
      <c r="N466" s="245"/>
      <c r="O466" s="245"/>
      <c r="P466" s="245"/>
      <c r="Q466" s="245"/>
      <c r="R466" s="245"/>
      <c r="S466" s="245"/>
      <c r="T466" s="245"/>
      <c r="U466" s="245"/>
      <c r="V466" s="245"/>
      <c r="W466" s="245"/>
      <c r="X466" s="245"/>
      <c r="Y466" s="245"/>
      <c r="Z466" s="245"/>
      <c r="AA466" s="245"/>
      <c r="AB466" s="245"/>
      <c r="AC466" s="245"/>
      <c r="AD466" s="245"/>
      <c r="AE466" s="245"/>
      <c r="AF466" s="245"/>
      <c r="AG466" s="245"/>
      <c r="AH466" s="245"/>
      <c r="AI466" s="246"/>
      <c r="AJ466" s="247"/>
      <c r="AK466" s="246"/>
      <c r="AL466" s="246"/>
    </row>
    <row r="467" spans="1:38">
      <c r="A467" s="248"/>
      <c r="B467" s="248"/>
      <c r="C467" s="249"/>
      <c r="D467" s="248"/>
      <c r="E467" s="248"/>
      <c r="F467" s="248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  <c r="AA467" s="248"/>
      <c r="AB467" s="448" t="s">
        <v>675</v>
      </c>
      <c r="AC467" s="448"/>
      <c r="AD467" s="448"/>
      <c r="AE467" s="448"/>
      <c r="AF467" s="448"/>
      <c r="AG467" s="448"/>
      <c r="AH467" s="448"/>
      <c r="AI467" s="448"/>
      <c r="AJ467" s="448"/>
      <c r="AK467" s="448"/>
      <c r="AL467" s="250"/>
    </row>
    <row r="468" spans="1:38">
      <c r="A468" s="449" t="s">
        <v>671</v>
      </c>
      <c r="B468" s="449"/>
      <c r="C468" s="449"/>
      <c r="D468" s="449"/>
      <c r="E468" s="245"/>
      <c r="F468" s="245"/>
      <c r="G468" s="245"/>
      <c r="H468" s="258"/>
      <c r="I468" s="245"/>
      <c r="J468" s="245"/>
      <c r="K468" s="245"/>
      <c r="L468" s="449"/>
      <c r="M468" s="449"/>
      <c r="N468" s="449"/>
      <c r="O468" s="449"/>
      <c r="P468" s="449"/>
      <c r="Q468" s="449"/>
      <c r="R468" s="245"/>
      <c r="S468" s="245"/>
      <c r="T468" s="245"/>
      <c r="U468" s="245"/>
      <c r="V468" s="245"/>
      <c r="W468" s="245"/>
      <c r="X468" s="245"/>
      <c r="Y468" s="245"/>
      <c r="Z468" s="245"/>
      <c r="AA468" s="245"/>
      <c r="AB468" s="449" t="s">
        <v>672</v>
      </c>
      <c r="AC468" s="449"/>
      <c r="AD468" s="449"/>
      <c r="AE468" s="449"/>
      <c r="AF468" s="449"/>
      <c r="AG468" s="449"/>
      <c r="AH468" s="449"/>
      <c r="AI468" s="449"/>
      <c r="AJ468" s="449"/>
      <c r="AK468" s="449"/>
      <c r="AL468" s="250"/>
    </row>
  </sheetData>
  <mergeCells count="192">
    <mergeCell ref="A283:B283"/>
    <mergeCell ref="A290:B290"/>
    <mergeCell ref="A295:B295"/>
    <mergeCell ref="AB308:AK308"/>
    <mergeCell ref="A309:D309"/>
    <mergeCell ref="L309:Q309"/>
    <mergeCell ref="AB309:AK309"/>
    <mergeCell ref="A276:AL276"/>
    <mergeCell ref="A278:AL278"/>
    <mergeCell ref="A279:AL279"/>
    <mergeCell ref="A280:AL280"/>
    <mergeCell ref="A281:A282"/>
    <mergeCell ref="B281:B282"/>
    <mergeCell ref="C281:C282"/>
    <mergeCell ref="D281:AH281"/>
    <mergeCell ref="AI281:AL281"/>
    <mergeCell ref="A245:B245"/>
    <mergeCell ref="A252:B252"/>
    <mergeCell ref="A257:B257"/>
    <mergeCell ref="AB270:AK270"/>
    <mergeCell ref="A271:D271"/>
    <mergeCell ref="L271:Q271"/>
    <mergeCell ref="AB271:AK271"/>
    <mergeCell ref="A238:AL238"/>
    <mergeCell ref="A240:AL240"/>
    <mergeCell ref="A241:AL241"/>
    <mergeCell ref="A242:AL242"/>
    <mergeCell ref="A243:A244"/>
    <mergeCell ref="B243:B244"/>
    <mergeCell ref="C243:C244"/>
    <mergeCell ref="D243:AH243"/>
    <mergeCell ref="AI243:AL243"/>
    <mergeCell ref="A205:B205"/>
    <mergeCell ref="A212:B212"/>
    <mergeCell ref="A217:B217"/>
    <mergeCell ref="AB230:AK230"/>
    <mergeCell ref="A231:D231"/>
    <mergeCell ref="L231:Q231"/>
    <mergeCell ref="AB231:AK231"/>
    <mergeCell ref="A198:AL198"/>
    <mergeCell ref="A200:AL200"/>
    <mergeCell ref="A201:AL201"/>
    <mergeCell ref="A202:AL202"/>
    <mergeCell ref="A203:A204"/>
    <mergeCell ref="B203:B204"/>
    <mergeCell ref="C203:C204"/>
    <mergeCell ref="D203:AH203"/>
    <mergeCell ref="AI203:AL203"/>
    <mergeCell ref="A165:B165"/>
    <mergeCell ref="A172:B172"/>
    <mergeCell ref="A177:B177"/>
    <mergeCell ref="AB190:AK190"/>
    <mergeCell ref="A191:D191"/>
    <mergeCell ref="L191:Q191"/>
    <mergeCell ref="AB191:AK191"/>
    <mergeCell ref="A158:AL158"/>
    <mergeCell ref="A160:AL160"/>
    <mergeCell ref="A161:AL161"/>
    <mergeCell ref="A162:AL162"/>
    <mergeCell ref="A163:A164"/>
    <mergeCell ref="B163:B164"/>
    <mergeCell ref="C163:C164"/>
    <mergeCell ref="D163:AH163"/>
    <mergeCell ref="AI163:AL163"/>
    <mergeCell ref="A125:B125"/>
    <mergeCell ref="A132:B132"/>
    <mergeCell ref="A137:B137"/>
    <mergeCell ref="AB150:AK150"/>
    <mergeCell ref="A151:D151"/>
    <mergeCell ref="L151:Q151"/>
    <mergeCell ref="AB151:AK151"/>
    <mergeCell ref="A118:AL118"/>
    <mergeCell ref="A120:AL120"/>
    <mergeCell ref="A121:AL121"/>
    <mergeCell ref="A122:AL122"/>
    <mergeCell ref="A123:A124"/>
    <mergeCell ref="B123:B124"/>
    <mergeCell ref="C123:C124"/>
    <mergeCell ref="D123:AH123"/>
    <mergeCell ref="AI123:AL123"/>
    <mergeCell ref="A93:B93"/>
    <mergeCell ref="A98:B98"/>
    <mergeCell ref="AB111:AK111"/>
    <mergeCell ref="A112:D112"/>
    <mergeCell ref="L112:Q112"/>
    <mergeCell ref="AB112:AK112"/>
    <mergeCell ref="A84:A85"/>
    <mergeCell ref="B84:B85"/>
    <mergeCell ref="C84:C85"/>
    <mergeCell ref="D84:AH84"/>
    <mergeCell ref="AI84:AL84"/>
    <mergeCell ref="A86:B86"/>
    <mergeCell ref="A73:D73"/>
    <mergeCell ref="L73:Q73"/>
    <mergeCell ref="A79:AL79"/>
    <mergeCell ref="A81:AL81"/>
    <mergeCell ref="A82:AL82"/>
    <mergeCell ref="A83:AL83"/>
    <mergeCell ref="A40:AL40"/>
    <mergeCell ref="A42:AL42"/>
    <mergeCell ref="A45:A46"/>
    <mergeCell ref="B45:B46"/>
    <mergeCell ref="C45:C46"/>
    <mergeCell ref="D45:AH45"/>
    <mergeCell ref="AI45:AL45"/>
    <mergeCell ref="AB73:AK73"/>
    <mergeCell ref="A54:B54"/>
    <mergeCell ref="A59:B59"/>
    <mergeCell ref="AB72:AK72"/>
    <mergeCell ref="A43:AL43"/>
    <mergeCell ref="A44:AL44"/>
    <mergeCell ref="A47:B47"/>
    <mergeCell ref="A9:B9"/>
    <mergeCell ref="A16:B16"/>
    <mergeCell ref="A21:B21"/>
    <mergeCell ref="AB34:AK34"/>
    <mergeCell ref="A35:D35"/>
    <mergeCell ref="L35:Q35"/>
    <mergeCell ref="AB35:AK35"/>
    <mergeCell ref="A2:AL2"/>
    <mergeCell ref="A4:AL4"/>
    <mergeCell ref="A5:AL5"/>
    <mergeCell ref="A6:AL6"/>
    <mergeCell ref="A7:A8"/>
    <mergeCell ref="B7:B8"/>
    <mergeCell ref="C7:C8"/>
    <mergeCell ref="D7:AH7"/>
    <mergeCell ref="AI7:AL7"/>
    <mergeCell ref="A315:AL315"/>
    <mergeCell ref="A317:AL317"/>
    <mergeCell ref="A318:AL318"/>
    <mergeCell ref="A319:AL319"/>
    <mergeCell ref="A320:A321"/>
    <mergeCell ref="B320:B321"/>
    <mergeCell ref="C320:C321"/>
    <mergeCell ref="D320:AH320"/>
    <mergeCell ref="AI320:AL320"/>
    <mergeCell ref="A322:B322"/>
    <mergeCell ref="A329:B329"/>
    <mergeCell ref="A334:B334"/>
    <mergeCell ref="AB347:AK347"/>
    <mergeCell ref="A348:D348"/>
    <mergeCell ref="L348:Q348"/>
    <mergeCell ref="AB348:AK348"/>
    <mergeCell ref="A354:AL354"/>
    <mergeCell ref="A356:AL356"/>
    <mergeCell ref="A357:AL357"/>
    <mergeCell ref="A358:AL358"/>
    <mergeCell ref="A359:A360"/>
    <mergeCell ref="B359:B360"/>
    <mergeCell ref="C359:C360"/>
    <mergeCell ref="D359:AH359"/>
    <mergeCell ref="AI359:AL359"/>
    <mergeCell ref="A361:B361"/>
    <mergeCell ref="A368:B368"/>
    <mergeCell ref="A373:B373"/>
    <mergeCell ref="AB386:AK386"/>
    <mergeCell ref="A387:D387"/>
    <mergeCell ref="L387:Q387"/>
    <mergeCell ref="AB387:AK387"/>
    <mergeCell ref="A395:AL395"/>
    <mergeCell ref="A397:AL397"/>
    <mergeCell ref="A398:AL398"/>
    <mergeCell ref="A399:AL399"/>
    <mergeCell ref="A400:A401"/>
    <mergeCell ref="B400:B401"/>
    <mergeCell ref="C400:C401"/>
    <mergeCell ref="D400:AH400"/>
    <mergeCell ref="AI400:AL400"/>
    <mergeCell ref="A402:B402"/>
    <mergeCell ref="A409:B409"/>
    <mergeCell ref="A414:B414"/>
    <mergeCell ref="AB427:AK427"/>
    <mergeCell ref="A442:B442"/>
    <mergeCell ref="A449:B449"/>
    <mergeCell ref="A454:B454"/>
    <mergeCell ref="AB467:AK467"/>
    <mergeCell ref="A468:D468"/>
    <mergeCell ref="L468:Q468"/>
    <mergeCell ref="AB468:AK468"/>
    <mergeCell ref="A428:D428"/>
    <mergeCell ref="L428:Q428"/>
    <mergeCell ref="AB428:AK428"/>
    <mergeCell ref="A435:AL435"/>
    <mergeCell ref="A437:AL437"/>
    <mergeCell ref="A438:AL438"/>
    <mergeCell ref="A439:AL439"/>
    <mergeCell ref="A440:A441"/>
    <mergeCell ref="B440:B441"/>
    <mergeCell ref="C440:C441"/>
    <mergeCell ref="D440:AH440"/>
    <mergeCell ref="AI440:AL44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F28" workbookViewId="0">
      <selection activeCell="J48" sqref="J48"/>
    </sheetView>
  </sheetViews>
  <sheetFormatPr defaultRowHeight="15.75"/>
  <cols>
    <col min="1" max="1" width="9" style="30"/>
    <col min="2" max="2" width="23.125" style="30" customWidth="1"/>
    <col min="3" max="3" width="9" style="30"/>
    <col min="4" max="4" width="11.375" style="30" bestFit="1" customWidth="1"/>
    <col min="5" max="5" width="9.125" style="30" bestFit="1" customWidth="1"/>
    <col min="6" max="6" width="17.125" style="30" customWidth="1"/>
    <col min="7" max="7" width="9" style="30"/>
    <col min="8" max="8" width="14.75" style="30" customWidth="1"/>
    <col min="9" max="9" width="15.25" style="30" customWidth="1"/>
    <col min="10" max="10" width="15.375" style="30" customWidth="1"/>
    <col min="11" max="11" width="15.5" style="30" customWidth="1"/>
    <col min="12" max="12" width="15.125" style="30" customWidth="1"/>
    <col min="13" max="13" width="16.375" style="30" customWidth="1"/>
    <col min="14" max="14" width="16.25" style="30" customWidth="1"/>
    <col min="15" max="15" width="16.625" style="30" customWidth="1"/>
    <col min="16" max="16" width="16.5" style="30" customWidth="1"/>
    <col min="17" max="17" width="15.875" style="30" customWidth="1"/>
    <col min="18" max="18" width="15" style="30" customWidth="1"/>
    <col min="19" max="19" width="16.375" style="30" customWidth="1"/>
    <col min="20" max="16384" width="9" style="30"/>
  </cols>
  <sheetData>
    <row r="1" spans="1:19" ht="38.25">
      <c r="A1" s="141" t="s">
        <v>220</v>
      </c>
      <c r="B1" s="141" t="s">
        <v>221</v>
      </c>
      <c r="C1" s="141" t="s">
        <v>222</v>
      </c>
      <c r="D1" s="142" t="s">
        <v>223</v>
      </c>
      <c r="E1" s="141" t="s">
        <v>224</v>
      </c>
      <c r="F1" s="143" t="s">
        <v>299</v>
      </c>
      <c r="G1" s="144" t="s">
        <v>302</v>
      </c>
      <c r="H1" s="30" t="s">
        <v>133</v>
      </c>
      <c r="I1" s="30" t="s">
        <v>134</v>
      </c>
      <c r="J1" s="30" t="s">
        <v>135</v>
      </c>
      <c r="K1" s="30" t="s">
        <v>136</v>
      </c>
      <c r="L1" s="30" t="s">
        <v>137</v>
      </c>
      <c r="M1" s="30" t="s">
        <v>138</v>
      </c>
      <c r="N1" s="30" t="s">
        <v>139</v>
      </c>
      <c r="O1" s="30" t="s">
        <v>140</v>
      </c>
      <c r="P1" s="30" t="s">
        <v>141</v>
      </c>
      <c r="Q1" s="30" t="s">
        <v>142</v>
      </c>
      <c r="R1" s="30" t="s">
        <v>143</v>
      </c>
      <c r="S1" s="30" t="s">
        <v>144</v>
      </c>
    </row>
    <row r="2" spans="1:19">
      <c r="A2" s="145" t="s">
        <v>225</v>
      </c>
      <c r="B2" s="145" t="s">
        <v>226</v>
      </c>
      <c r="C2" s="145" t="s">
        <v>227</v>
      </c>
      <c r="D2" s="145"/>
      <c r="E2" s="146">
        <v>1</v>
      </c>
      <c r="F2" s="147">
        <v>12143941</v>
      </c>
      <c r="G2" s="148" t="s">
        <v>301</v>
      </c>
      <c r="H2" s="30">
        <f>F2/24</f>
        <v>505997.54166666669</v>
      </c>
      <c r="I2" s="30">
        <f>H2</f>
        <v>505997.54166666669</v>
      </c>
      <c r="J2" s="30">
        <f t="shared" ref="J2:S2" si="0">I2</f>
        <v>505997.54166666669</v>
      </c>
      <c r="K2" s="30">
        <f t="shared" si="0"/>
        <v>505997.54166666669</v>
      </c>
      <c r="L2" s="30">
        <f t="shared" si="0"/>
        <v>505997.54166666669</v>
      </c>
      <c r="M2" s="30">
        <f t="shared" si="0"/>
        <v>505997.54166666669</v>
      </c>
      <c r="N2" s="30">
        <f t="shared" si="0"/>
        <v>505997.54166666669</v>
      </c>
      <c r="O2" s="30">
        <f t="shared" si="0"/>
        <v>505997.54166666669</v>
      </c>
      <c r="P2" s="30">
        <f t="shared" si="0"/>
        <v>505997.54166666669</v>
      </c>
      <c r="Q2" s="30">
        <f t="shared" si="0"/>
        <v>505997.54166666669</v>
      </c>
      <c r="R2" s="30">
        <f t="shared" si="0"/>
        <v>505997.54166666669</v>
      </c>
      <c r="S2" s="30">
        <f t="shared" si="0"/>
        <v>505997.54166666669</v>
      </c>
    </row>
    <row r="3" spans="1:19">
      <c r="A3" s="145" t="s">
        <v>228</v>
      </c>
      <c r="B3" s="145" t="s">
        <v>229</v>
      </c>
      <c r="C3" s="145" t="s">
        <v>227</v>
      </c>
      <c r="D3" s="145"/>
      <c r="E3" s="146">
        <v>1</v>
      </c>
      <c r="F3" s="147">
        <v>898708</v>
      </c>
      <c r="G3" s="148" t="s">
        <v>303</v>
      </c>
      <c r="H3" s="30">
        <f t="shared" ref="H3:H36" si="1">F3/24</f>
        <v>37446.166666666664</v>
      </c>
      <c r="I3" s="30">
        <f>H3</f>
        <v>37446.166666666664</v>
      </c>
      <c r="J3" s="30">
        <f t="shared" ref="J3:S3" si="2">I3</f>
        <v>37446.166666666664</v>
      </c>
      <c r="K3" s="30">
        <f t="shared" si="2"/>
        <v>37446.166666666664</v>
      </c>
      <c r="L3" s="30">
        <f t="shared" si="2"/>
        <v>37446.166666666664</v>
      </c>
      <c r="M3" s="30">
        <f t="shared" si="2"/>
        <v>37446.166666666664</v>
      </c>
      <c r="N3" s="30">
        <f t="shared" si="2"/>
        <v>37446.166666666664</v>
      </c>
      <c r="O3" s="30">
        <f t="shared" si="2"/>
        <v>37446.166666666664</v>
      </c>
      <c r="P3" s="30">
        <f t="shared" si="2"/>
        <v>37446.166666666664</v>
      </c>
      <c r="Q3" s="30">
        <f t="shared" si="2"/>
        <v>37446.166666666664</v>
      </c>
      <c r="R3" s="30">
        <f t="shared" si="2"/>
        <v>37446.166666666664</v>
      </c>
      <c r="S3" s="30">
        <f t="shared" si="2"/>
        <v>37446.166666666664</v>
      </c>
    </row>
    <row r="4" spans="1:19">
      <c r="A4" s="145" t="s">
        <v>230</v>
      </c>
      <c r="B4" s="145" t="s">
        <v>231</v>
      </c>
      <c r="C4" s="145" t="s">
        <v>227</v>
      </c>
      <c r="D4" s="145"/>
      <c r="E4" s="146">
        <v>2</v>
      </c>
      <c r="F4" s="147">
        <v>853380</v>
      </c>
      <c r="G4" s="148" t="s">
        <v>303</v>
      </c>
      <c r="H4" s="30">
        <f t="shared" si="1"/>
        <v>35557.5</v>
      </c>
      <c r="I4" s="30">
        <f>H4</f>
        <v>35557.5</v>
      </c>
      <c r="J4" s="30">
        <f t="shared" ref="J4:S4" si="3">I4</f>
        <v>35557.5</v>
      </c>
      <c r="K4" s="30">
        <f t="shared" si="3"/>
        <v>35557.5</v>
      </c>
      <c r="L4" s="30">
        <f t="shared" si="3"/>
        <v>35557.5</v>
      </c>
      <c r="M4" s="30">
        <f t="shared" si="3"/>
        <v>35557.5</v>
      </c>
      <c r="N4" s="30">
        <f t="shared" si="3"/>
        <v>35557.5</v>
      </c>
      <c r="O4" s="30">
        <f t="shared" si="3"/>
        <v>35557.5</v>
      </c>
      <c r="P4" s="30">
        <f t="shared" si="3"/>
        <v>35557.5</v>
      </c>
      <c r="Q4" s="30">
        <f t="shared" si="3"/>
        <v>35557.5</v>
      </c>
      <c r="R4" s="30">
        <f t="shared" si="3"/>
        <v>35557.5</v>
      </c>
      <c r="S4" s="30">
        <f t="shared" si="3"/>
        <v>35557.5</v>
      </c>
    </row>
    <row r="5" spans="1:19">
      <c r="A5" s="145" t="s">
        <v>232</v>
      </c>
      <c r="B5" s="145" t="s">
        <v>233</v>
      </c>
      <c r="C5" s="145" t="s">
        <v>227</v>
      </c>
      <c r="D5" s="145"/>
      <c r="E5" s="146">
        <v>2</v>
      </c>
      <c r="F5" s="147">
        <v>684472</v>
      </c>
      <c r="G5" s="148" t="s">
        <v>303</v>
      </c>
      <c r="H5" s="30">
        <f t="shared" si="1"/>
        <v>28519.666666666668</v>
      </c>
      <c r="I5" s="30">
        <f t="shared" ref="I5:S36" si="4">H5</f>
        <v>28519.666666666668</v>
      </c>
      <c r="J5" s="30">
        <f t="shared" si="4"/>
        <v>28519.666666666668</v>
      </c>
      <c r="K5" s="30">
        <f t="shared" si="4"/>
        <v>28519.666666666668</v>
      </c>
      <c r="L5" s="30">
        <f t="shared" si="4"/>
        <v>28519.666666666668</v>
      </c>
      <c r="M5" s="30">
        <f t="shared" si="4"/>
        <v>28519.666666666668</v>
      </c>
      <c r="N5" s="30">
        <f t="shared" si="4"/>
        <v>28519.666666666668</v>
      </c>
      <c r="O5" s="30">
        <f t="shared" si="4"/>
        <v>28519.666666666668</v>
      </c>
      <c r="P5" s="30">
        <f t="shared" si="4"/>
        <v>28519.666666666668</v>
      </c>
      <c r="Q5" s="30">
        <f t="shared" si="4"/>
        <v>28519.666666666668</v>
      </c>
      <c r="R5" s="30">
        <f t="shared" si="4"/>
        <v>28519.666666666668</v>
      </c>
      <c r="S5" s="30">
        <f t="shared" si="4"/>
        <v>28519.666666666668</v>
      </c>
    </row>
    <row r="6" spans="1:19">
      <c r="A6" s="145" t="s">
        <v>234</v>
      </c>
      <c r="B6" s="145" t="s">
        <v>235</v>
      </c>
      <c r="C6" s="145" t="s">
        <v>227</v>
      </c>
      <c r="D6" s="145"/>
      <c r="E6" s="146">
        <v>2</v>
      </c>
      <c r="F6" s="147">
        <v>564472</v>
      </c>
      <c r="G6" s="148" t="s">
        <v>303</v>
      </c>
      <c r="H6" s="30">
        <f t="shared" si="1"/>
        <v>23519.666666666668</v>
      </c>
      <c r="I6" s="30">
        <f t="shared" si="4"/>
        <v>23519.666666666668</v>
      </c>
      <c r="J6" s="30">
        <f t="shared" si="4"/>
        <v>23519.666666666668</v>
      </c>
      <c r="K6" s="30">
        <f t="shared" si="4"/>
        <v>23519.666666666668</v>
      </c>
      <c r="L6" s="30">
        <f t="shared" si="4"/>
        <v>23519.666666666668</v>
      </c>
      <c r="M6" s="30">
        <f t="shared" si="4"/>
        <v>23519.666666666668</v>
      </c>
      <c r="N6" s="30">
        <f t="shared" si="4"/>
        <v>23519.666666666668</v>
      </c>
      <c r="O6" s="30">
        <f t="shared" si="4"/>
        <v>23519.666666666668</v>
      </c>
      <c r="P6" s="30">
        <f t="shared" si="4"/>
        <v>23519.666666666668</v>
      </c>
      <c r="Q6" s="30">
        <f t="shared" si="4"/>
        <v>23519.666666666668</v>
      </c>
      <c r="R6" s="30">
        <f t="shared" si="4"/>
        <v>23519.666666666668</v>
      </c>
      <c r="S6" s="30">
        <f t="shared" si="4"/>
        <v>23519.666666666668</v>
      </c>
    </row>
    <row r="7" spans="1:19">
      <c r="A7" s="145" t="s">
        <v>236</v>
      </c>
      <c r="B7" s="145" t="s">
        <v>237</v>
      </c>
      <c r="C7" s="145" t="s">
        <v>227</v>
      </c>
      <c r="D7" s="145"/>
      <c r="E7" s="146">
        <v>2</v>
      </c>
      <c r="F7" s="147">
        <v>720032</v>
      </c>
      <c r="G7" s="148" t="s">
        <v>303</v>
      </c>
      <c r="H7" s="30">
        <f t="shared" si="1"/>
        <v>30001.333333333332</v>
      </c>
      <c r="I7" s="30">
        <f t="shared" si="4"/>
        <v>30001.333333333332</v>
      </c>
      <c r="J7" s="30">
        <f t="shared" si="4"/>
        <v>30001.333333333332</v>
      </c>
      <c r="K7" s="30">
        <f t="shared" si="4"/>
        <v>30001.333333333332</v>
      </c>
      <c r="L7" s="30">
        <f t="shared" si="4"/>
        <v>30001.333333333332</v>
      </c>
      <c r="M7" s="30">
        <f t="shared" si="4"/>
        <v>30001.333333333332</v>
      </c>
      <c r="N7" s="30">
        <f t="shared" si="4"/>
        <v>30001.333333333332</v>
      </c>
      <c r="O7" s="30">
        <f t="shared" si="4"/>
        <v>30001.333333333332</v>
      </c>
      <c r="P7" s="30">
        <f t="shared" si="4"/>
        <v>30001.333333333332</v>
      </c>
      <c r="Q7" s="30">
        <f t="shared" si="4"/>
        <v>30001.333333333332</v>
      </c>
      <c r="R7" s="30">
        <f t="shared" si="4"/>
        <v>30001.333333333332</v>
      </c>
      <c r="S7" s="30">
        <f t="shared" si="4"/>
        <v>30001.333333333332</v>
      </c>
    </row>
    <row r="8" spans="1:19">
      <c r="A8" s="145" t="s">
        <v>238</v>
      </c>
      <c r="B8" s="145" t="s">
        <v>239</v>
      </c>
      <c r="C8" s="145" t="s">
        <v>227</v>
      </c>
      <c r="D8" s="145"/>
      <c r="E8" s="146">
        <v>2</v>
      </c>
      <c r="F8" s="147">
        <v>573364</v>
      </c>
      <c r="G8" s="148" t="s">
        <v>303</v>
      </c>
      <c r="H8" s="30">
        <f t="shared" si="1"/>
        <v>23890.166666666668</v>
      </c>
      <c r="I8" s="30">
        <f t="shared" si="4"/>
        <v>23890.166666666668</v>
      </c>
      <c r="J8" s="30">
        <f t="shared" si="4"/>
        <v>23890.166666666668</v>
      </c>
      <c r="K8" s="30">
        <f t="shared" si="4"/>
        <v>23890.166666666668</v>
      </c>
      <c r="L8" s="30">
        <f t="shared" si="4"/>
        <v>23890.166666666668</v>
      </c>
      <c r="M8" s="30">
        <f t="shared" si="4"/>
        <v>23890.166666666668</v>
      </c>
      <c r="N8" s="30">
        <f t="shared" si="4"/>
        <v>23890.166666666668</v>
      </c>
      <c r="O8" s="30">
        <f t="shared" si="4"/>
        <v>23890.166666666668</v>
      </c>
      <c r="P8" s="30">
        <f t="shared" si="4"/>
        <v>23890.166666666668</v>
      </c>
      <c r="Q8" s="30">
        <f t="shared" si="4"/>
        <v>23890.166666666668</v>
      </c>
      <c r="R8" s="30">
        <f t="shared" si="4"/>
        <v>23890.166666666668</v>
      </c>
      <c r="S8" s="30">
        <f t="shared" si="4"/>
        <v>23890.166666666668</v>
      </c>
    </row>
    <row r="9" spans="1:19">
      <c r="A9" s="145" t="s">
        <v>240</v>
      </c>
      <c r="B9" s="145" t="s">
        <v>241</v>
      </c>
      <c r="C9" s="145" t="s">
        <v>227</v>
      </c>
      <c r="D9" s="145"/>
      <c r="E9" s="146">
        <v>2</v>
      </c>
      <c r="F9" s="147">
        <v>582252</v>
      </c>
      <c r="G9" s="148" t="s">
        <v>303</v>
      </c>
      <c r="H9" s="30">
        <f t="shared" si="1"/>
        <v>24260.5</v>
      </c>
      <c r="I9" s="30">
        <f t="shared" si="4"/>
        <v>24260.5</v>
      </c>
      <c r="J9" s="30">
        <f t="shared" si="4"/>
        <v>24260.5</v>
      </c>
      <c r="K9" s="30">
        <f t="shared" si="4"/>
        <v>24260.5</v>
      </c>
      <c r="L9" s="30">
        <f t="shared" si="4"/>
        <v>24260.5</v>
      </c>
      <c r="M9" s="30">
        <f t="shared" si="4"/>
        <v>24260.5</v>
      </c>
      <c r="N9" s="30">
        <f t="shared" si="4"/>
        <v>24260.5</v>
      </c>
      <c r="O9" s="30">
        <f t="shared" si="4"/>
        <v>24260.5</v>
      </c>
      <c r="P9" s="30">
        <f t="shared" si="4"/>
        <v>24260.5</v>
      </c>
      <c r="Q9" s="30">
        <f t="shared" si="4"/>
        <v>24260.5</v>
      </c>
      <c r="R9" s="30">
        <f t="shared" si="4"/>
        <v>24260.5</v>
      </c>
      <c r="S9" s="30">
        <f t="shared" si="4"/>
        <v>24260.5</v>
      </c>
    </row>
    <row r="10" spans="1:19">
      <c r="A10" s="145" t="s">
        <v>242</v>
      </c>
      <c r="B10" s="145" t="s">
        <v>243</v>
      </c>
      <c r="C10" s="145" t="s">
        <v>227</v>
      </c>
      <c r="D10" s="145"/>
      <c r="E10" s="146">
        <v>2</v>
      </c>
      <c r="F10" s="147">
        <v>4079888</v>
      </c>
      <c r="G10" s="148" t="s">
        <v>303</v>
      </c>
      <c r="H10" s="30">
        <f t="shared" si="1"/>
        <v>169995.33333333334</v>
      </c>
      <c r="I10" s="30">
        <f t="shared" si="4"/>
        <v>169995.33333333334</v>
      </c>
      <c r="J10" s="30">
        <f t="shared" si="4"/>
        <v>169995.33333333334</v>
      </c>
      <c r="K10" s="30">
        <f t="shared" si="4"/>
        <v>169995.33333333334</v>
      </c>
      <c r="L10" s="30">
        <f t="shared" si="4"/>
        <v>169995.33333333334</v>
      </c>
      <c r="M10" s="30">
        <f t="shared" si="4"/>
        <v>169995.33333333334</v>
      </c>
      <c r="N10" s="30">
        <f t="shared" si="4"/>
        <v>169995.33333333334</v>
      </c>
      <c r="O10" s="30">
        <f t="shared" si="4"/>
        <v>169995.33333333334</v>
      </c>
      <c r="P10" s="30">
        <f t="shared" si="4"/>
        <v>169995.33333333334</v>
      </c>
      <c r="Q10" s="30">
        <f t="shared" si="4"/>
        <v>169995.33333333334</v>
      </c>
      <c r="R10" s="30">
        <f t="shared" si="4"/>
        <v>169995.33333333334</v>
      </c>
      <c r="S10" s="30">
        <f t="shared" si="4"/>
        <v>169995.33333333334</v>
      </c>
    </row>
    <row r="11" spans="1:19">
      <c r="A11" s="145" t="s">
        <v>244</v>
      </c>
      <c r="B11" s="145" t="s">
        <v>245</v>
      </c>
      <c r="C11" s="145" t="s">
        <v>227</v>
      </c>
      <c r="D11" s="145"/>
      <c r="E11" s="146">
        <v>3</v>
      </c>
      <c r="F11" s="147">
        <v>1576080</v>
      </c>
      <c r="G11" s="148" t="s">
        <v>303</v>
      </c>
      <c r="H11" s="30">
        <f t="shared" si="1"/>
        <v>65670</v>
      </c>
      <c r="I11" s="30">
        <f t="shared" si="4"/>
        <v>65670</v>
      </c>
      <c r="J11" s="30">
        <f t="shared" si="4"/>
        <v>65670</v>
      </c>
      <c r="K11" s="30">
        <f t="shared" si="4"/>
        <v>65670</v>
      </c>
      <c r="L11" s="30">
        <f t="shared" si="4"/>
        <v>65670</v>
      </c>
      <c r="M11" s="30">
        <f t="shared" si="4"/>
        <v>65670</v>
      </c>
      <c r="N11" s="30">
        <f t="shared" si="4"/>
        <v>65670</v>
      </c>
      <c r="O11" s="30">
        <f t="shared" si="4"/>
        <v>65670</v>
      </c>
      <c r="P11" s="30">
        <f t="shared" si="4"/>
        <v>65670</v>
      </c>
      <c r="Q11" s="30">
        <f t="shared" si="4"/>
        <v>65670</v>
      </c>
      <c r="R11" s="30">
        <f t="shared" si="4"/>
        <v>65670</v>
      </c>
      <c r="S11" s="30">
        <f t="shared" si="4"/>
        <v>65670</v>
      </c>
    </row>
    <row r="12" spans="1:19">
      <c r="A12" s="145" t="s">
        <v>246</v>
      </c>
      <c r="B12" s="145" t="s">
        <v>247</v>
      </c>
      <c r="C12" s="145" t="s">
        <v>227</v>
      </c>
      <c r="D12" s="145"/>
      <c r="E12" s="146">
        <v>1</v>
      </c>
      <c r="F12" s="147">
        <v>515584</v>
      </c>
      <c r="G12" s="148" t="s">
        <v>303</v>
      </c>
      <c r="H12" s="30">
        <f t="shared" si="1"/>
        <v>21482.666666666668</v>
      </c>
      <c r="I12" s="30">
        <f t="shared" si="4"/>
        <v>21482.666666666668</v>
      </c>
      <c r="J12" s="30">
        <f t="shared" si="4"/>
        <v>21482.666666666668</v>
      </c>
      <c r="K12" s="30">
        <f t="shared" si="4"/>
        <v>21482.666666666668</v>
      </c>
      <c r="L12" s="30">
        <f t="shared" si="4"/>
        <v>21482.666666666668</v>
      </c>
      <c r="M12" s="30">
        <f t="shared" si="4"/>
        <v>21482.666666666668</v>
      </c>
      <c r="N12" s="30">
        <f t="shared" si="4"/>
        <v>21482.666666666668</v>
      </c>
      <c r="O12" s="30">
        <f t="shared" si="4"/>
        <v>21482.666666666668</v>
      </c>
      <c r="P12" s="30">
        <f t="shared" si="4"/>
        <v>21482.666666666668</v>
      </c>
      <c r="Q12" s="30">
        <f t="shared" si="4"/>
        <v>21482.666666666668</v>
      </c>
      <c r="R12" s="30">
        <f t="shared" si="4"/>
        <v>21482.666666666668</v>
      </c>
      <c r="S12" s="30">
        <f t="shared" si="4"/>
        <v>21482.666666666668</v>
      </c>
    </row>
    <row r="13" spans="1:19">
      <c r="A13" s="145" t="s">
        <v>248</v>
      </c>
      <c r="B13" s="145" t="s">
        <v>249</v>
      </c>
      <c r="C13" s="145" t="s">
        <v>227</v>
      </c>
      <c r="D13" s="145"/>
      <c r="E13" s="146">
        <v>2</v>
      </c>
      <c r="F13" s="147">
        <v>982268</v>
      </c>
      <c r="G13" s="148" t="s">
        <v>303</v>
      </c>
      <c r="H13" s="30">
        <f t="shared" si="1"/>
        <v>40927.833333333336</v>
      </c>
      <c r="I13" s="30">
        <f t="shared" si="4"/>
        <v>40927.833333333336</v>
      </c>
      <c r="J13" s="30">
        <f t="shared" si="4"/>
        <v>40927.833333333336</v>
      </c>
      <c r="K13" s="30">
        <f t="shared" si="4"/>
        <v>40927.833333333336</v>
      </c>
      <c r="L13" s="30">
        <f t="shared" si="4"/>
        <v>40927.833333333336</v>
      </c>
      <c r="M13" s="30">
        <f t="shared" si="4"/>
        <v>40927.833333333336</v>
      </c>
      <c r="N13" s="30">
        <f t="shared" si="4"/>
        <v>40927.833333333336</v>
      </c>
      <c r="O13" s="30">
        <f t="shared" si="4"/>
        <v>40927.833333333336</v>
      </c>
      <c r="P13" s="30">
        <f t="shared" si="4"/>
        <v>40927.833333333336</v>
      </c>
      <c r="Q13" s="30">
        <f t="shared" si="4"/>
        <v>40927.833333333336</v>
      </c>
      <c r="R13" s="30">
        <f t="shared" si="4"/>
        <v>40927.833333333336</v>
      </c>
      <c r="S13" s="30">
        <f t="shared" si="4"/>
        <v>40927.833333333336</v>
      </c>
    </row>
    <row r="14" spans="1:19">
      <c r="A14" s="145" t="s">
        <v>250</v>
      </c>
      <c r="B14" s="145" t="s">
        <v>231</v>
      </c>
      <c r="C14" s="145" t="s">
        <v>227</v>
      </c>
      <c r="D14" s="145"/>
      <c r="E14" s="146">
        <v>1</v>
      </c>
      <c r="F14" s="147">
        <v>426684</v>
      </c>
      <c r="G14" s="148" t="s">
        <v>303</v>
      </c>
      <c r="H14" s="30">
        <f t="shared" si="1"/>
        <v>17778.5</v>
      </c>
      <c r="I14" s="30">
        <f t="shared" si="4"/>
        <v>17778.5</v>
      </c>
      <c r="J14" s="30">
        <f t="shared" si="4"/>
        <v>17778.5</v>
      </c>
      <c r="K14" s="30">
        <f t="shared" si="4"/>
        <v>17778.5</v>
      </c>
      <c r="L14" s="30">
        <f t="shared" si="4"/>
        <v>17778.5</v>
      </c>
      <c r="M14" s="30">
        <f t="shared" si="4"/>
        <v>17778.5</v>
      </c>
      <c r="N14" s="30">
        <f t="shared" si="4"/>
        <v>17778.5</v>
      </c>
      <c r="O14" s="30">
        <f t="shared" si="4"/>
        <v>17778.5</v>
      </c>
      <c r="P14" s="30">
        <f t="shared" si="4"/>
        <v>17778.5</v>
      </c>
      <c r="Q14" s="30">
        <f t="shared" si="4"/>
        <v>17778.5</v>
      </c>
      <c r="R14" s="30">
        <f t="shared" si="4"/>
        <v>17778.5</v>
      </c>
      <c r="S14" s="30">
        <f t="shared" si="4"/>
        <v>17778.5</v>
      </c>
    </row>
    <row r="15" spans="1:19">
      <c r="A15" s="145" t="s">
        <v>251</v>
      </c>
      <c r="B15" s="145" t="s">
        <v>252</v>
      </c>
      <c r="C15" s="145" t="s">
        <v>227</v>
      </c>
      <c r="D15" s="145"/>
      <c r="E15" s="146">
        <v>1</v>
      </c>
      <c r="F15" s="147">
        <v>10756096</v>
      </c>
      <c r="G15" s="148" t="s">
        <v>303</v>
      </c>
      <c r="H15" s="30">
        <f t="shared" si="1"/>
        <v>448170.66666666669</v>
      </c>
      <c r="I15" s="30">
        <f t="shared" si="4"/>
        <v>448170.66666666669</v>
      </c>
      <c r="J15" s="30">
        <f t="shared" si="4"/>
        <v>448170.66666666669</v>
      </c>
      <c r="K15" s="30">
        <f t="shared" si="4"/>
        <v>448170.66666666669</v>
      </c>
      <c r="L15" s="30">
        <f t="shared" si="4"/>
        <v>448170.66666666669</v>
      </c>
      <c r="M15" s="30">
        <f t="shared" si="4"/>
        <v>448170.66666666669</v>
      </c>
      <c r="N15" s="30">
        <f t="shared" si="4"/>
        <v>448170.66666666669</v>
      </c>
      <c r="O15" s="30">
        <f t="shared" si="4"/>
        <v>448170.66666666669</v>
      </c>
      <c r="P15" s="30">
        <f t="shared" si="4"/>
        <v>448170.66666666669</v>
      </c>
      <c r="Q15" s="30">
        <f t="shared" si="4"/>
        <v>448170.66666666669</v>
      </c>
      <c r="R15" s="30">
        <f t="shared" si="4"/>
        <v>448170.66666666669</v>
      </c>
      <c r="S15" s="30">
        <f t="shared" si="4"/>
        <v>448170.66666666669</v>
      </c>
    </row>
    <row r="16" spans="1:19">
      <c r="A16" s="145" t="s">
        <v>253</v>
      </c>
      <c r="B16" s="145" t="s">
        <v>254</v>
      </c>
      <c r="C16" s="145" t="s">
        <v>227</v>
      </c>
      <c r="D16" s="145"/>
      <c r="E16" s="146">
        <v>1</v>
      </c>
      <c r="F16" s="147">
        <v>6133644</v>
      </c>
      <c r="G16" s="148" t="s">
        <v>303</v>
      </c>
      <c r="H16" s="30">
        <f t="shared" si="1"/>
        <v>255568.5</v>
      </c>
      <c r="I16" s="30">
        <f t="shared" si="4"/>
        <v>255568.5</v>
      </c>
      <c r="J16" s="30">
        <f t="shared" si="4"/>
        <v>255568.5</v>
      </c>
      <c r="K16" s="30">
        <f t="shared" si="4"/>
        <v>255568.5</v>
      </c>
      <c r="L16" s="30">
        <f t="shared" si="4"/>
        <v>255568.5</v>
      </c>
      <c r="M16" s="30">
        <f t="shared" si="4"/>
        <v>255568.5</v>
      </c>
      <c r="N16" s="30">
        <f t="shared" si="4"/>
        <v>255568.5</v>
      </c>
      <c r="O16" s="30">
        <f t="shared" si="4"/>
        <v>255568.5</v>
      </c>
      <c r="P16" s="30">
        <f t="shared" si="4"/>
        <v>255568.5</v>
      </c>
      <c r="Q16" s="30">
        <f t="shared" si="4"/>
        <v>255568.5</v>
      </c>
      <c r="R16" s="30">
        <f t="shared" si="4"/>
        <v>255568.5</v>
      </c>
      <c r="S16" s="30">
        <f t="shared" si="4"/>
        <v>255568.5</v>
      </c>
    </row>
    <row r="17" spans="1:19">
      <c r="A17" s="145" t="s">
        <v>255</v>
      </c>
      <c r="B17" s="145" t="s">
        <v>256</v>
      </c>
      <c r="C17" s="145" t="s">
        <v>227</v>
      </c>
      <c r="D17" s="145"/>
      <c r="E17" s="146">
        <v>1</v>
      </c>
      <c r="F17" s="147">
        <v>4933580</v>
      </c>
      <c r="G17" s="148" t="s">
        <v>303</v>
      </c>
      <c r="H17" s="30">
        <f t="shared" si="1"/>
        <v>205565.83333333334</v>
      </c>
      <c r="I17" s="30">
        <f t="shared" si="4"/>
        <v>205565.83333333334</v>
      </c>
      <c r="J17" s="30">
        <f t="shared" si="4"/>
        <v>205565.83333333334</v>
      </c>
      <c r="K17" s="30">
        <f t="shared" si="4"/>
        <v>205565.83333333334</v>
      </c>
      <c r="L17" s="30">
        <f t="shared" si="4"/>
        <v>205565.83333333334</v>
      </c>
      <c r="M17" s="30">
        <f t="shared" si="4"/>
        <v>205565.83333333334</v>
      </c>
      <c r="N17" s="30">
        <f t="shared" si="4"/>
        <v>205565.83333333334</v>
      </c>
      <c r="O17" s="30">
        <f t="shared" si="4"/>
        <v>205565.83333333334</v>
      </c>
      <c r="P17" s="30">
        <f t="shared" si="4"/>
        <v>205565.83333333334</v>
      </c>
      <c r="Q17" s="30">
        <f t="shared" si="4"/>
        <v>205565.83333333334</v>
      </c>
      <c r="R17" s="30">
        <f t="shared" si="4"/>
        <v>205565.83333333334</v>
      </c>
      <c r="S17" s="30">
        <f t="shared" si="4"/>
        <v>205565.83333333334</v>
      </c>
    </row>
    <row r="18" spans="1:19">
      <c r="A18" s="145" t="s">
        <v>257</v>
      </c>
      <c r="B18" s="145" t="s">
        <v>258</v>
      </c>
      <c r="C18" s="145" t="s">
        <v>227</v>
      </c>
      <c r="D18" s="145"/>
      <c r="E18" s="146">
        <v>1</v>
      </c>
      <c r="F18" s="147">
        <v>1866756</v>
      </c>
      <c r="G18" s="148" t="s">
        <v>303</v>
      </c>
      <c r="H18" s="30">
        <f t="shared" si="1"/>
        <v>77781.5</v>
      </c>
      <c r="I18" s="30">
        <f t="shared" si="4"/>
        <v>77781.5</v>
      </c>
      <c r="J18" s="30">
        <f t="shared" si="4"/>
        <v>77781.5</v>
      </c>
      <c r="K18" s="30">
        <f t="shared" si="4"/>
        <v>77781.5</v>
      </c>
      <c r="L18" s="30">
        <f t="shared" si="4"/>
        <v>77781.5</v>
      </c>
      <c r="M18" s="30">
        <f t="shared" si="4"/>
        <v>77781.5</v>
      </c>
      <c r="N18" s="30">
        <f t="shared" si="4"/>
        <v>77781.5</v>
      </c>
      <c r="O18" s="30">
        <f t="shared" si="4"/>
        <v>77781.5</v>
      </c>
      <c r="P18" s="30">
        <f t="shared" si="4"/>
        <v>77781.5</v>
      </c>
      <c r="Q18" s="30">
        <f t="shared" si="4"/>
        <v>77781.5</v>
      </c>
      <c r="R18" s="30">
        <f t="shared" si="4"/>
        <v>77781.5</v>
      </c>
      <c r="S18" s="30">
        <f t="shared" si="4"/>
        <v>77781.5</v>
      </c>
    </row>
    <row r="19" spans="1:19">
      <c r="A19" s="145" t="s">
        <v>259</v>
      </c>
      <c r="B19" s="145" t="s">
        <v>260</v>
      </c>
      <c r="C19" s="145" t="s">
        <v>227</v>
      </c>
      <c r="D19" s="145"/>
      <c r="E19" s="146">
        <v>1</v>
      </c>
      <c r="F19" s="147">
        <v>2311232</v>
      </c>
      <c r="G19" s="148" t="s">
        <v>303</v>
      </c>
      <c r="H19" s="30">
        <f t="shared" si="1"/>
        <v>96301.333333333328</v>
      </c>
      <c r="I19" s="30">
        <f t="shared" si="4"/>
        <v>96301.333333333328</v>
      </c>
      <c r="J19" s="30">
        <f t="shared" si="4"/>
        <v>96301.333333333328</v>
      </c>
      <c r="K19" s="30">
        <f t="shared" si="4"/>
        <v>96301.333333333328</v>
      </c>
      <c r="L19" s="30">
        <f t="shared" si="4"/>
        <v>96301.333333333328</v>
      </c>
      <c r="M19" s="30">
        <f t="shared" si="4"/>
        <v>96301.333333333328</v>
      </c>
      <c r="N19" s="30">
        <f t="shared" si="4"/>
        <v>96301.333333333328</v>
      </c>
      <c r="O19" s="30">
        <f t="shared" si="4"/>
        <v>96301.333333333328</v>
      </c>
      <c r="P19" s="30">
        <f t="shared" si="4"/>
        <v>96301.333333333328</v>
      </c>
      <c r="Q19" s="30">
        <f t="shared" si="4"/>
        <v>96301.333333333328</v>
      </c>
      <c r="R19" s="30">
        <f t="shared" si="4"/>
        <v>96301.333333333328</v>
      </c>
      <c r="S19" s="30">
        <f t="shared" si="4"/>
        <v>96301.333333333328</v>
      </c>
    </row>
    <row r="20" spans="1:19">
      <c r="A20" s="149" t="s">
        <v>261</v>
      </c>
      <c r="B20" s="149" t="s">
        <v>262</v>
      </c>
      <c r="C20" s="149" t="s">
        <v>263</v>
      </c>
      <c r="E20" s="150">
        <v>1</v>
      </c>
      <c r="F20" s="147">
        <v>4055666</v>
      </c>
      <c r="G20" s="151" t="s">
        <v>301</v>
      </c>
      <c r="H20" s="30">
        <f t="shared" si="1"/>
        <v>168986.08333333334</v>
      </c>
      <c r="I20" s="30">
        <f t="shared" si="4"/>
        <v>168986.08333333334</v>
      </c>
      <c r="J20" s="30">
        <f t="shared" si="4"/>
        <v>168986.08333333334</v>
      </c>
      <c r="K20" s="30">
        <f t="shared" si="4"/>
        <v>168986.08333333334</v>
      </c>
      <c r="L20" s="30">
        <f t="shared" si="4"/>
        <v>168986.08333333334</v>
      </c>
      <c r="M20" s="30">
        <f t="shared" si="4"/>
        <v>168986.08333333334</v>
      </c>
      <c r="N20" s="30">
        <f t="shared" si="4"/>
        <v>168986.08333333334</v>
      </c>
      <c r="O20" s="30">
        <f t="shared" si="4"/>
        <v>168986.08333333334</v>
      </c>
      <c r="P20" s="30">
        <f t="shared" si="4"/>
        <v>168986.08333333334</v>
      </c>
      <c r="Q20" s="30">
        <f t="shared" si="4"/>
        <v>168986.08333333334</v>
      </c>
      <c r="R20" s="30">
        <f t="shared" si="4"/>
        <v>168986.08333333334</v>
      </c>
      <c r="S20" s="30">
        <f t="shared" si="4"/>
        <v>168986.08333333334</v>
      </c>
    </row>
    <row r="21" spans="1:19">
      <c r="A21" s="145" t="s">
        <v>264</v>
      </c>
      <c r="B21" s="145" t="s">
        <v>265</v>
      </c>
      <c r="C21" s="145" t="s">
        <v>263</v>
      </c>
      <c r="E21" s="146">
        <v>1</v>
      </c>
      <c r="F21" s="147">
        <v>1764292</v>
      </c>
      <c r="G21" s="148" t="s">
        <v>301</v>
      </c>
      <c r="H21" s="30">
        <f t="shared" si="1"/>
        <v>73512.166666666672</v>
      </c>
      <c r="I21" s="30">
        <f t="shared" si="4"/>
        <v>73512.166666666672</v>
      </c>
      <c r="J21" s="30">
        <f t="shared" si="4"/>
        <v>73512.166666666672</v>
      </c>
      <c r="K21" s="30">
        <f t="shared" si="4"/>
        <v>73512.166666666672</v>
      </c>
      <c r="L21" s="30">
        <f t="shared" si="4"/>
        <v>73512.166666666672</v>
      </c>
      <c r="M21" s="30">
        <f t="shared" si="4"/>
        <v>73512.166666666672</v>
      </c>
      <c r="N21" s="30">
        <f t="shared" si="4"/>
        <v>73512.166666666672</v>
      </c>
      <c r="O21" s="30">
        <f t="shared" si="4"/>
        <v>73512.166666666672</v>
      </c>
      <c r="P21" s="30">
        <f t="shared" si="4"/>
        <v>73512.166666666672</v>
      </c>
      <c r="Q21" s="30">
        <f t="shared" si="4"/>
        <v>73512.166666666672</v>
      </c>
      <c r="R21" s="30">
        <f t="shared" si="4"/>
        <v>73512.166666666672</v>
      </c>
      <c r="S21" s="30">
        <f t="shared" si="4"/>
        <v>73512.166666666672</v>
      </c>
    </row>
    <row r="22" spans="1:19">
      <c r="A22" s="145" t="s">
        <v>266</v>
      </c>
      <c r="B22" s="145" t="s">
        <v>267</v>
      </c>
      <c r="C22" s="145" t="s">
        <v>263</v>
      </c>
      <c r="E22" s="146">
        <v>2</v>
      </c>
      <c r="F22" s="147">
        <v>2004833</v>
      </c>
      <c r="G22" s="148" t="s">
        <v>301</v>
      </c>
      <c r="H22" s="30">
        <f t="shared" si="1"/>
        <v>83534.708333333328</v>
      </c>
      <c r="I22" s="30">
        <f t="shared" si="4"/>
        <v>83534.708333333328</v>
      </c>
      <c r="J22" s="30">
        <f t="shared" si="4"/>
        <v>83534.708333333328</v>
      </c>
      <c r="K22" s="30">
        <f t="shared" si="4"/>
        <v>83534.708333333328</v>
      </c>
      <c r="L22" s="30">
        <f t="shared" si="4"/>
        <v>83534.708333333328</v>
      </c>
      <c r="M22" s="30">
        <f t="shared" si="4"/>
        <v>83534.708333333328</v>
      </c>
      <c r="N22" s="30">
        <f t="shared" si="4"/>
        <v>83534.708333333328</v>
      </c>
      <c r="O22" s="30">
        <f t="shared" si="4"/>
        <v>83534.708333333328</v>
      </c>
      <c r="P22" s="30">
        <f t="shared" si="4"/>
        <v>83534.708333333328</v>
      </c>
      <c r="Q22" s="30">
        <f t="shared" si="4"/>
        <v>83534.708333333328</v>
      </c>
      <c r="R22" s="30">
        <f t="shared" si="4"/>
        <v>83534.708333333328</v>
      </c>
      <c r="S22" s="30">
        <f t="shared" si="4"/>
        <v>83534.708333333328</v>
      </c>
    </row>
    <row r="23" spans="1:19">
      <c r="A23" s="145" t="s">
        <v>268</v>
      </c>
      <c r="B23" s="145" t="s">
        <v>269</v>
      </c>
      <c r="C23" s="145" t="s">
        <v>263</v>
      </c>
      <c r="E23" s="146">
        <v>2</v>
      </c>
      <c r="F23" s="147">
        <v>1654084</v>
      </c>
      <c r="G23" s="148" t="s">
        <v>301</v>
      </c>
      <c r="H23" s="30">
        <f t="shared" si="1"/>
        <v>68920.166666666672</v>
      </c>
      <c r="I23" s="30">
        <f t="shared" si="4"/>
        <v>68920.166666666672</v>
      </c>
      <c r="J23" s="30">
        <f t="shared" si="4"/>
        <v>68920.166666666672</v>
      </c>
      <c r="K23" s="30">
        <f t="shared" si="4"/>
        <v>68920.166666666672</v>
      </c>
      <c r="L23" s="30">
        <f t="shared" si="4"/>
        <v>68920.166666666672</v>
      </c>
      <c r="M23" s="30">
        <f t="shared" si="4"/>
        <v>68920.166666666672</v>
      </c>
      <c r="N23" s="30">
        <f t="shared" si="4"/>
        <v>68920.166666666672</v>
      </c>
      <c r="O23" s="30">
        <f t="shared" si="4"/>
        <v>68920.166666666672</v>
      </c>
      <c r="P23" s="30">
        <f t="shared" si="4"/>
        <v>68920.166666666672</v>
      </c>
      <c r="Q23" s="30">
        <f t="shared" si="4"/>
        <v>68920.166666666672</v>
      </c>
      <c r="R23" s="30">
        <f t="shared" si="4"/>
        <v>68920.166666666672</v>
      </c>
      <c r="S23" s="30">
        <f t="shared" si="4"/>
        <v>68920.166666666672</v>
      </c>
    </row>
    <row r="24" spans="1:19">
      <c r="A24" s="145" t="s">
        <v>270</v>
      </c>
      <c r="B24" s="145" t="s">
        <v>271</v>
      </c>
      <c r="C24" s="145" t="s">
        <v>263</v>
      </c>
      <c r="E24" s="146">
        <v>2</v>
      </c>
      <c r="F24" s="147">
        <v>1349333</v>
      </c>
      <c r="G24" s="148" t="s">
        <v>301</v>
      </c>
      <c r="H24" s="30">
        <f t="shared" si="1"/>
        <v>56222.208333333336</v>
      </c>
      <c r="I24" s="30">
        <f t="shared" si="4"/>
        <v>56222.208333333336</v>
      </c>
      <c r="J24" s="30">
        <f t="shared" si="4"/>
        <v>56222.208333333336</v>
      </c>
      <c r="K24" s="30">
        <f t="shared" si="4"/>
        <v>56222.208333333336</v>
      </c>
      <c r="L24" s="30">
        <f t="shared" si="4"/>
        <v>56222.208333333336</v>
      </c>
      <c r="M24" s="30">
        <f t="shared" si="4"/>
        <v>56222.208333333336</v>
      </c>
      <c r="N24" s="30">
        <f t="shared" si="4"/>
        <v>56222.208333333336</v>
      </c>
      <c r="O24" s="30">
        <f t="shared" si="4"/>
        <v>56222.208333333336</v>
      </c>
      <c r="P24" s="30">
        <f t="shared" si="4"/>
        <v>56222.208333333336</v>
      </c>
      <c r="Q24" s="30">
        <f t="shared" si="4"/>
        <v>56222.208333333336</v>
      </c>
      <c r="R24" s="30">
        <f t="shared" si="4"/>
        <v>56222.208333333336</v>
      </c>
      <c r="S24" s="30">
        <f t="shared" si="4"/>
        <v>56222.208333333336</v>
      </c>
    </row>
    <row r="25" spans="1:19">
      <c r="A25" s="145" t="s">
        <v>272</v>
      </c>
      <c r="B25" s="145" t="s">
        <v>273</v>
      </c>
      <c r="C25" s="145" t="s">
        <v>274</v>
      </c>
      <c r="E25" s="146">
        <v>2</v>
      </c>
      <c r="F25" s="147">
        <v>1669417</v>
      </c>
      <c r="G25" s="148" t="s">
        <v>301</v>
      </c>
      <c r="H25" s="30">
        <f t="shared" si="1"/>
        <v>69559.041666666672</v>
      </c>
      <c r="I25" s="30">
        <f t="shared" si="4"/>
        <v>69559.041666666672</v>
      </c>
      <c r="J25" s="30">
        <f t="shared" si="4"/>
        <v>69559.041666666672</v>
      </c>
      <c r="K25" s="30">
        <f t="shared" si="4"/>
        <v>69559.041666666672</v>
      </c>
      <c r="L25" s="30">
        <f t="shared" si="4"/>
        <v>69559.041666666672</v>
      </c>
      <c r="M25" s="30">
        <f t="shared" si="4"/>
        <v>69559.041666666672</v>
      </c>
      <c r="N25" s="30">
        <f t="shared" si="4"/>
        <v>69559.041666666672</v>
      </c>
      <c r="O25" s="30">
        <f t="shared" si="4"/>
        <v>69559.041666666672</v>
      </c>
      <c r="P25" s="30">
        <f t="shared" si="4"/>
        <v>69559.041666666672</v>
      </c>
      <c r="Q25" s="30">
        <f t="shared" si="4"/>
        <v>69559.041666666672</v>
      </c>
      <c r="R25" s="30">
        <f t="shared" si="4"/>
        <v>69559.041666666672</v>
      </c>
      <c r="S25" s="30">
        <f t="shared" si="4"/>
        <v>69559.041666666672</v>
      </c>
    </row>
    <row r="26" spans="1:19">
      <c r="A26" s="145" t="s">
        <v>275</v>
      </c>
      <c r="B26" s="145" t="s">
        <v>276</v>
      </c>
      <c r="C26" s="145" t="s">
        <v>263</v>
      </c>
      <c r="E26" s="146">
        <v>1</v>
      </c>
      <c r="F26" s="147">
        <v>4053750</v>
      </c>
      <c r="G26" s="148" t="s">
        <v>301</v>
      </c>
      <c r="H26" s="30">
        <f t="shared" si="1"/>
        <v>168906.25</v>
      </c>
      <c r="I26" s="30">
        <f t="shared" si="4"/>
        <v>168906.25</v>
      </c>
      <c r="J26" s="30">
        <f t="shared" si="4"/>
        <v>168906.25</v>
      </c>
      <c r="K26" s="30">
        <f t="shared" si="4"/>
        <v>168906.25</v>
      </c>
      <c r="L26" s="30">
        <f t="shared" si="4"/>
        <v>168906.25</v>
      </c>
      <c r="M26" s="30">
        <f t="shared" si="4"/>
        <v>168906.25</v>
      </c>
      <c r="N26" s="30">
        <f t="shared" si="4"/>
        <v>168906.25</v>
      </c>
      <c r="O26" s="30">
        <f t="shared" si="4"/>
        <v>168906.25</v>
      </c>
      <c r="P26" s="30">
        <f t="shared" si="4"/>
        <v>168906.25</v>
      </c>
      <c r="Q26" s="30">
        <f t="shared" si="4"/>
        <v>168906.25</v>
      </c>
      <c r="R26" s="30">
        <f t="shared" si="4"/>
        <v>168906.25</v>
      </c>
      <c r="S26" s="30">
        <f t="shared" si="4"/>
        <v>168906.25</v>
      </c>
    </row>
    <row r="27" spans="1:19">
      <c r="A27" s="145" t="s">
        <v>277</v>
      </c>
      <c r="B27" s="145" t="s">
        <v>278</v>
      </c>
      <c r="C27" s="145" t="s">
        <v>263</v>
      </c>
      <c r="E27" s="146">
        <v>3</v>
      </c>
      <c r="F27" s="147">
        <v>3176875</v>
      </c>
      <c r="G27" s="148" t="s">
        <v>301</v>
      </c>
      <c r="H27" s="30">
        <f t="shared" si="1"/>
        <v>132369.79166666666</v>
      </c>
      <c r="I27" s="30">
        <f t="shared" si="4"/>
        <v>132369.79166666666</v>
      </c>
      <c r="J27" s="30">
        <f t="shared" si="4"/>
        <v>132369.79166666666</v>
      </c>
      <c r="K27" s="30">
        <f t="shared" si="4"/>
        <v>132369.79166666666</v>
      </c>
      <c r="L27" s="30">
        <f t="shared" si="4"/>
        <v>132369.79166666666</v>
      </c>
      <c r="M27" s="30">
        <f t="shared" ref="M27:S27" si="5">L27</f>
        <v>132369.79166666666</v>
      </c>
      <c r="N27" s="30">
        <f t="shared" si="5"/>
        <v>132369.79166666666</v>
      </c>
      <c r="O27" s="30">
        <f t="shared" si="5"/>
        <v>132369.79166666666</v>
      </c>
      <c r="P27" s="30">
        <f t="shared" si="5"/>
        <v>132369.79166666666</v>
      </c>
      <c r="Q27" s="30">
        <f t="shared" si="5"/>
        <v>132369.79166666666</v>
      </c>
      <c r="R27" s="30">
        <f t="shared" si="5"/>
        <v>132369.79166666666</v>
      </c>
      <c r="S27" s="30">
        <f t="shared" si="5"/>
        <v>132369.79166666666</v>
      </c>
    </row>
    <row r="28" spans="1:19">
      <c r="A28" s="145" t="s">
        <v>279</v>
      </c>
      <c r="B28" s="145" t="s">
        <v>280</v>
      </c>
      <c r="C28" s="145" t="s">
        <v>263</v>
      </c>
      <c r="E28" s="146">
        <v>2</v>
      </c>
      <c r="F28" s="147">
        <v>1629167</v>
      </c>
      <c r="G28" s="148" t="s">
        <v>301</v>
      </c>
      <c r="H28" s="30">
        <f t="shared" si="1"/>
        <v>67881.958333333328</v>
      </c>
      <c r="I28" s="30">
        <f t="shared" si="4"/>
        <v>67881.958333333328</v>
      </c>
      <c r="J28" s="30">
        <f t="shared" ref="J28:S32" si="6">I28</f>
        <v>67881.958333333328</v>
      </c>
      <c r="K28" s="30">
        <f t="shared" si="6"/>
        <v>67881.958333333328</v>
      </c>
      <c r="L28" s="30">
        <f t="shared" si="6"/>
        <v>67881.958333333328</v>
      </c>
      <c r="M28" s="30">
        <f t="shared" si="6"/>
        <v>67881.958333333328</v>
      </c>
      <c r="N28" s="30">
        <f t="shared" si="6"/>
        <v>67881.958333333328</v>
      </c>
      <c r="O28" s="30">
        <f t="shared" si="6"/>
        <v>67881.958333333328</v>
      </c>
      <c r="P28" s="30">
        <f t="shared" si="6"/>
        <v>67881.958333333328</v>
      </c>
      <c r="Q28" s="30">
        <f t="shared" si="6"/>
        <v>67881.958333333328</v>
      </c>
      <c r="R28" s="30">
        <f t="shared" si="6"/>
        <v>67881.958333333328</v>
      </c>
      <c r="S28" s="30">
        <f t="shared" si="6"/>
        <v>67881.958333333328</v>
      </c>
    </row>
    <row r="29" spans="1:19">
      <c r="A29" s="145" t="s">
        <v>281</v>
      </c>
      <c r="B29" s="145" t="s">
        <v>282</v>
      </c>
      <c r="C29" s="145" t="s">
        <v>263</v>
      </c>
      <c r="E29" s="146">
        <v>5</v>
      </c>
      <c r="F29" s="147">
        <v>3378125</v>
      </c>
      <c r="G29" s="148" t="s">
        <v>301</v>
      </c>
      <c r="H29" s="30">
        <f t="shared" si="1"/>
        <v>140755.20833333334</v>
      </c>
      <c r="I29" s="30">
        <f t="shared" si="4"/>
        <v>140755.20833333334</v>
      </c>
      <c r="J29" s="30">
        <f t="shared" si="6"/>
        <v>140755.20833333334</v>
      </c>
      <c r="K29" s="30">
        <f t="shared" si="6"/>
        <v>140755.20833333334</v>
      </c>
      <c r="L29" s="30">
        <f t="shared" si="6"/>
        <v>140755.20833333334</v>
      </c>
      <c r="M29" s="30">
        <f t="shared" si="6"/>
        <v>140755.20833333334</v>
      </c>
      <c r="N29" s="30">
        <f t="shared" si="6"/>
        <v>140755.20833333334</v>
      </c>
      <c r="O29" s="30">
        <f t="shared" si="6"/>
        <v>140755.20833333334</v>
      </c>
      <c r="P29" s="30">
        <f t="shared" si="6"/>
        <v>140755.20833333334</v>
      </c>
      <c r="Q29" s="30">
        <f t="shared" si="6"/>
        <v>140755.20833333334</v>
      </c>
      <c r="R29" s="30">
        <f t="shared" si="6"/>
        <v>140755.20833333334</v>
      </c>
      <c r="S29" s="30">
        <f t="shared" si="6"/>
        <v>140755.20833333334</v>
      </c>
    </row>
    <row r="30" spans="1:19">
      <c r="A30" s="145" t="s">
        <v>283</v>
      </c>
      <c r="B30" s="145" t="s">
        <v>284</v>
      </c>
      <c r="C30" s="145" t="s">
        <v>263</v>
      </c>
      <c r="E30" s="146">
        <v>4</v>
      </c>
      <c r="F30" s="147">
        <v>4634500</v>
      </c>
      <c r="G30" s="148" t="s">
        <v>301</v>
      </c>
      <c r="H30" s="30">
        <f t="shared" si="1"/>
        <v>193104.16666666666</v>
      </c>
      <c r="I30" s="30">
        <f t="shared" si="4"/>
        <v>193104.16666666666</v>
      </c>
      <c r="J30" s="30">
        <f t="shared" si="6"/>
        <v>193104.16666666666</v>
      </c>
      <c r="K30" s="30">
        <f t="shared" si="6"/>
        <v>193104.16666666666</v>
      </c>
      <c r="L30" s="30">
        <f t="shared" si="6"/>
        <v>193104.16666666666</v>
      </c>
      <c r="M30" s="30">
        <f t="shared" si="6"/>
        <v>193104.16666666666</v>
      </c>
      <c r="N30" s="30">
        <f t="shared" si="6"/>
        <v>193104.16666666666</v>
      </c>
      <c r="O30" s="30">
        <f t="shared" si="6"/>
        <v>193104.16666666666</v>
      </c>
      <c r="P30" s="30">
        <f t="shared" si="6"/>
        <v>193104.16666666666</v>
      </c>
      <c r="Q30" s="30">
        <f t="shared" si="6"/>
        <v>193104.16666666666</v>
      </c>
      <c r="R30" s="30">
        <f t="shared" si="6"/>
        <v>193104.16666666666</v>
      </c>
      <c r="S30" s="30">
        <f t="shared" si="6"/>
        <v>193104.16666666666</v>
      </c>
    </row>
    <row r="31" spans="1:19">
      <c r="A31" s="145" t="s">
        <v>285</v>
      </c>
      <c r="B31" s="145" t="s">
        <v>286</v>
      </c>
      <c r="C31" s="145" t="s">
        <v>263</v>
      </c>
      <c r="E31" s="146">
        <v>2</v>
      </c>
      <c r="F31" s="147">
        <v>511750</v>
      </c>
      <c r="G31" s="148" t="s">
        <v>301</v>
      </c>
      <c r="H31" s="30">
        <f t="shared" si="1"/>
        <v>21322.916666666668</v>
      </c>
      <c r="I31" s="30">
        <f t="shared" si="4"/>
        <v>21322.916666666668</v>
      </c>
      <c r="J31" s="30">
        <f t="shared" si="6"/>
        <v>21322.916666666668</v>
      </c>
      <c r="K31" s="30">
        <f t="shared" si="6"/>
        <v>21322.916666666668</v>
      </c>
      <c r="L31" s="30">
        <f t="shared" si="6"/>
        <v>21322.916666666668</v>
      </c>
      <c r="M31" s="30">
        <f t="shared" si="6"/>
        <v>21322.916666666668</v>
      </c>
      <c r="N31" s="30">
        <f t="shared" si="6"/>
        <v>21322.916666666668</v>
      </c>
      <c r="O31" s="30">
        <f t="shared" si="6"/>
        <v>21322.916666666668</v>
      </c>
      <c r="P31" s="30">
        <f t="shared" si="6"/>
        <v>21322.916666666668</v>
      </c>
      <c r="Q31" s="30">
        <f t="shared" si="6"/>
        <v>21322.916666666668</v>
      </c>
      <c r="R31" s="30">
        <f t="shared" si="6"/>
        <v>21322.916666666668</v>
      </c>
      <c r="S31" s="30">
        <f t="shared" si="6"/>
        <v>21322.916666666668</v>
      </c>
    </row>
    <row r="32" spans="1:19">
      <c r="A32" s="145" t="s">
        <v>287</v>
      </c>
      <c r="B32" s="145" t="s">
        <v>288</v>
      </c>
      <c r="C32" s="145" t="s">
        <v>289</v>
      </c>
      <c r="E32" s="146">
        <v>1</v>
      </c>
      <c r="F32" s="147">
        <v>3020827</v>
      </c>
      <c r="G32" s="148" t="s">
        <v>301</v>
      </c>
      <c r="H32" s="30">
        <f t="shared" si="1"/>
        <v>125867.79166666667</v>
      </c>
      <c r="I32" s="30">
        <f t="shared" si="4"/>
        <v>125867.79166666667</v>
      </c>
      <c r="J32" s="30">
        <f t="shared" si="6"/>
        <v>125867.79166666667</v>
      </c>
      <c r="K32" s="30">
        <f t="shared" si="6"/>
        <v>125867.79166666667</v>
      </c>
      <c r="L32" s="30">
        <f t="shared" si="6"/>
        <v>125867.79166666667</v>
      </c>
      <c r="M32" s="30">
        <f t="shared" si="6"/>
        <v>125867.79166666667</v>
      </c>
      <c r="N32" s="30">
        <f t="shared" si="6"/>
        <v>125867.79166666667</v>
      </c>
      <c r="O32" s="30">
        <f t="shared" si="6"/>
        <v>125867.79166666667</v>
      </c>
      <c r="P32" s="30">
        <f t="shared" si="6"/>
        <v>125867.79166666667</v>
      </c>
      <c r="Q32" s="30">
        <f t="shared" si="6"/>
        <v>125867.79166666667</v>
      </c>
      <c r="R32" s="30">
        <f t="shared" si="6"/>
        <v>125867.79166666667</v>
      </c>
      <c r="S32" s="30">
        <f t="shared" si="6"/>
        <v>125867.79166666667</v>
      </c>
    </row>
    <row r="33" spans="1:19">
      <c r="A33" s="145" t="s">
        <v>290</v>
      </c>
      <c r="B33" s="145" t="s">
        <v>291</v>
      </c>
      <c r="C33" s="145" t="s">
        <v>274</v>
      </c>
      <c r="E33" s="146">
        <v>1</v>
      </c>
      <c r="G33" s="148"/>
      <c r="H33" s="30">
        <f t="shared" si="1"/>
        <v>0</v>
      </c>
      <c r="I33" s="30">
        <f t="shared" si="4"/>
        <v>0</v>
      </c>
    </row>
    <row r="34" spans="1:19">
      <c r="A34" s="145" t="s">
        <v>292</v>
      </c>
      <c r="B34" s="145" t="s">
        <v>293</v>
      </c>
      <c r="C34" s="145" t="s">
        <v>227</v>
      </c>
      <c r="E34" s="146">
        <v>1</v>
      </c>
      <c r="F34" s="147">
        <v>1209353</v>
      </c>
      <c r="G34" s="148" t="s">
        <v>303</v>
      </c>
      <c r="H34" s="30">
        <f t="shared" si="1"/>
        <v>50389.708333333336</v>
      </c>
      <c r="I34" s="30">
        <f t="shared" si="4"/>
        <v>50389.708333333336</v>
      </c>
      <c r="J34" s="30">
        <f t="shared" ref="J34:S37" si="7">I34</f>
        <v>50389.708333333336</v>
      </c>
      <c r="K34" s="30">
        <f t="shared" si="7"/>
        <v>50389.708333333336</v>
      </c>
      <c r="L34" s="30">
        <f t="shared" si="7"/>
        <v>50389.708333333336</v>
      </c>
      <c r="M34" s="30">
        <f t="shared" si="7"/>
        <v>50389.708333333336</v>
      </c>
      <c r="N34" s="30">
        <f t="shared" si="7"/>
        <v>50389.708333333336</v>
      </c>
      <c r="O34" s="30">
        <f t="shared" si="7"/>
        <v>50389.708333333336</v>
      </c>
      <c r="P34" s="30">
        <f t="shared" si="7"/>
        <v>50389.708333333336</v>
      </c>
      <c r="Q34" s="30">
        <f t="shared" si="7"/>
        <v>50389.708333333336</v>
      </c>
      <c r="R34" s="30">
        <f t="shared" si="7"/>
        <v>50389.708333333336</v>
      </c>
      <c r="S34" s="30">
        <f t="shared" si="7"/>
        <v>50389.708333333336</v>
      </c>
    </row>
    <row r="35" spans="1:19">
      <c r="A35" s="145" t="s">
        <v>294</v>
      </c>
      <c r="B35" s="145" t="s">
        <v>295</v>
      </c>
      <c r="C35" s="145" t="s">
        <v>296</v>
      </c>
      <c r="E35" s="146">
        <v>1</v>
      </c>
      <c r="F35" s="147">
        <v>384000</v>
      </c>
      <c r="G35" s="148" t="s">
        <v>301</v>
      </c>
      <c r="H35" s="30">
        <f t="shared" si="1"/>
        <v>16000</v>
      </c>
      <c r="I35" s="30">
        <f t="shared" si="4"/>
        <v>16000</v>
      </c>
      <c r="J35" s="30">
        <f t="shared" si="7"/>
        <v>16000</v>
      </c>
      <c r="K35" s="30">
        <f t="shared" si="7"/>
        <v>16000</v>
      </c>
      <c r="L35" s="30">
        <f t="shared" si="7"/>
        <v>16000</v>
      </c>
      <c r="M35" s="30">
        <f t="shared" si="7"/>
        <v>16000</v>
      </c>
      <c r="N35" s="30">
        <f t="shared" si="7"/>
        <v>16000</v>
      </c>
      <c r="O35" s="30">
        <f t="shared" si="7"/>
        <v>16000</v>
      </c>
      <c r="P35" s="30">
        <f t="shared" si="7"/>
        <v>16000</v>
      </c>
      <c r="Q35" s="30">
        <f t="shared" si="7"/>
        <v>16000</v>
      </c>
      <c r="R35" s="30">
        <f t="shared" si="7"/>
        <v>16000</v>
      </c>
      <c r="S35" s="30">
        <f t="shared" si="7"/>
        <v>16000</v>
      </c>
    </row>
    <row r="36" spans="1:19">
      <c r="A36" s="145" t="s">
        <v>297</v>
      </c>
      <c r="B36" s="145" t="s">
        <v>298</v>
      </c>
      <c r="C36" s="145" t="s">
        <v>263</v>
      </c>
      <c r="E36" s="146">
        <v>1</v>
      </c>
      <c r="F36" s="147">
        <v>4964492</v>
      </c>
      <c r="G36" s="148" t="s">
        <v>300</v>
      </c>
      <c r="H36" s="30">
        <f t="shared" si="1"/>
        <v>206853.83333333334</v>
      </c>
      <c r="I36" s="30">
        <f t="shared" si="4"/>
        <v>206853.83333333334</v>
      </c>
      <c r="J36" s="30">
        <f t="shared" si="7"/>
        <v>206853.83333333334</v>
      </c>
      <c r="K36" s="30">
        <f t="shared" si="7"/>
        <v>206853.83333333334</v>
      </c>
      <c r="L36" s="30">
        <f t="shared" si="7"/>
        <v>206853.83333333334</v>
      </c>
      <c r="M36" s="30">
        <f t="shared" si="7"/>
        <v>206853.83333333334</v>
      </c>
      <c r="N36" s="30">
        <f t="shared" si="7"/>
        <v>206853.83333333334</v>
      </c>
      <c r="O36" s="30">
        <f t="shared" si="7"/>
        <v>206853.83333333334</v>
      </c>
      <c r="P36" s="30">
        <f t="shared" si="7"/>
        <v>206853.83333333334</v>
      </c>
      <c r="Q36" s="30">
        <f t="shared" si="7"/>
        <v>206853.83333333334</v>
      </c>
      <c r="R36" s="30">
        <f t="shared" si="7"/>
        <v>206853.83333333334</v>
      </c>
      <c r="S36" s="30">
        <f t="shared" si="7"/>
        <v>206853.83333333334</v>
      </c>
    </row>
    <row r="37" spans="1:19">
      <c r="A37" s="152" t="s">
        <v>432</v>
      </c>
      <c r="B37" s="153" t="s">
        <v>433</v>
      </c>
      <c r="C37" s="152" t="s">
        <v>434</v>
      </c>
      <c r="D37" s="30">
        <v>44074</v>
      </c>
      <c r="E37" s="147">
        <v>1</v>
      </c>
      <c r="F37" s="147">
        <v>322600909</v>
      </c>
      <c r="G37" s="148" t="s">
        <v>438</v>
      </c>
      <c r="P37" s="30">
        <v>2688340.91</v>
      </c>
      <c r="Q37" s="30">
        <f t="shared" si="7"/>
        <v>2688340.91</v>
      </c>
      <c r="R37" s="30">
        <f t="shared" si="7"/>
        <v>2688340.91</v>
      </c>
      <c r="S37" s="30">
        <f t="shared" si="7"/>
        <v>2688340.91</v>
      </c>
    </row>
    <row r="38" spans="1:19">
      <c r="A38" s="152"/>
      <c r="B38" s="152"/>
      <c r="C38" s="152"/>
      <c r="E38" s="147"/>
      <c r="F38" s="147"/>
      <c r="G38" s="148"/>
    </row>
    <row r="39" spans="1:19">
      <c r="A39" s="152" t="s">
        <v>435</v>
      </c>
      <c r="B39" s="153" t="s">
        <v>436</v>
      </c>
      <c r="C39" s="152"/>
      <c r="D39" s="30">
        <v>43930</v>
      </c>
      <c r="E39" s="147"/>
      <c r="F39" s="147">
        <v>1203600000</v>
      </c>
      <c r="G39" s="148" t="s">
        <v>437</v>
      </c>
    </row>
    <row r="40" spans="1:19">
      <c r="A40" s="152"/>
      <c r="B40" s="152"/>
      <c r="C40" s="152"/>
      <c r="E40" s="147"/>
      <c r="F40" s="147"/>
      <c r="G40" s="148"/>
    </row>
    <row r="41" spans="1:19">
      <c r="A41" s="152"/>
      <c r="B41" s="152"/>
      <c r="C41" s="152"/>
      <c r="E41" s="147"/>
      <c r="F41" s="147"/>
      <c r="G41" s="148"/>
    </row>
    <row r="42" spans="1:19">
      <c r="A42" s="152"/>
      <c r="B42" s="152"/>
      <c r="C42" s="152"/>
      <c r="E42" s="147"/>
      <c r="F42" s="147"/>
      <c r="G42" s="148"/>
    </row>
    <row r="43" spans="1:19">
      <c r="F43" s="72">
        <f>SUM(F2:F39)</f>
        <v>1616263806</v>
      </c>
      <c r="H43" s="30">
        <f>SUM(H2:H42)</f>
        <v>3752620.7083333335</v>
      </c>
      <c r="I43" s="30">
        <f t="shared" ref="I43:S43" si="8">SUM(I2:I42)</f>
        <v>3752620.7083333335</v>
      </c>
      <c r="J43" s="30">
        <f t="shared" si="8"/>
        <v>3752620.7083333335</v>
      </c>
      <c r="K43" s="30">
        <f t="shared" si="8"/>
        <v>3752620.7083333335</v>
      </c>
      <c r="L43" s="30">
        <f t="shared" si="8"/>
        <v>3752620.7083333335</v>
      </c>
      <c r="M43" s="30">
        <f t="shared" si="8"/>
        <v>3752620.7083333335</v>
      </c>
      <c r="N43" s="30">
        <f t="shared" si="8"/>
        <v>3752620.7083333335</v>
      </c>
      <c r="O43" s="30">
        <f t="shared" si="8"/>
        <v>3752620.7083333335</v>
      </c>
      <c r="P43" s="30">
        <f t="shared" si="8"/>
        <v>6440961.6183333341</v>
      </c>
      <c r="Q43" s="30">
        <f t="shared" si="8"/>
        <v>6440961.6183333341</v>
      </c>
      <c r="R43" s="30">
        <f t="shared" si="8"/>
        <v>6440961.6183333341</v>
      </c>
      <c r="S43" s="30">
        <f t="shared" si="8"/>
        <v>6440961.6183333341</v>
      </c>
    </row>
    <row r="45" spans="1:19">
      <c r="H45" s="30">
        <f>H43+I43+J43</f>
        <v>11257862.125</v>
      </c>
      <c r="K45" s="30">
        <f>K43+L43+M43</f>
        <v>11257862.125</v>
      </c>
      <c r="N45" s="30">
        <f>N43+O43+P43</f>
        <v>13946203.035</v>
      </c>
      <c r="Q45" s="30">
        <f>Q43+R43+S43</f>
        <v>19322884.855000004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Mua vao</vt:lpstr>
      <vt:lpstr>ban ra</vt:lpstr>
      <vt:lpstr>HĐ mua vao</vt:lpstr>
      <vt:lpstr>HĐ ban ra</vt:lpstr>
      <vt:lpstr>bang luong</vt:lpstr>
      <vt:lpstr>an ca</vt:lpstr>
      <vt:lpstr>Bảng lương chi tiết</vt:lpstr>
      <vt:lpstr>bcc</vt:lpstr>
      <vt:lpstr>phan bo</vt:lpstr>
      <vt:lpstr>bao hiem</vt:lpstr>
      <vt:lpstr>gia von</vt:lpstr>
      <vt:lpstr>Thue GTGT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2021-07-11T03:34:30Z</dcterms:created>
  <dcterms:modified xsi:type="dcterms:W3CDTF">2021-12-12T12:47:31Z</dcterms:modified>
</cp:coreProperties>
</file>