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0"/>
  <workbookPr defaultThemeVersion="124226"/>
  <xr:revisionPtr revIDLastSave="36" documentId="11_1005CD5AFE4F4AB1CDAA260FFB4944E140863CA6" xr6:coauthVersionLast="47" xr6:coauthVersionMax="47" xr10:uidLastSave="{725269CB-8B49-4CC3-B813-B631A1F3C6CC}"/>
  <bookViews>
    <workbookView xWindow="480" yWindow="345" windowWidth="15015" windowHeight="21915" xr2:uid="{00000000-000D-0000-FFFF-FFFF00000000}"/>
  </bookViews>
  <sheets>
    <sheet name="Invoice" sheetId="1" r:id="rId1"/>
    <sheet name="Stock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C7" i="1"/>
  <c r="B8" i="1"/>
  <c r="C8" i="1"/>
  <c r="C9" i="1" l="1"/>
  <c r="E15" i="2"/>
  <c r="E14" i="2"/>
  <c r="F14" i="2" s="1"/>
  <c r="E13" i="2"/>
  <c r="G13" i="2" s="1"/>
  <c r="E12" i="2"/>
  <c r="F12" i="2" s="1"/>
  <c r="E11" i="2"/>
  <c r="E10" i="2"/>
  <c r="F10" i="2" s="1"/>
  <c r="E9" i="2"/>
  <c r="G9" i="2" s="1"/>
  <c r="E8" i="2"/>
  <c r="F8" i="2" s="1"/>
  <c r="E7" i="2"/>
  <c r="E6" i="2"/>
  <c r="F6" i="2" s="1"/>
  <c r="G7" i="2" l="1"/>
  <c r="F7" i="2"/>
  <c r="G11" i="2"/>
  <c r="F11" i="2"/>
  <c r="G15" i="2"/>
  <c r="F15" i="2"/>
  <c r="F9" i="2"/>
  <c r="F13" i="2"/>
  <c r="G6" i="2"/>
  <c r="G8" i="2"/>
  <c r="G10" i="2"/>
  <c r="G12" i="2"/>
  <c r="G14" i="2"/>
</calcChain>
</file>

<file path=xl/sharedStrings.xml><?xml version="1.0" encoding="utf-8"?>
<sst xmlns="http://schemas.openxmlformats.org/spreadsheetml/2006/main" count="36" uniqueCount="33">
  <si>
    <t>Invoice</t>
  </si>
  <si>
    <t>Classic Watches Ltd</t>
  </si>
  <si>
    <t>Code</t>
  </si>
  <si>
    <t>Description</t>
  </si>
  <si>
    <t>Price</t>
  </si>
  <si>
    <t>CA74</t>
  </si>
  <si>
    <t>Total:</t>
  </si>
  <si>
    <t>Stock</t>
  </si>
  <si>
    <t>Gross Profit</t>
  </si>
  <si>
    <t>Date</t>
  </si>
  <si>
    <t>Cost price</t>
  </si>
  <si>
    <t>Selling Price</t>
  </si>
  <si>
    <t>Profit</t>
  </si>
  <si>
    <t>Classified Ad</t>
  </si>
  <si>
    <t>BR48</t>
  </si>
  <si>
    <t>Breitling Duograph 18K</t>
  </si>
  <si>
    <t>Cartier Tank 18K</t>
  </si>
  <si>
    <t>RO66</t>
  </si>
  <si>
    <t>Rolex Tudor Oyster</t>
  </si>
  <si>
    <t>PA83</t>
  </si>
  <si>
    <t>Patek Phillipe Jumbo Nautilus</t>
  </si>
  <si>
    <t>AU78</t>
  </si>
  <si>
    <t>Audemars Piguet Royal Oack Jumbo 18K</t>
  </si>
  <si>
    <t>BR43</t>
  </si>
  <si>
    <t>Breitling Chronomat 18K</t>
  </si>
  <si>
    <t>VA63</t>
  </si>
  <si>
    <t>Vaucheron &amp; Constantin 18K</t>
  </si>
  <si>
    <t>RO28</t>
  </si>
  <si>
    <t>Rolex Oyster Ultra Prima</t>
  </si>
  <si>
    <t>JA58</t>
  </si>
  <si>
    <t>Jaeger Le Coultre Automatic</t>
  </si>
  <si>
    <t>OM68</t>
  </si>
  <si>
    <t>Omega Constellation Gold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</si>
</sst>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4" applyNumberFormat="0" applyFill="0" applyAlignment="0" applyProtection="0"/>
  </cellStyleXfs>
  <cellXfs count="17">
    <xf numFmtId="0" fontId="0" fillId="0" borderId="0" xfId="0"/>
    <xf numFmtId="164" fontId="3" fillId="0" borderId="1" xfId="3" applyNumberFormat="1"/>
    <xf numFmtId="0" fontId="0" fillId="0" borderId="0" xfId="1" applyNumberFormat="1" applyFont="1"/>
    <xf numFmtId="164" fontId="0" fillId="0" borderId="0" xfId="1" applyNumberFormat="1" applyFont="1"/>
    <xf numFmtId="164" fontId="5" fillId="0" borderId="0" xfId="6" applyNumberFormat="1"/>
    <xf numFmtId="9" fontId="5" fillId="0" borderId="0" xfId="6" applyNumberFormat="1"/>
    <xf numFmtId="164" fontId="5" fillId="0" borderId="3" xfId="5" applyNumberFormat="1"/>
    <xf numFmtId="0" fontId="5" fillId="0" borderId="3" xfId="5" applyNumberFormat="1"/>
    <xf numFmtId="0" fontId="5" fillId="0" borderId="3" xfId="5"/>
    <xf numFmtId="43" fontId="0" fillId="0" borderId="0" xfId="1" applyFont="1"/>
    <xf numFmtId="43" fontId="0" fillId="0" borderId="0" xfId="0" applyNumberFormat="1"/>
    <xf numFmtId="0" fontId="2" fillId="0" borderId="0" xfId="2"/>
    <xf numFmtId="0" fontId="4" fillId="0" borderId="0" xfId="4" applyBorder="1"/>
    <xf numFmtId="43" fontId="5" fillId="0" borderId="3" xfId="1" applyFont="1" applyBorder="1"/>
    <xf numFmtId="0" fontId="6" fillId="0" borderId="4" xfId="7"/>
    <xf numFmtId="0" fontId="6" fillId="0" borderId="4" xfId="7" applyAlignment="1">
      <alignment horizontal="right"/>
    </xf>
    <xf numFmtId="43" fontId="6" fillId="0" borderId="4" xfId="7" applyNumberFormat="1"/>
  </cellXfs>
  <cellStyles count="8">
    <cellStyle name="Comma" xfId="1" builtinId="3"/>
    <cellStyle name="Heading 1" xfId="3" builtinId="16"/>
    <cellStyle name="Heading 2" xfId="4" builtinId="17"/>
    <cellStyle name="Heading 3" xfId="5" builtinId="18"/>
    <cellStyle name="Heading 4" xfId="6" builtinId="19"/>
    <cellStyle name="Normal" xfId="0" builtinId="0"/>
    <cellStyle name="Title" xfId="2" builtinId="15"/>
    <cellStyle name="Total" xfId="7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B6" sqref="B6"/>
    </sheetView>
  </sheetViews>
  <sheetFormatPr defaultRowHeight="15"/>
  <cols>
    <col min="2" max="2" width="28.140625" customWidth="1"/>
    <col min="3" max="3" width="14.28515625" style="9" customWidth="1"/>
  </cols>
  <sheetData>
    <row r="1" spans="1:3" ht="22.5">
      <c r="A1" s="11" t="s">
        <v>0</v>
      </c>
    </row>
    <row r="3" spans="1:3" ht="17.25">
      <c r="A3" s="12" t="s">
        <v>1</v>
      </c>
    </row>
    <row r="5" spans="1:3" ht="15.75" thickBot="1">
      <c r="A5" s="8" t="s">
        <v>2</v>
      </c>
      <c r="B5" s="8" t="s">
        <v>3</v>
      </c>
      <c r="C5" s="13" t="s">
        <v>4</v>
      </c>
    </row>
    <row r="6" spans="1:3">
      <c r="A6" t="s">
        <v>5</v>
      </c>
    </row>
    <row r="7" spans="1:3">
      <c r="B7" t="str">
        <f>IFERROR(VLOOKUP(A7,Stock!$A$6:$G$15,2,FALSE),"")</f>
        <v/>
      </c>
      <c r="C7" s="9" t="str">
        <f>IFERROR(VLOOKUP(A7,Stock!$A$6:$F$15,5,FALSE),"")</f>
        <v/>
      </c>
    </row>
    <row r="8" spans="1:3">
      <c r="B8" t="str">
        <f>IFERROR(VLOOKUP(A8,Stock!$A$6:$G$15,2,FALSE),"")</f>
        <v/>
      </c>
      <c r="C8" s="9" t="str">
        <f>IFERROR(VLOOKUP(A8,Stock!$A$6:$F$15,5,FALSE),"")</f>
        <v/>
      </c>
    </row>
    <row r="9" spans="1:3" ht="15.75" thickBot="1">
      <c r="A9" s="14"/>
      <c r="B9" s="15" t="s">
        <v>6</v>
      </c>
      <c r="C9" s="16">
        <f>SUM(C6:C8)</f>
        <v>0</v>
      </c>
    </row>
    <row r="10" spans="1:3" ht="15.75" thickTop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A5" sqref="A5"/>
    </sheetView>
  </sheetViews>
  <sheetFormatPr defaultRowHeight="15"/>
  <cols>
    <col min="1" max="1" width="6.7109375" customWidth="1"/>
    <col min="2" max="2" width="22.5703125" customWidth="1"/>
    <col min="3" max="3" width="6.140625" customWidth="1"/>
    <col min="4" max="4" width="11.7109375" customWidth="1"/>
    <col min="5" max="5" width="11" customWidth="1"/>
    <col min="6" max="6" width="9.5703125" bestFit="1" customWidth="1"/>
  </cols>
  <sheetData>
    <row r="1" spans="1:7" ht="20.25" thickBot="1">
      <c r="A1" s="1" t="s">
        <v>7</v>
      </c>
      <c r="C1" s="2"/>
    </row>
    <row r="2" spans="1:7" ht="15.75" thickTop="1">
      <c r="B2" s="3"/>
      <c r="C2" s="2"/>
    </row>
    <row r="3" spans="1:7">
      <c r="B3" s="3"/>
      <c r="C3" s="2"/>
      <c r="D3" s="4" t="s">
        <v>8</v>
      </c>
      <c r="E3" s="5">
        <v>0.3</v>
      </c>
    </row>
    <row r="4" spans="1:7">
      <c r="B4" s="3"/>
      <c r="C4" s="2"/>
    </row>
    <row r="5" spans="1:7" ht="15.75" thickBot="1">
      <c r="A5" s="6" t="s">
        <v>2</v>
      </c>
      <c r="B5" s="6" t="s">
        <v>3</v>
      </c>
      <c r="C5" s="7" t="s">
        <v>9</v>
      </c>
      <c r="D5" s="8" t="s">
        <v>10</v>
      </c>
      <c r="E5" s="8" t="s">
        <v>11</v>
      </c>
      <c r="F5" s="8" t="s">
        <v>12</v>
      </c>
      <c r="G5" s="8" t="s">
        <v>13</v>
      </c>
    </row>
    <row r="6" spans="1:7">
      <c r="A6" t="s">
        <v>14</v>
      </c>
      <c r="B6" s="3" t="s">
        <v>15</v>
      </c>
      <c r="C6" s="2">
        <v>1948</v>
      </c>
      <c r="D6" s="9">
        <v>11500</v>
      </c>
      <c r="E6" s="9">
        <f>MROUND(D6/(1-$E$3),5)</f>
        <v>16430</v>
      </c>
      <c r="F6" s="10">
        <f t="shared" ref="F6:F15" si="0">E6-D6</f>
        <v>4930</v>
      </c>
      <c r="G6" t="str">
        <f>CONCATENATE(B6," (",C6,") ",TEXT(E6,"$#,#0"))</f>
        <v>Breitling Duograph 18K (1948) $16,430</v>
      </c>
    </row>
    <row r="7" spans="1:7">
      <c r="A7" t="s">
        <v>5</v>
      </c>
      <c r="B7" s="3" t="s">
        <v>16</v>
      </c>
      <c r="C7" s="2">
        <v>1974</v>
      </c>
      <c r="D7" s="9">
        <v>3200</v>
      </c>
      <c r="E7" s="9">
        <f t="shared" ref="E7:E15" si="1">MROUND(D7/(1-$E$3),5)</f>
        <v>4570</v>
      </c>
      <c r="F7" s="10">
        <f t="shared" si="0"/>
        <v>1370</v>
      </c>
      <c r="G7" t="str">
        <f t="shared" ref="G7:G15" si="2">CONCATENATE(B7," (",C7,") ",TEXT(E7,"$#,#0"))</f>
        <v>Cartier Tank 18K (1974) $4,570</v>
      </c>
    </row>
    <row r="8" spans="1:7">
      <c r="A8" t="s">
        <v>17</v>
      </c>
      <c r="B8" s="3" t="s">
        <v>18</v>
      </c>
      <c r="C8" s="2">
        <v>1966</v>
      </c>
      <c r="D8" s="9">
        <v>300</v>
      </c>
      <c r="E8" s="9">
        <f t="shared" si="1"/>
        <v>430</v>
      </c>
      <c r="F8" s="10">
        <f t="shared" si="0"/>
        <v>130</v>
      </c>
      <c r="G8" t="str">
        <f t="shared" si="2"/>
        <v>Rolex Tudor Oyster (1966) $430</v>
      </c>
    </row>
    <row r="9" spans="1:7">
      <c r="A9" t="s">
        <v>19</v>
      </c>
      <c r="B9" s="3" t="s">
        <v>20</v>
      </c>
      <c r="C9" s="2">
        <v>1983</v>
      </c>
      <c r="D9" s="9">
        <v>14250</v>
      </c>
      <c r="E9" s="9">
        <f t="shared" si="1"/>
        <v>20355</v>
      </c>
      <c r="F9" s="10">
        <f t="shared" si="0"/>
        <v>6105</v>
      </c>
      <c r="G9" t="str">
        <f t="shared" si="2"/>
        <v>Patek Phillipe Jumbo Nautilus (1983) $20,355</v>
      </c>
    </row>
    <row r="10" spans="1:7">
      <c r="A10" t="s">
        <v>21</v>
      </c>
      <c r="B10" s="3" t="s">
        <v>22</v>
      </c>
      <c r="C10" s="2">
        <v>1978</v>
      </c>
      <c r="D10" s="9">
        <v>12500</v>
      </c>
      <c r="E10" s="9">
        <f t="shared" si="1"/>
        <v>17855</v>
      </c>
      <c r="F10" s="10">
        <f t="shared" si="0"/>
        <v>5355</v>
      </c>
      <c r="G10" t="str">
        <f t="shared" si="2"/>
        <v>Audemars Piguet Royal Oack Jumbo 18K (1978) $17,855</v>
      </c>
    </row>
    <row r="11" spans="1:7">
      <c r="A11" t="s">
        <v>23</v>
      </c>
      <c r="B11" s="3" t="s">
        <v>24</v>
      </c>
      <c r="C11" s="2">
        <v>1943</v>
      </c>
      <c r="D11" s="9">
        <v>2150</v>
      </c>
      <c r="E11" s="9">
        <f t="shared" si="1"/>
        <v>3070</v>
      </c>
      <c r="F11" s="10">
        <f t="shared" si="0"/>
        <v>920</v>
      </c>
      <c r="G11" t="str">
        <f t="shared" si="2"/>
        <v>Breitling Chronomat 18K (1943) $3,070</v>
      </c>
    </row>
    <row r="12" spans="1:7">
      <c r="A12" t="s">
        <v>25</v>
      </c>
      <c r="B12" s="3" t="s">
        <v>26</v>
      </c>
      <c r="C12" s="2">
        <v>1963</v>
      </c>
      <c r="D12" s="9">
        <v>1300</v>
      </c>
      <c r="E12" s="9">
        <f t="shared" si="1"/>
        <v>1855</v>
      </c>
      <c r="F12" s="10">
        <f t="shared" si="0"/>
        <v>555</v>
      </c>
      <c r="G12" t="str">
        <f t="shared" si="2"/>
        <v>Vaucheron &amp; Constantin 18K (1963) $1,855</v>
      </c>
    </row>
    <row r="13" spans="1:7">
      <c r="A13" t="s">
        <v>27</v>
      </c>
      <c r="B13" s="3" t="s">
        <v>28</v>
      </c>
      <c r="C13" s="2">
        <v>1928</v>
      </c>
      <c r="D13" s="9">
        <v>1150</v>
      </c>
      <c r="E13" s="9">
        <f t="shared" si="1"/>
        <v>1645</v>
      </c>
      <c r="F13" s="10">
        <f t="shared" si="0"/>
        <v>495</v>
      </c>
      <c r="G13" t="str">
        <f t="shared" si="2"/>
        <v>Rolex Oyster Ultra Prima (1928) $1,645</v>
      </c>
    </row>
    <row r="14" spans="1:7">
      <c r="A14" t="s">
        <v>29</v>
      </c>
      <c r="B14" s="3" t="s">
        <v>30</v>
      </c>
      <c r="C14" s="2">
        <v>1958</v>
      </c>
      <c r="D14" s="9">
        <v>900</v>
      </c>
      <c r="E14" s="9">
        <f t="shared" si="1"/>
        <v>1285</v>
      </c>
      <c r="F14" s="10">
        <f t="shared" si="0"/>
        <v>385</v>
      </c>
      <c r="G14" t="str">
        <f t="shared" si="2"/>
        <v>Jaeger Le Coultre Automatic (1958) $1,285</v>
      </c>
    </row>
    <row r="15" spans="1:7">
      <c r="A15" t="s">
        <v>31</v>
      </c>
      <c r="B15" s="3" t="s">
        <v>32</v>
      </c>
      <c r="C15" s="2">
        <v>1968</v>
      </c>
      <c r="D15" s="9">
        <v>425</v>
      </c>
      <c r="E15" s="9">
        <f t="shared" si="1"/>
        <v>605</v>
      </c>
      <c r="F15" s="10">
        <f t="shared" si="0"/>
        <v>180</v>
      </c>
      <c r="G15" t="str">
        <f t="shared" si="2"/>
        <v>Omega Constellation Gold Top (1968) $605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6D89B2CBF36A4FB9016F05D8F8F55D" ma:contentTypeVersion="4" ma:contentTypeDescription="Create a new document." ma:contentTypeScope="" ma:versionID="abe1bb51589e055776ae83049917738a">
  <xsd:schema xmlns:xsd="http://www.w3.org/2001/XMLSchema" xmlns:xs="http://www.w3.org/2001/XMLSchema" xmlns:p="http://schemas.microsoft.com/office/2006/metadata/properties" xmlns:ns2="e7c8181c-6bf9-4d45-9187-0ca55213af8a" targetNamespace="http://schemas.microsoft.com/office/2006/metadata/properties" ma:root="true" ma:fieldsID="edc9abd644e38242ac12f6698de73cfd" ns2:_="">
    <xsd:import namespace="e7c8181c-6bf9-4d45-9187-0ca55213af8a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8181c-6bf9-4d45-9187-0ca55213af8a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e7c8181c-6bf9-4d45-9187-0ca55213af8a" xsi:nil="true"/>
  </documentManagement>
</p:properties>
</file>

<file path=customXml/itemProps1.xml><?xml version="1.0" encoding="utf-8"?>
<ds:datastoreItem xmlns:ds="http://schemas.openxmlformats.org/officeDocument/2006/customXml" ds:itemID="{A1289232-18A8-4480-A237-5AE3A4E8F3AA}"/>
</file>

<file path=customXml/itemProps2.xml><?xml version="1.0" encoding="utf-8"?>
<ds:datastoreItem xmlns:ds="http://schemas.openxmlformats.org/officeDocument/2006/customXml" ds:itemID="{862E7C24-D7B1-400C-8CB7-6F8EA2A70F81}"/>
</file>

<file path=customXml/itemProps3.xml><?xml version="1.0" encoding="utf-8"?>
<ds:datastoreItem xmlns:ds="http://schemas.openxmlformats.org/officeDocument/2006/customXml" ds:itemID="{A1E77569-3986-40AC-81AA-7D4A29B804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Smart</dc:creator>
  <cp:keywords/>
  <dc:description/>
  <cp:lastModifiedBy>Vinita Silaparasetty</cp:lastModifiedBy>
  <cp:revision/>
  <dcterms:created xsi:type="dcterms:W3CDTF">2009-06-26T11:05:19Z</dcterms:created>
  <dcterms:modified xsi:type="dcterms:W3CDTF">2022-11-01T13:43:08Z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0x010100746D89B2CBF36A4FB9016F05D8F8F55D</vt:lpwstr>
  </property>
  <property fmtid="{D5CDD505-2E9C-101B-9397-08002B2CF9AE}" pid="3" name="MediaServiceImageTags">
    <vt:lpwstr/>
  </property>
</Properties>
</file>