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mphcmiuedu-my.sharepoint.com/personal/ielsiu20255_student_hcmiu_edu_vn/Documents/NGOCANH/1. IU/2. CPLEX/LogDes/"/>
    </mc:Choice>
  </mc:AlternateContent>
  <xr:revisionPtr revIDLastSave="14" documentId="8_{19AF874C-7DF5-4C05-8A8A-539CB345D023}" xr6:coauthVersionLast="47" xr6:coauthVersionMax="47" xr10:uidLastSave="{5970C81E-429B-443D-9255-E36061928FF1}"/>
  <bookViews>
    <workbookView xWindow="-108" yWindow="-108" windowWidth="23256" windowHeight="12456" activeTab="1" xr2:uid="{00000000-000D-0000-FFFF-FFFF00000000}"/>
  </bookViews>
  <sheets>
    <sheet name="RawData" sheetId="1" r:id="rId1"/>
    <sheet name="Supplier-Market" sheetId="2" r:id="rId2"/>
    <sheet name="Market-Supplier" sheetId="3" r:id="rId3"/>
    <sheet name="COG method" sheetId="4" r:id="rId4"/>
  </sheets>
  <definedNames>
    <definedName name="capacity">RawData!$C$12:$C$17</definedName>
    <definedName name="cost_matrix">'Supplier-Market'!$F$13:$L$18</definedName>
    <definedName name="demand">RawData!$C$2:$C$8</definedName>
    <definedName name="distance_matrix">'Supplier-Market'!$F$3:$L$8</definedName>
    <definedName name="solver_adj" localSheetId="3" hidden="1">'COG method'!$E$28:$E$33</definedName>
    <definedName name="solver_adj" localSheetId="2" hidden="1">'Market-Supplier'!$G$24:$L$30</definedName>
    <definedName name="solver_adj" localSheetId="1" hidden="1">'Supplier-Market'!$F$23:$L$28</definedName>
    <definedName name="solver_cvg" localSheetId="3" hidden="1">0.0001</definedName>
    <definedName name="solver_cvg" localSheetId="2">0.0001</definedName>
    <definedName name="solver_cvg" localSheetId="1">0.0001</definedName>
    <definedName name="solver_drv" localSheetId="3" hidden="1">2</definedName>
    <definedName name="solver_drv" localSheetId="2">1</definedName>
    <definedName name="solver_drv" localSheetId="1">2</definedName>
    <definedName name="solver_eng" localSheetId="3" hidden="1">1</definedName>
    <definedName name="solver_eng" localSheetId="2" hidden="1">1</definedName>
    <definedName name="solver_eng" localSheetId="1" hidden="1">1</definedName>
    <definedName name="solver_est" localSheetId="3" hidden="1">1</definedName>
    <definedName name="solver_est" localSheetId="2">1</definedName>
    <definedName name="solver_est" localSheetId="1">1</definedName>
    <definedName name="solver_itr" localSheetId="3" hidden="1">2147483647</definedName>
    <definedName name="solver_itr" localSheetId="2">2147483647</definedName>
    <definedName name="solver_itr" localSheetId="1">2147483647</definedName>
    <definedName name="solver_lhs1" localSheetId="3" hidden="1">'COG method'!$E$28:$E$33</definedName>
    <definedName name="solver_lhs1" localSheetId="2" hidden="1">'Market-Supplier'!$G$31:$L$31</definedName>
    <definedName name="solver_lhs1" localSheetId="1" hidden="1">'Supplier-Market'!$F$29:$L$29</definedName>
    <definedName name="solver_lhs2" localSheetId="3" hidden="1">'COG method'!$L$21</definedName>
    <definedName name="solver_lhs2" localSheetId="2" hidden="1">'Market-Supplier'!$M$24:$M$30</definedName>
    <definedName name="solver_lhs2" localSheetId="1" hidden="1">'Supplier-Market'!$M$23:$M$28</definedName>
    <definedName name="solver_lhs3" localSheetId="1">'Supplier-Market'!$M$23:$M$28</definedName>
    <definedName name="solver_mip" localSheetId="3" hidden="1">2147483647</definedName>
    <definedName name="solver_mip" localSheetId="2">2147483647</definedName>
    <definedName name="solver_mip" localSheetId="1">2147483647</definedName>
    <definedName name="solver_mni" localSheetId="3" hidden="1">30</definedName>
    <definedName name="solver_mni" localSheetId="2">30</definedName>
    <definedName name="solver_mni" localSheetId="1">30</definedName>
    <definedName name="solver_mrt" localSheetId="3" hidden="1">0.075</definedName>
    <definedName name="solver_mrt" localSheetId="2">0.075</definedName>
    <definedName name="solver_mrt" localSheetId="1">0.075</definedName>
    <definedName name="solver_msl" localSheetId="3" hidden="1">2</definedName>
    <definedName name="solver_msl" localSheetId="2">2</definedName>
    <definedName name="solver_msl" localSheetId="1">2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od" localSheetId="3" hidden="1">2147483647</definedName>
    <definedName name="solver_nod" localSheetId="2">2147483647</definedName>
    <definedName name="solver_nod" localSheetId="1">2147483647</definedName>
    <definedName name="solver_num" localSheetId="3" hidden="1">2</definedName>
    <definedName name="solver_num" localSheetId="2" hidden="1">2</definedName>
    <definedName name="solver_num" localSheetId="1" hidden="1">2</definedName>
    <definedName name="solver_nwt" localSheetId="3" hidden="1">1</definedName>
    <definedName name="solver_nwt" localSheetId="2">1</definedName>
    <definedName name="solver_nwt" localSheetId="1">1</definedName>
    <definedName name="solver_opt" localSheetId="3" hidden="1">'COG method'!$J$34</definedName>
    <definedName name="solver_opt" localSheetId="2" hidden="1">'Market-Supplier'!$G$34</definedName>
    <definedName name="solver_opt" localSheetId="1" hidden="1">'Supplier-Market'!$F$31</definedName>
    <definedName name="solver_pre" localSheetId="3" hidden="1">0.000001</definedName>
    <definedName name="solver_pre" localSheetId="2">0.000001</definedName>
    <definedName name="solver_pre" localSheetId="1">0.000001</definedName>
    <definedName name="solver_rbv" localSheetId="3" hidden="1">2</definedName>
    <definedName name="solver_rbv" localSheetId="2">1</definedName>
    <definedName name="solver_rbv" localSheetId="1">2</definedName>
    <definedName name="solver_rel1" localSheetId="3" hidden="1">1</definedName>
    <definedName name="solver_rel1" localSheetId="2" hidden="1">1</definedName>
    <definedName name="solver_rel1" localSheetId="1" hidden="1">2</definedName>
    <definedName name="solver_rel2" localSheetId="3" hidden="1">2</definedName>
    <definedName name="solver_rel2" localSheetId="2" hidden="1">2</definedName>
    <definedName name="solver_rel2" localSheetId="1" hidden="1">1</definedName>
    <definedName name="solver_rel3" localSheetId="1">1</definedName>
    <definedName name="solver_rhs1" localSheetId="3" hidden="1">'COG method'!$L$28:$L$33</definedName>
    <definedName name="solver_rhs1" localSheetId="2" hidden="1">'Market-Supplier'!$G$36:$L$36</definedName>
    <definedName name="solver_rhs1" localSheetId="1" hidden="1">'Supplier-Market'!$F$34:$L$34</definedName>
    <definedName name="solver_rhs2" localSheetId="3" hidden="1">'COG method'!$L$22</definedName>
    <definedName name="solver_rhs2" localSheetId="2" hidden="1">'Market-Supplier'!$C$2:$C$8</definedName>
    <definedName name="solver_rhs2" localSheetId="1" hidden="1">'Supplier-Market'!$C$12:$C$17</definedName>
    <definedName name="solver_rhs3" localSheetId="1">'Supplier-Market'!$C$12:$C$17</definedName>
    <definedName name="solver_rlx" localSheetId="3" hidden="1">2</definedName>
    <definedName name="solver_rlx" localSheetId="2">2</definedName>
    <definedName name="solver_rlx" localSheetId="1">2</definedName>
    <definedName name="solver_rsd" localSheetId="3" hidden="1">0</definedName>
    <definedName name="solver_rsd" localSheetId="2">0</definedName>
    <definedName name="solver_rsd" localSheetId="1">0</definedName>
    <definedName name="solver_scl" localSheetId="3" hidden="1">2</definedName>
    <definedName name="solver_scl" localSheetId="2">1</definedName>
    <definedName name="solver_scl" localSheetId="1">2</definedName>
    <definedName name="solver_sho" localSheetId="3" hidden="1">2</definedName>
    <definedName name="solver_sho" localSheetId="2">2</definedName>
    <definedName name="solver_sho" localSheetId="1">2</definedName>
    <definedName name="solver_ssz" localSheetId="3" hidden="1">100</definedName>
    <definedName name="solver_ssz" localSheetId="2">100</definedName>
    <definedName name="solver_ssz" localSheetId="1">100</definedName>
    <definedName name="solver_tim" localSheetId="3" hidden="1">2147483647</definedName>
    <definedName name="solver_tim" localSheetId="2">2147483647</definedName>
    <definedName name="solver_tim" localSheetId="1">2147483647</definedName>
    <definedName name="solver_tol" localSheetId="3" hidden="1">0.01</definedName>
    <definedName name="solver_tol" localSheetId="2">0.01</definedName>
    <definedName name="solver_tol" localSheetId="1">0.01</definedName>
    <definedName name="solver_typ" localSheetId="3" hidden="1">2</definedName>
    <definedName name="solver_typ" localSheetId="2" hidden="1">2</definedName>
    <definedName name="solver_typ" localSheetId="1" hidden="1">2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er" localSheetId="3" hidden="1">3</definedName>
    <definedName name="solver_ver" localSheetId="2" hidden="1">3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hGYn8E8Rv6rjvtexfULhTU5uzPXA=="/>
    </ext>
  </extLst>
</workbook>
</file>

<file path=xl/calcChain.xml><?xml version="1.0" encoding="utf-8"?>
<calcChain xmlns="http://schemas.openxmlformats.org/spreadsheetml/2006/main">
  <c r="I22" i="4" l="1"/>
  <c r="I23" i="4"/>
  <c r="I24" i="4"/>
  <c r="I25" i="4"/>
  <c r="I26" i="4"/>
  <c r="I27" i="4"/>
  <c r="I28" i="4"/>
  <c r="I29" i="4"/>
  <c r="I30" i="4"/>
  <c r="I31" i="4"/>
  <c r="I32" i="4"/>
  <c r="I33" i="4"/>
  <c r="I21" i="4"/>
  <c r="H22" i="4"/>
  <c r="H23" i="4"/>
  <c r="H24" i="4"/>
  <c r="H25" i="4"/>
  <c r="H26" i="4"/>
  <c r="H27" i="4"/>
  <c r="H28" i="4"/>
  <c r="H29" i="4"/>
  <c r="H30" i="4"/>
  <c r="H31" i="4"/>
  <c r="H32" i="4"/>
  <c r="H33" i="4"/>
  <c r="H21" i="4"/>
  <c r="G21" i="4"/>
  <c r="J21" i="4" s="1"/>
  <c r="L22" i="4"/>
  <c r="L21" i="4"/>
  <c r="F31" i="2"/>
  <c r="M23" i="2"/>
  <c r="M24" i="2"/>
  <c r="M25" i="2"/>
  <c r="M26" i="2"/>
  <c r="M27" i="2"/>
  <c r="M28" i="2"/>
  <c r="G15" i="2"/>
  <c r="F13" i="2"/>
  <c r="O34" i="4" l="1"/>
  <c r="G33" i="4"/>
  <c r="G32" i="4"/>
  <c r="G31" i="4"/>
  <c r="G30" i="4"/>
  <c r="J30" i="4" s="1"/>
  <c r="K30" i="4" s="1"/>
  <c r="G29" i="4"/>
  <c r="J29" i="4" s="1"/>
  <c r="K29" i="4" s="1"/>
  <c r="G28" i="4"/>
  <c r="J28" i="4" s="1"/>
  <c r="G27" i="4"/>
  <c r="G26" i="4"/>
  <c r="G25" i="4"/>
  <c r="G24" i="4"/>
  <c r="G23" i="4"/>
  <c r="J23" i="4" s="1"/>
  <c r="K23" i="4" s="1"/>
  <c r="G22" i="4"/>
  <c r="J22" i="4" s="1"/>
  <c r="K21" i="4"/>
  <c r="E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34" i="3"/>
  <c r="L31" i="3"/>
  <c r="K31" i="3"/>
  <c r="J31" i="3"/>
  <c r="I31" i="3"/>
  <c r="H31" i="3"/>
  <c r="G31" i="3"/>
  <c r="M30" i="3"/>
  <c r="M29" i="3"/>
  <c r="M28" i="3"/>
  <c r="M27" i="3"/>
  <c r="M26" i="3"/>
  <c r="M25" i="3"/>
  <c r="M24" i="3"/>
  <c r="L19" i="3"/>
  <c r="K19" i="3"/>
  <c r="J19" i="3"/>
  <c r="I19" i="3"/>
  <c r="H19" i="3"/>
  <c r="G19" i="3"/>
  <c r="C19" i="3"/>
  <c r="L18" i="3"/>
  <c r="K18" i="3"/>
  <c r="J18" i="3"/>
  <c r="I18" i="3"/>
  <c r="H18" i="3"/>
  <c r="G18" i="3"/>
  <c r="C18" i="3"/>
  <c r="L17" i="3"/>
  <c r="K17" i="3"/>
  <c r="J17" i="3"/>
  <c r="I17" i="3"/>
  <c r="H17" i="3"/>
  <c r="G17" i="3"/>
  <c r="L16" i="3"/>
  <c r="K16" i="3"/>
  <c r="J16" i="3"/>
  <c r="I16" i="3"/>
  <c r="H16" i="3"/>
  <c r="G16" i="3"/>
  <c r="L15" i="3"/>
  <c r="K15" i="3"/>
  <c r="J15" i="3"/>
  <c r="I15" i="3"/>
  <c r="H15" i="3"/>
  <c r="G15" i="3"/>
  <c r="L14" i="3"/>
  <c r="K14" i="3"/>
  <c r="J14" i="3"/>
  <c r="I14" i="3"/>
  <c r="H14" i="3"/>
  <c r="G14" i="3"/>
  <c r="L13" i="3"/>
  <c r="K13" i="3"/>
  <c r="J13" i="3"/>
  <c r="I13" i="3"/>
  <c r="H13" i="3"/>
  <c r="G13" i="3"/>
  <c r="C9" i="3"/>
  <c r="L29" i="2"/>
  <c r="K29" i="2"/>
  <c r="J29" i="2"/>
  <c r="I29" i="2"/>
  <c r="H29" i="2"/>
  <c r="G29" i="2"/>
  <c r="F29" i="2"/>
  <c r="L18" i="2"/>
  <c r="K18" i="2"/>
  <c r="J18" i="2"/>
  <c r="I18" i="2"/>
  <c r="H18" i="2"/>
  <c r="G18" i="2"/>
  <c r="F18" i="2"/>
  <c r="C18" i="2"/>
  <c r="L17" i="2"/>
  <c r="K17" i="2"/>
  <c r="J17" i="2"/>
  <c r="I17" i="2"/>
  <c r="H17" i="2"/>
  <c r="G17" i="2"/>
  <c r="F17" i="2"/>
  <c r="L16" i="2"/>
  <c r="K16" i="2"/>
  <c r="J16" i="2"/>
  <c r="I16" i="2"/>
  <c r="H16" i="2"/>
  <c r="G16" i="2"/>
  <c r="F16" i="2"/>
  <c r="L15" i="2"/>
  <c r="K15" i="2"/>
  <c r="J15" i="2"/>
  <c r="I15" i="2"/>
  <c r="H15" i="2"/>
  <c r="F15" i="2"/>
  <c r="L14" i="2"/>
  <c r="K14" i="2"/>
  <c r="J14" i="2"/>
  <c r="I14" i="2"/>
  <c r="H14" i="2"/>
  <c r="G14" i="2"/>
  <c r="F14" i="2"/>
  <c r="L13" i="2"/>
  <c r="K13" i="2"/>
  <c r="J13" i="2"/>
  <c r="I13" i="2"/>
  <c r="H13" i="2"/>
  <c r="G13" i="2"/>
  <c r="C9" i="2"/>
  <c r="C18" i="1"/>
  <c r="C9" i="1"/>
  <c r="F15" i="4" l="1"/>
  <c r="C16" i="4" s="1"/>
  <c r="J24" i="4"/>
  <c r="K24" i="4" s="1"/>
  <c r="G15" i="4"/>
  <c r="D16" i="4" s="1"/>
  <c r="J25" i="4"/>
  <c r="K25" i="4" s="1"/>
  <c r="J26" i="4"/>
  <c r="K26" i="4" s="1"/>
  <c r="J31" i="4"/>
  <c r="K31" i="4" s="1"/>
  <c r="J35" i="4"/>
  <c r="J33" i="4"/>
  <c r="K33" i="4" s="1"/>
  <c r="J27" i="4"/>
  <c r="K27" i="4" s="1"/>
  <c r="J32" i="4"/>
  <c r="J34" i="4" s="1"/>
  <c r="K22" i="4"/>
  <c r="K28" i="4"/>
  <c r="K32" i="4" l="1"/>
  <c r="K3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0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1 degree = 111km
======</t>
        </r>
      </text>
    </comment>
  </commentList>
</comments>
</file>

<file path=xl/sharedStrings.xml><?xml version="1.0" encoding="utf-8"?>
<sst xmlns="http://schemas.openxmlformats.org/spreadsheetml/2006/main" count="361" uniqueCount="79">
  <si>
    <t>MARKET</t>
  </si>
  <si>
    <t>DEMAND</t>
  </si>
  <si>
    <t>Distance matrix</t>
  </si>
  <si>
    <t>Base on GG map car, chose the most recommended route, round up</t>
  </si>
  <si>
    <t>A</t>
  </si>
  <si>
    <t>BIG C AN LẠC</t>
  </si>
  <si>
    <t>Supply/ Demand</t>
  </si>
  <si>
    <t>B</t>
  </si>
  <si>
    <t>C</t>
  </si>
  <si>
    <t>D</t>
  </si>
  <si>
    <t>E</t>
  </si>
  <si>
    <t>F</t>
  </si>
  <si>
    <t>G</t>
  </si>
  <si>
    <t>BIG C MIỀN ĐÔNG</t>
  </si>
  <si>
    <t>MỸ THO</t>
  </si>
  <si>
    <t>COOP MART LÝ THƯỜNG KIỆP</t>
  </si>
  <si>
    <t>BẾN LỨC</t>
  </si>
  <si>
    <t>COOP MART XA LỘ HÀ NỘI</t>
  </si>
  <si>
    <t>CHÂU THÀNH</t>
  </si>
  <si>
    <t>LOTTE MART QUẬN 7</t>
  </si>
  <si>
    <t>CHỢ GẠO</t>
  </si>
  <si>
    <t>MEGA MARKET AN PHÚ QUẬN 2</t>
  </si>
  <si>
    <t>TÂN PHƯỚC</t>
  </si>
  <si>
    <t>CHỢ NÔNG SẢN HÓC MÔN</t>
  </si>
  <si>
    <t>GÒ CÔNG ĐÔNG</t>
  </si>
  <si>
    <t xml:space="preserve"> </t>
  </si>
  <si>
    <t>SUPPLIER</t>
  </si>
  <si>
    <t>CAPACITY (ton)</t>
  </si>
  <si>
    <t>Location</t>
  </si>
  <si>
    <t>X co-ordinates</t>
  </si>
  <si>
    <t>Y co-ordinates</t>
  </si>
  <si>
    <t>Supply or demand</t>
  </si>
  <si>
    <t>Market A</t>
  </si>
  <si>
    <t>Market B</t>
  </si>
  <si>
    <t>Market C</t>
  </si>
  <si>
    <t>Market D</t>
  </si>
  <si>
    <t>Market E</t>
  </si>
  <si>
    <t>Market F</t>
  </si>
  <si>
    <t>Market G</t>
  </si>
  <si>
    <t>Supplier 1</t>
  </si>
  <si>
    <t>Supplier 2</t>
  </si>
  <si>
    <t>PLACE</t>
  </si>
  <si>
    <t>PRICE (million/ton/km)</t>
  </si>
  <si>
    <t>Supplier 3</t>
  </si>
  <si>
    <t>Supplier 4</t>
  </si>
  <si>
    <t>Supplier 5</t>
  </si>
  <si>
    <t>Supplier 6</t>
  </si>
  <si>
    <t>H</t>
  </si>
  <si>
    <t>I</t>
  </si>
  <si>
    <t>J</t>
  </si>
  <si>
    <t>K</t>
  </si>
  <si>
    <t>L</t>
  </si>
  <si>
    <t>M</t>
  </si>
  <si>
    <t>CAPACITY</t>
  </si>
  <si>
    <t>Transport cost matrix (farmer -  markt)</t>
  </si>
  <si>
    <t>Variables:</t>
  </si>
  <si>
    <t>Constraints:</t>
  </si>
  <si>
    <t>Total each supplier</t>
  </si>
  <si>
    <t>Total each supplier transporting to markt &lt;= Capacity</t>
  </si>
  <si>
    <t xml:space="preserve">Supply for markt = Demand </t>
  </si>
  <si>
    <t>Supply for market</t>
  </si>
  <si>
    <t>Total cost:</t>
  </si>
  <si>
    <t>sum plant supply = demand</t>
  </si>
  <si>
    <t>sum plant demand &lt;= capacity plant</t>
  </si>
  <si>
    <t>Demand each markt</t>
  </si>
  <si>
    <t>Total each markt transport</t>
  </si>
  <si>
    <t>Total each region supply</t>
  </si>
  <si>
    <t>Capacity each supplier constrain</t>
  </si>
  <si>
    <t>X*Weight</t>
  </si>
  <si>
    <t>Y*Weight</t>
  </si>
  <si>
    <t>Total</t>
  </si>
  <si>
    <t>GRAVITY</t>
  </si>
  <si>
    <t>Can chose to build a consolidator at supplier 2: Bến Lức</t>
  </si>
  <si>
    <t>Transport cost</t>
  </si>
  <si>
    <t>Distance</t>
  </si>
  <si>
    <t>Cost</t>
  </si>
  <si>
    <t>Gravity</t>
  </si>
  <si>
    <t>Decimal degrees</t>
  </si>
  <si>
    <t>km = DD*111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</si>
</sst>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#,##0.0000"/>
    <numFmt numFmtId="167" formatCode="0.0"/>
  </numFmts>
  <fonts count="8">
    <font>
      <sz val="11"/>
      <color theme="1"/>
      <name val="Calibri"/>
      <scheme val="minor"/>
    </font>
    <font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sz val="11"/>
      <name val="Calibri"/>
      <family val="2"/>
    </font>
    <font>
      <b/>
      <sz val="11"/>
      <color rgb="FF000000"/>
      <name val="&quot;Times New Roman&quot;"/>
    </font>
    <font>
      <sz val="11"/>
      <color theme="1"/>
      <name val="Times New Roman"/>
      <family val="1"/>
    </font>
    <font>
      <sz val="12"/>
      <color rgb="FFFFFFFF"/>
      <name val="Times New Roman"/>
      <family val="1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741B47"/>
        <bgColor rgb="FF741B4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vertical="top"/>
    </xf>
    <xf numFmtId="164" fontId="1" fillId="3" borderId="1" xfId="0" applyNumberFormat="1" applyFont="1" applyFill="1" applyBorder="1" applyAlignment="1">
      <alignment vertical="top"/>
    </xf>
    <xf numFmtId="0" fontId="4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 vertical="top" wrapText="1"/>
    </xf>
    <xf numFmtId="3" fontId="1" fillId="3" borderId="1" xfId="0" applyNumberFormat="1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center" vertical="top" wrapText="1"/>
    </xf>
    <xf numFmtId="3" fontId="1" fillId="5" borderId="1" xfId="0" applyNumberFormat="1" applyFont="1" applyFill="1" applyBorder="1" applyAlignment="1">
      <alignment vertical="top"/>
    </xf>
    <xf numFmtId="4" fontId="1" fillId="6" borderId="4" xfId="0" applyNumberFormat="1" applyFont="1" applyFill="1" applyBorder="1" applyAlignment="1">
      <alignment vertical="top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3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1" fillId="7" borderId="1" xfId="0" applyNumberFormat="1" applyFont="1" applyFill="1" applyBorder="1" applyAlignment="1">
      <alignment vertical="center"/>
    </xf>
    <xf numFmtId="3" fontId="1" fillId="0" borderId="0" xfId="0" applyNumberFormat="1" applyFont="1" applyAlignment="1">
      <alignment vertical="center"/>
    </xf>
    <xf numFmtId="4" fontId="1" fillId="6" borderId="4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5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/>
    <xf numFmtId="0" fontId="5" fillId="0" borderId="1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164" fontId="1" fillId="3" borderId="1" xfId="0" applyNumberFormat="1" applyFont="1" applyFill="1" applyBorder="1"/>
    <xf numFmtId="0" fontId="1" fillId="3" borderId="1" xfId="0" applyFont="1" applyFill="1" applyBorder="1" applyAlignment="1">
      <alignment horizontal="right" wrapText="1"/>
    </xf>
    <xf numFmtId="164" fontId="6" fillId="8" borderId="1" xfId="0" applyNumberFormat="1" applyFont="1" applyFill="1" applyBorder="1"/>
    <xf numFmtId="0" fontId="1" fillId="0" borderId="1" xfId="0" applyFont="1" applyBorder="1" applyAlignment="1">
      <alignment horizontal="right" wrapText="1"/>
    </xf>
    <xf numFmtId="0" fontId="7" fillId="0" borderId="1" xfId="0" applyFont="1" applyBorder="1"/>
    <xf numFmtId="0" fontId="7" fillId="0" borderId="0" xfId="0" applyFont="1"/>
    <xf numFmtId="165" fontId="5" fillId="0" borderId="1" xfId="0" applyNumberFormat="1" applyFont="1" applyBorder="1"/>
    <xf numFmtId="165" fontId="5" fillId="0" borderId="0" xfId="0" applyNumberFormat="1" applyFont="1"/>
    <xf numFmtId="166" fontId="5" fillId="6" borderId="4" xfId="0" applyNumberFormat="1" applyFont="1" applyFill="1" applyBorder="1"/>
    <xf numFmtId="4" fontId="5" fillId="0" borderId="0" xfId="0" applyNumberFormat="1" applyFont="1"/>
    <xf numFmtId="0" fontId="5" fillId="0" borderId="4" xfId="0" applyFont="1" applyBorder="1"/>
    <xf numFmtId="0" fontId="7" fillId="0" borderId="4" xfId="0" applyFont="1" applyBorder="1"/>
    <xf numFmtId="167" fontId="5" fillId="0" borderId="1" xfId="0" applyNumberFormat="1" applyFont="1" applyBorder="1"/>
    <xf numFmtId="0" fontId="1" fillId="0" borderId="6" xfId="0" applyFont="1" applyBorder="1"/>
    <xf numFmtId="0" fontId="1" fillId="3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3" fillId="0" borderId="5" xfId="0" applyFont="1" applyBorder="1"/>
    <xf numFmtId="0" fontId="3" fillId="0" borderId="3" xfId="0" applyFont="1" applyBorder="1"/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D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H12" sqref="H12"/>
    </sheetView>
  </sheetViews>
  <sheetFormatPr defaultColWidth="14.44140625" defaultRowHeight="15" customHeight="1"/>
  <cols>
    <col min="1" max="1" width="8.5546875" customWidth="1"/>
    <col min="2" max="2" width="36" customWidth="1"/>
    <col min="3" max="3" width="13.33203125" customWidth="1"/>
    <col min="4" max="4" width="8.88671875" customWidth="1"/>
    <col min="5" max="5" width="10.33203125" customWidth="1"/>
    <col min="6" max="6" width="17.6640625" customWidth="1"/>
    <col min="7" max="7" width="26.109375" customWidth="1"/>
    <col min="8" max="9" width="13.109375" customWidth="1"/>
    <col min="10" max="10" width="10.6640625" customWidth="1"/>
    <col min="11" max="13" width="5.5546875" customWidth="1"/>
    <col min="14" max="26" width="8.6640625" customWidth="1"/>
  </cols>
  <sheetData>
    <row r="1" spans="1:26">
      <c r="A1" s="1"/>
      <c r="B1" s="2" t="s">
        <v>0</v>
      </c>
      <c r="C1" s="2" t="s">
        <v>1</v>
      </c>
      <c r="D1" s="1"/>
      <c r="E1" s="1"/>
      <c r="F1" s="2" t="s">
        <v>2</v>
      </c>
      <c r="G1" s="57" t="s">
        <v>3</v>
      </c>
      <c r="H1" s="58"/>
      <c r="I1" s="58"/>
      <c r="J1" s="58"/>
      <c r="K1" s="58"/>
      <c r="L1" s="58"/>
      <c r="M1" s="5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4</v>
      </c>
      <c r="B2" s="3" t="s">
        <v>5</v>
      </c>
      <c r="C2" s="4">
        <v>39</v>
      </c>
      <c r="D2" s="1"/>
      <c r="E2" s="1"/>
      <c r="F2" s="3" t="s">
        <v>6</v>
      </c>
      <c r="G2" s="56" t="s">
        <v>4</v>
      </c>
      <c r="H2" s="56" t="s">
        <v>7</v>
      </c>
      <c r="I2" s="56" t="s">
        <v>8</v>
      </c>
      <c r="J2" s="56" t="s">
        <v>9</v>
      </c>
      <c r="K2" s="56" t="s">
        <v>10</v>
      </c>
      <c r="L2" s="56" t="s">
        <v>11</v>
      </c>
      <c r="M2" s="56" t="s">
        <v>12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 t="s">
        <v>7</v>
      </c>
      <c r="B3" s="5" t="s">
        <v>13</v>
      </c>
      <c r="C3" s="6">
        <v>46</v>
      </c>
      <c r="D3" s="1"/>
      <c r="E3" s="1"/>
      <c r="F3" s="3" t="s">
        <v>14</v>
      </c>
      <c r="G3" s="4">
        <v>55</v>
      </c>
      <c r="H3" s="4">
        <v>68</v>
      </c>
      <c r="I3" s="4">
        <v>66</v>
      </c>
      <c r="J3" s="4">
        <v>84</v>
      </c>
      <c r="K3" s="4">
        <v>68</v>
      </c>
      <c r="L3" s="4">
        <v>78</v>
      </c>
      <c r="M3" s="4">
        <v>75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 t="s">
        <v>8</v>
      </c>
      <c r="B4" s="3" t="s">
        <v>15</v>
      </c>
      <c r="C4" s="4">
        <v>23</v>
      </c>
      <c r="D4" s="1"/>
      <c r="E4" s="1"/>
      <c r="F4" s="5" t="s">
        <v>16</v>
      </c>
      <c r="G4" s="6">
        <v>20</v>
      </c>
      <c r="H4" s="6">
        <v>29</v>
      </c>
      <c r="I4" s="6">
        <v>30</v>
      </c>
      <c r="J4" s="6">
        <v>44</v>
      </c>
      <c r="K4" s="6">
        <v>30</v>
      </c>
      <c r="L4" s="6">
        <v>38</v>
      </c>
      <c r="M4" s="6">
        <v>37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 t="s">
        <v>9</v>
      </c>
      <c r="B5" s="5" t="s">
        <v>17</v>
      </c>
      <c r="C5" s="6">
        <v>30</v>
      </c>
      <c r="D5" s="1"/>
      <c r="E5" s="1"/>
      <c r="F5" s="3" t="s">
        <v>18</v>
      </c>
      <c r="G5" s="4">
        <v>50</v>
      </c>
      <c r="H5" s="4">
        <v>58</v>
      </c>
      <c r="I5" s="4">
        <v>57</v>
      </c>
      <c r="J5" s="4">
        <v>73</v>
      </c>
      <c r="K5" s="4">
        <v>59</v>
      </c>
      <c r="L5" s="4">
        <v>68</v>
      </c>
      <c r="M5" s="4">
        <v>70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" t="s">
        <v>10</v>
      </c>
      <c r="B6" s="3" t="s">
        <v>19</v>
      </c>
      <c r="C6" s="4">
        <v>13</v>
      </c>
      <c r="D6" s="1"/>
      <c r="E6" s="1"/>
      <c r="F6" s="5" t="s">
        <v>20</v>
      </c>
      <c r="G6" s="6">
        <v>56</v>
      </c>
      <c r="H6" s="6">
        <v>65</v>
      </c>
      <c r="I6" s="6">
        <v>65</v>
      </c>
      <c r="J6" s="6">
        <v>80</v>
      </c>
      <c r="K6" s="6">
        <v>66</v>
      </c>
      <c r="L6" s="6">
        <v>75</v>
      </c>
      <c r="M6" s="6">
        <v>76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 t="s">
        <v>11</v>
      </c>
      <c r="B7" s="5" t="s">
        <v>21</v>
      </c>
      <c r="C7" s="6">
        <v>44</v>
      </c>
      <c r="D7" s="1"/>
      <c r="E7" s="1"/>
      <c r="F7" s="3" t="s">
        <v>22</v>
      </c>
      <c r="G7" s="4">
        <v>58</v>
      </c>
      <c r="H7" s="4">
        <v>67</v>
      </c>
      <c r="I7" s="4">
        <v>66</v>
      </c>
      <c r="J7" s="4">
        <v>83</v>
      </c>
      <c r="K7" s="4">
        <v>68</v>
      </c>
      <c r="L7" s="4">
        <v>77</v>
      </c>
      <c r="M7" s="4">
        <v>72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" t="s">
        <v>12</v>
      </c>
      <c r="B8" s="3" t="s">
        <v>23</v>
      </c>
      <c r="C8" s="4">
        <v>450</v>
      </c>
      <c r="D8" s="1"/>
      <c r="E8" s="1"/>
      <c r="F8" s="5" t="s">
        <v>24</v>
      </c>
      <c r="G8" s="6">
        <v>56</v>
      </c>
      <c r="H8" s="6">
        <v>63</v>
      </c>
      <c r="I8" s="6">
        <v>59</v>
      </c>
      <c r="J8" s="6">
        <v>78</v>
      </c>
      <c r="K8" s="6">
        <v>61</v>
      </c>
      <c r="L8" s="6">
        <v>72</v>
      </c>
      <c r="M8" s="6">
        <v>72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7"/>
      <c r="C9" s="7">
        <f>SUM(C2:C8)</f>
        <v>645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7"/>
      <c r="C10" s="7"/>
      <c r="D10" s="1"/>
      <c r="E10" s="1"/>
      <c r="F10" s="1"/>
      <c r="G10" s="1"/>
      <c r="H10" s="1"/>
      <c r="I10" s="1" t="s">
        <v>25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2" t="s">
        <v>26</v>
      </c>
      <c r="C11" s="2" t="s">
        <v>27</v>
      </c>
      <c r="D11" s="1"/>
      <c r="E11" s="1"/>
      <c r="F11" s="8"/>
      <c r="G11" s="2" t="s">
        <v>28</v>
      </c>
      <c r="H11" s="2" t="s">
        <v>29</v>
      </c>
      <c r="I11" s="2" t="s">
        <v>30</v>
      </c>
      <c r="J11" s="2" t="s">
        <v>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3" t="s">
        <v>14</v>
      </c>
      <c r="C12" s="4">
        <v>186</v>
      </c>
      <c r="D12" s="1"/>
      <c r="E12" s="1"/>
      <c r="F12" s="8" t="s">
        <v>32</v>
      </c>
      <c r="G12" s="3" t="s">
        <v>5</v>
      </c>
      <c r="H12" s="9">
        <v>10.7307750244721</v>
      </c>
      <c r="I12" s="9">
        <v>106.603901150924</v>
      </c>
      <c r="J12" s="4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5" t="s">
        <v>16</v>
      </c>
      <c r="C13" s="6">
        <v>116</v>
      </c>
      <c r="D13" s="1"/>
      <c r="E13" s="1"/>
      <c r="F13" s="10" t="s">
        <v>33</v>
      </c>
      <c r="G13" s="5" t="s">
        <v>13</v>
      </c>
      <c r="H13" s="11">
        <v>10.787400560046301</v>
      </c>
      <c r="I13" s="11">
        <v>106.665986348103</v>
      </c>
      <c r="J13" s="6">
        <v>46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3" t="s">
        <v>18</v>
      </c>
      <c r="C14" s="4">
        <v>207</v>
      </c>
      <c r="D14" s="1"/>
      <c r="E14" s="1"/>
      <c r="F14" s="8" t="s">
        <v>34</v>
      </c>
      <c r="G14" s="3" t="s">
        <v>15</v>
      </c>
      <c r="H14" s="9">
        <v>10.760032344249399</v>
      </c>
      <c r="I14" s="9">
        <v>106.661338162568</v>
      </c>
      <c r="J14" s="4">
        <v>23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5" t="s">
        <v>20</v>
      </c>
      <c r="C15" s="6">
        <v>205</v>
      </c>
      <c r="D15" s="1"/>
      <c r="E15" s="1"/>
      <c r="F15" s="10" t="s">
        <v>35</v>
      </c>
      <c r="G15" s="5" t="s">
        <v>17</v>
      </c>
      <c r="H15" s="11">
        <v>10.848275627667499</v>
      </c>
      <c r="I15" s="11">
        <v>106.774086579597</v>
      </c>
      <c r="J15" s="6">
        <v>30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3" t="s">
        <v>22</v>
      </c>
      <c r="C16" s="4">
        <v>134</v>
      </c>
      <c r="D16" s="1"/>
      <c r="E16" s="1"/>
      <c r="F16" s="8" t="s">
        <v>36</v>
      </c>
      <c r="G16" s="3" t="s">
        <v>19</v>
      </c>
      <c r="H16" s="9">
        <v>10.7411620580909</v>
      </c>
      <c r="I16" s="9">
        <v>106.70175952023899</v>
      </c>
      <c r="J16" s="4">
        <v>13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5" t="s">
        <v>24</v>
      </c>
      <c r="C17" s="6">
        <v>240</v>
      </c>
      <c r="D17" s="1"/>
      <c r="E17" s="1"/>
      <c r="F17" s="10" t="s">
        <v>37</v>
      </c>
      <c r="G17" s="5" t="s">
        <v>21</v>
      </c>
      <c r="H17" s="11">
        <v>10.800751191861</v>
      </c>
      <c r="I17" s="11">
        <v>106.743249864417</v>
      </c>
      <c r="J17" s="6">
        <v>44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>
        <f>SUM(C12:C17)</f>
        <v>1088</v>
      </c>
      <c r="D18" s="1"/>
      <c r="E18" s="1"/>
      <c r="F18" s="8" t="s">
        <v>38</v>
      </c>
      <c r="G18" s="3" t="s">
        <v>23</v>
      </c>
      <c r="H18" s="9">
        <v>10.860401500370999</v>
      </c>
      <c r="I18" s="9">
        <v>106.60136297976</v>
      </c>
      <c r="J18" s="4">
        <v>450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0" t="s">
        <v>39</v>
      </c>
      <c r="G19" s="5" t="s">
        <v>14</v>
      </c>
      <c r="H19" s="11">
        <v>10.3729225508642</v>
      </c>
      <c r="I19" s="11">
        <v>106.360895584641</v>
      </c>
      <c r="J19" s="6">
        <v>186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8" t="s">
        <v>40</v>
      </c>
      <c r="G20" s="3" t="s">
        <v>16</v>
      </c>
      <c r="H20" s="9">
        <v>10.6965497002218</v>
      </c>
      <c r="I20" s="9">
        <v>106.475483417706</v>
      </c>
      <c r="J20" s="4">
        <v>116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" t="s">
        <v>41</v>
      </c>
      <c r="C21" s="2" t="s">
        <v>42</v>
      </c>
      <c r="D21" s="1"/>
      <c r="E21" s="1"/>
      <c r="F21" s="10" t="s">
        <v>43</v>
      </c>
      <c r="G21" s="5" t="s">
        <v>18</v>
      </c>
      <c r="H21" s="11">
        <v>10.4477852065517</v>
      </c>
      <c r="I21" s="11">
        <v>106.492227224667</v>
      </c>
      <c r="J21" s="6">
        <v>207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2" t="s">
        <v>4</v>
      </c>
      <c r="B22" s="3" t="s">
        <v>5</v>
      </c>
      <c r="C22" s="4">
        <v>216</v>
      </c>
      <c r="D22" s="1"/>
      <c r="E22" s="1"/>
      <c r="F22" s="8" t="s">
        <v>44</v>
      </c>
      <c r="G22" s="3" t="s">
        <v>20</v>
      </c>
      <c r="H22" s="9">
        <v>10.3768797316141</v>
      </c>
      <c r="I22" s="9">
        <v>106.456134742119</v>
      </c>
      <c r="J22" s="4">
        <v>205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2" t="s">
        <v>7</v>
      </c>
      <c r="B23" s="5" t="s">
        <v>13</v>
      </c>
      <c r="C23" s="6">
        <v>207</v>
      </c>
      <c r="D23" s="1"/>
      <c r="E23" s="1"/>
      <c r="F23" s="10" t="s">
        <v>45</v>
      </c>
      <c r="G23" s="5" t="s">
        <v>22</v>
      </c>
      <c r="H23" s="11">
        <v>10.509575127369001</v>
      </c>
      <c r="I23" s="11">
        <v>106.263954483378</v>
      </c>
      <c r="J23" s="6">
        <v>134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2" t="s">
        <v>8</v>
      </c>
      <c r="B24" s="3" t="s">
        <v>15</v>
      </c>
      <c r="C24" s="4">
        <v>199</v>
      </c>
      <c r="D24" s="1"/>
      <c r="E24" s="1"/>
      <c r="F24" s="10" t="s">
        <v>46</v>
      </c>
      <c r="G24" s="3" t="s">
        <v>24</v>
      </c>
      <c r="H24" s="9">
        <v>10.353496146439999</v>
      </c>
      <c r="I24" s="9">
        <v>106.766407192155</v>
      </c>
      <c r="J24" s="4">
        <v>240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2" t="s">
        <v>9</v>
      </c>
      <c r="B25" s="5" t="s">
        <v>17</v>
      </c>
      <c r="C25" s="6">
        <v>229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2" t="s">
        <v>10</v>
      </c>
      <c r="B26" s="3" t="s">
        <v>19</v>
      </c>
      <c r="C26" s="4">
        <v>207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2" t="s">
        <v>11</v>
      </c>
      <c r="B27" s="5" t="s">
        <v>21</v>
      </c>
      <c r="C27" s="6">
        <v>228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2" t="s">
        <v>12</v>
      </c>
      <c r="B28" s="3" t="s">
        <v>23</v>
      </c>
      <c r="C28" s="4">
        <v>223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2" t="s">
        <v>47</v>
      </c>
      <c r="B29" s="5" t="s">
        <v>14</v>
      </c>
      <c r="C29" s="6">
        <v>201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2" t="s">
        <v>48</v>
      </c>
      <c r="B30" s="3" t="s">
        <v>16</v>
      </c>
      <c r="C30" s="4">
        <v>166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2" t="s">
        <v>49</v>
      </c>
      <c r="B31" s="5" t="s">
        <v>18</v>
      </c>
      <c r="C31" s="6">
        <v>178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2" t="s">
        <v>50</v>
      </c>
      <c r="B32" s="3" t="s">
        <v>20</v>
      </c>
      <c r="C32" s="4">
        <v>183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2" t="s">
        <v>51</v>
      </c>
      <c r="B33" s="5" t="s">
        <v>22</v>
      </c>
      <c r="C33" s="6">
        <v>183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2" t="s">
        <v>52</v>
      </c>
      <c r="B34" s="3" t="s">
        <v>24</v>
      </c>
      <c r="C34" s="4">
        <v>234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M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10" workbookViewId="0">
      <selection activeCell="L25" sqref="L25"/>
    </sheetView>
  </sheetViews>
  <sheetFormatPr defaultColWidth="14.44140625" defaultRowHeight="15" customHeight="1"/>
  <cols>
    <col min="1" max="1" width="2.5546875" customWidth="1"/>
    <col min="2" max="2" width="34.5546875" customWidth="1"/>
    <col min="3" max="3" width="13" customWidth="1"/>
    <col min="4" max="4" width="8.88671875" customWidth="1"/>
    <col min="5" max="5" width="18.44140625" customWidth="1"/>
    <col min="6" max="6" width="12.6640625" customWidth="1"/>
    <col min="7" max="12" width="7.109375" customWidth="1"/>
    <col min="13" max="13" width="11.109375" customWidth="1"/>
    <col min="14" max="14" width="8.88671875" customWidth="1"/>
    <col min="15" max="15" width="49" customWidth="1"/>
    <col min="16" max="26" width="8.6640625" customWidth="1"/>
  </cols>
  <sheetData>
    <row r="1" spans="1:26">
      <c r="A1" s="1"/>
      <c r="B1" s="2" t="s">
        <v>0</v>
      </c>
      <c r="C1" s="2" t="s">
        <v>1</v>
      </c>
      <c r="D1" s="1"/>
      <c r="E1" s="60" t="s">
        <v>2</v>
      </c>
      <c r="F1" s="58"/>
      <c r="G1" s="58"/>
      <c r="H1" s="58"/>
      <c r="I1" s="58"/>
      <c r="J1" s="58"/>
      <c r="K1" s="58"/>
      <c r="L1" s="5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4</v>
      </c>
      <c r="B2" s="3" t="s">
        <v>5</v>
      </c>
      <c r="C2" s="4">
        <v>39</v>
      </c>
      <c r="D2" s="1"/>
      <c r="E2" s="3" t="s">
        <v>6</v>
      </c>
      <c r="F2" s="5" t="s">
        <v>4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 t="s">
        <v>7</v>
      </c>
      <c r="B3" s="5" t="s">
        <v>13</v>
      </c>
      <c r="C3" s="6">
        <v>46</v>
      </c>
      <c r="D3" s="1"/>
      <c r="E3" s="3" t="s">
        <v>14</v>
      </c>
      <c r="F3" s="4">
        <v>55</v>
      </c>
      <c r="G3" s="4">
        <v>68</v>
      </c>
      <c r="H3" s="4">
        <v>66</v>
      </c>
      <c r="I3" s="4">
        <v>84</v>
      </c>
      <c r="J3" s="4">
        <v>68</v>
      </c>
      <c r="K3" s="4">
        <v>78</v>
      </c>
      <c r="L3" s="4">
        <v>75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 t="s">
        <v>8</v>
      </c>
      <c r="B4" s="3" t="s">
        <v>15</v>
      </c>
      <c r="C4" s="4">
        <v>23</v>
      </c>
      <c r="D4" s="1"/>
      <c r="E4" s="5" t="s">
        <v>16</v>
      </c>
      <c r="F4" s="6">
        <v>20</v>
      </c>
      <c r="G4" s="6">
        <v>29</v>
      </c>
      <c r="H4" s="6">
        <v>30</v>
      </c>
      <c r="I4" s="6">
        <v>44</v>
      </c>
      <c r="J4" s="6">
        <v>30</v>
      </c>
      <c r="K4" s="6">
        <v>38</v>
      </c>
      <c r="L4" s="6">
        <v>37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 t="s">
        <v>9</v>
      </c>
      <c r="B5" s="5" t="s">
        <v>17</v>
      </c>
      <c r="C5" s="6">
        <v>30</v>
      </c>
      <c r="D5" s="1"/>
      <c r="E5" s="3" t="s">
        <v>18</v>
      </c>
      <c r="F5" s="4">
        <v>50</v>
      </c>
      <c r="G5" s="4">
        <v>58</v>
      </c>
      <c r="H5" s="4">
        <v>57</v>
      </c>
      <c r="I5" s="4">
        <v>73</v>
      </c>
      <c r="J5" s="4">
        <v>59</v>
      </c>
      <c r="K5" s="4">
        <v>68</v>
      </c>
      <c r="L5" s="4">
        <v>70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" t="s">
        <v>10</v>
      </c>
      <c r="B6" s="3" t="s">
        <v>19</v>
      </c>
      <c r="C6" s="4">
        <v>13</v>
      </c>
      <c r="D6" s="1"/>
      <c r="E6" s="5" t="s">
        <v>20</v>
      </c>
      <c r="F6" s="6">
        <v>56</v>
      </c>
      <c r="G6" s="6">
        <v>65</v>
      </c>
      <c r="H6" s="6">
        <v>65</v>
      </c>
      <c r="I6" s="6">
        <v>80</v>
      </c>
      <c r="J6" s="6">
        <v>66</v>
      </c>
      <c r="K6" s="6">
        <v>75</v>
      </c>
      <c r="L6" s="6">
        <v>76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 t="s">
        <v>11</v>
      </c>
      <c r="B7" s="5" t="s">
        <v>21</v>
      </c>
      <c r="C7" s="6">
        <v>44</v>
      </c>
      <c r="D7" s="1"/>
      <c r="E7" s="3" t="s">
        <v>22</v>
      </c>
      <c r="F7" s="4">
        <v>58</v>
      </c>
      <c r="G7" s="4">
        <v>67</v>
      </c>
      <c r="H7" s="4">
        <v>66</v>
      </c>
      <c r="I7" s="4">
        <v>83</v>
      </c>
      <c r="J7" s="4">
        <v>68</v>
      </c>
      <c r="K7" s="4">
        <v>77</v>
      </c>
      <c r="L7" s="4">
        <v>72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" t="s">
        <v>12</v>
      </c>
      <c r="B8" s="3" t="s">
        <v>23</v>
      </c>
      <c r="C8" s="4">
        <v>450</v>
      </c>
      <c r="D8" s="1"/>
      <c r="E8" s="5" t="s">
        <v>24</v>
      </c>
      <c r="F8" s="6">
        <v>56</v>
      </c>
      <c r="G8" s="6">
        <v>63</v>
      </c>
      <c r="H8" s="6">
        <v>59</v>
      </c>
      <c r="I8" s="6">
        <v>78</v>
      </c>
      <c r="J8" s="6">
        <v>61</v>
      </c>
      <c r="K8" s="6">
        <v>72</v>
      </c>
      <c r="L8" s="6">
        <v>72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7"/>
      <c r="C9" s="7">
        <f>SUM(C2:C8)</f>
        <v>645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7"/>
      <c r="C10" s="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2" t="s">
        <v>26</v>
      </c>
      <c r="C11" s="2" t="s">
        <v>53</v>
      </c>
      <c r="D11" s="1"/>
      <c r="E11" s="60" t="s">
        <v>54</v>
      </c>
      <c r="F11" s="58"/>
      <c r="G11" s="58"/>
      <c r="H11" s="58"/>
      <c r="I11" s="58"/>
      <c r="J11" s="58"/>
      <c r="K11" s="58"/>
      <c r="L11" s="5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3" t="s">
        <v>4</v>
      </c>
      <c r="B12" s="3" t="s">
        <v>14</v>
      </c>
      <c r="C12" s="4">
        <v>186</v>
      </c>
      <c r="D12" s="1"/>
      <c r="E12" s="3" t="s">
        <v>6</v>
      </c>
      <c r="F12" s="5" t="s">
        <v>4</v>
      </c>
      <c r="G12" s="5" t="s">
        <v>7</v>
      </c>
      <c r="H12" s="5" t="s">
        <v>8</v>
      </c>
      <c r="I12" s="5" t="s">
        <v>9</v>
      </c>
      <c r="J12" s="5" t="s">
        <v>10</v>
      </c>
      <c r="K12" s="5" t="s">
        <v>11</v>
      </c>
      <c r="L12" s="5" t="s">
        <v>12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5" t="s">
        <v>7</v>
      </c>
      <c r="B13" s="5" t="s">
        <v>16</v>
      </c>
      <c r="C13" s="6">
        <v>116</v>
      </c>
      <c r="D13" s="1"/>
      <c r="E13" s="3" t="s">
        <v>14</v>
      </c>
      <c r="F13" s="13">
        <f>RawData!$C29*F3</f>
        <v>11055</v>
      </c>
      <c r="G13" s="13">
        <f>RawData!$C$29*G3</f>
        <v>13668</v>
      </c>
      <c r="H13" s="13">
        <f>RawData!$C$29*H3</f>
        <v>13266</v>
      </c>
      <c r="I13" s="13">
        <f>RawData!$C$29*I3</f>
        <v>16884</v>
      </c>
      <c r="J13" s="13">
        <f>RawData!$C$29*J3</f>
        <v>13668</v>
      </c>
      <c r="K13" s="13">
        <f>RawData!$C$29*K3</f>
        <v>15678</v>
      </c>
      <c r="L13" s="13">
        <f>RawData!$C$29*L3</f>
        <v>15075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" t="s">
        <v>8</v>
      </c>
      <c r="B14" s="3" t="s">
        <v>18</v>
      </c>
      <c r="C14" s="4">
        <v>207</v>
      </c>
      <c r="D14" s="1"/>
      <c r="E14" s="5" t="s">
        <v>16</v>
      </c>
      <c r="F14" s="14">
        <f>RawData!$C30*F4</f>
        <v>3320</v>
      </c>
      <c r="G14" s="14">
        <f>RawData!$C30*G4</f>
        <v>4814</v>
      </c>
      <c r="H14" s="14">
        <f>RawData!$C30*H4</f>
        <v>4980</v>
      </c>
      <c r="I14" s="14">
        <f>RawData!$C30*I4</f>
        <v>7304</v>
      </c>
      <c r="J14" s="14">
        <f>RawData!$C30*J4</f>
        <v>4980</v>
      </c>
      <c r="K14" s="14">
        <f>RawData!$C30*K4</f>
        <v>6308</v>
      </c>
      <c r="L14" s="14">
        <f>RawData!$C30*L4</f>
        <v>6142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5" t="s">
        <v>9</v>
      </c>
      <c r="B15" s="5" t="s">
        <v>20</v>
      </c>
      <c r="C15" s="6">
        <v>205</v>
      </c>
      <c r="D15" s="1"/>
      <c r="E15" s="3" t="s">
        <v>18</v>
      </c>
      <c r="F15" s="13">
        <f>RawData!$C31*F5</f>
        <v>8900</v>
      </c>
      <c r="G15" s="13">
        <f>RawData!$C31*G5</f>
        <v>10324</v>
      </c>
      <c r="H15" s="13">
        <f>RawData!$C31*H5</f>
        <v>10146</v>
      </c>
      <c r="I15" s="13">
        <f>RawData!$C31*I5</f>
        <v>12994</v>
      </c>
      <c r="J15" s="13">
        <f>RawData!$C31*J5</f>
        <v>10502</v>
      </c>
      <c r="K15" s="13">
        <f>RawData!$C31*K5</f>
        <v>12104</v>
      </c>
      <c r="L15" s="13">
        <f>RawData!$C31*L5</f>
        <v>12460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3" t="s">
        <v>10</v>
      </c>
      <c r="B16" s="3" t="s">
        <v>22</v>
      </c>
      <c r="C16" s="4">
        <v>134</v>
      </c>
      <c r="D16" s="1"/>
      <c r="E16" s="5" t="s">
        <v>20</v>
      </c>
      <c r="F16" s="14">
        <f>RawData!$C32*F6</f>
        <v>10248</v>
      </c>
      <c r="G16" s="14">
        <f>RawData!$C32*G6</f>
        <v>11895</v>
      </c>
      <c r="H16" s="14">
        <f>RawData!$C32*H6</f>
        <v>11895</v>
      </c>
      <c r="I16" s="14">
        <f>RawData!$C32*I6</f>
        <v>14640</v>
      </c>
      <c r="J16" s="14">
        <f>RawData!$C32*J6</f>
        <v>12078</v>
      </c>
      <c r="K16" s="14">
        <f>RawData!$C32*K6</f>
        <v>13725</v>
      </c>
      <c r="L16" s="14">
        <f>RawData!$C32*L6</f>
        <v>13908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5" t="s">
        <v>11</v>
      </c>
      <c r="B17" s="5" t="s">
        <v>24</v>
      </c>
      <c r="C17" s="6">
        <v>240</v>
      </c>
      <c r="D17" s="1"/>
      <c r="E17" s="3" t="s">
        <v>22</v>
      </c>
      <c r="F17" s="13">
        <f>RawData!$C33*F7</f>
        <v>10614</v>
      </c>
      <c r="G17" s="13">
        <f>RawData!$C33*G7</f>
        <v>12261</v>
      </c>
      <c r="H17" s="13">
        <f>RawData!$C33*H7</f>
        <v>12078</v>
      </c>
      <c r="I17" s="13">
        <f>RawData!$C33*I7</f>
        <v>15189</v>
      </c>
      <c r="J17" s="13">
        <f>RawData!$C33*J7</f>
        <v>12444</v>
      </c>
      <c r="K17" s="13">
        <f>RawData!$C33*K7</f>
        <v>14091</v>
      </c>
      <c r="L17" s="13">
        <f>RawData!$C33*L7</f>
        <v>13176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>
        <f>SUM(C12:C17)</f>
        <v>1088</v>
      </c>
      <c r="D18" s="1"/>
      <c r="E18" s="5" t="s">
        <v>24</v>
      </c>
      <c r="F18" s="14">
        <f>RawData!$C34*F8</f>
        <v>13104</v>
      </c>
      <c r="G18" s="14">
        <f>RawData!$C34*G8</f>
        <v>14742</v>
      </c>
      <c r="H18" s="14">
        <f>RawData!$C34*H8</f>
        <v>13806</v>
      </c>
      <c r="I18" s="14">
        <f>RawData!$C34*I8</f>
        <v>18252</v>
      </c>
      <c r="J18" s="14">
        <f>RawData!$C34*J8</f>
        <v>14274</v>
      </c>
      <c r="K18" s="14">
        <f>RawData!$C34*K8</f>
        <v>16848</v>
      </c>
      <c r="L18" s="14">
        <f>RawData!$C34*L8</f>
        <v>16848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" t="s">
        <v>41</v>
      </c>
      <c r="C21" s="2" t="s">
        <v>42</v>
      </c>
      <c r="D21" s="1"/>
      <c r="E21" s="60" t="s">
        <v>55</v>
      </c>
      <c r="F21" s="58"/>
      <c r="G21" s="58"/>
      <c r="H21" s="58"/>
      <c r="I21" s="58"/>
      <c r="J21" s="58"/>
      <c r="K21" s="58"/>
      <c r="L21" s="59"/>
      <c r="M21" s="1"/>
      <c r="N21" s="1"/>
      <c r="O21" s="2" t="s">
        <v>56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3" t="s">
        <v>5</v>
      </c>
      <c r="C22" s="4">
        <v>216</v>
      </c>
      <c r="D22" s="1"/>
      <c r="E22" s="3" t="s">
        <v>6</v>
      </c>
      <c r="F22" s="5" t="s">
        <v>4</v>
      </c>
      <c r="G22" s="5" t="s">
        <v>7</v>
      </c>
      <c r="H22" s="5" t="s">
        <v>8</v>
      </c>
      <c r="I22" s="5" t="s">
        <v>9</v>
      </c>
      <c r="J22" s="5" t="s">
        <v>10</v>
      </c>
      <c r="K22" s="5" t="s">
        <v>11</v>
      </c>
      <c r="L22" s="5" t="s">
        <v>12</v>
      </c>
      <c r="M22" s="15" t="s">
        <v>57</v>
      </c>
      <c r="N22" s="1"/>
      <c r="O22" s="8" t="s">
        <v>58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5" t="s">
        <v>13</v>
      </c>
      <c r="C23" s="6">
        <v>207</v>
      </c>
      <c r="D23" s="1"/>
      <c r="E23" s="3" t="s">
        <v>14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6">
        <f t="shared" ref="M23:M28" si="0">SUM(F23:L23)</f>
        <v>0</v>
      </c>
      <c r="N23" s="1"/>
      <c r="O23" s="8" t="s">
        <v>59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3" t="s">
        <v>15</v>
      </c>
      <c r="C24" s="4">
        <v>199</v>
      </c>
      <c r="D24" s="1"/>
      <c r="E24" s="5" t="s">
        <v>16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116</v>
      </c>
      <c r="M24" s="16">
        <f t="shared" si="0"/>
        <v>116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5" t="s">
        <v>17</v>
      </c>
      <c r="C25" s="6">
        <v>229</v>
      </c>
      <c r="D25" s="1"/>
      <c r="E25" s="3" t="s">
        <v>18</v>
      </c>
      <c r="F25" s="13">
        <v>0</v>
      </c>
      <c r="G25" s="13">
        <v>46.000000000000021</v>
      </c>
      <c r="H25" s="13">
        <v>22.999999999999996</v>
      </c>
      <c r="I25" s="13">
        <v>30</v>
      </c>
      <c r="J25" s="13">
        <v>13</v>
      </c>
      <c r="K25" s="13">
        <v>44</v>
      </c>
      <c r="L25" s="13">
        <v>51.000000000000036</v>
      </c>
      <c r="M25" s="16">
        <f t="shared" si="0"/>
        <v>207.00000000000003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3" t="s">
        <v>19</v>
      </c>
      <c r="C26" s="4">
        <v>207</v>
      </c>
      <c r="D26" s="1"/>
      <c r="E26" s="5" t="s">
        <v>20</v>
      </c>
      <c r="F26" s="14">
        <v>39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148.99999999999997</v>
      </c>
      <c r="M26" s="16">
        <f t="shared" si="0"/>
        <v>187.99999999999997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5" t="s">
        <v>21</v>
      </c>
      <c r="C27" s="6">
        <v>228</v>
      </c>
      <c r="D27" s="1"/>
      <c r="E27" s="3" t="s">
        <v>22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134</v>
      </c>
      <c r="M27" s="16">
        <f t="shared" si="0"/>
        <v>134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3" t="s">
        <v>23</v>
      </c>
      <c r="C28" s="4">
        <v>223</v>
      </c>
      <c r="D28" s="1"/>
      <c r="E28" s="5" t="s">
        <v>24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6">
        <f t="shared" si="0"/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5" t="s">
        <v>14</v>
      </c>
      <c r="C29" s="6">
        <v>201</v>
      </c>
      <c r="D29" s="1"/>
      <c r="E29" s="15" t="s">
        <v>60</v>
      </c>
      <c r="F29" s="16">
        <f t="shared" ref="F29:L29" si="1">SUM(F23:F28)</f>
        <v>39</v>
      </c>
      <c r="G29" s="16">
        <f t="shared" si="1"/>
        <v>46.000000000000021</v>
      </c>
      <c r="H29" s="16">
        <f t="shared" si="1"/>
        <v>22.999999999999996</v>
      </c>
      <c r="I29" s="16">
        <f t="shared" si="1"/>
        <v>30</v>
      </c>
      <c r="J29" s="16">
        <f t="shared" si="1"/>
        <v>13</v>
      </c>
      <c r="K29" s="16">
        <f t="shared" si="1"/>
        <v>44</v>
      </c>
      <c r="L29" s="16">
        <f t="shared" si="1"/>
        <v>450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3" t="s">
        <v>16</v>
      </c>
      <c r="C30" s="4">
        <v>166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5" t="s">
        <v>18</v>
      </c>
      <c r="C31" s="6">
        <v>178</v>
      </c>
      <c r="D31" s="1"/>
      <c r="E31" s="1" t="s">
        <v>61</v>
      </c>
      <c r="F31" s="17">
        <f>SUMPRODUCT(F23:L28,F13:L18)</f>
        <v>7352664</v>
      </c>
      <c r="G31" s="1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3" t="s">
        <v>20</v>
      </c>
      <c r="C32" s="4">
        <v>183</v>
      </c>
      <c r="D32" s="1"/>
      <c r="E32" s="1"/>
      <c r="F32" s="1"/>
      <c r="G32" s="1"/>
      <c r="H32" s="1"/>
      <c r="I32" s="1"/>
      <c r="J32" s="1"/>
      <c r="K32" s="1"/>
      <c r="L32" s="1"/>
      <c r="M32" s="1" t="s">
        <v>62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5" t="s">
        <v>22</v>
      </c>
      <c r="C33" s="6">
        <v>183</v>
      </c>
      <c r="D33" s="1"/>
      <c r="E33" s="1"/>
      <c r="F33" s="1"/>
      <c r="G33" s="1"/>
      <c r="H33" s="1"/>
      <c r="I33" s="1"/>
      <c r="J33" s="1"/>
      <c r="K33" s="1"/>
      <c r="L33" s="1"/>
      <c r="M33" s="1" t="s">
        <v>63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3" t="s">
        <v>24</v>
      </c>
      <c r="C34" s="4">
        <v>234</v>
      </c>
      <c r="D34" s="1"/>
      <c r="E34" s="1" t="s">
        <v>64</v>
      </c>
      <c r="F34" s="4">
        <v>39</v>
      </c>
      <c r="G34" s="6">
        <v>46</v>
      </c>
      <c r="H34" s="4">
        <v>23</v>
      </c>
      <c r="I34" s="6">
        <v>30</v>
      </c>
      <c r="J34" s="4">
        <v>13</v>
      </c>
      <c r="K34" s="6">
        <v>44</v>
      </c>
      <c r="L34" s="4">
        <v>450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E1:L1"/>
    <mergeCell ref="E11:L11"/>
    <mergeCell ref="E21:L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2" workbookViewId="0">
      <selection activeCell="C12" sqref="C12:C17"/>
    </sheetView>
  </sheetViews>
  <sheetFormatPr defaultColWidth="14.44140625" defaultRowHeight="15" customHeight="1"/>
  <cols>
    <col min="1" max="1" width="2.5546875" customWidth="1"/>
    <col min="2" max="2" width="34.5546875" customWidth="1"/>
    <col min="3" max="3" width="13" customWidth="1"/>
    <col min="4" max="5" width="8.88671875" customWidth="1"/>
    <col min="6" max="6" width="17.88671875" customWidth="1"/>
    <col min="7" max="7" width="13.109375" customWidth="1"/>
    <col min="8" max="8" width="10.109375" customWidth="1"/>
    <col min="9" max="9" width="9.109375" customWidth="1"/>
    <col min="10" max="10" width="9.33203125" customWidth="1"/>
    <col min="11" max="11" width="9" customWidth="1"/>
    <col min="12" max="12" width="11.44140625" customWidth="1"/>
    <col min="13" max="13" width="16" customWidth="1"/>
    <col min="14" max="14" width="17" customWidth="1"/>
    <col min="15" max="26" width="8.6640625" customWidth="1"/>
  </cols>
  <sheetData>
    <row r="1" spans="1:26" ht="15.6">
      <c r="A1" s="18"/>
      <c r="B1" s="19" t="s">
        <v>0</v>
      </c>
      <c r="C1" s="19" t="s">
        <v>1</v>
      </c>
      <c r="D1" s="18"/>
      <c r="E1" s="18"/>
      <c r="F1" s="61" t="s">
        <v>2</v>
      </c>
      <c r="G1" s="58"/>
      <c r="H1" s="58"/>
      <c r="I1" s="58"/>
      <c r="J1" s="58"/>
      <c r="K1" s="58"/>
      <c r="L1" s="59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31.2">
      <c r="A2" s="20" t="s">
        <v>4</v>
      </c>
      <c r="B2" s="20" t="s">
        <v>5</v>
      </c>
      <c r="C2" s="21">
        <v>39</v>
      </c>
      <c r="D2" s="18"/>
      <c r="E2" s="18"/>
      <c r="F2" s="22"/>
      <c r="G2" s="20" t="s">
        <v>14</v>
      </c>
      <c r="H2" s="23" t="s">
        <v>16</v>
      </c>
      <c r="I2" s="20" t="s">
        <v>18</v>
      </c>
      <c r="J2" s="23" t="s">
        <v>20</v>
      </c>
      <c r="K2" s="20" t="s">
        <v>22</v>
      </c>
      <c r="L2" s="23" t="s">
        <v>24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6">
      <c r="A3" s="23" t="s">
        <v>7</v>
      </c>
      <c r="B3" s="23" t="s">
        <v>13</v>
      </c>
      <c r="C3" s="24">
        <v>46</v>
      </c>
      <c r="D3" s="18"/>
      <c r="E3" s="18"/>
      <c r="F3" s="20" t="s">
        <v>4</v>
      </c>
      <c r="G3" s="21">
        <v>55</v>
      </c>
      <c r="H3" s="24">
        <v>20</v>
      </c>
      <c r="I3" s="21">
        <v>50</v>
      </c>
      <c r="J3" s="24">
        <v>56</v>
      </c>
      <c r="K3" s="21">
        <v>58</v>
      </c>
      <c r="L3" s="24">
        <v>56</v>
      </c>
      <c r="M3" s="18"/>
      <c r="N3" s="18" t="s">
        <v>25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6">
      <c r="A4" s="20" t="s">
        <v>8</v>
      </c>
      <c r="B4" s="20" t="s">
        <v>15</v>
      </c>
      <c r="C4" s="21">
        <v>23</v>
      </c>
      <c r="D4" s="18"/>
      <c r="E4" s="18"/>
      <c r="F4" s="23" t="s">
        <v>7</v>
      </c>
      <c r="G4" s="21">
        <v>68</v>
      </c>
      <c r="H4" s="24">
        <v>29</v>
      </c>
      <c r="I4" s="21">
        <v>58</v>
      </c>
      <c r="J4" s="24">
        <v>65</v>
      </c>
      <c r="K4" s="21">
        <v>67</v>
      </c>
      <c r="L4" s="24">
        <v>63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6">
      <c r="A5" s="23" t="s">
        <v>9</v>
      </c>
      <c r="B5" s="23" t="s">
        <v>17</v>
      </c>
      <c r="C5" s="24">
        <v>30</v>
      </c>
      <c r="D5" s="18"/>
      <c r="E5" s="18"/>
      <c r="F5" s="20" t="s">
        <v>8</v>
      </c>
      <c r="G5" s="21">
        <v>66</v>
      </c>
      <c r="H5" s="24">
        <v>30</v>
      </c>
      <c r="I5" s="21">
        <v>57</v>
      </c>
      <c r="J5" s="24">
        <v>65</v>
      </c>
      <c r="K5" s="21">
        <v>66</v>
      </c>
      <c r="L5" s="24">
        <v>59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6">
      <c r="A6" s="20" t="s">
        <v>10</v>
      </c>
      <c r="B6" s="20" t="s">
        <v>19</v>
      </c>
      <c r="C6" s="21">
        <v>13</v>
      </c>
      <c r="D6" s="18"/>
      <c r="E6" s="18"/>
      <c r="F6" s="23" t="s">
        <v>9</v>
      </c>
      <c r="G6" s="21">
        <v>84</v>
      </c>
      <c r="H6" s="24">
        <v>44</v>
      </c>
      <c r="I6" s="21">
        <v>73</v>
      </c>
      <c r="J6" s="24">
        <v>80</v>
      </c>
      <c r="K6" s="21">
        <v>83</v>
      </c>
      <c r="L6" s="24">
        <v>78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6">
      <c r="A7" s="23" t="s">
        <v>11</v>
      </c>
      <c r="B7" s="23" t="s">
        <v>21</v>
      </c>
      <c r="C7" s="24">
        <v>44</v>
      </c>
      <c r="D7" s="18"/>
      <c r="E7" s="18"/>
      <c r="F7" s="20" t="s">
        <v>10</v>
      </c>
      <c r="G7" s="21">
        <v>68</v>
      </c>
      <c r="H7" s="24">
        <v>30</v>
      </c>
      <c r="I7" s="21">
        <v>59</v>
      </c>
      <c r="J7" s="24">
        <v>66</v>
      </c>
      <c r="K7" s="21">
        <v>68</v>
      </c>
      <c r="L7" s="24">
        <v>61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6">
      <c r="A8" s="20" t="s">
        <v>12</v>
      </c>
      <c r="B8" s="20" t="s">
        <v>23</v>
      </c>
      <c r="C8" s="21">
        <v>450</v>
      </c>
      <c r="D8" s="18"/>
      <c r="E8" s="18"/>
      <c r="F8" s="23" t="s">
        <v>11</v>
      </c>
      <c r="G8" s="21">
        <v>78</v>
      </c>
      <c r="H8" s="24">
        <v>38</v>
      </c>
      <c r="I8" s="21">
        <v>68</v>
      </c>
      <c r="J8" s="24">
        <v>75</v>
      </c>
      <c r="K8" s="21">
        <v>77</v>
      </c>
      <c r="L8" s="24">
        <v>72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6">
      <c r="A9" s="18"/>
      <c r="B9" s="25"/>
      <c r="C9" s="25">
        <f>SUM(C2:C8)</f>
        <v>645</v>
      </c>
      <c r="D9" s="18"/>
      <c r="E9" s="18"/>
      <c r="F9" s="20" t="s">
        <v>12</v>
      </c>
      <c r="G9" s="21">
        <v>75</v>
      </c>
      <c r="H9" s="24">
        <v>37</v>
      </c>
      <c r="I9" s="21">
        <v>70</v>
      </c>
      <c r="J9" s="24">
        <v>76</v>
      </c>
      <c r="K9" s="21">
        <v>72</v>
      </c>
      <c r="L9" s="24">
        <v>72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6">
      <c r="A10" s="18"/>
      <c r="B10" s="25"/>
      <c r="C10" s="25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" customHeight="1">
      <c r="A11" s="18"/>
      <c r="B11" s="19" t="s">
        <v>26</v>
      </c>
      <c r="C11" s="19" t="s">
        <v>53</v>
      </c>
      <c r="D11" s="18"/>
      <c r="E11" s="18"/>
      <c r="F11" s="61" t="s">
        <v>54</v>
      </c>
      <c r="G11" s="58"/>
      <c r="H11" s="58"/>
      <c r="I11" s="58"/>
      <c r="J11" s="58"/>
      <c r="K11" s="58"/>
      <c r="L11" s="5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1.2">
      <c r="A12" s="18"/>
      <c r="B12" s="20" t="s">
        <v>14</v>
      </c>
      <c r="C12" s="21">
        <v>186</v>
      </c>
      <c r="D12" s="18"/>
      <c r="E12" s="18"/>
      <c r="F12" s="20" t="s">
        <v>6</v>
      </c>
      <c r="G12" s="20" t="s">
        <v>14</v>
      </c>
      <c r="H12" s="23" t="s">
        <v>16</v>
      </c>
      <c r="I12" s="20" t="s">
        <v>18</v>
      </c>
      <c r="J12" s="23" t="s">
        <v>20</v>
      </c>
      <c r="K12" s="20" t="s">
        <v>22</v>
      </c>
      <c r="L12" s="23" t="s">
        <v>24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6">
      <c r="A13" s="18"/>
      <c r="B13" s="23" t="s">
        <v>16</v>
      </c>
      <c r="C13" s="24">
        <v>116</v>
      </c>
      <c r="D13" s="18"/>
      <c r="E13" s="18"/>
      <c r="F13" s="23" t="s">
        <v>4</v>
      </c>
      <c r="G13" s="26">
        <f t="shared" ref="G13:L13" si="0">G3*$C24</f>
        <v>11880</v>
      </c>
      <c r="H13" s="27">
        <f t="shared" si="0"/>
        <v>4320</v>
      </c>
      <c r="I13" s="26">
        <f t="shared" si="0"/>
        <v>10800</v>
      </c>
      <c r="J13" s="27">
        <f t="shared" si="0"/>
        <v>12096</v>
      </c>
      <c r="K13" s="26">
        <f t="shared" si="0"/>
        <v>12528</v>
      </c>
      <c r="L13" s="27">
        <f t="shared" si="0"/>
        <v>12096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6">
      <c r="A14" s="18"/>
      <c r="B14" s="20" t="s">
        <v>18</v>
      </c>
      <c r="C14" s="21">
        <v>207</v>
      </c>
      <c r="D14" s="18"/>
      <c r="E14" s="18"/>
      <c r="F14" s="23" t="s">
        <v>7</v>
      </c>
      <c r="G14" s="26">
        <f t="shared" ref="G14:L14" si="1">G4*$C25</f>
        <v>14076</v>
      </c>
      <c r="H14" s="27">
        <f t="shared" si="1"/>
        <v>6003</v>
      </c>
      <c r="I14" s="26">
        <f t="shared" si="1"/>
        <v>12006</v>
      </c>
      <c r="J14" s="27">
        <f t="shared" si="1"/>
        <v>13455</v>
      </c>
      <c r="K14" s="26">
        <f t="shared" si="1"/>
        <v>13869</v>
      </c>
      <c r="L14" s="27">
        <f t="shared" si="1"/>
        <v>13041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.6">
      <c r="A15" s="18"/>
      <c r="B15" s="23" t="s">
        <v>20</v>
      </c>
      <c r="C15" s="24">
        <v>205</v>
      </c>
      <c r="D15" s="18"/>
      <c r="E15" s="18"/>
      <c r="F15" s="23" t="s">
        <v>8</v>
      </c>
      <c r="G15" s="26">
        <f t="shared" ref="G15:L15" si="2">G5*$C26</f>
        <v>13134</v>
      </c>
      <c r="H15" s="27">
        <f t="shared" si="2"/>
        <v>5970</v>
      </c>
      <c r="I15" s="26">
        <f t="shared" si="2"/>
        <v>11343</v>
      </c>
      <c r="J15" s="27">
        <f t="shared" si="2"/>
        <v>12935</v>
      </c>
      <c r="K15" s="26">
        <f t="shared" si="2"/>
        <v>13134</v>
      </c>
      <c r="L15" s="27">
        <f t="shared" si="2"/>
        <v>11741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.6">
      <c r="A16" s="18"/>
      <c r="B16" s="20" t="s">
        <v>22</v>
      </c>
      <c r="C16" s="21">
        <v>134</v>
      </c>
      <c r="D16" s="18"/>
      <c r="E16" s="18"/>
      <c r="F16" s="23" t="s">
        <v>9</v>
      </c>
      <c r="G16" s="26">
        <f t="shared" ref="G16:L16" si="3">G6*$C27</f>
        <v>19236</v>
      </c>
      <c r="H16" s="27">
        <f t="shared" si="3"/>
        <v>10076</v>
      </c>
      <c r="I16" s="26">
        <f t="shared" si="3"/>
        <v>16717</v>
      </c>
      <c r="J16" s="27">
        <f t="shared" si="3"/>
        <v>18320</v>
      </c>
      <c r="K16" s="26">
        <f t="shared" si="3"/>
        <v>19007</v>
      </c>
      <c r="L16" s="27">
        <f t="shared" si="3"/>
        <v>17862</v>
      </c>
      <c r="M16" s="18"/>
      <c r="N16" s="18" t="s">
        <v>25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6">
      <c r="A17" s="18"/>
      <c r="B17" s="23" t="s">
        <v>24</v>
      </c>
      <c r="C17" s="24">
        <v>240</v>
      </c>
      <c r="D17" s="18"/>
      <c r="E17" s="18"/>
      <c r="F17" s="23" t="s">
        <v>10</v>
      </c>
      <c r="G17" s="26">
        <f t="shared" ref="G17:L17" si="4">G7*$C28</f>
        <v>14076</v>
      </c>
      <c r="H17" s="27">
        <f t="shared" si="4"/>
        <v>6210</v>
      </c>
      <c r="I17" s="26">
        <f t="shared" si="4"/>
        <v>12213</v>
      </c>
      <c r="J17" s="27">
        <f t="shared" si="4"/>
        <v>13662</v>
      </c>
      <c r="K17" s="26">
        <f t="shared" si="4"/>
        <v>14076</v>
      </c>
      <c r="L17" s="27">
        <f t="shared" si="4"/>
        <v>12627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6">
      <c r="A18" s="18"/>
      <c r="B18" s="18"/>
      <c r="C18" s="18">
        <f>SUM(C12:C17)</f>
        <v>1088</v>
      </c>
      <c r="D18" s="18"/>
      <c r="E18" s="18"/>
      <c r="F18" s="23" t="s">
        <v>11</v>
      </c>
      <c r="G18" s="26">
        <f t="shared" ref="G18:L18" si="5">G8*$C29</f>
        <v>17784</v>
      </c>
      <c r="H18" s="27">
        <f t="shared" si="5"/>
        <v>8664</v>
      </c>
      <c r="I18" s="26">
        <f t="shared" si="5"/>
        <v>15504</v>
      </c>
      <c r="J18" s="27">
        <f t="shared" si="5"/>
        <v>17100</v>
      </c>
      <c r="K18" s="26">
        <f t="shared" si="5"/>
        <v>17556</v>
      </c>
      <c r="L18" s="27">
        <f t="shared" si="5"/>
        <v>16416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6">
      <c r="A19" s="18"/>
      <c r="B19" s="18"/>
      <c r="C19" s="18">
        <f>C18-C9</f>
        <v>443</v>
      </c>
      <c r="D19" s="18"/>
      <c r="E19" s="18"/>
      <c r="F19" s="23" t="s">
        <v>12</v>
      </c>
      <c r="G19" s="26">
        <f t="shared" ref="G19:L19" si="6">G9*$C30</f>
        <v>16725</v>
      </c>
      <c r="H19" s="27">
        <f t="shared" si="6"/>
        <v>8251</v>
      </c>
      <c r="I19" s="26">
        <f t="shared" si="6"/>
        <v>15610</v>
      </c>
      <c r="J19" s="27">
        <f t="shared" si="6"/>
        <v>16948</v>
      </c>
      <c r="K19" s="26">
        <f t="shared" si="6"/>
        <v>16056</v>
      </c>
      <c r="L19" s="27">
        <f t="shared" si="6"/>
        <v>16056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6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6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6">
      <c r="A22" s="18"/>
      <c r="B22" s="18" t="s">
        <v>25</v>
      </c>
      <c r="C22" s="18"/>
      <c r="D22" s="18"/>
      <c r="E22" s="18"/>
      <c r="F22" s="60" t="s">
        <v>55</v>
      </c>
      <c r="G22" s="58"/>
      <c r="H22" s="58"/>
      <c r="I22" s="58"/>
      <c r="J22" s="58"/>
      <c r="K22" s="58"/>
      <c r="L22" s="5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46.8">
      <c r="A23" s="18"/>
      <c r="B23" s="19" t="s">
        <v>41</v>
      </c>
      <c r="C23" s="2" t="s">
        <v>42</v>
      </c>
      <c r="D23" s="18"/>
      <c r="E23" s="18"/>
      <c r="F23" s="20" t="s">
        <v>6</v>
      </c>
      <c r="G23" s="20" t="s">
        <v>14</v>
      </c>
      <c r="H23" s="23" t="s">
        <v>16</v>
      </c>
      <c r="I23" s="20" t="s">
        <v>18</v>
      </c>
      <c r="J23" s="23" t="s">
        <v>20</v>
      </c>
      <c r="K23" s="20" t="s">
        <v>22</v>
      </c>
      <c r="L23" s="23" t="s">
        <v>24</v>
      </c>
      <c r="M23" s="28" t="s">
        <v>65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6">
      <c r="A24" s="18"/>
      <c r="B24" s="20" t="s">
        <v>5</v>
      </c>
      <c r="C24" s="21">
        <v>216</v>
      </c>
      <c r="D24" s="18"/>
      <c r="E24" s="18"/>
      <c r="F24" s="23" t="s">
        <v>4</v>
      </c>
      <c r="G24" s="26">
        <v>0</v>
      </c>
      <c r="H24" s="27">
        <v>0</v>
      </c>
      <c r="I24" s="26">
        <v>38.999999574517055</v>
      </c>
      <c r="J24" s="27">
        <v>0</v>
      </c>
      <c r="K24" s="26">
        <v>0</v>
      </c>
      <c r="L24" s="27">
        <v>0</v>
      </c>
      <c r="M24" s="29">
        <f t="shared" ref="M24:M30" si="7">SUM(G24:L24)</f>
        <v>38.999999574517055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6">
      <c r="A25" s="18"/>
      <c r="B25" s="23" t="s">
        <v>13</v>
      </c>
      <c r="C25" s="24">
        <v>207</v>
      </c>
      <c r="D25" s="18"/>
      <c r="E25" s="18"/>
      <c r="F25" s="23" t="s">
        <v>7</v>
      </c>
      <c r="G25" s="26">
        <v>0</v>
      </c>
      <c r="H25" s="27">
        <v>0</v>
      </c>
      <c r="I25" s="26">
        <v>45.999999399879002</v>
      </c>
      <c r="J25" s="27">
        <v>0</v>
      </c>
      <c r="K25" s="26">
        <v>0</v>
      </c>
      <c r="L25" s="27">
        <v>0</v>
      </c>
      <c r="M25" s="29">
        <f t="shared" si="7"/>
        <v>45.999999399879002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6">
      <c r="A26" s="18"/>
      <c r="B26" s="20" t="s">
        <v>15</v>
      </c>
      <c r="C26" s="21">
        <v>199</v>
      </c>
      <c r="D26" s="18"/>
      <c r="E26" s="18"/>
      <c r="F26" s="23" t="s">
        <v>8</v>
      </c>
      <c r="G26" s="26">
        <v>0</v>
      </c>
      <c r="H26" s="27">
        <v>0</v>
      </c>
      <c r="I26" s="26">
        <v>0</v>
      </c>
      <c r="J26" s="27">
        <v>0</v>
      </c>
      <c r="K26" s="26">
        <v>0</v>
      </c>
      <c r="L26" s="27">
        <v>22.999999872177526</v>
      </c>
      <c r="M26" s="29">
        <f t="shared" si="7"/>
        <v>22.999999872177526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6">
      <c r="A27" s="18"/>
      <c r="B27" s="23" t="s">
        <v>17</v>
      </c>
      <c r="C27" s="24">
        <v>229</v>
      </c>
      <c r="D27" s="18"/>
      <c r="E27" s="18"/>
      <c r="F27" s="23" t="s">
        <v>9</v>
      </c>
      <c r="G27" s="26">
        <v>0</v>
      </c>
      <c r="H27" s="27">
        <v>0</v>
      </c>
      <c r="I27" s="26">
        <v>30.000000013180397</v>
      </c>
      <c r="J27" s="27">
        <v>0</v>
      </c>
      <c r="K27" s="26">
        <v>0</v>
      </c>
      <c r="L27" s="27">
        <v>0</v>
      </c>
      <c r="M27" s="29">
        <f t="shared" si="7"/>
        <v>30.000000013180397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6">
      <c r="A28" s="18"/>
      <c r="B28" s="20" t="s">
        <v>19</v>
      </c>
      <c r="C28" s="21">
        <v>207</v>
      </c>
      <c r="D28" s="18"/>
      <c r="E28" s="18"/>
      <c r="F28" s="23" t="s">
        <v>10</v>
      </c>
      <c r="G28" s="26">
        <v>0</v>
      </c>
      <c r="H28" s="27">
        <v>0</v>
      </c>
      <c r="I28" s="26">
        <v>0</v>
      </c>
      <c r="J28" s="27">
        <v>0</v>
      </c>
      <c r="K28" s="26">
        <v>1.2140180206571642E-6</v>
      </c>
      <c r="L28" s="27">
        <v>12.999998755124814</v>
      </c>
      <c r="M28" s="29">
        <f t="shared" si="7"/>
        <v>12.999999969142834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6">
      <c r="A29" s="18"/>
      <c r="B29" s="23" t="s">
        <v>21</v>
      </c>
      <c r="C29" s="24">
        <v>228</v>
      </c>
      <c r="D29" s="18"/>
      <c r="E29" s="18"/>
      <c r="F29" s="23" t="s">
        <v>11</v>
      </c>
      <c r="G29" s="26">
        <v>0</v>
      </c>
      <c r="H29" s="27">
        <v>0</v>
      </c>
      <c r="I29" s="26">
        <v>44.000000013132222</v>
      </c>
      <c r="J29" s="27">
        <v>0</v>
      </c>
      <c r="K29" s="26">
        <v>0</v>
      </c>
      <c r="L29" s="27">
        <v>0</v>
      </c>
      <c r="M29" s="29">
        <f t="shared" si="7"/>
        <v>44.000000013132222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6">
      <c r="A30" s="18"/>
      <c r="B30" s="20" t="s">
        <v>23</v>
      </c>
      <c r="C30" s="21">
        <v>223</v>
      </c>
      <c r="D30" s="18"/>
      <c r="E30" s="18"/>
      <c r="F30" s="23" t="s">
        <v>12</v>
      </c>
      <c r="G30" s="26">
        <v>0</v>
      </c>
      <c r="H30" s="27">
        <v>116.00000079908649</v>
      </c>
      <c r="I30" s="26">
        <v>48.000002383715056</v>
      </c>
      <c r="J30" s="27">
        <v>0</v>
      </c>
      <c r="K30" s="26">
        <v>133.99999890323684</v>
      </c>
      <c r="L30" s="27">
        <v>152.00000726405986</v>
      </c>
      <c r="M30" s="29">
        <f t="shared" si="7"/>
        <v>450.00000935009825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31.2">
      <c r="A31" s="18"/>
      <c r="B31" s="23" t="s">
        <v>14</v>
      </c>
      <c r="C31" s="24">
        <v>201</v>
      </c>
      <c r="D31" s="18"/>
      <c r="E31" s="18"/>
      <c r="F31" s="28" t="s">
        <v>66</v>
      </c>
      <c r="G31" s="29">
        <f t="shared" ref="G31:L31" si="8">SUM(G24:G30)</f>
        <v>0</v>
      </c>
      <c r="H31" s="29">
        <f t="shared" si="8"/>
        <v>116.00000079908649</v>
      </c>
      <c r="I31" s="29">
        <f t="shared" si="8"/>
        <v>207.00000138442374</v>
      </c>
      <c r="J31" s="29">
        <f t="shared" si="8"/>
        <v>0</v>
      </c>
      <c r="K31" s="29">
        <f t="shared" si="8"/>
        <v>134.00000011725487</v>
      </c>
      <c r="L31" s="29">
        <f t="shared" si="8"/>
        <v>188.00000589136221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6">
      <c r="A32" s="18"/>
      <c r="B32" s="20" t="s">
        <v>16</v>
      </c>
      <c r="C32" s="21">
        <v>166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6">
      <c r="A33" s="18"/>
      <c r="B33" s="23" t="s">
        <v>18</v>
      </c>
      <c r="C33" s="24">
        <v>178</v>
      </c>
      <c r="D33" s="18"/>
      <c r="E33" s="18"/>
      <c r="F33" s="30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6">
      <c r="A34" s="18"/>
      <c r="B34" s="20" t="s">
        <v>20</v>
      </c>
      <c r="C34" s="21">
        <v>183</v>
      </c>
      <c r="D34" s="18"/>
      <c r="E34" s="18"/>
      <c r="F34" s="18" t="s">
        <v>61</v>
      </c>
      <c r="G34" s="31">
        <f>SUMPRODUCT(G24:L30,G13:L19)</f>
        <v>8889768.1313175559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6">
      <c r="A35" s="18"/>
      <c r="B35" s="23" t="s">
        <v>22</v>
      </c>
      <c r="C35" s="24">
        <v>183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31.2">
      <c r="A36" s="18"/>
      <c r="B36" s="20" t="s">
        <v>24</v>
      </c>
      <c r="C36" s="21">
        <v>234</v>
      </c>
      <c r="D36" s="18"/>
      <c r="E36" s="18"/>
      <c r="F36" s="25" t="s">
        <v>67</v>
      </c>
      <c r="G36" s="21">
        <v>186</v>
      </c>
      <c r="H36" s="24">
        <v>116</v>
      </c>
      <c r="I36" s="21">
        <v>207</v>
      </c>
      <c r="J36" s="24">
        <v>205</v>
      </c>
      <c r="K36" s="21">
        <v>134</v>
      </c>
      <c r="L36" s="24">
        <v>240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6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6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6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6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6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6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6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6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6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6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6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6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6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6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6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6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6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6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6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6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6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6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6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6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6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6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6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6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6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6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6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6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6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6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6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6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6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6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6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6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6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6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6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6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6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6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6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6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6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6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6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6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6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6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6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6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6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6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6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6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6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6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6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6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6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6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6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6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6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6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6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6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6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6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6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6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6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6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6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6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6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6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6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6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6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6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6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6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6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6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6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6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6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6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6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6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6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6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6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6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6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6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6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6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6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6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6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6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6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6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6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6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6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6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6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6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6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6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6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6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6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6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6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6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6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6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6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6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6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6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6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6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6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6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6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6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6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6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6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6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6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6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6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6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6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6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6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6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6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6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6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6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6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6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6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6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6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6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6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6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6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6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6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6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6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6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6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6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6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6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6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6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6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6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6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6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6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6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6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6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6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6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6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6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6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6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6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6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6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6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6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6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6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6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6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6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6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6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6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6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6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6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6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6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6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6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6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6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6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6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6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6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6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6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6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6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6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6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6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6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6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6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6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6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6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6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6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6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6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6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6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6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6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6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6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6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6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6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6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6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6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6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6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6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6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6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6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6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6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6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6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6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6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6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6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6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6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6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6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6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6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6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6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6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6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6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6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6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6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6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6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6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6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6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6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6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6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6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6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6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6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6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6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6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6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6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6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6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6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6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6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6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6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6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6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6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6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6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6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6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6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6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6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6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6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6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6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6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6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6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6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6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6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6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6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6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6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6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6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6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6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6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6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6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6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6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6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6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6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6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6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6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6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6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6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6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6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6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6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6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6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6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6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6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6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6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6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6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6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6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6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6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6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6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6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6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6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6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6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6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6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6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6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6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6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6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6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6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6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6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6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6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6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6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6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6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6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6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6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6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6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6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6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6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6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6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6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6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6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6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6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6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6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6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6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6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6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6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6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6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6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6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6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6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6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6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6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6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6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6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6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6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6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6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6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6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6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6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6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6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6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6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6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6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6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6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6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6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6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6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6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6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6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6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6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6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6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6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6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6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6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6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6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6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6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6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6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6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6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6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6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6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6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6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6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6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6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6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6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6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6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6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6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6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6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6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6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6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6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6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6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6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6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6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6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6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6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6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6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6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6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6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6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6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6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6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6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6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6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6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6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6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6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6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6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6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6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6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6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6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6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6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6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6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6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6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6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6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6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6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6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6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6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6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6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6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6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6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6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6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6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6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6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6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6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6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6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6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6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6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6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6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6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6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6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6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6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6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6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6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6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6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6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6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6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6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6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6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6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6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6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6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6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6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6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6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6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6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6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6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6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6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6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6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6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6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6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6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6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6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6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6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6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6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6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6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6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6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6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6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6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6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6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6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6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6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6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6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6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6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6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6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6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6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6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6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6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6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6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6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6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6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6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6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6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6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6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6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6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6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6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6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6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6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6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6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6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6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6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6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6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6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6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6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6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6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6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6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6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6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6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6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6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6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6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6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6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6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6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6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6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6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6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6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6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6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6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6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6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6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6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6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6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6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6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6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6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6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6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6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6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6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6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6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6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6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6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6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6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6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6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6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6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6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6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6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6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6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6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6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6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6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6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6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6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6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6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6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6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6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6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6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6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6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6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6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6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6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6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6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6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6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6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6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6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6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6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6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6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6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6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6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6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6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6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6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6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6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6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6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6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6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6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6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6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6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6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6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6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6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6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6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6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6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6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6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6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6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6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6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6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6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6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6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6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6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6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6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6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6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6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6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6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6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6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6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6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6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6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6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6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6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6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6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6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6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6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6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6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6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6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6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6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6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6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6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6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6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6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6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6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6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6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6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6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6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6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6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6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6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6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6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6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6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6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6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6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6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6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6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6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6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6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6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6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6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6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6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6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6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6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6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6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6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6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6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6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6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6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6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6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6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6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6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6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6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6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6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6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6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6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6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6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6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6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6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6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6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6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6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6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6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6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6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6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6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6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6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6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6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6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6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6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6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6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6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6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6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6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6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6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6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6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6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6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6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6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6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3">
    <mergeCell ref="F1:L1"/>
    <mergeCell ref="F11:L11"/>
    <mergeCell ref="F22:L2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I21" sqref="I21"/>
    </sheetView>
  </sheetViews>
  <sheetFormatPr defaultColWidth="14.44140625" defaultRowHeight="15" customHeight="1"/>
  <cols>
    <col min="1" max="1" width="10.6640625" customWidth="1"/>
    <col min="2" max="2" width="36" customWidth="1"/>
    <col min="3" max="4" width="14.6640625" customWidth="1"/>
    <col min="5" max="5" width="17.6640625" customWidth="1"/>
    <col min="6" max="9" width="12" customWidth="1"/>
    <col min="10" max="10" width="14.6640625" bestFit="1" customWidth="1"/>
    <col min="11" max="11" width="15.33203125" customWidth="1"/>
    <col min="12" max="12" width="8.88671875" customWidth="1"/>
    <col min="13" max="13" width="26.33203125" customWidth="1"/>
    <col min="14" max="16" width="8.88671875" customWidth="1"/>
    <col min="17" max="28" width="8.6640625" customWidth="1"/>
  </cols>
  <sheetData>
    <row r="1" spans="1:28" ht="13.5" customHeight="1">
      <c r="A1" s="55"/>
      <c r="B1" s="32" t="s">
        <v>28</v>
      </c>
      <c r="C1" s="32" t="s">
        <v>29</v>
      </c>
      <c r="D1" s="32" t="s">
        <v>30</v>
      </c>
      <c r="E1" s="32" t="s">
        <v>31</v>
      </c>
      <c r="F1" s="33" t="s">
        <v>68</v>
      </c>
      <c r="G1" s="33" t="s">
        <v>69</v>
      </c>
      <c r="H1" s="34"/>
      <c r="I1" s="34"/>
      <c r="J1" s="34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1:28" ht="13.5" customHeight="1">
      <c r="A2" s="36" t="s">
        <v>32</v>
      </c>
      <c r="B2" s="37" t="s">
        <v>5</v>
      </c>
      <c r="C2" s="38">
        <v>10.7307750244721</v>
      </c>
      <c r="D2" s="38">
        <v>106.603901150924</v>
      </c>
      <c r="E2" s="4">
        <v>39</v>
      </c>
      <c r="F2" s="39">
        <f>C2*E$2</f>
        <v>418.50022595441192</v>
      </c>
      <c r="G2" s="39">
        <f t="shared" ref="G2:G14" si="0">D2*E2</f>
        <v>4157.5521448860363</v>
      </c>
      <c r="H2" s="52"/>
      <c r="I2" s="52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spans="1:28" ht="13.5" customHeight="1">
      <c r="A3" s="40" t="s">
        <v>33</v>
      </c>
      <c r="B3" s="41" t="s">
        <v>13</v>
      </c>
      <c r="C3" s="42">
        <v>10.787400560046301</v>
      </c>
      <c r="D3" s="42">
        <v>106.665986348103</v>
      </c>
      <c r="E3" s="6">
        <v>46</v>
      </c>
      <c r="F3" s="39">
        <f t="shared" ref="F3:F14" si="1">C3*E3</f>
        <v>496.22042576212982</v>
      </c>
      <c r="G3" s="39">
        <f t="shared" si="0"/>
        <v>4906.6353720127381</v>
      </c>
      <c r="H3" s="52"/>
      <c r="I3" s="52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spans="1:28" ht="13.5" customHeight="1">
      <c r="A4" s="36" t="s">
        <v>34</v>
      </c>
      <c r="B4" s="37" t="s">
        <v>15</v>
      </c>
      <c r="C4" s="38">
        <v>10.760032344249399</v>
      </c>
      <c r="D4" s="38">
        <v>106.661338162568</v>
      </c>
      <c r="E4" s="4">
        <v>23</v>
      </c>
      <c r="F4" s="39">
        <f t="shared" si="1"/>
        <v>247.48074391773619</v>
      </c>
      <c r="G4" s="39">
        <f t="shared" si="0"/>
        <v>2453.2107777390638</v>
      </c>
      <c r="H4" s="52"/>
      <c r="I4" s="52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spans="1:28" ht="13.5" customHeight="1">
      <c r="A5" s="40" t="s">
        <v>35</v>
      </c>
      <c r="B5" s="41" t="s">
        <v>17</v>
      </c>
      <c r="C5" s="42">
        <v>10.848275627667499</v>
      </c>
      <c r="D5" s="42">
        <v>106.774086579597</v>
      </c>
      <c r="E5" s="6">
        <v>30</v>
      </c>
      <c r="F5" s="39">
        <f t="shared" si="1"/>
        <v>325.44826883002497</v>
      </c>
      <c r="G5" s="39">
        <f t="shared" si="0"/>
        <v>3203.2225973879099</v>
      </c>
      <c r="H5" s="52"/>
      <c r="I5" s="5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8" ht="13.5" customHeight="1">
      <c r="A6" s="36" t="s">
        <v>36</v>
      </c>
      <c r="B6" s="37" t="s">
        <v>19</v>
      </c>
      <c r="C6" s="38">
        <v>10.7411620580909</v>
      </c>
      <c r="D6" s="38">
        <v>106.70175952023899</v>
      </c>
      <c r="E6" s="4">
        <v>13</v>
      </c>
      <c r="F6" s="39">
        <f t="shared" si="1"/>
        <v>139.63510675518171</v>
      </c>
      <c r="G6" s="39">
        <f t="shared" si="0"/>
        <v>1387.122873763107</v>
      </c>
      <c r="H6" s="52"/>
      <c r="I6" s="52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spans="1:28" ht="13.5" customHeight="1">
      <c r="A7" s="40" t="s">
        <v>37</v>
      </c>
      <c r="B7" s="41" t="s">
        <v>21</v>
      </c>
      <c r="C7" s="42">
        <v>10.800751191861</v>
      </c>
      <c r="D7" s="42">
        <v>106.743249864417</v>
      </c>
      <c r="E7" s="6">
        <v>44</v>
      </c>
      <c r="F7" s="39">
        <f t="shared" si="1"/>
        <v>475.23305244188401</v>
      </c>
      <c r="G7" s="39">
        <f t="shared" si="0"/>
        <v>4696.7029940343482</v>
      </c>
      <c r="H7" s="52"/>
      <c r="I7" s="52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28" ht="13.5" customHeight="1">
      <c r="A8" s="36" t="s">
        <v>38</v>
      </c>
      <c r="B8" s="37" t="s">
        <v>23</v>
      </c>
      <c r="C8" s="38">
        <v>10.860401500370999</v>
      </c>
      <c r="D8" s="38">
        <v>106.60136297976</v>
      </c>
      <c r="E8" s="4">
        <v>450</v>
      </c>
      <c r="F8" s="39">
        <f t="shared" si="1"/>
        <v>4887.1806751669501</v>
      </c>
      <c r="G8" s="39">
        <f t="shared" si="0"/>
        <v>47970.613340892</v>
      </c>
      <c r="H8" s="52"/>
      <c r="I8" s="52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spans="1:28" ht="13.5" customHeight="1">
      <c r="A9" s="40" t="s">
        <v>39</v>
      </c>
      <c r="B9" s="41" t="s">
        <v>14</v>
      </c>
      <c r="C9" s="42">
        <v>10.3729225508642</v>
      </c>
      <c r="D9" s="42">
        <v>106.360895584641</v>
      </c>
      <c r="E9" s="43">
        <v>186</v>
      </c>
      <c r="F9" s="39">
        <f t="shared" si="1"/>
        <v>1929.3635944607411</v>
      </c>
      <c r="G9" s="39">
        <f t="shared" si="0"/>
        <v>19783.126578743228</v>
      </c>
      <c r="H9" s="52"/>
      <c r="I9" s="52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r="10" spans="1:28" ht="13.5" customHeight="1">
      <c r="A10" s="36" t="s">
        <v>40</v>
      </c>
      <c r="B10" s="37" t="s">
        <v>16</v>
      </c>
      <c r="C10" s="44">
        <v>10.6965497002218</v>
      </c>
      <c r="D10" s="44">
        <v>106.475483417706</v>
      </c>
      <c r="E10" s="45">
        <v>116</v>
      </c>
      <c r="F10" s="39">
        <f t="shared" si="1"/>
        <v>1240.7997652257288</v>
      </c>
      <c r="G10" s="39">
        <f t="shared" si="0"/>
        <v>12351.156076453895</v>
      </c>
      <c r="H10" s="52"/>
      <c r="I10" s="52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 spans="1:28" ht="13.5" customHeight="1">
      <c r="A11" s="40" t="s">
        <v>43</v>
      </c>
      <c r="B11" s="41" t="s">
        <v>18</v>
      </c>
      <c r="C11" s="42">
        <v>10.4477852065517</v>
      </c>
      <c r="D11" s="42">
        <v>106.492227224667</v>
      </c>
      <c r="E11" s="43">
        <v>207</v>
      </c>
      <c r="F11" s="39">
        <f t="shared" si="1"/>
        <v>2162.6915377562018</v>
      </c>
      <c r="G11" s="39">
        <f t="shared" si="0"/>
        <v>22043.891035506069</v>
      </c>
      <c r="H11" s="52"/>
      <c r="I11" s="52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 spans="1:28" ht="13.5" customHeight="1">
      <c r="A12" s="36" t="s">
        <v>44</v>
      </c>
      <c r="B12" s="37" t="s">
        <v>20</v>
      </c>
      <c r="C12" s="38">
        <v>10.3768797316141</v>
      </c>
      <c r="D12" s="38">
        <v>106.456134742119</v>
      </c>
      <c r="E12" s="45">
        <v>205</v>
      </c>
      <c r="F12" s="39">
        <f t="shared" si="1"/>
        <v>2127.2603449808903</v>
      </c>
      <c r="G12" s="39">
        <f t="shared" si="0"/>
        <v>21823.507622134395</v>
      </c>
      <c r="H12" s="52"/>
      <c r="I12" s="52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 spans="1:28" ht="13.5" customHeight="1">
      <c r="A13" s="40" t="s">
        <v>45</v>
      </c>
      <c r="B13" s="41" t="s">
        <v>22</v>
      </c>
      <c r="C13" s="42">
        <v>10.509575127369001</v>
      </c>
      <c r="D13" s="42">
        <v>106.263954483378</v>
      </c>
      <c r="E13" s="43">
        <v>134</v>
      </c>
      <c r="F13" s="39">
        <f t="shared" si="1"/>
        <v>1408.2830670674462</v>
      </c>
      <c r="G13" s="39">
        <f t="shared" si="0"/>
        <v>14239.369900772652</v>
      </c>
      <c r="H13" s="52"/>
      <c r="I13" s="52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</row>
    <row r="14" spans="1:28" ht="13.5" customHeight="1">
      <c r="A14" s="36" t="s">
        <v>46</v>
      </c>
      <c r="B14" s="37" t="s">
        <v>24</v>
      </c>
      <c r="C14" s="38">
        <v>10.353496146439999</v>
      </c>
      <c r="D14" s="38">
        <v>106.766407192155</v>
      </c>
      <c r="E14" s="45">
        <v>240</v>
      </c>
      <c r="F14" s="39">
        <f t="shared" si="1"/>
        <v>2484.8390751456</v>
      </c>
      <c r="G14" s="39">
        <f t="shared" si="0"/>
        <v>25623.937726117201</v>
      </c>
      <c r="H14" s="52"/>
      <c r="I14" s="52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</row>
    <row r="15" spans="1:28" ht="13.5" customHeight="1">
      <c r="A15" s="46" t="s">
        <v>70</v>
      </c>
      <c r="B15" s="46"/>
      <c r="C15" s="46"/>
      <c r="D15" s="46"/>
      <c r="E15" s="46">
        <f t="shared" ref="E15:G15" si="2">SUM(E2:E14)</f>
        <v>1733</v>
      </c>
      <c r="F15" s="46">
        <f t="shared" si="2"/>
        <v>18342.935883464928</v>
      </c>
      <c r="G15" s="46">
        <f t="shared" si="2"/>
        <v>184640.04904044262</v>
      </c>
      <c r="H15" s="53"/>
      <c r="I15" s="53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t="13.5" customHeight="1">
      <c r="A16" s="46" t="s">
        <v>71</v>
      </c>
      <c r="B16" s="46"/>
      <c r="C16" s="46">
        <f>F15/E15</f>
        <v>10.584498490170184</v>
      </c>
      <c r="D16" s="46">
        <f>G15/E15</f>
        <v>106.54359436840313</v>
      </c>
      <c r="E16" s="46"/>
      <c r="F16" s="46"/>
      <c r="G16" s="46"/>
      <c r="H16" s="53"/>
      <c r="I16" s="53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t="14.25" customHeight="1">
      <c r="A17" s="35"/>
      <c r="B17" s="62" t="s">
        <v>72</v>
      </c>
      <c r="C17" s="63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r="18" spans="1:28" ht="13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</row>
    <row r="19" spans="1:28" ht="13.5" customHeight="1">
      <c r="A19" s="55"/>
      <c r="B19" s="32" t="s">
        <v>28</v>
      </c>
      <c r="C19" s="32" t="s">
        <v>29</v>
      </c>
      <c r="D19" s="32" t="s">
        <v>30</v>
      </c>
      <c r="E19" s="32" t="s">
        <v>31</v>
      </c>
      <c r="F19" s="33" t="s">
        <v>73</v>
      </c>
      <c r="G19" s="33" t="s">
        <v>74</v>
      </c>
      <c r="H19" s="33"/>
      <c r="I19" s="33"/>
      <c r="J19" s="33" t="s">
        <v>74</v>
      </c>
      <c r="K19" s="33" t="s">
        <v>75</v>
      </c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</row>
    <row r="20" spans="1:28" ht="13.5" customHeight="1">
      <c r="A20" s="47" t="s">
        <v>76</v>
      </c>
      <c r="B20" s="35"/>
      <c r="C20" s="38">
        <v>10.6965497002218</v>
      </c>
      <c r="D20" s="38">
        <v>106.475483417706</v>
      </c>
      <c r="E20" s="32"/>
      <c r="F20" s="33"/>
      <c r="G20" s="33" t="s">
        <v>77</v>
      </c>
      <c r="H20" s="33"/>
      <c r="I20" s="33"/>
      <c r="J20" s="33" t="s">
        <v>78</v>
      </c>
      <c r="K20" s="33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r="21" spans="1:28" ht="13.5" customHeight="1">
      <c r="A21" s="36" t="s">
        <v>32</v>
      </c>
      <c r="B21" s="37" t="s">
        <v>5</v>
      </c>
      <c r="C21" s="38">
        <v>10.7307750244721</v>
      </c>
      <c r="D21" s="38">
        <v>106.603901150924</v>
      </c>
      <c r="E21" s="21">
        <v>39</v>
      </c>
      <c r="F21" s="21">
        <v>216</v>
      </c>
      <c r="G21" s="48">
        <f>SQRT(((C21-$C$20)^2)+(D21-$D$20)^2)</f>
        <v>0.13290028978481511</v>
      </c>
      <c r="H21" s="48">
        <f>ABS($C$20-C21)+ABS($D$20-D21)</f>
        <v>0.16264305746830132</v>
      </c>
      <c r="I21" s="54">
        <f>H21*117</f>
        <v>19.029237723791255</v>
      </c>
      <c r="J21" s="48">
        <f t="shared" ref="J21:J33" si="3">G21*111</f>
        <v>14.751932166114477</v>
      </c>
      <c r="K21" s="48">
        <f t="shared" ref="K21:K33" si="4">E21*F21*J21</f>
        <v>124270.27656734835</v>
      </c>
      <c r="L21" s="35">
        <f>SUM(E21:E27)</f>
        <v>645</v>
      </c>
      <c r="M21" s="35"/>
      <c r="N21" s="35"/>
      <c r="O21" s="4">
        <v>39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</row>
    <row r="22" spans="1:28" ht="13.5" customHeight="1">
      <c r="A22" s="40" t="s">
        <v>33</v>
      </c>
      <c r="B22" s="41" t="s">
        <v>13</v>
      </c>
      <c r="C22" s="42">
        <v>10.787400560046301</v>
      </c>
      <c r="D22" s="42">
        <v>106.665986348103</v>
      </c>
      <c r="E22" s="24">
        <v>46</v>
      </c>
      <c r="F22" s="24">
        <v>207</v>
      </c>
      <c r="G22" s="48">
        <f t="shared" ref="G22:G33" si="5">SQRT(((C22-$C$20)^2)+(D22-$D$20)^2)</f>
        <v>0.21105744530979312</v>
      </c>
      <c r="H22" s="48">
        <f t="shared" ref="H22:H33" si="6">ABS($C$20-C22)+ABS($D$20-D22)</f>
        <v>0.28135379022150353</v>
      </c>
      <c r="I22" s="54">
        <f t="shared" ref="I22:I33" si="7">H22*117</f>
        <v>32.918393455915911</v>
      </c>
      <c r="J22" s="48">
        <f t="shared" si="3"/>
        <v>23.427376429387035</v>
      </c>
      <c r="K22" s="48">
        <f t="shared" si="4"/>
        <v>223075.47836062335</v>
      </c>
      <c r="L22" s="35">
        <f>SUM(E28:E33)</f>
        <v>644.99999999999989</v>
      </c>
      <c r="M22" s="35"/>
      <c r="N22" s="35"/>
      <c r="O22" s="6">
        <v>46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spans="1:28" ht="13.5" customHeight="1">
      <c r="A23" s="36" t="s">
        <v>34</v>
      </c>
      <c r="B23" s="37" t="s">
        <v>15</v>
      </c>
      <c r="C23" s="38">
        <v>10.760032344249399</v>
      </c>
      <c r="D23" s="38">
        <v>106.661338162568</v>
      </c>
      <c r="E23" s="21">
        <v>23</v>
      </c>
      <c r="F23" s="21">
        <v>199</v>
      </c>
      <c r="G23" s="48">
        <f t="shared" si="5"/>
        <v>0.19639763817432629</v>
      </c>
      <c r="H23" s="48">
        <f t="shared" si="6"/>
        <v>0.24933738888959844</v>
      </c>
      <c r="I23" s="54">
        <f t="shared" si="7"/>
        <v>29.17247450008302</v>
      </c>
      <c r="J23" s="48">
        <f t="shared" si="3"/>
        <v>21.800137837350217</v>
      </c>
      <c r="K23" s="48">
        <f t="shared" si="4"/>
        <v>99779.23088155195</v>
      </c>
      <c r="L23" s="35"/>
      <c r="M23" s="35"/>
      <c r="N23" s="35"/>
      <c r="O23" s="4">
        <v>23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</row>
    <row r="24" spans="1:28" ht="13.5" customHeight="1">
      <c r="A24" s="40" t="s">
        <v>35</v>
      </c>
      <c r="B24" s="41" t="s">
        <v>17</v>
      </c>
      <c r="C24" s="42">
        <v>10.848275627667499</v>
      </c>
      <c r="D24" s="42">
        <v>106.774086579597</v>
      </c>
      <c r="E24" s="24">
        <v>30</v>
      </c>
      <c r="F24" s="24">
        <v>229</v>
      </c>
      <c r="G24" s="48">
        <f t="shared" si="5"/>
        <v>0.33493970405217321</v>
      </c>
      <c r="H24" s="48">
        <f t="shared" si="6"/>
        <v>0.45032908933669447</v>
      </c>
      <c r="I24" s="54">
        <f t="shared" si="7"/>
        <v>52.688503452393249</v>
      </c>
      <c r="J24" s="48">
        <f t="shared" si="3"/>
        <v>37.17830714979123</v>
      </c>
      <c r="K24" s="48">
        <f t="shared" si="4"/>
        <v>255414.97011906575</v>
      </c>
      <c r="L24" s="35"/>
      <c r="M24" s="35"/>
      <c r="N24" s="35"/>
      <c r="O24" s="6">
        <v>30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</row>
    <row r="25" spans="1:28" ht="13.5" customHeight="1">
      <c r="A25" s="36" t="s">
        <v>36</v>
      </c>
      <c r="B25" s="37" t="s">
        <v>19</v>
      </c>
      <c r="C25" s="38">
        <v>10.7411620580909</v>
      </c>
      <c r="D25" s="38">
        <v>106.70175952023899</v>
      </c>
      <c r="E25" s="21">
        <v>13</v>
      </c>
      <c r="F25" s="21">
        <v>207</v>
      </c>
      <c r="G25" s="48">
        <f t="shared" si="5"/>
        <v>0.23063203821707406</v>
      </c>
      <c r="H25" s="48">
        <f t="shared" si="6"/>
        <v>0.27088846040209269</v>
      </c>
      <c r="I25" s="54">
        <f t="shared" si="7"/>
        <v>31.693949867044843</v>
      </c>
      <c r="J25" s="48">
        <f t="shared" si="3"/>
        <v>25.60015624209522</v>
      </c>
      <c r="K25" s="48">
        <f t="shared" si="4"/>
        <v>68890.020447478237</v>
      </c>
      <c r="L25" s="35"/>
      <c r="M25" s="35"/>
      <c r="N25" s="35"/>
      <c r="O25" s="4">
        <v>13</v>
      </c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 spans="1:28" ht="13.5" customHeight="1">
      <c r="A26" s="40" t="s">
        <v>37</v>
      </c>
      <c r="B26" s="41" t="s">
        <v>21</v>
      </c>
      <c r="C26" s="42">
        <v>10.800751191861</v>
      </c>
      <c r="D26" s="42">
        <v>106.743249864417</v>
      </c>
      <c r="E26" s="24">
        <v>44</v>
      </c>
      <c r="F26" s="24">
        <v>228</v>
      </c>
      <c r="G26" s="48">
        <f t="shared" si="5"/>
        <v>0.28732702769503887</v>
      </c>
      <c r="H26" s="48">
        <f t="shared" si="6"/>
        <v>0.37196793835019371</v>
      </c>
      <c r="I26" s="54">
        <f t="shared" si="7"/>
        <v>43.520248786972665</v>
      </c>
      <c r="J26" s="48">
        <f t="shared" si="3"/>
        <v>31.893300074149316</v>
      </c>
      <c r="K26" s="48">
        <f t="shared" si="4"/>
        <v>319953.58634386596</v>
      </c>
      <c r="L26" s="35"/>
      <c r="M26" s="35"/>
      <c r="N26" s="35"/>
      <c r="O26" s="6">
        <v>44</v>
      </c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spans="1:28" ht="13.5" customHeight="1">
      <c r="A27" s="36" t="s">
        <v>38</v>
      </c>
      <c r="B27" s="37" t="s">
        <v>23</v>
      </c>
      <c r="C27" s="38">
        <v>10.860401500370999</v>
      </c>
      <c r="D27" s="38">
        <v>106.60136297976</v>
      </c>
      <c r="E27" s="21">
        <v>450</v>
      </c>
      <c r="F27" s="21">
        <v>223</v>
      </c>
      <c r="G27" s="48">
        <f t="shared" si="5"/>
        <v>0.20662303006934868</v>
      </c>
      <c r="H27" s="48">
        <f t="shared" si="6"/>
        <v>0.28973136220319518</v>
      </c>
      <c r="I27" s="54">
        <f t="shared" si="7"/>
        <v>33.898569377773839</v>
      </c>
      <c r="J27" s="48">
        <f t="shared" si="3"/>
        <v>22.935156337697702</v>
      </c>
      <c r="K27" s="48">
        <f t="shared" si="4"/>
        <v>2301542.9384879642</v>
      </c>
      <c r="L27" s="35"/>
      <c r="M27" s="35"/>
      <c r="N27" s="35"/>
      <c r="O27" s="4">
        <v>450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</row>
    <row r="28" spans="1:28" ht="13.5" customHeight="1">
      <c r="A28" s="40" t="s">
        <v>39</v>
      </c>
      <c r="B28" s="41" t="s">
        <v>14</v>
      </c>
      <c r="C28" s="42">
        <v>10.3729225508642</v>
      </c>
      <c r="D28" s="42">
        <v>106.360895584641</v>
      </c>
      <c r="E28" s="43">
        <v>0</v>
      </c>
      <c r="F28" s="24">
        <v>201</v>
      </c>
      <c r="G28" s="48">
        <f t="shared" si="5"/>
        <v>0.34331458356419881</v>
      </c>
      <c r="H28" s="48">
        <f t="shared" si="6"/>
        <v>0.43821498242260226</v>
      </c>
      <c r="I28" s="54">
        <f t="shared" si="7"/>
        <v>51.271152943444463</v>
      </c>
      <c r="J28" s="48">
        <f t="shared" si="3"/>
        <v>38.107918775626068</v>
      </c>
      <c r="K28" s="48">
        <f t="shared" si="4"/>
        <v>0</v>
      </c>
      <c r="L28" s="21">
        <v>186</v>
      </c>
      <c r="M28" s="35"/>
      <c r="N28" s="35"/>
      <c r="O28" s="43">
        <v>186</v>
      </c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spans="1:28" ht="13.5" customHeight="1">
      <c r="A29" s="36" t="s">
        <v>40</v>
      </c>
      <c r="B29" s="37" t="s">
        <v>16</v>
      </c>
      <c r="C29" s="38">
        <v>10.6965497002218</v>
      </c>
      <c r="D29" s="38">
        <v>106.475483417706</v>
      </c>
      <c r="E29" s="45">
        <v>116</v>
      </c>
      <c r="F29" s="21">
        <v>166</v>
      </c>
      <c r="G29" s="48">
        <f t="shared" si="5"/>
        <v>0</v>
      </c>
      <c r="H29" s="48">
        <f t="shared" si="6"/>
        <v>0</v>
      </c>
      <c r="I29" s="54">
        <f t="shared" si="7"/>
        <v>0</v>
      </c>
      <c r="J29" s="48">
        <f t="shared" si="3"/>
        <v>0</v>
      </c>
      <c r="K29" s="48">
        <f t="shared" si="4"/>
        <v>0</v>
      </c>
      <c r="L29" s="24">
        <v>116</v>
      </c>
      <c r="M29" s="35"/>
      <c r="N29" s="35"/>
      <c r="O29" s="45">
        <v>116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</row>
    <row r="30" spans="1:28" ht="13.5" customHeight="1">
      <c r="A30" s="40" t="s">
        <v>43</v>
      </c>
      <c r="B30" s="41" t="s">
        <v>18</v>
      </c>
      <c r="C30" s="42">
        <v>10.4477852065517</v>
      </c>
      <c r="D30" s="42">
        <v>106.492227224667</v>
      </c>
      <c r="E30" s="43">
        <v>207</v>
      </c>
      <c r="F30" s="24">
        <v>178</v>
      </c>
      <c r="G30" s="48">
        <f t="shared" si="5"/>
        <v>0.24932735185392016</v>
      </c>
      <c r="H30" s="48">
        <f t="shared" si="6"/>
        <v>0.26550830063110276</v>
      </c>
      <c r="I30" s="54">
        <f t="shared" si="7"/>
        <v>31.064471173839024</v>
      </c>
      <c r="J30" s="48">
        <f t="shared" si="3"/>
        <v>27.675336055785138</v>
      </c>
      <c r="K30" s="48">
        <f t="shared" si="4"/>
        <v>1019725.4323114592</v>
      </c>
      <c r="L30" s="21">
        <v>207</v>
      </c>
      <c r="M30" s="35"/>
      <c r="N30" s="35"/>
      <c r="O30" s="43">
        <v>207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 spans="1:28" ht="13.5" customHeight="1">
      <c r="A31" s="36" t="s">
        <v>44</v>
      </c>
      <c r="B31" s="37" t="s">
        <v>20</v>
      </c>
      <c r="C31" s="38">
        <v>10.3768797316141</v>
      </c>
      <c r="D31" s="38">
        <v>106.456134742119</v>
      </c>
      <c r="E31" s="45">
        <v>187.99999999999989</v>
      </c>
      <c r="F31" s="21">
        <v>183</v>
      </c>
      <c r="G31" s="48">
        <f t="shared" si="5"/>
        <v>0.32025499227431065</v>
      </c>
      <c r="H31" s="48">
        <f t="shared" si="6"/>
        <v>0.33901864419469696</v>
      </c>
      <c r="I31" s="54">
        <f t="shared" si="7"/>
        <v>39.665181370779543</v>
      </c>
      <c r="J31" s="48">
        <f t="shared" si="3"/>
        <v>35.54830414244848</v>
      </c>
      <c r="K31" s="48">
        <f t="shared" si="4"/>
        <v>1223003.8557167968</v>
      </c>
      <c r="L31" s="24">
        <v>205</v>
      </c>
      <c r="M31" s="35"/>
      <c r="N31" s="35"/>
      <c r="O31" s="45">
        <v>205</v>
      </c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r="32" spans="1:28" ht="13.5" customHeight="1">
      <c r="A32" s="40" t="s">
        <v>45</v>
      </c>
      <c r="B32" s="41" t="s">
        <v>22</v>
      </c>
      <c r="C32" s="42">
        <v>10.509575127369001</v>
      </c>
      <c r="D32" s="42">
        <v>106.263954483378</v>
      </c>
      <c r="E32" s="43">
        <v>134</v>
      </c>
      <c r="F32" s="24">
        <v>183</v>
      </c>
      <c r="G32" s="48">
        <f t="shared" si="5"/>
        <v>0.2823189348085362</v>
      </c>
      <c r="H32" s="48">
        <f t="shared" si="6"/>
        <v>0.3985035071808003</v>
      </c>
      <c r="I32" s="54">
        <f t="shared" si="7"/>
        <v>46.624910340153633</v>
      </c>
      <c r="J32" s="48">
        <f t="shared" si="3"/>
        <v>31.337401763747518</v>
      </c>
      <c r="K32" s="48">
        <f t="shared" si="4"/>
        <v>768455.76605061663</v>
      </c>
      <c r="L32" s="21">
        <v>134</v>
      </c>
      <c r="M32" s="35"/>
      <c r="N32" s="35"/>
      <c r="O32" s="43">
        <v>134</v>
      </c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</row>
    <row r="33" spans="1:28" ht="13.5" customHeight="1">
      <c r="A33" s="36" t="s">
        <v>46</v>
      </c>
      <c r="B33" s="37" t="s">
        <v>24</v>
      </c>
      <c r="C33" s="38">
        <v>10.353496146439999</v>
      </c>
      <c r="D33" s="38">
        <v>106.766407192155</v>
      </c>
      <c r="E33" s="45">
        <v>0</v>
      </c>
      <c r="F33" s="21">
        <v>234</v>
      </c>
      <c r="G33" s="48">
        <f t="shared" si="5"/>
        <v>0.44980260481901868</v>
      </c>
      <c r="H33" s="48">
        <f t="shared" si="6"/>
        <v>0.63397732823079878</v>
      </c>
      <c r="I33" s="54">
        <f t="shared" si="7"/>
        <v>74.175347403003457</v>
      </c>
      <c r="J33" s="48">
        <f t="shared" si="3"/>
        <v>49.928089134911076</v>
      </c>
      <c r="K33" s="48">
        <f t="shared" si="4"/>
        <v>0</v>
      </c>
      <c r="L33" s="24">
        <v>240</v>
      </c>
      <c r="M33" s="35"/>
      <c r="N33" s="35"/>
      <c r="O33" s="45">
        <v>240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 spans="1:28" ht="13.5" customHeight="1">
      <c r="A34" s="35" t="s">
        <v>70</v>
      </c>
      <c r="B34" s="35"/>
      <c r="C34" s="35"/>
      <c r="D34" s="35"/>
      <c r="E34" s="35"/>
      <c r="F34" s="35"/>
      <c r="G34" s="49"/>
      <c r="H34" s="48"/>
      <c r="I34" s="48"/>
      <c r="J34" s="51">
        <f>SUMPRODUCT(E28:E33,F28:F33,J28:J33)</f>
        <v>3011185.0540788728</v>
      </c>
      <c r="K34" s="50">
        <f>SUM(K21:K33)</f>
        <v>6404111.5552867698</v>
      </c>
      <c r="L34" s="35"/>
      <c r="M34" s="35"/>
      <c r="N34" s="35"/>
      <c r="O34" s="35">
        <f>SUM(O21:O33)</f>
        <v>1733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r="35" spans="1:28" ht="13.5" customHeight="1">
      <c r="A35" s="35"/>
      <c r="B35" s="35"/>
      <c r="C35" s="35"/>
      <c r="D35" s="35"/>
      <c r="E35" s="35"/>
      <c r="F35" s="35"/>
      <c r="G35" s="35"/>
      <c r="H35" s="48"/>
      <c r="I35" s="48"/>
      <c r="J35" s="35">
        <f>SUMPRODUCT(E21:E27,F21:F27,J21:J27)</f>
        <v>3392926.5012078979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</row>
    <row r="36" spans="1:28" ht="13.5" customHeight="1">
      <c r="A36" s="35"/>
      <c r="B36" s="35"/>
      <c r="C36" s="35"/>
      <c r="D36" s="35"/>
      <c r="E36" s="35"/>
      <c r="F36" s="35"/>
      <c r="G36" s="35"/>
      <c r="H36" s="35"/>
      <c r="I36" s="35"/>
      <c r="J36" s="51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spans="1:28" ht="13.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spans="1:28" ht="13.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spans="1:28" ht="13.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</row>
    <row r="40" spans="1:28" ht="13.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</row>
    <row r="41" spans="1:28" ht="13.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pans="1:28" ht="13.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spans="1:28" ht="13.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pans="1:28" ht="13.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spans="1:28" ht="13.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spans="1:28" ht="13.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1:28" ht="13.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r="48" spans="1:28" ht="13.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spans="1:28" ht="13.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r="50" spans="1:28" ht="13.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r="51" spans="1:28" ht="13.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</row>
    <row r="52" spans="1:28" ht="13.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</row>
    <row r="53" spans="1:28" ht="13.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r="54" spans="1:28" ht="13.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55" spans="1:28" ht="13.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spans="1:28" ht="13.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 spans="1:28" ht="13.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</row>
    <row r="58" spans="1:28" ht="13.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</row>
    <row r="59" spans="1:28" ht="13.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</row>
    <row r="60" spans="1:28" ht="13.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</row>
    <row r="61" spans="1:28" ht="13.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</row>
    <row r="62" spans="1:28" ht="13.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</row>
    <row r="63" spans="1:28" ht="13.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</row>
    <row r="64" spans="1:28" ht="13.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</row>
    <row r="65" spans="1:28" ht="13.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</row>
    <row r="66" spans="1:28" ht="13.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</row>
    <row r="67" spans="1:28" ht="13.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</row>
    <row r="68" spans="1:28" ht="13.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</row>
    <row r="69" spans="1:28" ht="13.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</row>
    <row r="70" spans="1:28" ht="13.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r="71" spans="1:28" ht="13.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</row>
    <row r="72" spans="1:28" ht="13.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</row>
    <row r="73" spans="1:28" ht="13.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</row>
    <row r="74" spans="1:28" ht="13.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</row>
    <row r="75" spans="1:28" ht="13.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</row>
    <row r="76" spans="1:28" ht="13.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</row>
    <row r="77" spans="1:28" ht="13.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</row>
    <row r="78" spans="1:28" ht="13.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</row>
    <row r="79" spans="1:28" ht="13.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r="80" spans="1:28" ht="13.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</row>
    <row r="81" spans="1:28" ht="13.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 spans="1:28" ht="13.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r="83" spans="1:28" ht="13.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r="84" spans="1:28" ht="13.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</row>
    <row r="85" spans="1:28" ht="13.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 spans="1:28" ht="13.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</row>
    <row r="87" spans="1:28" ht="13.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</row>
    <row r="88" spans="1:28" ht="13.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</row>
    <row r="89" spans="1:28" ht="13.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r="90" spans="1:28" ht="13.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</row>
    <row r="91" spans="1:28" ht="13.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</row>
    <row r="92" spans="1:28" ht="13.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</row>
    <row r="93" spans="1:28" ht="13.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</row>
    <row r="94" spans="1:28" ht="13.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</row>
    <row r="95" spans="1:28" ht="13.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</row>
    <row r="96" spans="1:28" ht="13.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</row>
    <row r="97" spans="1:28" ht="13.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</row>
    <row r="98" spans="1:28" ht="13.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</row>
    <row r="99" spans="1:28" ht="13.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</row>
    <row r="100" spans="1:28" ht="13.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 spans="1:28" ht="13.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r="102" spans="1:28" ht="13.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r="103" spans="1:28" ht="13.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r="104" spans="1:28" ht="13.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</row>
    <row r="105" spans="1:28" ht="13.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</row>
    <row r="106" spans="1:28" ht="13.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</row>
    <row r="107" spans="1:28" ht="13.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</row>
    <row r="108" spans="1:28" ht="13.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</row>
    <row r="109" spans="1:28" ht="13.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</row>
    <row r="110" spans="1:28" ht="13.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</row>
    <row r="111" spans="1:28" ht="13.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</row>
    <row r="112" spans="1:28" ht="13.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</row>
    <row r="113" spans="1:28" ht="13.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</row>
    <row r="114" spans="1:28" ht="13.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</row>
    <row r="115" spans="1:28" ht="13.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</row>
    <row r="116" spans="1:28" ht="13.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</row>
    <row r="117" spans="1:28" ht="13.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</row>
    <row r="118" spans="1:28" ht="13.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</row>
    <row r="119" spans="1:28" ht="13.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</row>
    <row r="120" spans="1:28" ht="13.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</row>
    <row r="121" spans="1:28" ht="13.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</row>
    <row r="122" spans="1:28" ht="13.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</row>
    <row r="123" spans="1:28" ht="13.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</row>
    <row r="124" spans="1:28" ht="13.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</row>
    <row r="125" spans="1:28" ht="13.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</row>
    <row r="126" spans="1:28" ht="13.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</row>
    <row r="127" spans="1:28" ht="13.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</row>
    <row r="128" spans="1:28" ht="13.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</row>
    <row r="129" spans="1:28" ht="13.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</row>
    <row r="130" spans="1:28" ht="13.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</row>
    <row r="131" spans="1:28" ht="13.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</row>
    <row r="132" spans="1:28" ht="13.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</row>
    <row r="133" spans="1:28" ht="13.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</row>
    <row r="134" spans="1:28" ht="13.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</row>
    <row r="135" spans="1:28" ht="13.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</row>
    <row r="136" spans="1:28" ht="13.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</row>
    <row r="137" spans="1:28" ht="13.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</row>
    <row r="138" spans="1:28" ht="13.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</row>
    <row r="139" spans="1:28" ht="13.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</row>
    <row r="140" spans="1:28" ht="13.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</row>
    <row r="141" spans="1:28" ht="13.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</row>
    <row r="142" spans="1:28" ht="13.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</row>
    <row r="143" spans="1:28" ht="13.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</row>
    <row r="144" spans="1:28" ht="13.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</row>
    <row r="145" spans="1:28" ht="13.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</row>
    <row r="146" spans="1:28" ht="13.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</row>
    <row r="147" spans="1:28" ht="13.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</row>
    <row r="148" spans="1:28" ht="13.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</row>
    <row r="149" spans="1:28" ht="13.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</row>
    <row r="150" spans="1:28" ht="13.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</row>
    <row r="151" spans="1:28" ht="13.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</row>
    <row r="152" spans="1:28" ht="13.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</row>
    <row r="153" spans="1:28" ht="13.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</row>
    <row r="154" spans="1:28" ht="13.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</row>
    <row r="155" spans="1:28" ht="13.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</row>
    <row r="156" spans="1:28" ht="13.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</row>
    <row r="157" spans="1:28" ht="13.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</row>
    <row r="158" spans="1:28" ht="13.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</row>
    <row r="159" spans="1:28" ht="13.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</row>
    <row r="160" spans="1:28" ht="13.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</row>
    <row r="161" spans="1:28" ht="13.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</row>
    <row r="162" spans="1:28" ht="13.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</row>
    <row r="163" spans="1:28" ht="13.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</row>
    <row r="164" spans="1:28" ht="13.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</row>
    <row r="165" spans="1:28" ht="13.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</row>
    <row r="166" spans="1:28" ht="13.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</row>
    <row r="167" spans="1:28" ht="13.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</row>
    <row r="168" spans="1:28" ht="13.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</row>
    <row r="169" spans="1:28" ht="13.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</row>
    <row r="170" spans="1:28" ht="13.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</row>
    <row r="171" spans="1:28" ht="13.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</row>
    <row r="172" spans="1:28" ht="13.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</row>
    <row r="173" spans="1:28" ht="13.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</row>
    <row r="174" spans="1:28" ht="13.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</row>
    <row r="175" spans="1:28" ht="13.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</row>
    <row r="176" spans="1:28" ht="13.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</row>
    <row r="177" spans="1:28" ht="13.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</row>
    <row r="178" spans="1:28" ht="13.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</row>
    <row r="179" spans="1:28" ht="13.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</row>
    <row r="180" spans="1:28" ht="13.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</row>
    <row r="181" spans="1:28" ht="13.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</row>
    <row r="182" spans="1:28" ht="13.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</row>
    <row r="183" spans="1:28" ht="13.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</row>
    <row r="184" spans="1:28" ht="13.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</row>
    <row r="185" spans="1:28" ht="13.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</row>
    <row r="186" spans="1:28" ht="13.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</row>
    <row r="187" spans="1:28" ht="13.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</row>
    <row r="188" spans="1:28" ht="13.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</row>
    <row r="189" spans="1:28" ht="13.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</row>
    <row r="190" spans="1:28" ht="13.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</row>
    <row r="191" spans="1:28" ht="13.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</row>
    <row r="192" spans="1:28" ht="13.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</row>
    <row r="193" spans="1:28" ht="13.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</row>
    <row r="194" spans="1:28" ht="13.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</row>
    <row r="195" spans="1:28" ht="13.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</row>
    <row r="196" spans="1:28" ht="13.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</row>
    <row r="197" spans="1:28" ht="13.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</row>
    <row r="198" spans="1:28" ht="13.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</row>
    <row r="199" spans="1:28" ht="13.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</row>
    <row r="200" spans="1:28" ht="13.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</row>
    <row r="201" spans="1:28" ht="13.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</row>
    <row r="202" spans="1:28" ht="13.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</row>
    <row r="203" spans="1:28" ht="13.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</row>
    <row r="204" spans="1:28" ht="13.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</row>
    <row r="205" spans="1:28" ht="13.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</row>
    <row r="206" spans="1:28" ht="13.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</row>
    <row r="207" spans="1:28" ht="13.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</row>
    <row r="208" spans="1:28" ht="13.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</row>
    <row r="209" spans="1:28" ht="13.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</row>
    <row r="210" spans="1:28" ht="13.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</row>
    <row r="211" spans="1:28" ht="13.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</row>
    <row r="212" spans="1:28" ht="13.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</row>
    <row r="213" spans="1:28" ht="13.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</row>
    <row r="214" spans="1:28" ht="13.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</row>
    <row r="215" spans="1:28" ht="13.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</row>
    <row r="216" spans="1:28" ht="13.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</row>
    <row r="217" spans="1:28" ht="13.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</row>
    <row r="218" spans="1:28" ht="13.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</row>
    <row r="219" spans="1:28" ht="13.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</row>
    <row r="220" spans="1:28" ht="13.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</row>
    <row r="221" spans="1:28" ht="13.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</row>
    <row r="222" spans="1:28" ht="13.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</row>
    <row r="223" spans="1:28" ht="13.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</row>
    <row r="224" spans="1:28" ht="13.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</row>
    <row r="225" spans="1:28" ht="13.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</row>
    <row r="226" spans="1:28" ht="13.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</row>
    <row r="227" spans="1:28" ht="13.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</row>
    <row r="228" spans="1:28" ht="13.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</row>
    <row r="229" spans="1:28" ht="13.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</row>
    <row r="230" spans="1:28" ht="13.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</row>
    <row r="231" spans="1:28" ht="13.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</row>
    <row r="232" spans="1:28" ht="13.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</row>
    <row r="233" spans="1:28" ht="13.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</row>
    <row r="234" spans="1:28" ht="13.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</row>
    <row r="235" spans="1:28" ht="13.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</row>
    <row r="236" spans="1:28" ht="13.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</row>
    <row r="237" spans="1:28" ht="13.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</row>
    <row r="238" spans="1:28" ht="13.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</row>
    <row r="239" spans="1:28" ht="13.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</row>
    <row r="240" spans="1:28" ht="13.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</row>
    <row r="241" spans="1:28" ht="13.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</row>
    <row r="242" spans="1:28" ht="13.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</row>
    <row r="243" spans="1:28" ht="13.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</row>
    <row r="244" spans="1:28" ht="13.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</row>
    <row r="245" spans="1:28" ht="13.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</row>
    <row r="246" spans="1:28" ht="13.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</row>
    <row r="247" spans="1:28" ht="13.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</row>
    <row r="248" spans="1:28" ht="13.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</row>
    <row r="249" spans="1:28" ht="13.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</row>
    <row r="250" spans="1:28" ht="13.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</row>
    <row r="251" spans="1:28" ht="13.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</row>
    <row r="252" spans="1:28" ht="13.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</row>
    <row r="253" spans="1:28" ht="13.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</row>
    <row r="254" spans="1:28" ht="13.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</row>
    <row r="255" spans="1:28" ht="13.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</row>
    <row r="256" spans="1:28" ht="13.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</row>
    <row r="257" spans="1:28" ht="13.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</row>
    <row r="258" spans="1:28" ht="13.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</row>
    <row r="259" spans="1:28" ht="13.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</row>
    <row r="260" spans="1:28" ht="13.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</row>
    <row r="261" spans="1:28" ht="13.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</row>
    <row r="262" spans="1:28" ht="13.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</row>
    <row r="263" spans="1:28" ht="13.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</row>
    <row r="264" spans="1:28" ht="13.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</row>
    <row r="265" spans="1:28" ht="13.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</row>
    <row r="266" spans="1:28" ht="13.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</row>
    <row r="267" spans="1:28" ht="13.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</row>
    <row r="268" spans="1:28" ht="13.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</row>
    <row r="269" spans="1:28" ht="13.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</row>
    <row r="270" spans="1:28" ht="13.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</row>
    <row r="271" spans="1:28" ht="13.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</row>
    <row r="272" spans="1:28" ht="13.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</row>
    <row r="273" spans="1:28" ht="13.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</row>
    <row r="274" spans="1:28" ht="13.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</row>
    <row r="275" spans="1:28" ht="13.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</row>
    <row r="276" spans="1:28" ht="13.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</row>
    <row r="277" spans="1:28" ht="13.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</row>
    <row r="278" spans="1:28" ht="13.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</row>
    <row r="279" spans="1:28" ht="13.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</row>
    <row r="280" spans="1:28" ht="13.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</row>
    <row r="281" spans="1:28" ht="13.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</row>
    <row r="282" spans="1:28" ht="13.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</row>
    <row r="283" spans="1:28" ht="13.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</row>
    <row r="284" spans="1:28" ht="13.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</row>
    <row r="285" spans="1:28" ht="13.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</row>
    <row r="286" spans="1:28" ht="13.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</row>
    <row r="287" spans="1:28" ht="13.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</row>
    <row r="288" spans="1:28" ht="13.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</row>
    <row r="289" spans="1:28" ht="13.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</row>
    <row r="290" spans="1:28" ht="13.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</row>
    <row r="291" spans="1:28" ht="13.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</row>
    <row r="292" spans="1:28" ht="13.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</row>
    <row r="293" spans="1:28" ht="13.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</row>
    <row r="294" spans="1:28" ht="13.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</row>
    <row r="295" spans="1:28" ht="13.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</row>
    <row r="296" spans="1:28" ht="13.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</row>
    <row r="297" spans="1:28" ht="13.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</row>
    <row r="298" spans="1:28" ht="13.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</row>
    <row r="299" spans="1:28" ht="13.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</row>
    <row r="300" spans="1:28" ht="13.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</row>
    <row r="301" spans="1:28" ht="13.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</row>
    <row r="302" spans="1:28" ht="13.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</row>
    <row r="303" spans="1:28" ht="13.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</row>
    <row r="304" spans="1:28" ht="13.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</row>
    <row r="305" spans="1:28" ht="13.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</row>
    <row r="306" spans="1:28" ht="13.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</row>
    <row r="307" spans="1:28" ht="13.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</row>
    <row r="308" spans="1:28" ht="13.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</row>
    <row r="309" spans="1:28" ht="13.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</row>
    <row r="310" spans="1:28" ht="13.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</row>
    <row r="311" spans="1:28" ht="13.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</row>
    <row r="312" spans="1:28" ht="13.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</row>
    <row r="313" spans="1:28" ht="13.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</row>
    <row r="314" spans="1:28" ht="13.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</row>
    <row r="315" spans="1:28" ht="13.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</row>
    <row r="316" spans="1:28" ht="13.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</row>
    <row r="317" spans="1:28" ht="13.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</row>
    <row r="318" spans="1:28" ht="13.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</row>
    <row r="319" spans="1:28" ht="13.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</row>
    <row r="320" spans="1:28" ht="13.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</row>
    <row r="321" spans="1:28" ht="13.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</row>
    <row r="322" spans="1:28" ht="13.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</row>
    <row r="323" spans="1:28" ht="13.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</row>
    <row r="324" spans="1:28" ht="13.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</row>
    <row r="325" spans="1:28" ht="13.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</row>
    <row r="326" spans="1:28" ht="13.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</row>
    <row r="327" spans="1:28" ht="13.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</row>
    <row r="328" spans="1:28" ht="13.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</row>
    <row r="329" spans="1:28" ht="13.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</row>
    <row r="330" spans="1:28" ht="13.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</row>
    <row r="331" spans="1:28" ht="13.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</row>
    <row r="332" spans="1:28" ht="13.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</row>
    <row r="333" spans="1:28" ht="13.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</row>
    <row r="334" spans="1:28" ht="13.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</row>
    <row r="335" spans="1:28" ht="13.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</row>
    <row r="336" spans="1:28" ht="13.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</row>
    <row r="337" spans="1:28" ht="13.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</row>
    <row r="338" spans="1:28" ht="13.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</row>
    <row r="339" spans="1:28" ht="13.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</row>
    <row r="340" spans="1:28" ht="13.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</row>
    <row r="341" spans="1:28" ht="13.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</row>
    <row r="342" spans="1:28" ht="13.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</row>
    <row r="343" spans="1:28" ht="13.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</row>
    <row r="344" spans="1:28" ht="13.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</row>
    <row r="345" spans="1:28" ht="13.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</row>
    <row r="346" spans="1:28" ht="13.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</row>
    <row r="347" spans="1:28" ht="13.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</row>
    <row r="348" spans="1:28" ht="13.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</row>
    <row r="349" spans="1:28" ht="13.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</row>
    <row r="350" spans="1:28" ht="13.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</row>
    <row r="351" spans="1:28" ht="13.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</row>
    <row r="352" spans="1:28" ht="13.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</row>
    <row r="353" spans="1:28" ht="13.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</row>
    <row r="354" spans="1:28" ht="13.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</row>
    <row r="355" spans="1:28" ht="13.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</row>
    <row r="356" spans="1:28" ht="13.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</row>
    <row r="357" spans="1:28" ht="13.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</row>
    <row r="358" spans="1:28" ht="13.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</row>
    <row r="359" spans="1:28" ht="13.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</row>
    <row r="360" spans="1:28" ht="13.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</row>
    <row r="361" spans="1:28" ht="13.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</row>
    <row r="362" spans="1:28" ht="13.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</row>
    <row r="363" spans="1:28" ht="13.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</row>
    <row r="364" spans="1:28" ht="13.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</row>
    <row r="365" spans="1:28" ht="13.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</row>
    <row r="366" spans="1:28" ht="13.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</row>
    <row r="367" spans="1:28" ht="13.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</row>
    <row r="368" spans="1:28" ht="13.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</row>
    <row r="369" spans="1:28" ht="13.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</row>
    <row r="370" spans="1:28" ht="13.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</row>
    <row r="371" spans="1:28" ht="13.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</row>
    <row r="372" spans="1:28" ht="13.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</row>
    <row r="373" spans="1:28" ht="13.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</row>
    <row r="374" spans="1:28" ht="13.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</row>
    <row r="375" spans="1:28" ht="13.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</row>
    <row r="376" spans="1:28" ht="13.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</row>
    <row r="377" spans="1:28" ht="13.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</row>
    <row r="378" spans="1:28" ht="13.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</row>
    <row r="379" spans="1:28" ht="13.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</row>
    <row r="380" spans="1:28" ht="13.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</row>
    <row r="381" spans="1:28" ht="13.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</row>
    <row r="382" spans="1:28" ht="13.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</row>
    <row r="383" spans="1:28" ht="13.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</row>
    <row r="384" spans="1:28" ht="13.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</row>
    <row r="385" spans="1:28" ht="13.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</row>
    <row r="386" spans="1:28" ht="13.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</row>
    <row r="387" spans="1:28" ht="13.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</row>
    <row r="388" spans="1:28" ht="13.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</row>
    <row r="389" spans="1:28" ht="13.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</row>
    <row r="390" spans="1:28" ht="13.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</row>
    <row r="391" spans="1:28" ht="13.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</row>
    <row r="392" spans="1:28" ht="13.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</row>
    <row r="393" spans="1:28" ht="13.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</row>
    <row r="394" spans="1:28" ht="13.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</row>
    <row r="395" spans="1:28" ht="13.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</row>
    <row r="396" spans="1:28" ht="13.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</row>
    <row r="397" spans="1:28" ht="13.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</row>
    <row r="398" spans="1:28" ht="13.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</row>
    <row r="399" spans="1:28" ht="13.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</row>
    <row r="400" spans="1:28" ht="13.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</row>
    <row r="401" spans="1:28" ht="13.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</row>
    <row r="402" spans="1:28" ht="13.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</row>
    <row r="403" spans="1:28" ht="13.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</row>
    <row r="404" spans="1:28" ht="13.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</row>
    <row r="405" spans="1:28" ht="13.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</row>
    <row r="406" spans="1:28" ht="13.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</row>
    <row r="407" spans="1:28" ht="13.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</row>
    <row r="408" spans="1:28" ht="13.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</row>
    <row r="409" spans="1:28" ht="13.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</row>
    <row r="410" spans="1:28" ht="13.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</row>
    <row r="411" spans="1:28" ht="13.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</row>
    <row r="412" spans="1:28" ht="13.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</row>
    <row r="413" spans="1:28" ht="13.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</row>
    <row r="414" spans="1:28" ht="13.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</row>
    <row r="415" spans="1:28" ht="13.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</row>
    <row r="416" spans="1:28" ht="13.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</row>
    <row r="417" spans="1:28" ht="13.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</row>
    <row r="418" spans="1:28" ht="13.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</row>
    <row r="419" spans="1:28" ht="13.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</row>
    <row r="420" spans="1:28" ht="13.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</row>
    <row r="421" spans="1:28" ht="13.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</row>
    <row r="422" spans="1:28" ht="13.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</row>
    <row r="423" spans="1:28" ht="13.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</row>
    <row r="424" spans="1:28" ht="13.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</row>
    <row r="425" spans="1:28" ht="13.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</row>
    <row r="426" spans="1:28" ht="13.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</row>
    <row r="427" spans="1:28" ht="13.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</row>
    <row r="428" spans="1:28" ht="13.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</row>
    <row r="429" spans="1:28" ht="13.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</row>
    <row r="430" spans="1:28" ht="13.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</row>
    <row r="431" spans="1:28" ht="13.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</row>
    <row r="432" spans="1:28" ht="13.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</row>
    <row r="433" spans="1:28" ht="13.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</row>
    <row r="434" spans="1:28" ht="13.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</row>
    <row r="435" spans="1:28" ht="13.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</row>
    <row r="436" spans="1:28" ht="13.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</row>
    <row r="437" spans="1:28" ht="13.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</row>
    <row r="438" spans="1:28" ht="13.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</row>
    <row r="439" spans="1:28" ht="13.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</row>
    <row r="440" spans="1:28" ht="13.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</row>
    <row r="441" spans="1:28" ht="13.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</row>
    <row r="442" spans="1:28" ht="13.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</row>
    <row r="443" spans="1:28" ht="13.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</row>
    <row r="444" spans="1:28" ht="13.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</row>
    <row r="445" spans="1:28" ht="13.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</row>
    <row r="446" spans="1:28" ht="13.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</row>
    <row r="447" spans="1:28" ht="13.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</row>
    <row r="448" spans="1:28" ht="13.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</row>
    <row r="449" spans="1:28" ht="13.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</row>
    <row r="450" spans="1:28" ht="13.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</row>
    <row r="451" spans="1:28" ht="13.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</row>
    <row r="452" spans="1:28" ht="13.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</row>
    <row r="453" spans="1:28" ht="13.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</row>
    <row r="454" spans="1:28" ht="13.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</row>
    <row r="455" spans="1:28" ht="13.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</row>
    <row r="456" spans="1:28" ht="13.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</row>
    <row r="457" spans="1:28" ht="13.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</row>
    <row r="458" spans="1:28" ht="13.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</row>
    <row r="459" spans="1:28" ht="13.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</row>
    <row r="460" spans="1:28" ht="13.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</row>
    <row r="461" spans="1:28" ht="13.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</row>
    <row r="462" spans="1:28" ht="13.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</row>
    <row r="463" spans="1:28" ht="13.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</row>
    <row r="464" spans="1:28" ht="13.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</row>
    <row r="465" spans="1:28" ht="13.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</row>
    <row r="466" spans="1:28" ht="13.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</row>
    <row r="467" spans="1:28" ht="13.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</row>
    <row r="468" spans="1:28" ht="13.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</row>
    <row r="469" spans="1:28" ht="13.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</row>
    <row r="470" spans="1:28" ht="13.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</row>
    <row r="471" spans="1:28" ht="13.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</row>
    <row r="472" spans="1:28" ht="13.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</row>
    <row r="473" spans="1:28" ht="13.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</row>
    <row r="474" spans="1:28" ht="13.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</row>
    <row r="475" spans="1:28" ht="13.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</row>
    <row r="476" spans="1:28" ht="13.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</row>
    <row r="477" spans="1:28" ht="13.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</row>
    <row r="478" spans="1:28" ht="13.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</row>
    <row r="479" spans="1:28" ht="13.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</row>
    <row r="480" spans="1:28" ht="13.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</row>
    <row r="481" spans="1:28" ht="13.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</row>
    <row r="482" spans="1:28" ht="13.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</row>
    <row r="483" spans="1:28" ht="13.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</row>
    <row r="484" spans="1:28" ht="13.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</row>
    <row r="485" spans="1:28" ht="13.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</row>
    <row r="486" spans="1:28" ht="13.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</row>
    <row r="487" spans="1:28" ht="13.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</row>
    <row r="488" spans="1:28" ht="13.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</row>
    <row r="489" spans="1:28" ht="13.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</row>
    <row r="490" spans="1:28" ht="13.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</row>
    <row r="491" spans="1:28" ht="13.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</row>
    <row r="492" spans="1:28" ht="13.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</row>
    <row r="493" spans="1:28" ht="13.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</row>
    <row r="494" spans="1:28" ht="13.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</row>
    <row r="495" spans="1:28" ht="13.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</row>
    <row r="496" spans="1:28" ht="13.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</row>
    <row r="497" spans="1:28" ht="13.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</row>
    <row r="498" spans="1:28" ht="13.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</row>
    <row r="499" spans="1:28" ht="13.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</row>
    <row r="500" spans="1:28" ht="13.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</row>
    <row r="501" spans="1:28" ht="13.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</row>
    <row r="502" spans="1:28" ht="13.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</row>
    <row r="503" spans="1:28" ht="13.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</row>
    <row r="504" spans="1:28" ht="13.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</row>
    <row r="505" spans="1:28" ht="13.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</row>
    <row r="506" spans="1:28" ht="13.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</row>
    <row r="507" spans="1:28" ht="13.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</row>
    <row r="508" spans="1:28" ht="13.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</row>
    <row r="509" spans="1:28" ht="13.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</row>
    <row r="510" spans="1:28" ht="13.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</row>
    <row r="511" spans="1:28" ht="13.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</row>
    <row r="512" spans="1:28" ht="13.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</row>
    <row r="513" spans="1:28" ht="13.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</row>
    <row r="514" spans="1:28" ht="13.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</row>
    <row r="515" spans="1:28" ht="13.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</row>
    <row r="516" spans="1:28" ht="13.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</row>
    <row r="517" spans="1:28" ht="13.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</row>
    <row r="518" spans="1:28" ht="13.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</row>
    <row r="519" spans="1:28" ht="13.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</row>
    <row r="520" spans="1:28" ht="13.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</row>
    <row r="521" spans="1:28" ht="13.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</row>
    <row r="522" spans="1:28" ht="13.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</row>
    <row r="523" spans="1:28" ht="13.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</row>
    <row r="524" spans="1:28" ht="13.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</row>
    <row r="525" spans="1:28" ht="13.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</row>
    <row r="526" spans="1:28" ht="13.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</row>
    <row r="527" spans="1:28" ht="13.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</row>
    <row r="528" spans="1:28" ht="13.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</row>
    <row r="529" spans="1:28" ht="13.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</row>
    <row r="530" spans="1:28" ht="13.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</row>
    <row r="531" spans="1:28" ht="13.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</row>
    <row r="532" spans="1:28" ht="13.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</row>
    <row r="533" spans="1:28" ht="13.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</row>
    <row r="534" spans="1:28" ht="13.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</row>
    <row r="535" spans="1:28" ht="13.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</row>
    <row r="536" spans="1:28" ht="13.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</row>
    <row r="537" spans="1:28" ht="13.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</row>
    <row r="538" spans="1:28" ht="13.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</row>
    <row r="539" spans="1:28" ht="13.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</row>
    <row r="540" spans="1:28" ht="13.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</row>
    <row r="541" spans="1:28" ht="13.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</row>
    <row r="542" spans="1:28" ht="13.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</row>
    <row r="543" spans="1:28" ht="13.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</row>
    <row r="544" spans="1:28" ht="13.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</row>
    <row r="545" spans="1:28" ht="13.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</row>
    <row r="546" spans="1:28" ht="13.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</row>
    <row r="547" spans="1:28" ht="13.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</row>
    <row r="548" spans="1:28" ht="13.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</row>
    <row r="549" spans="1:28" ht="13.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</row>
    <row r="550" spans="1:28" ht="13.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</row>
    <row r="551" spans="1:28" ht="13.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</row>
    <row r="552" spans="1:28" ht="13.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</row>
    <row r="553" spans="1:28" ht="13.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</row>
    <row r="554" spans="1:28" ht="13.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</row>
    <row r="555" spans="1:28" ht="13.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</row>
    <row r="556" spans="1:28" ht="13.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</row>
    <row r="557" spans="1:28" ht="13.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</row>
    <row r="558" spans="1:28" ht="13.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</row>
    <row r="559" spans="1:28" ht="13.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</row>
    <row r="560" spans="1:28" ht="13.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</row>
    <row r="561" spans="1:28" ht="13.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</row>
    <row r="562" spans="1:28" ht="13.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</row>
    <row r="563" spans="1:28" ht="13.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</row>
    <row r="564" spans="1:28" ht="13.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</row>
    <row r="565" spans="1:28" ht="13.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</row>
    <row r="566" spans="1:28" ht="13.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</row>
    <row r="567" spans="1:28" ht="13.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</row>
    <row r="568" spans="1:28" ht="13.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</row>
    <row r="569" spans="1:28" ht="13.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</row>
    <row r="570" spans="1:28" ht="13.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</row>
    <row r="571" spans="1:28" ht="13.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</row>
    <row r="572" spans="1:28" ht="13.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</row>
    <row r="573" spans="1:28" ht="13.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</row>
    <row r="574" spans="1:28" ht="13.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</row>
    <row r="575" spans="1:28" ht="13.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</row>
    <row r="576" spans="1:28" ht="13.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</row>
    <row r="577" spans="1:28" ht="13.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</row>
    <row r="578" spans="1:28" ht="13.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</row>
    <row r="579" spans="1:28" ht="13.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</row>
    <row r="580" spans="1:28" ht="13.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</row>
    <row r="581" spans="1:28" ht="13.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</row>
    <row r="582" spans="1:28" ht="13.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</row>
    <row r="583" spans="1:28" ht="13.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</row>
    <row r="584" spans="1:28" ht="13.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</row>
    <row r="585" spans="1:28" ht="13.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</row>
    <row r="586" spans="1:28" ht="13.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</row>
    <row r="587" spans="1:28" ht="13.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</row>
    <row r="588" spans="1:28" ht="13.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</row>
    <row r="589" spans="1:28" ht="13.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</row>
    <row r="590" spans="1:28" ht="13.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</row>
    <row r="591" spans="1:28" ht="13.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</row>
    <row r="592" spans="1:28" ht="13.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</row>
    <row r="593" spans="1:28" ht="13.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</row>
    <row r="594" spans="1:28" ht="13.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</row>
    <row r="595" spans="1:28" ht="13.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</row>
    <row r="596" spans="1:28" ht="13.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</row>
    <row r="597" spans="1:28" ht="13.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</row>
    <row r="598" spans="1:28" ht="13.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</row>
    <row r="599" spans="1:28" ht="13.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</row>
    <row r="600" spans="1:28" ht="13.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</row>
    <row r="601" spans="1:28" ht="13.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</row>
    <row r="602" spans="1:28" ht="13.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</row>
    <row r="603" spans="1:28" ht="13.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</row>
    <row r="604" spans="1:28" ht="13.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</row>
    <row r="605" spans="1:28" ht="13.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</row>
    <row r="606" spans="1:28" ht="13.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</row>
    <row r="607" spans="1:28" ht="13.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</row>
    <row r="608" spans="1:28" ht="13.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</row>
    <row r="609" spans="1:28" ht="13.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</row>
    <row r="610" spans="1:28" ht="13.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</row>
    <row r="611" spans="1:28" ht="13.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</row>
    <row r="612" spans="1:28" ht="13.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</row>
    <row r="613" spans="1:28" ht="13.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</row>
    <row r="614" spans="1:28" ht="13.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</row>
    <row r="615" spans="1:28" ht="13.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</row>
    <row r="616" spans="1:28" ht="13.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</row>
    <row r="617" spans="1:28" ht="13.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</row>
    <row r="618" spans="1:28" ht="13.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</row>
    <row r="619" spans="1:28" ht="13.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</row>
    <row r="620" spans="1:28" ht="13.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</row>
    <row r="621" spans="1:28" ht="13.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</row>
    <row r="622" spans="1:28" ht="13.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</row>
    <row r="623" spans="1:28" ht="13.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</row>
    <row r="624" spans="1:28" ht="13.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</row>
    <row r="625" spans="1:28" ht="13.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</row>
    <row r="626" spans="1:28" ht="13.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</row>
    <row r="627" spans="1:28" ht="13.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</row>
    <row r="628" spans="1:28" ht="13.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</row>
    <row r="629" spans="1:28" ht="13.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</row>
    <row r="630" spans="1:28" ht="13.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</row>
    <row r="631" spans="1:28" ht="13.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</row>
    <row r="632" spans="1:28" ht="13.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</row>
    <row r="633" spans="1:28" ht="13.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</row>
    <row r="634" spans="1:28" ht="13.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</row>
    <row r="635" spans="1:28" ht="13.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</row>
    <row r="636" spans="1:28" ht="13.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</row>
    <row r="637" spans="1:28" ht="13.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</row>
    <row r="638" spans="1:28" ht="13.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</row>
    <row r="639" spans="1:28" ht="13.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</row>
    <row r="640" spans="1:28" ht="13.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</row>
    <row r="641" spans="1:28" ht="13.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</row>
    <row r="642" spans="1:28" ht="13.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</row>
    <row r="643" spans="1:28" ht="13.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</row>
    <row r="644" spans="1:28" ht="13.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</row>
    <row r="645" spans="1:28" ht="13.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</row>
    <row r="646" spans="1:28" ht="13.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</row>
    <row r="647" spans="1:28" ht="13.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</row>
    <row r="648" spans="1:28" ht="13.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</row>
    <row r="649" spans="1:28" ht="13.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</row>
    <row r="650" spans="1:28" ht="13.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</row>
    <row r="651" spans="1:28" ht="13.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</row>
    <row r="652" spans="1:28" ht="13.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</row>
    <row r="653" spans="1:28" ht="13.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</row>
    <row r="654" spans="1:28" ht="13.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</row>
    <row r="655" spans="1:28" ht="13.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</row>
    <row r="656" spans="1:28" ht="13.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</row>
    <row r="657" spans="1:28" ht="13.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</row>
    <row r="658" spans="1:28" ht="13.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</row>
    <row r="659" spans="1:28" ht="13.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</row>
    <row r="660" spans="1:28" ht="13.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</row>
    <row r="661" spans="1:28" ht="13.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</row>
    <row r="662" spans="1:28" ht="13.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</row>
    <row r="663" spans="1:28" ht="13.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</row>
    <row r="664" spans="1:28" ht="13.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</row>
    <row r="665" spans="1:28" ht="13.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</row>
    <row r="666" spans="1:28" ht="13.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</row>
    <row r="667" spans="1:28" ht="13.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</row>
    <row r="668" spans="1:28" ht="13.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</row>
    <row r="669" spans="1:28" ht="13.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</row>
    <row r="670" spans="1:28" ht="13.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</row>
    <row r="671" spans="1:28" ht="13.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</row>
    <row r="672" spans="1:28" ht="13.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</row>
    <row r="673" spans="1:28" ht="13.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</row>
    <row r="674" spans="1:28" ht="13.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</row>
    <row r="675" spans="1:28" ht="13.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</row>
    <row r="676" spans="1:28" ht="13.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</row>
    <row r="677" spans="1:28" ht="13.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</row>
    <row r="678" spans="1:28" ht="13.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</row>
    <row r="679" spans="1:28" ht="13.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</row>
    <row r="680" spans="1:28" ht="13.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</row>
    <row r="681" spans="1:28" ht="13.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</row>
    <row r="682" spans="1:28" ht="13.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</row>
    <row r="683" spans="1:28" ht="13.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</row>
    <row r="684" spans="1:28" ht="13.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</row>
    <row r="685" spans="1:28" ht="13.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</row>
    <row r="686" spans="1:28" ht="13.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</row>
    <row r="687" spans="1:28" ht="13.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</row>
    <row r="688" spans="1:28" ht="13.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</row>
    <row r="689" spans="1:28" ht="13.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</row>
    <row r="690" spans="1:28" ht="13.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</row>
    <row r="691" spans="1:28" ht="13.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</row>
    <row r="692" spans="1:28" ht="13.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</row>
    <row r="693" spans="1:28" ht="13.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</row>
    <row r="694" spans="1:28" ht="13.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</row>
    <row r="695" spans="1:28" ht="13.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</row>
    <row r="696" spans="1:28" ht="13.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</row>
    <row r="697" spans="1:28" ht="13.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</row>
    <row r="698" spans="1:28" ht="13.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</row>
    <row r="699" spans="1:28" ht="13.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</row>
    <row r="700" spans="1:28" ht="13.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</row>
    <row r="701" spans="1:28" ht="13.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</row>
    <row r="702" spans="1:28" ht="13.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</row>
    <row r="703" spans="1:28" ht="13.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</row>
    <row r="704" spans="1:28" ht="13.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</row>
    <row r="705" spans="1:28" ht="13.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</row>
    <row r="706" spans="1:28" ht="13.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</row>
    <row r="707" spans="1:28" ht="13.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</row>
    <row r="708" spans="1:28" ht="13.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</row>
    <row r="709" spans="1:28" ht="13.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</row>
    <row r="710" spans="1:28" ht="13.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</row>
    <row r="711" spans="1:28" ht="13.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</row>
    <row r="712" spans="1:28" ht="13.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</row>
    <row r="713" spans="1:28" ht="13.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</row>
    <row r="714" spans="1:28" ht="13.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</row>
    <row r="715" spans="1:28" ht="13.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</row>
    <row r="716" spans="1:28" ht="13.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</row>
    <row r="717" spans="1:28" ht="13.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</row>
    <row r="718" spans="1:28" ht="13.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</row>
    <row r="719" spans="1:28" ht="13.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</row>
    <row r="720" spans="1:28" ht="13.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</row>
    <row r="721" spans="1:28" ht="13.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</row>
    <row r="722" spans="1:28" ht="13.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</row>
    <row r="723" spans="1:28" ht="13.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</row>
    <row r="724" spans="1:28" ht="13.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</row>
    <row r="725" spans="1:28" ht="13.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</row>
    <row r="726" spans="1:28" ht="13.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</row>
    <row r="727" spans="1:28" ht="13.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</row>
    <row r="728" spans="1:28" ht="13.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</row>
    <row r="729" spans="1:28" ht="13.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</row>
    <row r="730" spans="1:28" ht="13.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</row>
    <row r="731" spans="1:28" ht="13.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</row>
    <row r="732" spans="1:28" ht="13.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</row>
    <row r="733" spans="1:28" ht="13.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</row>
    <row r="734" spans="1:28" ht="13.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</row>
    <row r="735" spans="1:28" ht="13.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</row>
    <row r="736" spans="1:28" ht="13.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</row>
    <row r="737" spans="1:28" ht="13.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</row>
    <row r="738" spans="1:28" ht="13.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</row>
    <row r="739" spans="1:28" ht="13.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</row>
    <row r="740" spans="1:28" ht="13.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</row>
    <row r="741" spans="1:28" ht="13.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</row>
    <row r="742" spans="1:28" ht="13.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</row>
    <row r="743" spans="1:28" ht="13.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</row>
    <row r="744" spans="1:28" ht="13.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</row>
    <row r="745" spans="1:28" ht="13.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</row>
    <row r="746" spans="1:28" ht="13.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</row>
    <row r="747" spans="1:28" ht="13.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</row>
    <row r="748" spans="1:28" ht="13.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</row>
    <row r="749" spans="1:28" ht="13.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</row>
    <row r="750" spans="1:28" ht="13.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</row>
    <row r="751" spans="1:28" ht="13.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</row>
    <row r="752" spans="1:28" ht="13.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</row>
    <row r="753" spans="1:28" ht="13.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</row>
    <row r="754" spans="1:28" ht="13.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</row>
    <row r="755" spans="1:28" ht="13.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</row>
    <row r="756" spans="1:28" ht="13.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</row>
    <row r="757" spans="1:28" ht="13.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</row>
    <row r="758" spans="1:28" ht="13.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</row>
    <row r="759" spans="1:28" ht="13.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</row>
    <row r="760" spans="1:28" ht="13.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</row>
    <row r="761" spans="1:28" ht="13.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</row>
    <row r="762" spans="1:28" ht="13.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</row>
    <row r="763" spans="1:28" ht="13.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</row>
    <row r="764" spans="1:28" ht="13.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</row>
    <row r="765" spans="1:28" ht="13.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</row>
    <row r="766" spans="1:28" ht="13.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</row>
    <row r="767" spans="1:28" ht="13.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</row>
    <row r="768" spans="1:28" ht="13.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</row>
    <row r="769" spans="1:28" ht="13.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</row>
    <row r="770" spans="1:28" ht="13.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</row>
    <row r="771" spans="1:28" ht="13.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</row>
    <row r="772" spans="1:28" ht="13.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</row>
    <row r="773" spans="1:28" ht="13.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</row>
    <row r="774" spans="1:28" ht="13.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</row>
    <row r="775" spans="1:28" ht="13.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</row>
    <row r="776" spans="1:28" ht="13.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</row>
    <row r="777" spans="1:28" ht="13.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</row>
    <row r="778" spans="1:28" ht="13.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</row>
    <row r="779" spans="1:28" ht="13.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</row>
    <row r="780" spans="1:28" ht="13.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</row>
    <row r="781" spans="1:28" ht="13.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</row>
    <row r="782" spans="1:28" ht="13.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</row>
    <row r="783" spans="1:28" ht="13.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</row>
    <row r="784" spans="1:28" ht="13.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</row>
    <row r="785" spans="1:28" ht="13.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</row>
    <row r="786" spans="1:28" ht="13.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</row>
    <row r="787" spans="1:28" ht="13.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</row>
    <row r="788" spans="1:28" ht="13.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</row>
    <row r="789" spans="1:28" ht="13.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</row>
    <row r="790" spans="1:28" ht="13.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</row>
    <row r="791" spans="1:28" ht="13.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</row>
    <row r="792" spans="1:28" ht="13.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</row>
    <row r="793" spans="1:28" ht="13.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</row>
    <row r="794" spans="1:28" ht="13.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</row>
    <row r="795" spans="1:28" ht="13.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</row>
    <row r="796" spans="1:28" ht="13.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</row>
    <row r="797" spans="1:28" ht="13.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</row>
    <row r="798" spans="1:28" ht="13.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</row>
    <row r="799" spans="1:28" ht="13.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</row>
    <row r="800" spans="1:28" ht="13.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</row>
    <row r="801" spans="1:28" ht="13.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</row>
    <row r="802" spans="1:28" ht="13.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</row>
    <row r="803" spans="1:28" ht="13.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</row>
    <row r="804" spans="1:28" ht="13.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</row>
    <row r="805" spans="1:28" ht="13.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</row>
    <row r="806" spans="1:28" ht="13.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</row>
    <row r="807" spans="1:28" ht="13.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</row>
    <row r="808" spans="1:28" ht="13.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</row>
    <row r="809" spans="1:28" ht="13.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</row>
    <row r="810" spans="1:28" ht="13.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</row>
    <row r="811" spans="1:28" ht="13.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</row>
    <row r="812" spans="1:28" ht="13.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</row>
    <row r="813" spans="1:28" ht="13.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</row>
    <row r="814" spans="1:28" ht="13.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</row>
    <row r="815" spans="1:28" ht="13.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</row>
    <row r="816" spans="1:28" ht="13.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</row>
    <row r="817" spans="1:28" ht="13.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</row>
    <row r="818" spans="1:28" ht="13.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</row>
    <row r="819" spans="1:28" ht="13.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</row>
    <row r="820" spans="1:28" ht="13.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</row>
    <row r="821" spans="1:28" ht="13.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</row>
    <row r="822" spans="1:28" ht="13.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</row>
    <row r="823" spans="1:28" ht="13.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</row>
    <row r="824" spans="1:28" ht="13.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</row>
    <row r="825" spans="1:28" ht="13.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</row>
    <row r="826" spans="1:28" ht="13.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</row>
    <row r="827" spans="1:28" ht="13.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</row>
    <row r="828" spans="1:28" ht="13.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</row>
    <row r="829" spans="1:28" ht="13.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</row>
    <row r="830" spans="1:28" ht="13.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</row>
    <row r="831" spans="1:28" ht="13.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</row>
    <row r="832" spans="1:28" ht="13.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</row>
    <row r="833" spans="1:28" ht="13.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</row>
    <row r="834" spans="1:28" ht="13.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</row>
    <row r="835" spans="1:28" ht="13.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</row>
    <row r="836" spans="1:28" ht="13.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</row>
    <row r="837" spans="1:28" ht="13.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</row>
    <row r="838" spans="1:28" ht="13.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</row>
    <row r="839" spans="1:28" ht="13.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</row>
    <row r="840" spans="1:28" ht="13.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</row>
    <row r="841" spans="1:28" ht="13.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</row>
    <row r="842" spans="1:28" ht="13.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</row>
    <row r="843" spans="1:28" ht="13.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</row>
    <row r="844" spans="1:28" ht="13.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</row>
    <row r="845" spans="1:28" ht="13.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</row>
    <row r="846" spans="1:28" ht="13.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</row>
    <row r="847" spans="1:28" ht="13.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</row>
    <row r="848" spans="1:28" ht="13.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</row>
    <row r="849" spans="1:28" ht="13.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</row>
    <row r="850" spans="1:28" ht="13.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</row>
    <row r="851" spans="1:28" ht="13.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</row>
    <row r="852" spans="1:28" ht="13.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</row>
    <row r="853" spans="1:28" ht="13.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</row>
    <row r="854" spans="1:28" ht="13.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</row>
    <row r="855" spans="1:28" ht="13.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</row>
    <row r="856" spans="1:28" ht="13.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</row>
    <row r="857" spans="1:28" ht="13.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</row>
    <row r="858" spans="1:28" ht="13.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</row>
    <row r="859" spans="1:28" ht="13.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</row>
    <row r="860" spans="1:28" ht="13.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</row>
    <row r="861" spans="1:28" ht="13.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</row>
    <row r="862" spans="1:28" ht="13.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</row>
    <row r="863" spans="1:28" ht="13.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</row>
    <row r="864" spans="1:28" ht="13.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</row>
    <row r="865" spans="1:28" ht="13.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</row>
    <row r="866" spans="1:28" ht="13.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</row>
    <row r="867" spans="1:28" ht="13.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</row>
    <row r="868" spans="1:28" ht="13.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</row>
    <row r="869" spans="1:28" ht="13.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</row>
    <row r="870" spans="1:28" ht="13.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</row>
    <row r="871" spans="1:28" ht="13.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</row>
    <row r="872" spans="1:28" ht="13.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</row>
    <row r="873" spans="1:28" ht="13.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</row>
    <row r="874" spans="1:28" ht="13.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</row>
    <row r="875" spans="1:28" ht="13.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</row>
    <row r="876" spans="1:28" ht="13.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</row>
    <row r="877" spans="1:28" ht="13.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</row>
    <row r="878" spans="1:28" ht="13.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</row>
    <row r="879" spans="1:28" ht="13.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</row>
    <row r="880" spans="1:28" ht="13.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</row>
    <row r="881" spans="1:28" ht="13.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</row>
    <row r="882" spans="1:28" ht="13.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</row>
    <row r="883" spans="1:28" ht="13.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</row>
    <row r="884" spans="1:28" ht="13.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</row>
    <row r="885" spans="1:28" ht="13.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</row>
    <row r="886" spans="1:28" ht="13.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</row>
    <row r="887" spans="1:28" ht="13.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</row>
    <row r="888" spans="1:28" ht="13.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</row>
    <row r="889" spans="1:28" ht="13.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</row>
    <row r="890" spans="1:28" ht="13.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</row>
    <row r="891" spans="1:28" ht="13.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</row>
    <row r="892" spans="1:28" ht="13.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</row>
    <row r="893" spans="1:28" ht="13.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</row>
    <row r="894" spans="1:28" ht="13.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</row>
    <row r="895" spans="1:28" ht="13.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</row>
    <row r="896" spans="1:28" ht="13.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</row>
    <row r="897" spans="1:28" ht="13.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</row>
    <row r="898" spans="1:28" ht="13.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</row>
    <row r="899" spans="1:28" ht="13.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</row>
    <row r="900" spans="1:28" ht="13.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</row>
    <row r="901" spans="1:28" ht="13.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</row>
    <row r="902" spans="1:28" ht="13.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</row>
    <row r="903" spans="1:28" ht="13.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</row>
    <row r="904" spans="1:28" ht="13.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</row>
    <row r="905" spans="1:28" ht="13.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</row>
    <row r="906" spans="1:28" ht="13.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</row>
    <row r="907" spans="1:28" ht="13.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</row>
    <row r="908" spans="1:28" ht="13.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</row>
    <row r="909" spans="1:28" ht="13.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</row>
    <row r="910" spans="1:28" ht="13.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</row>
    <row r="911" spans="1:28" ht="13.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</row>
    <row r="912" spans="1:28" ht="13.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</row>
    <row r="913" spans="1:28" ht="13.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</row>
    <row r="914" spans="1:28" ht="13.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</row>
    <row r="915" spans="1:28" ht="13.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</row>
    <row r="916" spans="1:28" ht="13.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</row>
    <row r="917" spans="1:28" ht="13.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</row>
    <row r="918" spans="1:28" ht="13.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</row>
    <row r="919" spans="1:28" ht="13.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</row>
    <row r="920" spans="1:28" ht="13.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</row>
    <row r="921" spans="1:28" ht="13.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</row>
    <row r="922" spans="1:28" ht="13.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</row>
    <row r="923" spans="1:28" ht="13.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</row>
    <row r="924" spans="1:28" ht="13.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</row>
    <row r="925" spans="1:28" ht="13.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</row>
    <row r="926" spans="1:28" ht="13.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</row>
    <row r="927" spans="1:28" ht="13.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</row>
    <row r="928" spans="1:28" ht="13.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</row>
    <row r="929" spans="1:28" ht="13.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</row>
    <row r="930" spans="1:28" ht="13.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</row>
    <row r="931" spans="1:28" ht="13.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</row>
    <row r="932" spans="1:28" ht="13.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</row>
    <row r="933" spans="1:28" ht="13.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</row>
    <row r="934" spans="1:28" ht="13.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</row>
    <row r="935" spans="1:28" ht="13.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</row>
    <row r="936" spans="1:28" ht="13.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</row>
    <row r="937" spans="1:28" ht="13.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</row>
    <row r="938" spans="1:28" ht="13.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</row>
    <row r="939" spans="1:28" ht="13.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</row>
    <row r="940" spans="1:28" ht="13.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</row>
    <row r="941" spans="1:28" ht="13.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</row>
    <row r="942" spans="1:28" ht="13.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</row>
    <row r="943" spans="1:28" ht="13.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</row>
    <row r="944" spans="1:28" ht="13.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</row>
    <row r="945" spans="1:28" ht="13.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</row>
    <row r="946" spans="1:28" ht="13.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</row>
    <row r="947" spans="1:28" ht="13.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</row>
    <row r="948" spans="1:28" ht="13.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</row>
    <row r="949" spans="1:28" ht="13.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</row>
    <row r="950" spans="1:28" ht="13.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</row>
    <row r="951" spans="1:28" ht="13.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</row>
    <row r="952" spans="1:28" ht="13.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</row>
    <row r="953" spans="1:28" ht="13.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</row>
    <row r="954" spans="1:28" ht="13.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</row>
    <row r="955" spans="1:28" ht="13.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</row>
    <row r="956" spans="1:28" ht="13.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</row>
    <row r="957" spans="1:28" ht="13.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</row>
    <row r="958" spans="1:28" ht="13.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</row>
    <row r="959" spans="1:28" ht="13.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</row>
    <row r="960" spans="1:28" ht="13.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</row>
    <row r="961" spans="1:28" ht="13.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</row>
    <row r="962" spans="1:28" ht="13.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</row>
    <row r="963" spans="1:28" ht="13.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</row>
    <row r="964" spans="1:28" ht="13.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</row>
    <row r="965" spans="1:28" ht="13.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</row>
    <row r="966" spans="1:28" ht="13.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</row>
    <row r="967" spans="1:28" ht="13.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</row>
    <row r="968" spans="1:28" ht="13.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</row>
    <row r="969" spans="1:28" ht="13.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</row>
    <row r="970" spans="1:28" ht="13.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</row>
    <row r="971" spans="1:28" ht="13.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</row>
    <row r="972" spans="1:28" ht="13.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</row>
    <row r="973" spans="1:28" ht="13.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</row>
    <row r="974" spans="1:28" ht="13.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</row>
    <row r="975" spans="1:28" ht="13.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</row>
    <row r="976" spans="1:28" ht="13.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</row>
    <row r="977" spans="1:28" ht="13.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</row>
    <row r="978" spans="1:28" ht="13.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</row>
    <row r="979" spans="1:28" ht="13.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</row>
    <row r="980" spans="1:28" ht="13.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</row>
    <row r="981" spans="1:28" ht="13.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</row>
    <row r="982" spans="1:28" ht="13.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</row>
    <row r="983" spans="1:28" ht="13.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</row>
    <row r="984" spans="1:28" ht="13.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</row>
    <row r="985" spans="1:28" ht="13.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</row>
    <row r="986" spans="1:28" ht="13.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</row>
    <row r="987" spans="1:28" ht="13.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</row>
    <row r="988" spans="1:28" ht="13.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</row>
    <row r="989" spans="1:28" ht="13.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</row>
    <row r="990" spans="1:28" ht="13.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</row>
    <row r="991" spans="1:28" ht="13.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</row>
    <row r="992" spans="1:28" ht="13.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</row>
    <row r="993" spans="1:28" ht="13.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</row>
    <row r="994" spans="1:28" ht="13.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</row>
    <row r="995" spans="1:28" ht="13.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</row>
    <row r="996" spans="1:28" ht="13.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</row>
    <row r="997" spans="1:28" ht="13.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</row>
    <row r="998" spans="1:28" ht="13.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</row>
    <row r="999" spans="1:28" ht="13.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</row>
    <row r="1000" spans="1:28" ht="13.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</row>
  </sheetData>
  <mergeCells count="1">
    <mergeCell ref="B17:C17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RawData</vt:lpstr>
      <vt:lpstr>Supplier-Market</vt:lpstr>
      <vt:lpstr>Market-Supplier</vt:lpstr>
      <vt:lpstr>COG method</vt:lpstr>
      <vt:lpstr>capacity</vt:lpstr>
      <vt:lpstr>cost_matrix</vt:lpstr>
      <vt:lpstr>demand</vt:lpstr>
      <vt:lpstr>distance_matrix</vt:lpstr>
      <vt:lpstr>'Supplier-Market'!solver_lhs3</vt:lpstr>
      <vt:lpstr>'Supplier-Market'!solver_rhs3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Ngo Thi Ngoc Anh</cp:lastModifiedBy>
  <cp:revision/>
  <dcterms:created xsi:type="dcterms:W3CDTF">2023-03-06T06:53:51Z</dcterms:created>
  <dcterms:modified xsi:type="dcterms:W3CDTF">2024-08-07T10:18:36Z</dcterms:modified>
  <cp:category/>
  <cp:contentStatus/>
</cp:coreProperties>
</file>