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jects\Practical Tools Book\Book Chapters\5 Math Programming\Examples\"/>
    </mc:Choice>
  </mc:AlternateContent>
  <bookViews>
    <workbookView xWindow="0" yWindow="120" windowWidth="15195" windowHeight="8700"/>
  </bookViews>
  <sheets>
    <sheet name="Sheet1" sheetId="1" r:id="rId1"/>
    <sheet name="Check SDs" sheetId="2" r:id="rId2"/>
  </sheets>
  <calcPr calcId="152511"/>
</workbook>
</file>

<file path=xl/calcChain.xml><?xml version="1.0" encoding="utf-8"?>
<calcChain xmlns="http://schemas.openxmlformats.org/spreadsheetml/2006/main">
  <c r="M20" i="1" l="1"/>
  <c r="L15" i="1"/>
  <c r="M18" i="1"/>
  <c r="M17" i="1"/>
  <c r="M16" i="1"/>
  <c r="M15" i="1"/>
  <c r="J18" i="1"/>
  <c r="AE13" i="2"/>
  <c r="AE11" i="2"/>
  <c r="AE4" i="2"/>
  <c r="AB4" i="2"/>
  <c r="G17" i="1"/>
  <c r="L16" i="1"/>
  <c r="M6" i="1"/>
  <c r="AA4" i="2"/>
  <c r="AE8" i="2"/>
  <c r="AE7" i="2"/>
  <c r="AE6" i="2"/>
  <c r="AE5" i="2"/>
  <c r="AD8" i="2"/>
  <c r="AD7" i="2"/>
  <c r="AD6" i="2"/>
  <c r="AD5" i="2"/>
  <c r="AD4" i="2"/>
  <c r="AC8" i="2"/>
  <c r="AC7" i="2"/>
  <c r="AC6" i="2"/>
  <c r="AC5" i="2"/>
  <c r="AC4" i="2"/>
  <c r="AB8" i="2"/>
  <c r="AB7" i="2"/>
  <c r="AB6" i="2"/>
  <c r="AB5" i="2"/>
  <c r="AA8" i="2"/>
  <c r="AA7" i="2"/>
  <c r="AA6" i="2"/>
  <c r="AA5" i="2"/>
  <c r="Z8" i="2"/>
  <c r="Z7" i="2"/>
  <c r="Z6" i="2"/>
  <c r="Z5" i="2"/>
  <c r="Z4" i="2"/>
  <c r="Y8" i="2"/>
  <c r="Y7" i="2"/>
  <c r="Y6" i="2"/>
  <c r="Y5" i="2"/>
  <c r="Y4" i="2"/>
  <c r="X8" i="2"/>
  <c r="X7" i="2"/>
  <c r="X6" i="2"/>
  <c r="X5" i="2"/>
  <c r="X4" i="2"/>
  <c r="W8" i="2"/>
  <c r="W7" i="2"/>
  <c r="W6" i="2"/>
  <c r="W5" i="2"/>
  <c r="W4" i="2"/>
  <c r="W11" i="2" s="1"/>
  <c r="W12" i="2" s="1"/>
  <c r="W13" i="2" s="1"/>
  <c r="V8" i="2"/>
  <c r="V7" i="2"/>
  <c r="V6" i="2"/>
  <c r="V5" i="2"/>
  <c r="V4" i="2"/>
  <c r="U8" i="2"/>
  <c r="U7" i="2"/>
  <c r="U6" i="2"/>
  <c r="U5" i="2"/>
  <c r="U4" i="2"/>
  <c r="T8" i="2"/>
  <c r="T7" i="2"/>
  <c r="T6" i="2"/>
  <c r="T5" i="2"/>
  <c r="T4" i="2"/>
  <c r="S13" i="2"/>
  <c r="S5" i="2"/>
  <c r="S8" i="2"/>
  <c r="S7" i="2"/>
  <c r="S6" i="2"/>
  <c r="S4" i="2"/>
  <c r="R8" i="2"/>
  <c r="R7" i="2"/>
  <c r="R6" i="2"/>
  <c r="R5" i="2"/>
  <c r="R4" i="2"/>
  <c r="Q13" i="2"/>
  <c r="Q8" i="2"/>
  <c r="Q7" i="2"/>
  <c r="Q6" i="2"/>
  <c r="Q5" i="2"/>
  <c r="Q4" i="2"/>
  <c r="N4" i="2"/>
  <c r="M4" i="2"/>
  <c r="L4" i="2"/>
  <c r="P4" i="2"/>
  <c r="P8" i="2"/>
  <c r="P7" i="2"/>
  <c r="P6" i="2"/>
  <c r="P5" i="2"/>
  <c r="P11" i="2"/>
  <c r="P12" i="2" s="1"/>
  <c r="P13" i="2" s="1"/>
  <c r="O8" i="2"/>
  <c r="O7" i="2"/>
  <c r="O6" i="2"/>
  <c r="O5" i="2"/>
  <c r="O4" i="2"/>
  <c r="N8" i="2"/>
  <c r="N7" i="2"/>
  <c r="N6" i="2"/>
  <c r="N5" i="2"/>
  <c r="N11" i="2" s="1"/>
  <c r="N12" i="2" s="1"/>
  <c r="N13" i="2" s="1"/>
  <c r="M8" i="2"/>
  <c r="M7" i="2"/>
  <c r="M6" i="2"/>
  <c r="M5" i="2"/>
  <c r="M11" i="2"/>
  <c r="M12" i="2" s="1"/>
  <c r="M13" i="2" s="1"/>
  <c r="L8" i="2"/>
  <c r="L7" i="2"/>
  <c r="L6" i="2"/>
  <c r="L5" i="2"/>
  <c r="O11" i="2"/>
  <c r="O12" i="2" s="1"/>
  <c r="O13" i="2" s="1"/>
  <c r="L11" i="2"/>
  <c r="L12" i="2" s="1"/>
  <c r="L13" i="2" s="1"/>
  <c r="K9" i="2"/>
  <c r="J9" i="2"/>
  <c r="I9" i="2"/>
  <c r="H9" i="2"/>
  <c r="G9" i="2"/>
  <c r="B9" i="2"/>
  <c r="M11" i="1"/>
  <c r="M10" i="1"/>
  <c r="M9" i="1"/>
  <c r="M8" i="1"/>
  <c r="M7" i="1"/>
  <c r="K17" i="1"/>
  <c r="K16" i="1"/>
  <c r="K15" i="1"/>
  <c r="I17" i="1"/>
  <c r="I16" i="1"/>
  <c r="H11" i="1"/>
  <c r="G20" i="1"/>
  <c r="G16" i="1"/>
  <c r="E17" i="1"/>
  <c r="E16" i="1"/>
  <c r="D15" i="1"/>
  <c r="E15" i="1" s="1"/>
  <c r="K20" i="1"/>
  <c r="E20" i="1"/>
  <c r="K10" i="1"/>
  <c r="K9" i="1"/>
  <c r="K8" i="1"/>
  <c r="K7" i="1"/>
  <c r="K6" i="1"/>
  <c r="E10" i="1"/>
  <c r="E9" i="1"/>
  <c r="E8" i="1"/>
  <c r="E7" i="1"/>
  <c r="E6" i="1"/>
  <c r="D11" i="1"/>
  <c r="AB11" i="2" l="1"/>
  <c r="AB12" i="2" s="1"/>
  <c r="AB13" i="2" s="1"/>
  <c r="D18" i="1" s="1"/>
  <c r="AE12" i="2"/>
  <c r="L18" i="1" s="1"/>
  <c r="AD11" i="2"/>
  <c r="AD12" i="2" s="1"/>
  <c r="AD13" i="2" s="1"/>
  <c r="AC11" i="2"/>
  <c r="AC12" i="2" s="1"/>
  <c r="AC13" i="2" s="1"/>
  <c r="F18" i="1" s="1"/>
  <c r="G18" i="1" s="1"/>
  <c r="AA11" i="2"/>
  <c r="AA12" i="2" s="1"/>
  <c r="AA13" i="2" s="1"/>
  <c r="C18" i="1" s="1"/>
  <c r="K18" i="1" s="1"/>
  <c r="Z11" i="2"/>
  <c r="Z12" i="2" s="1"/>
  <c r="Z13" i="2" s="1"/>
  <c r="L17" i="1" s="1"/>
  <c r="Y11" i="2"/>
  <c r="Y12" i="2" s="1"/>
  <c r="Y13" i="2" s="1"/>
  <c r="X11" i="2"/>
  <c r="X12" i="2" s="1"/>
  <c r="X13" i="2" s="1"/>
  <c r="V11" i="2"/>
  <c r="V12" i="2" s="1"/>
  <c r="V13" i="2" s="1"/>
  <c r="U11" i="2"/>
  <c r="U12" i="2" s="1"/>
  <c r="U13" i="2" s="1"/>
  <c r="T11" i="2"/>
  <c r="T12" i="2" s="1"/>
  <c r="T13" i="2" s="1"/>
  <c r="S11" i="2"/>
  <c r="S12" i="2" s="1"/>
  <c r="R11" i="2"/>
  <c r="R12" i="2" s="1"/>
  <c r="R13" i="2" s="1"/>
  <c r="Q11" i="2"/>
  <c r="Q12" i="2" s="1"/>
  <c r="J11" i="1"/>
  <c r="K11" i="1" s="1"/>
  <c r="E11" i="1"/>
  <c r="H13" i="1"/>
  <c r="F13" i="1"/>
  <c r="I11" i="1"/>
  <c r="I10" i="1"/>
  <c r="I9" i="1"/>
  <c r="I8" i="1"/>
  <c r="I7" i="1"/>
  <c r="I6" i="1"/>
  <c r="F11" i="1"/>
  <c r="G11" i="1" s="1"/>
  <c r="G10" i="1"/>
  <c r="G9" i="1"/>
  <c r="G8" i="1"/>
  <c r="G7" i="1"/>
  <c r="G6" i="1"/>
  <c r="I15" i="1" l="1"/>
  <c r="G15" i="1"/>
</calcChain>
</file>

<file path=xl/sharedStrings.xml><?xml version="1.0" encoding="utf-8"?>
<sst xmlns="http://schemas.openxmlformats.org/spreadsheetml/2006/main" count="89" uniqueCount="43">
  <si>
    <t>h</t>
  </si>
  <si>
    <t>Sector</t>
  </si>
  <si>
    <t>Manufacturing</t>
  </si>
  <si>
    <t>Retail</t>
  </si>
  <si>
    <t>Wholesale</t>
  </si>
  <si>
    <t>Service</t>
  </si>
  <si>
    <t>Finance</t>
  </si>
  <si>
    <t>Solver</t>
  </si>
  <si>
    <t>Employees</t>
  </si>
  <si>
    <t>Revenue (millions)*</t>
  </si>
  <si>
    <t>* Minimized in the optimization</t>
  </si>
  <si>
    <t>Solution</t>
  </si>
  <si>
    <t>Diff</t>
  </si>
  <si>
    <t>% RelDiff</t>
  </si>
  <si>
    <t>QUANEW (init=100)</t>
  </si>
  <si>
    <t>Example 5.2</t>
  </si>
  <si>
    <t>constrOptim.nl.R (init=1100)</t>
  </si>
  <si>
    <t>Objective function</t>
  </si>
  <si>
    <t>SAS NLP (init=500)</t>
  </si>
  <si>
    <t>Excel Solver (init=500)</t>
  </si>
  <si>
    <t>SAS OPTMODEL with SQP (init=100)</t>
  </si>
  <si>
    <t>nh</t>
  </si>
  <si>
    <t>CV</t>
  </si>
  <si>
    <t>nloptr</t>
  </si>
  <si>
    <t>revenue</t>
  </si>
  <si>
    <t xml:space="preserve">emp </t>
  </si>
  <si>
    <t>research</t>
  </si>
  <si>
    <t>offshore</t>
  </si>
  <si>
    <t>Nh</t>
  </si>
  <si>
    <t>Sh</t>
  </si>
  <si>
    <t>SAS nlp</t>
  </si>
  <si>
    <t>SAS optmodel</t>
  </si>
  <si>
    <t>alabama</t>
  </si>
  <si>
    <t>Var(t.hat)</t>
  </si>
  <si>
    <t>Totals</t>
  </si>
  <si>
    <t>var</t>
  </si>
  <si>
    <t>sd</t>
  </si>
  <si>
    <t>cv</t>
  </si>
  <si>
    <t>emp</t>
  </si>
  <si>
    <t>offfshore</t>
  </si>
  <si>
    <t>Variable</t>
  </si>
  <si>
    <t>Research credit</t>
  </si>
  <si>
    <t>Offshore affiliates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</si>
</sst>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(* #,##0.00_);_(* \(#,##0.00\);_(* &quot;-&quot;??_);_(@_)"/>
    <numFmt numFmtId="164" formatCode="#,##0.0"/>
    <numFmt numFmtId="165" formatCode="0.0%"/>
    <numFmt numFmtId="166" formatCode="0.000%"/>
    <numFmt numFmtId="167" formatCode="#,##0.0000000"/>
    <numFmt numFmtId="171" formatCode="_(* #,##0.0000_);_(* \(#,##0.0000\);_(* &quot;-&quot;??_);_(@_)"/>
    <numFmt numFmtId="173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name val="Times New Roman"/>
      <family val="1"/>
    </font>
    <font>
      <i/>
      <sz val="10"/>
      <name val="Times New Roman"/>
      <family val="1"/>
    </font>
    <font>
      <b/>
      <sz val="10"/>
      <name val="Times New Roman"/>
      <family val="1"/>
    </font>
    <font>
      <b/>
      <i/>
      <sz val="10"/>
      <name val="Times New Roman"/>
      <family val="1"/>
    </font>
    <font>
      <b/>
      <sz val="11"/>
      <name val="Times New Roman"/>
      <family val="1"/>
    </font>
    <font>
      <sz val="10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8" fillId="0" borderId="0" applyFont="0" applyFill="0" applyBorder="0" applyAlignment="0" applyProtection="0"/>
  </cellStyleXfs>
  <cellXfs count="102">
    <xf numFmtId="0" fontId="0" fillId="0" borderId="0" xfId="0"/>
    <xf numFmtId="3" fontId="4" fillId="2" borderId="0" xfId="0" applyNumberFormat="1" applyFont="1" applyFill="1"/>
    <xf numFmtId="3" fontId="4" fillId="2" borderId="1" xfId="0" applyNumberFormat="1" applyFont="1" applyFill="1" applyBorder="1"/>
    <xf numFmtId="0" fontId="3" fillId="2" borderId="0" xfId="0" applyFont="1" applyFill="1"/>
    <xf numFmtId="165" fontId="4" fillId="2" borderId="0" xfId="1" applyNumberFormat="1" applyFont="1" applyFill="1" applyBorder="1"/>
    <xf numFmtId="0" fontId="7" fillId="2" borderId="0" xfId="0" applyFont="1" applyFill="1" applyAlignment="1">
      <alignment horizontal="left"/>
    </xf>
    <xf numFmtId="164" fontId="3" fillId="2" borderId="0" xfId="0" applyNumberFormat="1" applyFont="1" applyFill="1"/>
    <xf numFmtId="0" fontId="3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5" fillId="2" borderId="0" xfId="0" applyFont="1" applyFill="1"/>
    <xf numFmtId="164" fontId="5" fillId="2" borderId="1" xfId="0" applyNumberFormat="1" applyFont="1" applyFill="1" applyBorder="1" applyAlignment="1">
      <alignment horizontal="center" wrapText="1"/>
    </xf>
    <xf numFmtId="164" fontId="5" fillId="2" borderId="1" xfId="0" applyNumberFormat="1" applyFont="1" applyFill="1" applyBorder="1" applyAlignment="1">
      <alignment horizontal="center"/>
    </xf>
    <xf numFmtId="164" fontId="6" fillId="2" borderId="1" xfId="0" applyNumberFormat="1" applyFont="1" applyFill="1" applyBorder="1" applyAlignment="1">
      <alignment horizontal="center"/>
    </xf>
    <xf numFmtId="3" fontId="3" fillId="2" borderId="0" xfId="0" applyNumberFormat="1" applyFont="1" applyFill="1"/>
    <xf numFmtId="11" fontId="3" fillId="2" borderId="0" xfId="0" applyNumberFormat="1" applyFont="1" applyFill="1"/>
    <xf numFmtId="0" fontId="5" fillId="2" borderId="1" xfId="0" applyFont="1" applyFill="1" applyBorder="1" applyAlignment="1">
      <alignment horizontal="center"/>
    </xf>
    <xf numFmtId="0" fontId="5" fillId="2" borderId="1" xfId="0" applyFont="1" applyFill="1" applyBorder="1"/>
    <xf numFmtId="3" fontId="3" fillId="2" borderId="1" xfId="0" applyNumberFormat="1" applyFont="1" applyFill="1" applyBorder="1"/>
    <xf numFmtId="167" fontId="3" fillId="2" borderId="0" xfId="0" applyNumberFormat="1" applyFont="1" applyFill="1"/>
    <xf numFmtId="10" fontId="3" fillId="2" borderId="0" xfId="1" applyNumberFormat="1" applyFont="1" applyFill="1"/>
    <xf numFmtId="165" fontId="3" fillId="2" borderId="0" xfId="1" applyNumberFormat="1" applyFont="1" applyFill="1"/>
    <xf numFmtId="165" fontId="3" fillId="2" borderId="1" xfId="1" applyNumberFormat="1" applyFont="1" applyFill="1" applyBorder="1"/>
    <xf numFmtId="0" fontId="4" fillId="2" borderId="0" xfId="0" applyFont="1" applyFill="1" applyAlignment="1">
      <alignment horizontal="left"/>
    </xf>
    <xf numFmtId="10" fontId="3" fillId="2" borderId="0" xfId="1" applyNumberFormat="1" applyFont="1" applyFill="1" applyAlignment="1">
      <alignment horizontal="center"/>
    </xf>
    <xf numFmtId="165" fontId="4" fillId="2" borderId="0" xfId="1" applyNumberFormat="1" applyFont="1" applyFill="1" applyBorder="1" applyAlignment="1">
      <alignment horizontal="center"/>
    </xf>
    <xf numFmtId="165" fontId="4" fillId="2" borderId="1" xfId="1" applyNumberFormat="1" applyFont="1" applyFill="1" applyBorder="1" applyAlignment="1">
      <alignment horizontal="center"/>
    </xf>
    <xf numFmtId="165" fontId="4" fillId="2" borderId="0" xfId="1" applyNumberFormat="1" applyFont="1" applyFill="1" applyAlignment="1">
      <alignment horizontal="center"/>
    </xf>
    <xf numFmtId="165" fontId="4" fillId="2" borderId="2" xfId="1" applyNumberFormat="1" applyFont="1" applyFill="1" applyBorder="1" applyAlignment="1">
      <alignment horizontal="center"/>
    </xf>
    <xf numFmtId="166" fontId="3" fillId="2" borderId="0" xfId="1" applyNumberFormat="1" applyFont="1" applyFill="1"/>
    <xf numFmtId="164" fontId="5" fillId="2" borderId="0" xfId="0" applyNumberFormat="1" applyFont="1" applyFill="1" applyBorder="1" applyAlignment="1">
      <alignment horizontal="center"/>
    </xf>
    <xf numFmtId="164" fontId="5" fillId="2" borderId="0" xfId="0" applyNumberFormat="1" applyFont="1" applyFill="1" applyBorder="1" applyAlignment="1">
      <alignment horizontal="center" wrapText="1"/>
    </xf>
    <xf numFmtId="0" fontId="3" fillId="2" borderId="0" xfId="0" applyFont="1" applyFill="1" applyBorder="1" applyAlignment="1">
      <alignment horizontal="center"/>
    </xf>
    <xf numFmtId="0" fontId="3" fillId="2" borderId="0" xfId="0" applyFont="1" applyFill="1" applyBorder="1"/>
    <xf numFmtId="164" fontId="3" fillId="2" borderId="0" xfId="0" applyNumberFormat="1" applyFont="1" applyFill="1" applyBorder="1"/>
    <xf numFmtId="0" fontId="5" fillId="2" borderId="0" xfId="0" applyFont="1" applyFill="1" applyBorder="1"/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/>
    <xf numFmtId="164" fontId="3" fillId="2" borderId="1" xfId="0" applyNumberFormat="1" applyFont="1" applyFill="1" applyBorder="1"/>
    <xf numFmtId="0" fontId="3" fillId="2" borderId="3" xfId="0" applyFont="1" applyFill="1" applyBorder="1"/>
    <xf numFmtId="0" fontId="3" fillId="2" borderId="4" xfId="0" applyFont="1" applyFill="1" applyBorder="1"/>
    <xf numFmtId="0" fontId="5" fillId="2" borderId="3" xfId="0" applyFont="1" applyFill="1" applyBorder="1"/>
    <xf numFmtId="164" fontId="5" fillId="2" borderId="4" xfId="0" applyNumberFormat="1" applyFont="1" applyFill="1" applyBorder="1" applyAlignment="1">
      <alignment horizontal="center"/>
    </xf>
    <xf numFmtId="1" fontId="3" fillId="2" borderId="3" xfId="0" applyNumberFormat="1" applyFont="1" applyFill="1" applyBorder="1"/>
    <xf numFmtId="3" fontId="3" fillId="2" borderId="3" xfId="0" applyNumberFormat="1" applyFont="1" applyFill="1" applyBorder="1"/>
    <xf numFmtId="1" fontId="3" fillId="2" borderId="4" xfId="0" applyNumberFormat="1" applyFont="1" applyFill="1" applyBorder="1"/>
    <xf numFmtId="10" fontId="3" fillId="2" borderId="3" xfId="1" applyNumberFormat="1" applyFont="1" applyFill="1" applyBorder="1"/>
    <xf numFmtId="166" fontId="3" fillId="2" borderId="3" xfId="1" applyNumberFormat="1" applyFont="1" applyFill="1" applyBorder="1"/>
    <xf numFmtId="164" fontId="3" fillId="2" borderId="3" xfId="0" applyNumberFormat="1" applyFont="1" applyFill="1" applyBorder="1"/>
    <xf numFmtId="164" fontId="3" fillId="2" borderId="4" xfId="0" applyNumberFormat="1" applyFont="1" applyFill="1" applyBorder="1"/>
    <xf numFmtId="164" fontId="5" fillId="2" borderId="3" xfId="0" applyNumberFormat="1" applyFont="1" applyFill="1" applyBorder="1" applyAlignment="1">
      <alignment horizontal="center" wrapText="1"/>
    </xf>
    <xf numFmtId="3" fontId="3" fillId="2" borderId="3" xfId="0" applyNumberFormat="1" applyFont="1" applyFill="1" applyBorder="1" applyAlignment="1">
      <alignment horizontal="right"/>
    </xf>
    <xf numFmtId="3" fontId="3" fillId="2" borderId="4" xfId="0" applyNumberFormat="1" applyFont="1" applyFill="1" applyBorder="1" applyAlignment="1">
      <alignment horizontal="right"/>
    </xf>
    <xf numFmtId="10" fontId="3" fillId="2" borderId="3" xfId="1" applyNumberFormat="1" applyFont="1" applyFill="1" applyBorder="1" applyAlignment="1">
      <alignment horizontal="center"/>
    </xf>
    <xf numFmtId="10" fontId="3" fillId="2" borderId="4" xfId="1" applyNumberFormat="1" applyFont="1" applyFill="1" applyBorder="1" applyAlignment="1">
      <alignment horizontal="center"/>
    </xf>
    <xf numFmtId="166" fontId="3" fillId="2" borderId="3" xfId="1" applyNumberFormat="1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5" fillId="2" borderId="0" xfId="0" applyFont="1" applyFill="1" applyBorder="1" applyAlignment="1">
      <alignment horizontal="center" wrapText="1"/>
    </xf>
    <xf numFmtId="0" fontId="5" fillId="2" borderId="1" xfId="0" applyFont="1" applyFill="1" applyBorder="1" applyAlignment="1">
      <alignment horizontal="center" wrapText="1"/>
    </xf>
    <xf numFmtId="0" fontId="5" fillId="2" borderId="2" xfId="0" applyFont="1" applyFill="1" applyBorder="1" applyAlignment="1">
      <alignment horizontal="center" wrapText="1"/>
    </xf>
    <xf numFmtId="0" fontId="1" fillId="0" borderId="0" xfId="0" applyFont="1"/>
    <xf numFmtId="0" fontId="0" fillId="0" borderId="0" xfId="0" applyBorder="1"/>
    <xf numFmtId="3" fontId="3" fillId="2" borderId="0" xfId="0" applyNumberFormat="1" applyFont="1" applyFill="1" applyBorder="1"/>
    <xf numFmtId="3" fontId="3" fillId="2" borderId="0" xfId="0" applyNumberFormat="1" applyFont="1" applyFill="1" applyBorder="1" applyAlignment="1">
      <alignment horizontal="right"/>
    </xf>
    <xf numFmtId="3" fontId="0" fillId="0" borderId="0" xfId="0" applyNumberFormat="1" applyBorder="1"/>
    <xf numFmtId="43" fontId="0" fillId="0" borderId="0" xfId="2" applyFont="1"/>
    <xf numFmtId="10" fontId="0" fillId="0" borderId="0" xfId="1" applyNumberFormat="1" applyFont="1"/>
    <xf numFmtId="0" fontId="0" fillId="0" borderId="3" xfId="0" applyBorder="1"/>
    <xf numFmtId="0" fontId="9" fillId="0" borderId="3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1" fillId="0" borderId="3" xfId="0" applyFont="1" applyBorder="1"/>
    <xf numFmtId="173" fontId="0" fillId="0" borderId="3" xfId="2" applyNumberFormat="1" applyFont="1" applyBorder="1"/>
    <xf numFmtId="173" fontId="0" fillId="0" borderId="0" xfId="2" applyNumberFormat="1" applyFont="1" applyBorder="1"/>
    <xf numFmtId="10" fontId="0" fillId="0" borderId="3" xfId="1" applyNumberFormat="1" applyFont="1" applyBorder="1"/>
    <xf numFmtId="10" fontId="0" fillId="0" borderId="0" xfId="1" applyNumberFormat="1" applyFont="1" applyBorder="1"/>
    <xf numFmtId="171" fontId="0" fillId="0" borderId="3" xfId="0" applyNumberFormat="1" applyBorder="1"/>
    <xf numFmtId="171" fontId="0" fillId="0" borderId="0" xfId="0" applyNumberFormat="1" applyBorder="1"/>
    <xf numFmtId="0" fontId="0" fillId="0" borderId="5" xfId="0" applyBorder="1"/>
    <xf numFmtId="173" fontId="0" fillId="0" borderId="5" xfId="2" applyNumberFormat="1" applyFont="1" applyBorder="1"/>
    <xf numFmtId="10" fontId="0" fillId="0" borderId="5" xfId="1" applyNumberFormat="1" applyFont="1" applyBorder="1"/>
    <xf numFmtId="0" fontId="1" fillId="0" borderId="6" xfId="0" applyFont="1" applyBorder="1"/>
    <xf numFmtId="0" fontId="1" fillId="0" borderId="7" xfId="0" applyFont="1" applyBorder="1"/>
    <xf numFmtId="0" fontId="5" fillId="2" borderId="2" xfId="0" applyFont="1" applyFill="1" applyBorder="1" applyAlignment="1">
      <alignment horizontal="center"/>
    </xf>
    <xf numFmtId="0" fontId="5" fillId="2" borderId="8" xfId="0" applyFont="1" applyFill="1" applyBorder="1" applyAlignment="1">
      <alignment horizontal="center"/>
    </xf>
    <xf numFmtId="10" fontId="3" fillId="2" borderId="3" xfId="0" applyNumberFormat="1" applyFont="1" applyFill="1" applyBorder="1"/>
    <xf numFmtId="0" fontId="5" fillId="2" borderId="0" xfId="0" applyFont="1" applyFill="1" applyBorder="1" applyAlignment="1">
      <alignment horizontal="center"/>
    </xf>
    <xf numFmtId="10" fontId="3" fillId="2" borderId="0" xfId="1" applyNumberFormat="1" applyFont="1" applyFill="1" applyBorder="1"/>
    <xf numFmtId="10" fontId="3" fillId="2" borderId="0" xfId="1" applyNumberFormat="1" applyFont="1" applyFill="1" applyBorder="1" applyAlignment="1">
      <alignment horizontal="center"/>
    </xf>
    <xf numFmtId="165" fontId="3" fillId="2" borderId="0" xfId="1" applyNumberFormat="1" applyFont="1" applyFill="1" applyBorder="1"/>
    <xf numFmtId="10" fontId="3" fillId="2" borderId="1" xfId="0" applyNumberFormat="1" applyFont="1" applyFill="1" applyBorder="1"/>
    <xf numFmtId="10" fontId="3" fillId="2" borderId="4" xfId="0" applyNumberFormat="1" applyFont="1" applyFill="1" applyBorder="1"/>
    <xf numFmtId="1" fontId="0" fillId="0" borderId="5" xfId="0" applyNumberFormat="1" applyBorder="1"/>
    <xf numFmtId="3" fontId="0" fillId="0" borderId="3" xfId="0" applyNumberFormat="1" applyBorder="1"/>
    <xf numFmtId="3" fontId="0" fillId="0" borderId="5" xfId="0" applyNumberFormat="1" applyBorder="1"/>
    <xf numFmtId="0" fontId="1" fillId="0" borderId="5" xfId="0" applyFont="1" applyBorder="1" applyAlignment="1">
      <alignment horizontal="right"/>
    </xf>
    <xf numFmtId="0" fontId="1" fillId="0" borderId="7" xfId="0" applyFont="1" applyBorder="1" applyAlignment="1">
      <alignment horizontal="right"/>
    </xf>
    <xf numFmtId="0" fontId="0" fillId="0" borderId="7" xfId="0" applyBorder="1"/>
    <xf numFmtId="0" fontId="1" fillId="0" borderId="0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1" fillId="0" borderId="9" xfId="0" applyFont="1" applyBorder="1"/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4"/>
  <sheetViews>
    <sheetView tabSelected="1" workbookViewId="0">
      <selection activeCell="M20" sqref="M20"/>
    </sheetView>
  </sheetViews>
  <sheetFormatPr defaultRowHeight="12.75" x14ac:dyDescent="0.2"/>
  <cols>
    <col min="1" max="1" width="9.28515625" style="7" bestFit="1" customWidth="1"/>
    <col min="2" max="2" width="16.28515625" style="3" bestFit="1" customWidth="1"/>
    <col min="3" max="3" width="10.42578125" style="6" customWidth="1"/>
    <col min="4" max="4" width="9.140625" style="38"/>
    <col min="5" max="5" width="9.140625" style="3"/>
    <col min="6" max="6" width="15.7109375" style="47" customWidth="1"/>
    <col min="7" max="7" width="10.140625" style="6" customWidth="1"/>
    <col min="8" max="8" width="10.140625" style="6" hidden="1" customWidth="1"/>
    <col min="9" max="9" width="10.140625" style="3" hidden="1" customWidth="1"/>
    <col min="10" max="10" width="9.140625" style="38"/>
    <col min="11" max="11" width="14.28515625" style="3" customWidth="1"/>
    <col min="12" max="12" width="9.140625" style="38"/>
    <col min="13" max="16384" width="9.140625" style="3"/>
  </cols>
  <sheetData>
    <row r="1" spans="1:16" ht="14.25" x14ac:dyDescent="0.2">
      <c r="A1" s="5" t="s">
        <v>15</v>
      </c>
    </row>
    <row r="3" spans="1:16" s="36" customFormat="1" x14ac:dyDescent="0.2">
      <c r="A3" s="35"/>
      <c r="C3" s="37"/>
      <c r="D3" s="39"/>
      <c r="F3" s="48"/>
      <c r="G3" s="37"/>
      <c r="H3" s="37"/>
      <c r="J3" s="39"/>
      <c r="L3" s="39"/>
    </row>
    <row r="4" spans="1:16" s="9" customFormat="1" ht="43.5" customHeight="1" x14ac:dyDescent="0.2">
      <c r="A4" s="59" t="s">
        <v>0</v>
      </c>
      <c r="B4" s="59" t="s">
        <v>1</v>
      </c>
      <c r="C4" s="30" t="s">
        <v>19</v>
      </c>
      <c r="D4" s="40" t="s">
        <v>18</v>
      </c>
      <c r="F4" s="49" t="s">
        <v>20</v>
      </c>
      <c r="G4" s="29"/>
      <c r="H4" s="30" t="s">
        <v>14</v>
      </c>
      <c r="I4" s="29"/>
      <c r="J4" s="40" t="s">
        <v>16</v>
      </c>
      <c r="L4" s="83" t="s">
        <v>23</v>
      </c>
      <c r="M4" s="82"/>
    </row>
    <row r="5" spans="1:16" s="9" customFormat="1" ht="16.5" customHeight="1" x14ac:dyDescent="0.25">
      <c r="A5" s="58"/>
      <c r="B5" s="58"/>
      <c r="C5" s="10" t="s">
        <v>21</v>
      </c>
      <c r="D5" s="41" t="s">
        <v>21</v>
      </c>
      <c r="E5" s="12" t="s">
        <v>12</v>
      </c>
      <c r="F5" s="41" t="s">
        <v>21</v>
      </c>
      <c r="G5" s="12" t="s">
        <v>12</v>
      </c>
      <c r="H5" s="11" t="s">
        <v>11</v>
      </c>
      <c r="I5" s="12" t="s">
        <v>12</v>
      </c>
      <c r="J5" s="41" t="s">
        <v>21</v>
      </c>
      <c r="K5" s="12" t="s">
        <v>12</v>
      </c>
      <c r="L5" s="41" t="s">
        <v>21</v>
      </c>
      <c r="M5" s="12" t="s">
        <v>12</v>
      </c>
    </row>
    <row r="6" spans="1:16" x14ac:dyDescent="0.2">
      <c r="A6" s="8">
        <v>1</v>
      </c>
      <c r="B6" s="9" t="s">
        <v>2</v>
      </c>
      <c r="C6" s="13">
        <v>413.57495358169228</v>
      </c>
      <c r="D6" s="42">
        <v>412.85290900000001</v>
      </c>
      <c r="E6" s="1">
        <f>D6-$C6</f>
        <v>-0.72204458169227337</v>
      </c>
      <c r="F6" s="50">
        <v>368.64</v>
      </c>
      <c r="G6" s="1">
        <f t="shared" ref="G6:G10" si="0">F6-$C6</f>
        <v>-44.934953581692298</v>
      </c>
      <c r="H6" s="13">
        <v>368.84</v>
      </c>
      <c r="I6" s="1">
        <f t="shared" ref="I6:I10" si="1">H6-$C6</f>
        <v>-44.734953581692309</v>
      </c>
      <c r="J6" s="42">
        <v>429.73079999999999</v>
      </c>
      <c r="K6" s="1">
        <f t="shared" ref="K6:M11" si="2">J6-C6</f>
        <v>16.155846418307704</v>
      </c>
      <c r="L6" s="42">
        <v>412.9006</v>
      </c>
      <c r="M6" s="1">
        <f>L6-C6</f>
        <v>-0.67435358169228721</v>
      </c>
    </row>
    <row r="7" spans="1:16" x14ac:dyDescent="0.2">
      <c r="A7" s="8">
        <v>2</v>
      </c>
      <c r="B7" s="9" t="s">
        <v>3</v>
      </c>
      <c r="C7" s="13">
        <v>317.45779143675946</v>
      </c>
      <c r="D7" s="42">
        <v>317.977733</v>
      </c>
      <c r="E7" s="1">
        <f>D7-$C7</f>
        <v>0.5199415632405362</v>
      </c>
      <c r="F7" s="50">
        <v>366.68</v>
      </c>
      <c r="G7" s="1">
        <f t="shared" si="0"/>
        <v>49.222208563240542</v>
      </c>
      <c r="H7" s="13">
        <v>366.57</v>
      </c>
      <c r="I7" s="1">
        <f t="shared" si="1"/>
        <v>49.112208563240529</v>
      </c>
      <c r="J7" s="42">
        <v>233.41319999999999</v>
      </c>
      <c r="K7" s="1">
        <f t="shared" si="2"/>
        <v>-84.044591436759475</v>
      </c>
      <c r="L7" s="42">
        <v>317.90280000000001</v>
      </c>
      <c r="M7" s="1">
        <f t="shared" ref="M7:M11" si="3">L7-C7</f>
        <v>0.44500856324054894</v>
      </c>
      <c r="P7" s="14"/>
    </row>
    <row r="8" spans="1:16" x14ac:dyDescent="0.2">
      <c r="A8" s="8">
        <v>3</v>
      </c>
      <c r="B8" s="9" t="s">
        <v>4</v>
      </c>
      <c r="C8" s="13">
        <v>123.52968932255618</v>
      </c>
      <c r="D8" s="42">
        <v>123.727501</v>
      </c>
      <c r="E8" s="1">
        <f>D8-$C8</f>
        <v>0.19781167744382344</v>
      </c>
      <c r="F8" s="50">
        <v>100.27</v>
      </c>
      <c r="G8" s="1">
        <f t="shared" si="0"/>
        <v>-23.259689322556184</v>
      </c>
      <c r="H8" s="13">
        <v>100.38</v>
      </c>
      <c r="I8" s="1">
        <f t="shared" si="1"/>
        <v>-23.149689322556185</v>
      </c>
      <c r="J8" s="42">
        <v>113.508</v>
      </c>
      <c r="K8" s="1">
        <f t="shared" si="2"/>
        <v>-10.021689322556185</v>
      </c>
      <c r="L8" s="42">
        <v>123.73269999999999</v>
      </c>
      <c r="M8" s="1">
        <f t="shared" si="3"/>
        <v>0.20301067744381385</v>
      </c>
    </row>
    <row r="9" spans="1:16" x14ac:dyDescent="0.2">
      <c r="A9" s="8">
        <v>4</v>
      </c>
      <c r="B9" s="9" t="s">
        <v>5</v>
      </c>
      <c r="C9" s="13">
        <v>1395.0109564280738</v>
      </c>
      <c r="D9" s="43">
        <v>1397.1521700000001</v>
      </c>
      <c r="E9" s="1">
        <f>D9-$C9</f>
        <v>2.1412135719263006</v>
      </c>
      <c r="F9" s="50">
        <v>1385.65</v>
      </c>
      <c r="G9" s="1">
        <f t="shared" si="0"/>
        <v>-9.3609564280736777</v>
      </c>
      <c r="H9" s="13">
        <v>1385.71</v>
      </c>
      <c r="I9" s="1">
        <f t="shared" si="1"/>
        <v>-9.3009564280737322</v>
      </c>
      <c r="J9" s="43">
        <v>1534.6032</v>
      </c>
      <c r="K9" s="1">
        <f t="shared" si="2"/>
        <v>139.59224357192625</v>
      </c>
      <c r="L9" s="42">
        <v>1397.1766</v>
      </c>
      <c r="M9" s="1">
        <f t="shared" si="3"/>
        <v>2.165643571926239</v>
      </c>
      <c r="P9" s="14"/>
    </row>
    <row r="10" spans="1:16" x14ac:dyDescent="0.2">
      <c r="A10" s="15">
        <v>5</v>
      </c>
      <c r="B10" s="16" t="s">
        <v>6</v>
      </c>
      <c r="C10" s="17">
        <v>596.94014020616726</v>
      </c>
      <c r="D10" s="44">
        <v>595.85024599999997</v>
      </c>
      <c r="E10" s="2">
        <f>D10-$C10</f>
        <v>-1.0898942061672869</v>
      </c>
      <c r="F10" s="51">
        <v>624.65</v>
      </c>
      <c r="G10" s="2">
        <f t="shared" si="0"/>
        <v>27.70985979383272</v>
      </c>
      <c r="H10" s="17">
        <v>624.47</v>
      </c>
      <c r="I10" s="2">
        <f t="shared" si="1"/>
        <v>27.52985979383277</v>
      </c>
      <c r="J10" s="44">
        <v>550.43230000000005</v>
      </c>
      <c r="K10" s="2">
        <f t="shared" si="2"/>
        <v>-46.507840206167202</v>
      </c>
      <c r="L10" s="44">
        <v>595.83460000000002</v>
      </c>
      <c r="M10" s="2">
        <f t="shared" si="3"/>
        <v>-1.1055402061672339</v>
      </c>
    </row>
    <row r="11" spans="1:16" x14ac:dyDescent="0.2">
      <c r="C11" s="13">
        <v>2846.5135309752491</v>
      </c>
      <c r="D11" s="43">
        <f>SUM(D6:D10)</f>
        <v>2847.560559</v>
      </c>
      <c r="E11" s="1">
        <f>D11-$C$11</f>
        <v>1.0470280247509436</v>
      </c>
      <c r="F11" s="50">
        <f>SUM(F6:F10)</f>
        <v>2845.89</v>
      </c>
      <c r="G11" s="1">
        <f>F11-$C$11</f>
        <v>-0.62353097524919576</v>
      </c>
      <c r="H11" s="13">
        <f>SUM(H6:H10)</f>
        <v>2845.9700000000003</v>
      </c>
      <c r="I11" s="1">
        <f>H11-$C$11</f>
        <v>-0.54353097524881377</v>
      </c>
      <c r="J11" s="43">
        <f>SUM(J6:J10)</f>
        <v>2861.6875</v>
      </c>
      <c r="K11" s="1">
        <f t="shared" si="2"/>
        <v>15.173969024750932</v>
      </c>
      <c r="L11" s="43">
        <v>2847.5473000000002</v>
      </c>
      <c r="M11" s="1">
        <f t="shared" si="3"/>
        <v>1.0337690247511091</v>
      </c>
    </row>
    <row r="12" spans="1:16" s="32" customFormat="1" x14ac:dyDescent="0.2">
      <c r="A12" s="31"/>
      <c r="C12" s="33"/>
      <c r="D12" s="38"/>
      <c r="F12" s="47"/>
      <c r="G12" s="33"/>
      <c r="H12" s="33"/>
      <c r="J12" s="38"/>
      <c r="L12" s="38"/>
    </row>
    <row r="13" spans="1:16" s="34" customFormat="1" ht="38.25" x14ac:dyDescent="0.2">
      <c r="A13" s="57"/>
      <c r="B13" s="57" t="s">
        <v>40</v>
      </c>
      <c r="C13" s="29" t="s">
        <v>7</v>
      </c>
      <c r="D13" s="40" t="s">
        <v>18</v>
      </c>
      <c r="F13" s="49" t="str">
        <f>F4</f>
        <v>SAS OPTMODEL with SQP (init=100)</v>
      </c>
      <c r="G13" s="29"/>
      <c r="H13" s="30" t="str">
        <f>H4</f>
        <v>QUANEW (init=100)</v>
      </c>
      <c r="I13" s="29"/>
      <c r="J13" s="40" t="s">
        <v>16</v>
      </c>
      <c r="L13" s="83" t="s">
        <v>23</v>
      </c>
      <c r="M13" s="82"/>
    </row>
    <row r="14" spans="1:16" s="9" customFormat="1" ht="13.5" x14ac:dyDescent="0.25">
      <c r="A14" s="58"/>
      <c r="B14" s="58"/>
      <c r="C14" s="11" t="s">
        <v>22</v>
      </c>
      <c r="D14" s="41" t="s">
        <v>22</v>
      </c>
      <c r="E14" s="16" t="s">
        <v>13</v>
      </c>
      <c r="F14" s="41" t="s">
        <v>22</v>
      </c>
      <c r="G14" s="12" t="s">
        <v>13</v>
      </c>
      <c r="H14" s="11" t="s">
        <v>11</v>
      </c>
      <c r="I14" s="12" t="s">
        <v>13</v>
      </c>
      <c r="J14" s="56" t="s">
        <v>22</v>
      </c>
      <c r="K14" s="16" t="s">
        <v>13</v>
      </c>
      <c r="L14" s="41" t="s">
        <v>22</v>
      </c>
      <c r="M14" s="16" t="s">
        <v>13</v>
      </c>
    </row>
    <row r="15" spans="1:16" x14ac:dyDescent="0.2">
      <c r="A15" s="8">
        <v>1</v>
      </c>
      <c r="B15" s="9" t="s">
        <v>9</v>
      </c>
      <c r="C15" s="19">
        <v>4.6546552056041475E-2</v>
      </c>
      <c r="D15" s="45">
        <f>SQRT(D20)</f>
        <v>4.6588878501204557E-2</v>
      </c>
      <c r="E15" s="19">
        <f>(D15-C15)/C15</f>
        <v>9.0933577877308166E-4</v>
      </c>
      <c r="F15" s="52">
        <v>4.6944E-2</v>
      </c>
      <c r="G15" s="24">
        <f>(F15-$C15)/$C15</f>
        <v>8.5387193337113816E-3</v>
      </c>
      <c r="H15" s="23">
        <v>4.6942999999999999E-2</v>
      </c>
      <c r="I15" s="27">
        <f>(H15-$C15)/$C15</f>
        <v>8.5172354652865625E-3</v>
      </c>
      <c r="J15" s="45">
        <v>4.7542479999999998E-2</v>
      </c>
      <c r="K15" s="20">
        <f>(J15-$C15)/$C15</f>
        <v>2.1396384908584379E-2</v>
      </c>
      <c r="L15" s="45">
        <f>'Check SDs'!P13</f>
        <v>4.658829863553423E-2</v>
      </c>
      <c r="M15" s="20">
        <f>(L15-$C15)/$C15</f>
        <v>8.9687802100770549E-4</v>
      </c>
    </row>
    <row r="16" spans="1:16" x14ac:dyDescent="0.2">
      <c r="A16" s="8">
        <v>2</v>
      </c>
      <c r="B16" s="9" t="s">
        <v>8</v>
      </c>
      <c r="C16" s="19">
        <v>2.3900059276415902E-2</v>
      </c>
      <c r="D16" s="45">
        <v>2.3916521486202796E-2</v>
      </c>
      <c r="E16" s="19">
        <f>(D16-C16)/C16</f>
        <v>6.8879368023740031E-4</v>
      </c>
      <c r="F16" s="52">
        <v>2.4118000000000001E-2</v>
      </c>
      <c r="G16" s="24">
        <f t="shared" ref="G16:G18" si="4">(F16-$C16)/$C16</f>
        <v>9.118836110969742E-3</v>
      </c>
      <c r="H16" s="23">
        <v>2.4118000000000001E-2</v>
      </c>
      <c r="I16" s="24">
        <f t="shared" ref="I16:I18" si="5">(H16-$C16)/$C16</f>
        <v>9.118836110969742E-3</v>
      </c>
      <c r="J16" s="45">
        <v>2.4408849999999999E-2</v>
      </c>
      <c r="K16" s="20">
        <f t="shared" ref="K16:M18" si="6">(J16-$C16)/$C16</f>
        <v>2.1288261995490609E-2</v>
      </c>
      <c r="L16" s="84">
        <f>'Check SDs'!U13</f>
        <v>2.3922006986567514E-2</v>
      </c>
      <c r="M16" s="20">
        <f t="shared" si="6"/>
        <v>9.183119547017197E-4</v>
      </c>
    </row>
    <row r="17" spans="1:13" s="32" customFormat="1" x14ac:dyDescent="0.2">
      <c r="A17" s="85">
        <v>3</v>
      </c>
      <c r="B17" s="34" t="s">
        <v>41</v>
      </c>
      <c r="C17" s="86">
        <v>2.0830838369393017E-2</v>
      </c>
      <c r="D17" s="86">
        <v>2.0808652046684813E-2</v>
      </c>
      <c r="E17" s="86">
        <f>(D17-C17)/C17</f>
        <v>-1.0650710410581913E-3</v>
      </c>
      <c r="F17" s="52">
        <v>2.0917999999999999E-2</v>
      </c>
      <c r="G17" s="24">
        <f>(F17-$C17)/$C17</f>
        <v>4.1842593687947604E-3</v>
      </c>
      <c r="H17" s="87">
        <v>2.0916000000000001E-2</v>
      </c>
      <c r="I17" s="24">
        <f>(H17-$C17)/$C17</f>
        <v>4.0882478706239928E-3</v>
      </c>
      <c r="J17" s="45">
        <v>2.1921079999999999E-2</v>
      </c>
      <c r="K17" s="88">
        <f>(J17-$C17)/$C17</f>
        <v>5.2337866161396858E-2</v>
      </c>
      <c r="L17" s="84">
        <f>'Check SDs'!Z13</f>
        <v>2.081764770570425E-2</v>
      </c>
      <c r="M17" s="88">
        <f>(L17-$C17)/$C17</f>
        <v>-6.3322769131308977E-4</v>
      </c>
    </row>
    <row r="18" spans="1:13" s="36" customFormat="1" x14ac:dyDescent="0.2">
      <c r="A18" s="15">
        <v>4</v>
      </c>
      <c r="B18" s="16" t="s">
        <v>42</v>
      </c>
      <c r="C18" s="89">
        <f>'Check SDs'!AA13</f>
        <v>3.0016659760649197E-2</v>
      </c>
      <c r="D18" s="89">
        <f>'Check SDs'!AB13</f>
        <v>3.0000001639306714E-2</v>
      </c>
      <c r="F18" s="53">
        <f>'Check SDs'!AC13</f>
        <v>3.0016429274137175E-2</v>
      </c>
      <c r="G18" s="25">
        <f>(F18-$C18)/$C18</f>
        <v>-7.6786196019108669E-6</v>
      </c>
      <c r="J18" s="90">
        <f>'Check SDs'!AD13</f>
        <v>2.9992861150398373E-2</v>
      </c>
      <c r="K18" s="21">
        <f>(J18-$C18)/$C18</f>
        <v>-7.9284672047431502E-4</v>
      </c>
      <c r="L18" s="90">
        <f>'Check SDs'!AE13</f>
        <v>3.0000229731551399E-2</v>
      </c>
      <c r="M18" s="21">
        <f>(L18-$C18)/$C18</f>
        <v>-5.4736367166801129E-4</v>
      </c>
    </row>
    <row r="19" spans="1:13" x14ac:dyDescent="0.2">
      <c r="A19" s="3"/>
    </row>
    <row r="20" spans="1:13" x14ac:dyDescent="0.2">
      <c r="B20" s="9" t="s">
        <v>17</v>
      </c>
      <c r="C20" s="28">
        <v>2.1665815083057789E-3</v>
      </c>
      <c r="D20" s="46">
        <v>2.1705235999999999E-3</v>
      </c>
      <c r="E20" s="4">
        <f>(D20-$C20)/$C20</f>
        <v>1.8194984491045959E-3</v>
      </c>
      <c r="F20" s="54">
        <v>2.2037465000000001E-3</v>
      </c>
      <c r="G20" s="26">
        <f>(F20-C20)/C20</f>
        <v>1.7153747298103483E-2</v>
      </c>
      <c r="J20" s="46">
        <v>2.2602880000000001E-3</v>
      </c>
      <c r="K20" s="4">
        <f>(J20-$C20)/$C20</f>
        <v>4.3250849938019496E-2</v>
      </c>
      <c r="L20" s="46">
        <v>2.1704699999999999E-3</v>
      </c>
      <c r="M20" s="4">
        <f>(L20-$C20)/$C20</f>
        <v>1.7947590152108867E-3</v>
      </c>
    </row>
    <row r="21" spans="1:13" x14ac:dyDescent="0.2">
      <c r="A21" s="22" t="s">
        <v>10</v>
      </c>
      <c r="F21" s="55"/>
    </row>
    <row r="22" spans="1:13" x14ac:dyDescent="0.2">
      <c r="H22" s="18"/>
    </row>
    <row r="23" spans="1:13" x14ac:dyDescent="0.2">
      <c r="H23" s="18"/>
    </row>
    <row r="24" spans="1:13" x14ac:dyDescent="0.2">
      <c r="G24" s="3"/>
      <c r="H24" s="18"/>
    </row>
  </sheetData>
  <mergeCells count="6">
    <mergeCell ref="A13:A14"/>
    <mergeCell ref="B13:B14"/>
    <mergeCell ref="A4:A5"/>
    <mergeCell ref="B4:B5"/>
    <mergeCell ref="L4:M4"/>
    <mergeCell ref="L13:M13"/>
  </mergeCells>
  <phoneticPr fontId="2" type="noConversion"/>
  <printOptions horizontalCentered="1" gridLines="1"/>
  <pageMargins left="0.25" right="0.25" top="1" bottom="1" header="0.5" footer="0.5"/>
  <pageSetup scale="56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8"/>
  <sheetViews>
    <sheetView topLeftCell="C1" workbookViewId="0">
      <selection activeCell="K1" sqref="K1:V1048576"/>
    </sheetView>
  </sheetViews>
  <sheetFormatPr defaultRowHeight="12.75" x14ac:dyDescent="0.2"/>
  <cols>
    <col min="3" max="4" width="12.85546875" bestFit="1" customWidth="1"/>
    <col min="5" max="5" width="10.28515625" bestFit="1" customWidth="1"/>
    <col min="6" max="6" width="9.28515625" bestFit="1" customWidth="1"/>
    <col min="12" max="16" width="16.5703125" customWidth="1"/>
    <col min="17" max="21" width="15" customWidth="1"/>
    <col min="22" max="26" width="9.140625" customWidth="1"/>
    <col min="27" max="31" width="10.28515625" bestFit="1" customWidth="1"/>
  </cols>
  <sheetData>
    <row r="1" spans="1:31" x14ac:dyDescent="0.2">
      <c r="L1" s="70" t="s">
        <v>33</v>
      </c>
      <c r="M1" s="61"/>
      <c r="N1" s="61"/>
      <c r="O1" s="61"/>
      <c r="P1" s="61"/>
      <c r="Q1" s="67"/>
      <c r="R1" s="61"/>
      <c r="S1" s="61"/>
      <c r="T1" s="61"/>
      <c r="U1" s="77"/>
      <c r="V1" s="67"/>
      <c r="W1" s="61"/>
      <c r="X1" s="61"/>
      <c r="Y1" s="61"/>
      <c r="Z1" s="61"/>
      <c r="AA1" s="67"/>
      <c r="AB1" s="61"/>
      <c r="AC1" s="61"/>
      <c r="AD1" s="61"/>
      <c r="AE1" s="61"/>
    </row>
    <row r="2" spans="1:31" x14ac:dyDescent="0.2">
      <c r="B2" s="60" t="s">
        <v>28</v>
      </c>
      <c r="C2" s="97" t="s">
        <v>29</v>
      </c>
      <c r="D2" s="97"/>
      <c r="E2" s="97"/>
      <c r="F2" s="97"/>
      <c r="G2" s="98" t="s">
        <v>21</v>
      </c>
      <c r="H2" s="97"/>
      <c r="I2" s="97"/>
      <c r="J2" s="97"/>
      <c r="K2" s="99"/>
      <c r="L2" s="68" t="s">
        <v>24</v>
      </c>
      <c r="M2" s="69"/>
      <c r="N2" s="69"/>
      <c r="O2" s="69"/>
      <c r="P2" s="69"/>
      <c r="Q2" s="68" t="s">
        <v>38</v>
      </c>
      <c r="R2" s="69"/>
      <c r="S2" s="69"/>
      <c r="T2" s="69"/>
      <c r="U2" s="100"/>
      <c r="V2" s="68" t="s">
        <v>26</v>
      </c>
      <c r="W2" s="69"/>
      <c r="X2" s="69"/>
      <c r="Y2" s="69"/>
      <c r="Z2" s="69"/>
      <c r="AA2" s="68" t="s">
        <v>39</v>
      </c>
      <c r="AB2" s="69"/>
      <c r="AC2" s="69"/>
      <c r="AD2" s="69"/>
      <c r="AE2" s="69"/>
    </row>
    <row r="3" spans="1:31" s="96" customFormat="1" x14ac:dyDescent="0.2">
      <c r="A3" s="95" t="s">
        <v>0</v>
      </c>
      <c r="C3" s="81" t="s">
        <v>24</v>
      </c>
      <c r="D3" s="81" t="s">
        <v>25</v>
      </c>
      <c r="E3" s="81" t="s">
        <v>26</v>
      </c>
      <c r="F3" s="81" t="s">
        <v>27</v>
      </c>
      <c r="G3" s="80" t="s">
        <v>7</v>
      </c>
      <c r="H3" s="81" t="s">
        <v>30</v>
      </c>
      <c r="I3" s="81" t="s">
        <v>31</v>
      </c>
      <c r="J3" s="81" t="s">
        <v>32</v>
      </c>
      <c r="K3" s="101" t="s">
        <v>23</v>
      </c>
      <c r="L3" s="80" t="s">
        <v>7</v>
      </c>
      <c r="M3" s="81" t="s">
        <v>30</v>
      </c>
      <c r="N3" s="81" t="s">
        <v>31</v>
      </c>
      <c r="O3" s="81" t="s">
        <v>32</v>
      </c>
      <c r="P3" s="81" t="s">
        <v>23</v>
      </c>
      <c r="Q3" s="80" t="s">
        <v>7</v>
      </c>
      <c r="R3" s="81" t="s">
        <v>30</v>
      </c>
      <c r="S3" s="81" t="s">
        <v>31</v>
      </c>
      <c r="T3" s="81" t="s">
        <v>32</v>
      </c>
      <c r="U3" s="101" t="s">
        <v>23</v>
      </c>
      <c r="V3" s="80" t="s">
        <v>7</v>
      </c>
      <c r="W3" s="81" t="s">
        <v>30</v>
      </c>
      <c r="X3" s="81" t="s">
        <v>31</v>
      </c>
      <c r="Y3" s="81" t="s">
        <v>32</v>
      </c>
      <c r="Z3" s="81" t="s">
        <v>23</v>
      </c>
      <c r="AA3" s="80" t="s">
        <v>7</v>
      </c>
      <c r="AB3" s="81" t="s">
        <v>30</v>
      </c>
      <c r="AC3" s="81" t="s">
        <v>31</v>
      </c>
      <c r="AD3" s="81" t="s">
        <v>32</v>
      </c>
      <c r="AE3" s="81" t="s">
        <v>23</v>
      </c>
    </row>
    <row r="4" spans="1:31" x14ac:dyDescent="0.2">
      <c r="A4">
        <v>1</v>
      </c>
      <c r="B4">
        <v>6221</v>
      </c>
      <c r="C4">
        <v>170</v>
      </c>
      <c r="D4">
        <v>255.5</v>
      </c>
      <c r="E4">
        <v>0.4000322</v>
      </c>
      <c r="F4">
        <v>0.23750589999999999</v>
      </c>
      <c r="G4" s="43">
        <v>413.57495358169228</v>
      </c>
      <c r="H4" s="62">
        <v>412.85290900000001</v>
      </c>
      <c r="I4" s="63">
        <v>368.64</v>
      </c>
      <c r="J4" s="62">
        <v>429.73079999999999</v>
      </c>
      <c r="K4" s="91">
        <v>412.9006</v>
      </c>
      <c r="L4" s="71">
        <f>$B4*($B4/G4-1)*$C4^2</f>
        <v>2524570061.6917696</v>
      </c>
      <c r="M4" s="72">
        <f>$B4*($B4/H4-1)*$C4^2</f>
        <v>2529299751.7304835</v>
      </c>
      <c r="N4" s="72">
        <f>$B4*($B4/I4-1)*$C4^2</f>
        <v>2854214578.1358504</v>
      </c>
      <c r="O4" s="72">
        <f>$B4*($B4/J4-1)*$C4^2</f>
        <v>2422899025.4677582</v>
      </c>
      <c r="P4" s="72">
        <f>$B4*($B4/K4-1)*$C4^2</f>
        <v>2528986845.7877269</v>
      </c>
      <c r="Q4" s="71">
        <f>$B4*($B4/$G4-1)*$D4^2</f>
        <v>5702580095.8392439</v>
      </c>
      <c r="R4" s="72">
        <f>$B4*($B4/$H4-1)*$D4^2</f>
        <v>5713263671.8997889</v>
      </c>
      <c r="S4" s="72">
        <f>$B4*($B4/$I4-1)*$D4^2</f>
        <v>6447191737.5208597</v>
      </c>
      <c r="T4" s="72">
        <f>$B4*($B4/J4-1)*$D4^2</f>
        <v>5472922287.4495373</v>
      </c>
      <c r="U4" s="78">
        <f>$B4*($B4/K4-1)*$D4^2</f>
        <v>5712556869.8869991</v>
      </c>
      <c r="V4" s="71">
        <f>$B4*($B4/$G4-1)*$E4^2</f>
        <v>13979.108837821714</v>
      </c>
      <c r="W4" s="72">
        <f>$B4*($B4/$H4-1)*$E4^2</f>
        <v>14005.298188960589</v>
      </c>
      <c r="X4" s="72">
        <f>$B4*($B4/$I4-1)*$E4^2</f>
        <v>15804.424222444037</v>
      </c>
      <c r="Y4" s="72">
        <f>$B4*($B4/$J4-1)*$E4^2</f>
        <v>13416.133580134809</v>
      </c>
      <c r="Z4" s="72">
        <f>$B4*($B4/$K4-1)*$E4^2</f>
        <v>14003.565558800641</v>
      </c>
      <c r="AA4" s="71">
        <f>$B4*($B4/$G4-1)*$F4^2</f>
        <v>4927.6333992311265</v>
      </c>
      <c r="AB4" s="72">
        <f>$B4*($B4/$H4-1)*$F4^2</f>
        <v>4936.8651408874293</v>
      </c>
      <c r="AC4" s="72">
        <f>$B4*($B4/$I4-1)*$F4^2</f>
        <v>5571.056750300545</v>
      </c>
      <c r="AD4" s="72">
        <f>$B4*($B4/$J4-1)*$F4^2</f>
        <v>4729.1847202128274</v>
      </c>
      <c r="AE4" s="72">
        <f>$B4*($B4/$K4-1)*$F4^2</f>
        <v>4936.2543890617062</v>
      </c>
    </row>
    <row r="5" spans="1:31" x14ac:dyDescent="0.2">
      <c r="A5">
        <v>2</v>
      </c>
      <c r="B5">
        <v>11738</v>
      </c>
      <c r="C5">
        <v>8.8000000000000007</v>
      </c>
      <c r="D5">
        <v>5.25</v>
      </c>
      <c r="E5">
        <v>0.40001700000000001</v>
      </c>
      <c r="F5">
        <v>0.17059450000000001</v>
      </c>
      <c r="G5" s="43">
        <v>317.45779143675946</v>
      </c>
      <c r="H5" s="62">
        <v>317.977733</v>
      </c>
      <c r="I5" s="63">
        <v>366.68</v>
      </c>
      <c r="J5" s="62">
        <v>233.41319999999999</v>
      </c>
      <c r="K5" s="91">
        <v>317.90280000000001</v>
      </c>
      <c r="L5" s="71">
        <f t="shared" ref="L5:Q8" si="0">$B5*($B5/G5-1)*$C5^2</f>
        <v>32700935.888103142</v>
      </c>
      <c r="M5" s="72">
        <f t="shared" si="0"/>
        <v>32645978.587740805</v>
      </c>
      <c r="N5" s="72">
        <f t="shared" si="0"/>
        <v>28189223.175931059</v>
      </c>
      <c r="O5" s="72">
        <f t="shared" si="0"/>
        <v>44802790.239088871</v>
      </c>
      <c r="P5" s="72">
        <f t="shared" si="0"/>
        <v>32653887.843384791</v>
      </c>
      <c r="Q5" s="71">
        <f t="shared" ref="Q5:R8" si="1">$B5*($B5/$G5-1)*$D5^2</f>
        <v>11638940.410845077</v>
      </c>
      <c r="R5" s="72">
        <f t="shared" ref="R5:R8" si="2">$B5*($B5/$H5-1)*$D5^2</f>
        <v>11619379.969326004</v>
      </c>
      <c r="S5" s="72">
        <f>$B5*($B5/$I5-1)*$D5^2</f>
        <v>10033128.406335223</v>
      </c>
      <c r="T5" s="72">
        <f t="shared" ref="T5:T8" si="3">$B5*($B5/J5-1)*$D5^2</f>
        <v>15946241.037769714</v>
      </c>
      <c r="U5" s="78">
        <f t="shared" ref="U5:U8" si="4">$B5*($B5/K5-1)*$D5^2</f>
        <v>11622195.037232608</v>
      </c>
      <c r="V5" s="71">
        <f t="shared" ref="V5:AA8" si="5">$B5*($B5/$G5-1)*$E5^2</f>
        <v>67569.660179172919</v>
      </c>
      <c r="W5" s="72">
        <f t="shared" ref="W5:W8" si="6">$B5*($B5/$H5-1)*$E5^2</f>
        <v>67456.102386131315</v>
      </c>
      <c r="X5" s="72">
        <f t="shared" ref="X5:X8" si="7">$B5*($B5/$I5-1)*$E5^2</f>
        <v>58247.147336400398</v>
      </c>
      <c r="Y5" s="72">
        <f t="shared" ref="Y5:Y8" si="8">$B5*($B5/$J5-1)*$E5^2</f>
        <v>92575.616853686413</v>
      </c>
      <c r="Z5" s="72">
        <f t="shared" ref="Z5:Z8" si="9">$B5*($B5/$K5-1)*$E5^2</f>
        <v>67472.445212463965</v>
      </c>
      <c r="AA5" s="71">
        <f t="shared" ref="AA5:AE8" si="10">$B5*($B5/$G5-1)*$F5^2</f>
        <v>12289.236116182714</v>
      </c>
      <c r="AB5" s="72">
        <f t="shared" ref="AB5:AB8" si="11">$B5*($B5/$H5-1)*$F5^2</f>
        <v>12268.582785563314</v>
      </c>
      <c r="AC5" s="72">
        <f t="shared" ref="AC5:AC8" si="12">$B5*($B5/$I5-1)*$F5^2</f>
        <v>10593.703517421913</v>
      </c>
      <c r="AD5" s="72">
        <f t="shared" ref="AD5:AD8" si="13">$B5*($B5/$J5-1)*$F5^2</f>
        <v>16837.196029985153</v>
      </c>
      <c r="AE5" s="72">
        <f t="shared" ref="AE5:AE8" si="14">$B5*($B5/$K5-1)*$F5^2</f>
        <v>12271.555138111413</v>
      </c>
    </row>
    <row r="6" spans="1:31" x14ac:dyDescent="0.2">
      <c r="A6">
        <v>3</v>
      </c>
      <c r="B6">
        <v>4333</v>
      </c>
      <c r="C6">
        <v>23</v>
      </c>
      <c r="D6">
        <v>35</v>
      </c>
      <c r="E6">
        <v>0.50005770000000005</v>
      </c>
      <c r="F6">
        <v>0.17060690000000001</v>
      </c>
      <c r="G6" s="43">
        <v>123.52968932255618</v>
      </c>
      <c r="H6" s="62">
        <v>123.727501</v>
      </c>
      <c r="I6" s="63">
        <v>100.27</v>
      </c>
      <c r="J6" s="62">
        <v>113.508</v>
      </c>
      <c r="K6" s="91">
        <v>123.73269999999999</v>
      </c>
      <c r="L6" s="71">
        <f t="shared" si="0"/>
        <v>78108889.383806124</v>
      </c>
      <c r="M6" s="72">
        <f t="shared" si="0"/>
        <v>77980346.693418965</v>
      </c>
      <c r="N6" s="72">
        <f t="shared" si="0"/>
        <v>96759566.157474816</v>
      </c>
      <c r="O6" s="72">
        <f t="shared" si="0"/>
        <v>85207545.937237903</v>
      </c>
      <c r="P6" s="72">
        <f t="shared" si="0"/>
        <v>77976973.80374065</v>
      </c>
      <c r="Q6" s="71">
        <f t="shared" si="1"/>
        <v>180875972.58064747</v>
      </c>
      <c r="R6" s="72">
        <f t="shared" si="2"/>
        <v>180578307.56037474</v>
      </c>
      <c r="S6" s="72">
        <f t="shared" ref="S5:S8" si="15">$B6*($B6/$I6-1)*$D6^2</f>
        <v>224065157.92609954</v>
      </c>
      <c r="T6" s="72">
        <f t="shared" si="3"/>
        <v>197314260.44067377</v>
      </c>
      <c r="U6" s="78">
        <f t="shared" si="4"/>
        <v>180570496.9935393</v>
      </c>
      <c r="V6" s="71">
        <f t="shared" si="5"/>
        <v>36921.983910994568</v>
      </c>
      <c r="W6" s="72">
        <f t="shared" si="6"/>
        <v>36861.221926234677</v>
      </c>
      <c r="X6" s="72">
        <f t="shared" si="7"/>
        <v>45738.137785400097</v>
      </c>
      <c r="Y6" s="72">
        <f t="shared" si="8"/>
        <v>40277.510857071247</v>
      </c>
      <c r="Z6" s="72">
        <f t="shared" si="9"/>
        <v>36859.627565088093</v>
      </c>
      <c r="AA6" s="71">
        <f t="shared" si="10"/>
        <v>4297.718581741653</v>
      </c>
      <c r="AB6" s="72">
        <f t="shared" si="11"/>
        <v>4290.6458872841831</v>
      </c>
      <c r="AC6" s="72">
        <f t="shared" si="12"/>
        <v>5323.9188102251419</v>
      </c>
      <c r="AD6" s="72">
        <f t="shared" si="13"/>
        <v>4688.3018868655754</v>
      </c>
      <c r="AE6" s="72">
        <f t="shared" si="14"/>
        <v>4290.46030366164</v>
      </c>
    </row>
    <row r="7" spans="1:31" x14ac:dyDescent="0.2">
      <c r="A7">
        <v>4</v>
      </c>
      <c r="B7">
        <v>22809</v>
      </c>
      <c r="C7">
        <v>25.5</v>
      </c>
      <c r="D7">
        <v>32</v>
      </c>
      <c r="E7">
        <v>0.4582676</v>
      </c>
      <c r="F7">
        <v>0.40731719999999999</v>
      </c>
      <c r="G7" s="43">
        <v>1395.0109564280738</v>
      </c>
      <c r="H7" s="62">
        <v>1397.1521700000001</v>
      </c>
      <c r="I7" s="63">
        <v>1385.65</v>
      </c>
      <c r="J7" s="62">
        <v>1534.6032</v>
      </c>
      <c r="K7" s="91">
        <v>1397.1766</v>
      </c>
      <c r="L7" s="71">
        <f t="shared" si="0"/>
        <v>227670396.36296934</v>
      </c>
      <c r="M7" s="72">
        <f t="shared" si="0"/>
        <v>227298748.61067858</v>
      </c>
      <c r="N7" s="72">
        <f t="shared" si="0"/>
        <v>229308652.90299675</v>
      </c>
      <c r="O7" s="72">
        <f t="shared" si="0"/>
        <v>205611670.64322087</v>
      </c>
      <c r="P7" s="72">
        <f t="shared" si="0"/>
        <v>227294514.89874125</v>
      </c>
      <c r="Q7" s="71">
        <f t="shared" si="1"/>
        <v>358530543.44587559</v>
      </c>
      <c r="R7" s="72">
        <f t="shared" si="2"/>
        <v>357945280.3957476</v>
      </c>
      <c r="S7" s="72">
        <f t="shared" si="15"/>
        <v>361110435.32897913</v>
      </c>
      <c r="T7" s="72">
        <f t="shared" si="3"/>
        <v>323792926.93373036</v>
      </c>
      <c r="U7" s="78">
        <f t="shared" si="4"/>
        <v>357938613.23538798</v>
      </c>
      <c r="V7" s="71">
        <f t="shared" si="5"/>
        <v>73529.990400512834</v>
      </c>
      <c r="W7" s="72">
        <f t="shared" si="6"/>
        <v>73409.960497219014</v>
      </c>
      <c r="X7" s="72">
        <f t="shared" si="7"/>
        <v>74059.092952211053</v>
      </c>
      <c r="Y7" s="72">
        <f t="shared" si="8"/>
        <v>66405.753273808092</v>
      </c>
      <c r="Z7" s="72">
        <f t="shared" si="9"/>
        <v>73408.593148617336</v>
      </c>
      <c r="AA7" s="71">
        <f t="shared" si="10"/>
        <v>58088.705994394331</v>
      </c>
      <c r="AB7" s="72">
        <f t="shared" si="11"/>
        <v>57993.882348627594</v>
      </c>
      <c r="AC7" s="72">
        <f t="shared" si="12"/>
        <v>58506.697107939581</v>
      </c>
      <c r="AD7" s="72">
        <f t="shared" si="13"/>
        <v>52460.557348741655</v>
      </c>
      <c r="AE7" s="72">
        <f t="shared" si="14"/>
        <v>57992.802142979766</v>
      </c>
    </row>
    <row r="8" spans="1:31" x14ac:dyDescent="0.2">
      <c r="A8">
        <v>5</v>
      </c>
      <c r="B8">
        <v>5467</v>
      </c>
      <c r="C8">
        <v>315</v>
      </c>
      <c r="D8">
        <v>471</v>
      </c>
      <c r="E8">
        <v>0.3000274</v>
      </c>
      <c r="F8">
        <v>0.420871</v>
      </c>
      <c r="G8" s="43">
        <v>596.94014020616726</v>
      </c>
      <c r="H8" s="62">
        <v>595.85024599999997</v>
      </c>
      <c r="I8" s="63">
        <v>624.65</v>
      </c>
      <c r="J8" s="62">
        <v>550.43230000000005</v>
      </c>
      <c r="K8" s="91">
        <v>595.83460000000002</v>
      </c>
      <c r="L8" s="71">
        <f t="shared" si="0"/>
        <v>4425615684.121048</v>
      </c>
      <c r="M8" s="72">
        <f t="shared" si="0"/>
        <v>4434703001.4322319</v>
      </c>
      <c r="N8" s="72">
        <f t="shared" si="0"/>
        <v>4205228642.0015206</v>
      </c>
      <c r="O8" s="72">
        <f t="shared" si="0"/>
        <v>4845385041.8801317</v>
      </c>
      <c r="P8" s="72">
        <f t="shared" si="0"/>
        <v>4434833696.6628075</v>
      </c>
      <c r="Q8" s="71">
        <f t="shared" si="1"/>
        <v>9894512562.1677742</v>
      </c>
      <c r="R8" s="72">
        <f t="shared" si="2"/>
        <v>9914829413.3608227</v>
      </c>
      <c r="S8" s="72">
        <f t="shared" si="15"/>
        <v>9401785106.2762337</v>
      </c>
      <c r="T8" s="72">
        <f t="shared" si="3"/>
        <v>10833006430.594408</v>
      </c>
      <c r="U8" s="78">
        <f t="shared" si="4"/>
        <v>9915121613.518507</v>
      </c>
      <c r="V8" s="71">
        <f t="shared" si="5"/>
        <v>4014.8971732458199</v>
      </c>
      <c r="W8" s="72">
        <f t="shared" si="6"/>
        <v>4023.1411436194712</v>
      </c>
      <c r="X8" s="72">
        <f t="shared" si="7"/>
        <v>3814.9631130877178</v>
      </c>
      <c r="Y8" s="72">
        <f t="shared" si="8"/>
        <v>4395.7099071506336</v>
      </c>
      <c r="Z8" s="72">
        <f t="shared" si="9"/>
        <v>4023.2597097014013</v>
      </c>
      <c r="AA8" s="71">
        <f t="shared" si="10"/>
        <v>7900.4275292677394</v>
      </c>
      <c r="AB8" s="72">
        <f t="shared" si="11"/>
        <v>7916.6498352646331</v>
      </c>
      <c r="AC8" s="72">
        <f t="shared" si="12"/>
        <v>7507.0016245055622</v>
      </c>
      <c r="AD8" s="72">
        <f t="shared" si="13"/>
        <v>8649.7825629372619</v>
      </c>
      <c r="AE8" s="72">
        <f t="shared" si="14"/>
        <v>7916.8831470276245</v>
      </c>
    </row>
    <row r="9" spans="1:31" x14ac:dyDescent="0.2">
      <c r="B9">
        <f>SUM(B4:B8)</f>
        <v>50568</v>
      </c>
      <c r="G9" s="92">
        <f t="shared" ref="G9:K9" si="16">SUM(G4:G8)</f>
        <v>2846.5135309752491</v>
      </c>
      <c r="H9" s="64">
        <f t="shared" si="16"/>
        <v>2847.560559</v>
      </c>
      <c r="I9" s="64">
        <f t="shared" si="16"/>
        <v>2845.89</v>
      </c>
      <c r="J9" s="64">
        <f t="shared" si="16"/>
        <v>2861.6875</v>
      </c>
      <c r="K9" s="93">
        <f t="shared" si="16"/>
        <v>2847.5473000000002</v>
      </c>
      <c r="L9" s="67"/>
      <c r="M9" s="61"/>
      <c r="N9" s="61"/>
      <c r="O9" s="61"/>
      <c r="P9" s="61"/>
      <c r="Q9" s="67"/>
      <c r="R9" s="61"/>
      <c r="S9" s="61"/>
      <c r="T9" s="61"/>
      <c r="U9" s="77"/>
      <c r="V9" s="67"/>
      <c r="W9" s="61"/>
      <c r="X9" s="61"/>
      <c r="Y9" s="61"/>
      <c r="Z9" s="61"/>
      <c r="AA9" s="67"/>
      <c r="AB9" s="61"/>
      <c r="AC9" s="61"/>
      <c r="AD9" s="61"/>
      <c r="AE9" s="61"/>
    </row>
    <row r="10" spans="1:31" x14ac:dyDescent="0.2">
      <c r="G10" s="67"/>
      <c r="H10" s="61"/>
      <c r="I10" s="61"/>
      <c r="J10" s="61"/>
      <c r="K10" s="77"/>
      <c r="L10" s="67"/>
      <c r="M10" s="61"/>
      <c r="N10" s="61"/>
      <c r="O10" s="61"/>
      <c r="P10" s="61"/>
      <c r="Q10" s="67"/>
      <c r="R10" s="61"/>
      <c r="S10" s="61"/>
      <c r="T10" s="61"/>
      <c r="U10" s="77"/>
      <c r="V10" s="67"/>
      <c r="W10" s="61"/>
      <c r="X10" s="61"/>
      <c r="Y10" s="61"/>
      <c r="Z10" s="61"/>
      <c r="AA10" s="67"/>
      <c r="AB10" s="61"/>
      <c r="AC10" s="61"/>
      <c r="AD10" s="61"/>
      <c r="AE10" s="61"/>
    </row>
    <row r="11" spans="1:31" x14ac:dyDescent="0.2">
      <c r="B11" s="60" t="s">
        <v>34</v>
      </c>
      <c r="C11" s="65">
        <v>1834157</v>
      </c>
      <c r="D11" s="65">
        <v>5316946</v>
      </c>
      <c r="E11" s="65">
        <v>21253.9</v>
      </c>
      <c r="F11" s="65">
        <v>9854.8700000000008</v>
      </c>
      <c r="G11" s="67"/>
      <c r="H11" s="61"/>
      <c r="I11" s="61"/>
      <c r="J11" s="61"/>
      <c r="K11" s="94" t="s">
        <v>35</v>
      </c>
      <c r="L11" s="71">
        <f>SUM(L4:L8)</f>
        <v>7288665967.4476967</v>
      </c>
      <c r="M11" s="72">
        <f>SUM(M4:M8)</f>
        <v>7301927827.054554</v>
      </c>
      <c r="N11" s="72">
        <f>SUM(N4:N8)</f>
        <v>7413700662.3737736</v>
      </c>
      <c r="O11" s="72">
        <f>SUM(O4:O8)</f>
        <v>7603906074.1674376</v>
      </c>
      <c r="P11" s="72">
        <f>SUM(P4:P8)</f>
        <v>7301745918.9964008</v>
      </c>
      <c r="Q11" s="71">
        <f>SUM(Q4:Q8)</f>
        <v>16148138114.444386</v>
      </c>
      <c r="R11" s="72">
        <f>SUM(R4:R8)</f>
        <v>16178236053.186058</v>
      </c>
      <c r="S11" s="72">
        <f>SUM(S4:S8)</f>
        <v>16444185565.458508</v>
      </c>
      <c r="T11" s="72">
        <f>SUM(T4:T8)</f>
        <v>16842982146.45612</v>
      </c>
      <c r="U11" s="78">
        <f>SUM(U4:U8)</f>
        <v>16177809788.671665</v>
      </c>
      <c r="V11" s="71">
        <f>SUM(V4:V8)</f>
        <v>196015.64050174787</v>
      </c>
      <c r="W11" s="72">
        <f t="shared" ref="W11:Z11" si="17">SUM(W4:W8)</f>
        <v>195755.72414216507</v>
      </c>
      <c r="X11" s="72">
        <f t="shared" si="17"/>
        <v>197663.76540954332</v>
      </c>
      <c r="Y11" s="72">
        <f t="shared" si="17"/>
        <v>217070.72447185116</v>
      </c>
      <c r="Z11" s="72">
        <f t="shared" si="17"/>
        <v>195767.49119467146</v>
      </c>
      <c r="AA11" s="71">
        <f>SUM(AA4:AA8)</f>
        <v>87503.721620817552</v>
      </c>
      <c r="AB11" s="72">
        <f t="shared" ref="AB11:AE11" si="18">SUM(AB4:AB8)</f>
        <v>87406.625997627154</v>
      </c>
      <c r="AC11" s="72">
        <f t="shared" si="18"/>
        <v>87502.377810392732</v>
      </c>
      <c r="AD11" s="72">
        <f t="shared" si="18"/>
        <v>87365.022548742476</v>
      </c>
      <c r="AE11" s="72">
        <f>SUM(AE4:AE8)</f>
        <v>87407.955120842147</v>
      </c>
    </row>
    <row r="12" spans="1:31" x14ac:dyDescent="0.2">
      <c r="G12" s="67"/>
      <c r="H12" s="61"/>
      <c r="I12" s="61"/>
      <c r="J12" s="61"/>
      <c r="K12" s="94" t="s">
        <v>36</v>
      </c>
      <c r="L12" s="71">
        <f>SQRT(L11)</f>
        <v>85373.684279452864</v>
      </c>
      <c r="M12" s="72">
        <f>SQRT(M11)</f>
        <v>85451.318462938609</v>
      </c>
      <c r="N12" s="72">
        <f>SQRT(N11)</f>
        <v>86102.849327846139</v>
      </c>
      <c r="O12" s="72">
        <f>SQRT(O11)</f>
        <v>87200.378864815939</v>
      </c>
      <c r="P12" s="72">
        <f>SQRT(P11)</f>
        <v>85450.254060455554</v>
      </c>
      <c r="Q12" s="71">
        <f>SQRT(Q11)</f>
        <v>127075.32456950242</v>
      </c>
      <c r="R12" s="72">
        <f>SQRT(R11)</f>
        <v>127193.69502135731</v>
      </c>
      <c r="S12" s="72">
        <f>SQRT(S11)</f>
        <v>128234.88435468139</v>
      </c>
      <c r="T12" s="72">
        <f>SQRT(T11)</f>
        <v>129780.51528043846</v>
      </c>
      <c r="U12" s="78">
        <f>SQRT(U11)</f>
        <v>127192.0193592022</v>
      </c>
      <c r="V12" s="71">
        <f>SQRT(V11)</f>
        <v>442.73653621736241</v>
      </c>
      <c r="W12" s="72">
        <f t="shared" ref="W12:Z12" si="19">SQRT(W11)</f>
        <v>442.44290495177461</v>
      </c>
      <c r="X12" s="72">
        <f t="shared" si="19"/>
        <v>444.59393316772025</v>
      </c>
      <c r="Y12" s="72">
        <f t="shared" si="19"/>
        <v>465.90849366785659</v>
      </c>
      <c r="Z12" s="72">
        <f t="shared" si="19"/>
        <v>442.45620257226756</v>
      </c>
      <c r="AA12" s="71">
        <f>SQRT(AA11)</f>
        <v>295.81027977542897</v>
      </c>
      <c r="AB12" s="72">
        <f t="shared" ref="AB12:AE12" si="20">SQRT(AB11)</f>
        <v>295.64611615515457</v>
      </c>
      <c r="AC12" s="72">
        <f t="shared" si="20"/>
        <v>295.80800836081625</v>
      </c>
      <c r="AD12" s="72">
        <f t="shared" si="20"/>
        <v>295.57574756522644</v>
      </c>
      <c r="AE12" s="72">
        <f t="shared" si="20"/>
        <v>295.64836397457395</v>
      </c>
    </row>
    <row r="13" spans="1:31" x14ac:dyDescent="0.2">
      <c r="G13" s="67"/>
      <c r="H13" s="61"/>
      <c r="I13" s="61"/>
      <c r="J13" s="61"/>
      <c r="K13" s="94" t="s">
        <v>37</v>
      </c>
      <c r="L13" s="75">
        <f>L12/$C$11</f>
        <v>4.6546552056041475E-2</v>
      </c>
      <c r="M13" s="76">
        <f>M12/$C$11</f>
        <v>4.6588878957983755E-2</v>
      </c>
      <c r="N13" s="76">
        <f t="shared" ref="M13:Q13" si="21">N12/$C$11</f>
        <v>4.6944099838697635E-2</v>
      </c>
      <c r="O13" s="76">
        <f t="shared" si="21"/>
        <v>4.7542483475959768E-2</v>
      </c>
      <c r="P13" s="76">
        <f t="shared" si="21"/>
        <v>4.658829863553423E-2</v>
      </c>
      <c r="Q13" s="73">
        <f>Q12/$D$11</f>
        <v>2.3900059276415902E-2</v>
      </c>
      <c r="R13" s="74">
        <f>R12/$D$11</f>
        <v>2.3922322141574751E-2</v>
      </c>
      <c r="S13" s="74">
        <f>S12/$D$11</f>
        <v>2.4118146837429116E-2</v>
      </c>
      <c r="T13" s="74">
        <f>T12/$D$11</f>
        <v>2.4408845845046847E-2</v>
      </c>
      <c r="U13" s="79">
        <f>U12/$D$11</f>
        <v>2.3922006986567514E-2</v>
      </c>
      <c r="V13" s="73">
        <f>V12/$E$11</f>
        <v>2.0830837456530915E-2</v>
      </c>
      <c r="W13" s="74">
        <f>W12/$E$11</f>
        <v>2.0817022050154305E-2</v>
      </c>
      <c r="X13" s="74">
        <f t="shared" ref="W13:Z13" si="22">X12/$E$11</f>
        <v>2.091822833304571E-2</v>
      </c>
      <c r="Y13" s="74">
        <f t="shared" si="22"/>
        <v>2.1921082421007747E-2</v>
      </c>
      <c r="Z13" s="74">
        <f t="shared" si="22"/>
        <v>2.081764770570425E-2</v>
      </c>
      <c r="AA13" s="73">
        <f>AA12/$F$11</f>
        <v>3.0016659760649197E-2</v>
      </c>
      <c r="AB13" s="66">
        <f>AB12/$F$11</f>
        <v>3.0000001639306714E-2</v>
      </c>
      <c r="AC13" s="66">
        <f t="shared" ref="AB13:AE13" si="23">AC12/$F$11</f>
        <v>3.0016429274137175E-2</v>
      </c>
      <c r="AD13" s="66">
        <f t="shared" si="23"/>
        <v>2.9992861150398373E-2</v>
      </c>
      <c r="AE13" s="66">
        <f>AE12/$F$11</f>
        <v>3.0000229731551399E-2</v>
      </c>
    </row>
    <row r="18" spans="1:2" x14ac:dyDescent="0.2">
      <c r="A18" s="60"/>
      <c r="B18" s="60"/>
    </row>
  </sheetData>
  <mergeCells count="6">
    <mergeCell ref="L2:P2"/>
    <mergeCell ref="C2:F2"/>
    <mergeCell ref="G2:K2"/>
    <mergeCell ref="Q2:U2"/>
    <mergeCell ref="V2:Z2"/>
    <mergeCell ref="AA2:A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Check SDs</vt:lpstr>
    </vt:vector>
  </TitlesOfParts>
  <Company>University of Maryland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jdever</dc:creator>
  <cp:lastModifiedBy>rv</cp:lastModifiedBy>
  <cp:lastPrinted>2010-03-12T16:48:59Z</cp:lastPrinted>
  <dcterms:created xsi:type="dcterms:W3CDTF">2010-03-12T15:51:03Z</dcterms:created>
  <dcterms:modified xsi:type="dcterms:W3CDTF">2017-07-23T00:29:48Z</dcterms:modified>
</cp:coreProperties>
</file>