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9020" windowHeight="8580" activeTab="1"/>
  </bookViews>
  <sheets>
    <sheet name="Sheet2" sheetId="2" r:id="rId1"/>
    <sheet name="Sheet3" sheetId="3" r:id="rId2"/>
    <sheet name="Sheet1" sheetId="4" r:id="rId3"/>
  </sheets>
  <calcPr calcId="125725"/>
</workbook>
</file>

<file path=xl/calcChain.xml><?xml version="1.0" encoding="utf-8"?>
<calcChain xmlns="http://schemas.openxmlformats.org/spreadsheetml/2006/main">
  <c r="S27" i="3"/>
  <c r="S26"/>
  <c r="S25"/>
  <c r="S24"/>
  <c r="P27"/>
  <c r="P26"/>
  <c r="P25"/>
  <c r="P24"/>
  <c r="T4"/>
  <c r="T5"/>
  <c r="T6"/>
  <c r="T7"/>
  <c r="T8"/>
  <c r="T9"/>
  <c r="T10"/>
  <c r="T11"/>
  <c r="T12"/>
  <c r="T13"/>
  <c r="T14"/>
  <c r="T15"/>
  <c r="T16"/>
  <c r="T17"/>
  <c r="T18"/>
  <c r="T19"/>
  <c r="T20"/>
  <c r="T3"/>
  <c r="S20"/>
  <c r="S19"/>
  <c r="S18"/>
  <c r="S17"/>
  <c r="S16"/>
  <c r="S15"/>
  <c r="S14"/>
  <c r="S13"/>
  <c r="S12"/>
  <c r="S11"/>
  <c r="S10"/>
  <c r="S9"/>
  <c r="S8"/>
  <c r="S7"/>
  <c r="S6"/>
  <c r="S5"/>
  <c r="S4"/>
  <c r="S3"/>
  <c r="P4"/>
  <c r="P5"/>
  <c r="P6"/>
  <c r="P7"/>
  <c r="P8"/>
  <c r="P9"/>
  <c r="P10"/>
  <c r="P11"/>
  <c r="P12"/>
  <c r="P13"/>
  <c r="P14"/>
  <c r="P15"/>
  <c r="P16"/>
  <c r="P17"/>
  <c r="P18"/>
  <c r="P19"/>
  <c r="P20"/>
  <c r="P3"/>
  <c r="R20"/>
  <c r="R19"/>
  <c r="R18"/>
  <c r="R17"/>
  <c r="R16"/>
  <c r="R15"/>
  <c r="R14"/>
  <c r="R13"/>
  <c r="R12"/>
  <c r="R11"/>
  <c r="R10"/>
  <c r="R9"/>
  <c r="R8"/>
  <c r="R7"/>
  <c r="R6"/>
  <c r="R5"/>
  <c r="R4"/>
  <c r="R3"/>
  <c r="O4"/>
  <c r="O5"/>
  <c r="O6"/>
  <c r="O7"/>
  <c r="O8"/>
  <c r="O9"/>
  <c r="O10"/>
  <c r="O11"/>
  <c r="O12"/>
  <c r="O13"/>
  <c r="O14"/>
  <c r="O15"/>
  <c r="O16"/>
  <c r="O17"/>
  <c r="O18"/>
  <c r="O19"/>
  <c r="O20"/>
  <c r="O3"/>
  <c r="Q4"/>
  <c r="Q5"/>
  <c r="Q6"/>
  <c r="Q7"/>
  <c r="Q8"/>
  <c r="Q9"/>
  <c r="Q10"/>
  <c r="Q11"/>
  <c r="Q12"/>
  <c r="Q13"/>
  <c r="Q14"/>
  <c r="Q15"/>
  <c r="Q16"/>
  <c r="Q17"/>
  <c r="Q18"/>
  <c r="Q19"/>
  <c r="Q20"/>
  <c r="Q3"/>
  <c r="N22"/>
  <c r="E24" i="4"/>
  <c r="N22"/>
  <c r="P22" s="1"/>
  <c r="Q22" s="1"/>
  <c r="R22" s="1"/>
  <c r="S22" s="1"/>
  <c r="J22"/>
  <c r="K22" s="1"/>
  <c r="H22"/>
  <c r="J21"/>
  <c r="K21" s="1"/>
  <c r="H21"/>
  <c r="N21" s="1"/>
  <c r="P21" s="1"/>
  <c r="Q21" s="1"/>
  <c r="R21" s="1"/>
  <c r="S21" s="1"/>
  <c r="H20"/>
  <c r="N20" s="1"/>
  <c r="P20" s="1"/>
  <c r="Q20" s="1"/>
  <c r="R20" s="1"/>
  <c r="S20" s="1"/>
  <c r="N19"/>
  <c r="P19" s="1"/>
  <c r="Q19" s="1"/>
  <c r="R19" s="1"/>
  <c r="S19" s="1"/>
  <c r="H19"/>
  <c r="J19" s="1"/>
  <c r="K19" s="1"/>
  <c r="N18"/>
  <c r="P18" s="1"/>
  <c r="Q18" s="1"/>
  <c r="R18" s="1"/>
  <c r="S18" s="1"/>
  <c r="J18"/>
  <c r="K18" s="1"/>
  <c r="H18"/>
  <c r="J17"/>
  <c r="K17" s="1"/>
  <c r="H17"/>
  <c r="N17" s="1"/>
  <c r="P17" s="1"/>
  <c r="Q17" s="1"/>
  <c r="R17" s="1"/>
  <c r="S17" s="1"/>
  <c r="H16"/>
  <c r="N16" s="1"/>
  <c r="P16" s="1"/>
  <c r="Q16" s="1"/>
  <c r="R16" s="1"/>
  <c r="S16" s="1"/>
  <c r="N15"/>
  <c r="P15" s="1"/>
  <c r="Q15" s="1"/>
  <c r="R15" s="1"/>
  <c r="S15" s="1"/>
  <c r="H15"/>
  <c r="J15" s="1"/>
  <c r="K15" s="1"/>
  <c r="N14"/>
  <c r="P14" s="1"/>
  <c r="Q14" s="1"/>
  <c r="R14" s="1"/>
  <c r="S14" s="1"/>
  <c r="J14"/>
  <c r="K14" s="1"/>
  <c r="H14"/>
  <c r="J13"/>
  <c r="K13" s="1"/>
  <c r="H13"/>
  <c r="N13" s="1"/>
  <c r="P13" s="1"/>
  <c r="Q13" s="1"/>
  <c r="R13" s="1"/>
  <c r="S13" s="1"/>
  <c r="H12"/>
  <c r="N12" s="1"/>
  <c r="P12" s="1"/>
  <c r="Q12" s="1"/>
  <c r="R12" s="1"/>
  <c r="S12" s="1"/>
  <c r="N11"/>
  <c r="P11" s="1"/>
  <c r="Q11" s="1"/>
  <c r="R11" s="1"/>
  <c r="S11" s="1"/>
  <c r="H11"/>
  <c r="J11" s="1"/>
  <c r="K11" s="1"/>
  <c r="N10"/>
  <c r="P10" s="1"/>
  <c r="Q10" s="1"/>
  <c r="R10" s="1"/>
  <c r="S10" s="1"/>
  <c r="J10"/>
  <c r="K10" s="1"/>
  <c r="H10"/>
  <c r="J9"/>
  <c r="K9" s="1"/>
  <c r="H9"/>
  <c r="N9" s="1"/>
  <c r="P9" s="1"/>
  <c r="Q9" s="1"/>
  <c r="R9" s="1"/>
  <c r="S9" s="1"/>
  <c r="H8"/>
  <c r="N8" s="1"/>
  <c r="P8" s="1"/>
  <c r="Q8" s="1"/>
  <c r="R8" s="1"/>
  <c r="S8" s="1"/>
  <c r="N7"/>
  <c r="P7" s="1"/>
  <c r="Q7" s="1"/>
  <c r="R7" s="1"/>
  <c r="S7" s="1"/>
  <c r="H7"/>
  <c r="J7" s="1"/>
  <c r="K7" s="1"/>
  <c r="N6"/>
  <c r="P6" s="1"/>
  <c r="Q6" s="1"/>
  <c r="R6" s="1"/>
  <c r="S6" s="1"/>
  <c r="J6"/>
  <c r="K6" s="1"/>
  <c r="H6"/>
  <c r="J5"/>
  <c r="K5" s="1"/>
  <c r="H5"/>
  <c r="N5" s="1"/>
  <c r="P5" s="1"/>
  <c r="Q5" s="1"/>
  <c r="R5" s="1"/>
  <c r="S5" s="1"/>
  <c r="Q22" i="3" l="1"/>
  <c r="J8" i="4"/>
  <c r="K8" s="1"/>
  <c r="J12"/>
  <c r="K12" s="1"/>
  <c r="J16"/>
  <c r="K16" s="1"/>
  <c r="J20"/>
  <c r="K20" s="1"/>
  <c r="S24"/>
  <c r="K4" i="3"/>
  <c r="K5"/>
  <c r="K6"/>
  <c r="K7"/>
  <c r="L7"/>
  <c r="K8"/>
  <c r="K9"/>
  <c r="K10"/>
  <c r="K11"/>
  <c r="L11"/>
  <c r="K12"/>
  <c r="K13"/>
  <c r="K14"/>
  <c r="K15"/>
  <c r="L15"/>
  <c r="K16"/>
  <c r="K17"/>
  <c r="K18"/>
  <c r="K19"/>
  <c r="L19"/>
  <c r="K20"/>
  <c r="K3"/>
  <c r="E6"/>
  <c r="E7"/>
  <c r="E15"/>
  <c r="E19"/>
  <c r="C43" i="2"/>
  <c r="D43"/>
  <c r="E43"/>
  <c r="E24"/>
  <c r="H6"/>
  <c r="N6" s="1"/>
  <c r="P6" s="1"/>
  <c r="Q6" s="1"/>
  <c r="R6" s="1"/>
  <c r="H7"/>
  <c r="J7" s="1"/>
  <c r="K7" s="1"/>
  <c r="H8"/>
  <c r="N8" s="1"/>
  <c r="P8" s="1"/>
  <c r="Q8" s="1"/>
  <c r="R8" s="1"/>
  <c r="S8" s="1"/>
  <c r="H9"/>
  <c r="N9" s="1"/>
  <c r="P9" s="1"/>
  <c r="Q9" s="1"/>
  <c r="R9" s="1"/>
  <c r="S9" s="1"/>
  <c r="H10"/>
  <c r="N10" s="1"/>
  <c r="P10" s="1"/>
  <c r="Q10" s="1"/>
  <c r="R10" s="1"/>
  <c r="H11"/>
  <c r="N11" s="1"/>
  <c r="P11" s="1"/>
  <c r="Q11" s="1"/>
  <c r="R11" s="1"/>
  <c r="H12"/>
  <c r="N12" s="1"/>
  <c r="P12" s="1"/>
  <c r="Q12" s="1"/>
  <c r="R12" s="1"/>
  <c r="H13"/>
  <c r="N13" s="1"/>
  <c r="P13" s="1"/>
  <c r="Q13" s="1"/>
  <c r="R13" s="1"/>
  <c r="H14"/>
  <c r="N14" s="1"/>
  <c r="P14" s="1"/>
  <c r="Q14" s="1"/>
  <c r="R14" s="1"/>
  <c r="H15"/>
  <c r="H16"/>
  <c r="N16" s="1"/>
  <c r="P16" s="1"/>
  <c r="Q16" s="1"/>
  <c r="R16" s="1"/>
  <c r="H17"/>
  <c r="N17" s="1"/>
  <c r="P17" s="1"/>
  <c r="Q17" s="1"/>
  <c r="R17" s="1"/>
  <c r="S17" s="1"/>
  <c r="H18"/>
  <c r="N18" s="1"/>
  <c r="P18" s="1"/>
  <c r="Q18" s="1"/>
  <c r="R18" s="1"/>
  <c r="H19"/>
  <c r="N19" s="1"/>
  <c r="P19" s="1"/>
  <c r="Q19" s="1"/>
  <c r="R19" s="1"/>
  <c r="H20"/>
  <c r="J20" s="1"/>
  <c r="H21"/>
  <c r="N21" s="1"/>
  <c r="P21" s="1"/>
  <c r="Q21" s="1"/>
  <c r="R21" s="1"/>
  <c r="S21" s="1"/>
  <c r="H22"/>
  <c r="N22" s="1"/>
  <c r="P22" s="1"/>
  <c r="Q22" s="1"/>
  <c r="R22" s="1"/>
  <c r="H5"/>
  <c r="J5" s="1"/>
  <c r="R22" i="3" l="1"/>
  <c r="L17"/>
  <c r="L9"/>
  <c r="L20"/>
  <c r="L16"/>
  <c r="L14"/>
  <c r="L12"/>
  <c r="L10"/>
  <c r="L8"/>
  <c r="L6"/>
  <c r="L4"/>
  <c r="S19" i="2"/>
  <c r="E17" i="3" s="1"/>
  <c r="S11" i="2"/>
  <c r="S16"/>
  <c r="S12"/>
  <c r="J8"/>
  <c r="K8" s="1"/>
  <c r="S13"/>
  <c r="S22"/>
  <c r="S18"/>
  <c r="S14"/>
  <c r="S10"/>
  <c r="S6"/>
  <c r="M34"/>
  <c r="K34"/>
  <c r="M30"/>
  <c r="K33"/>
  <c r="J22"/>
  <c r="J14"/>
  <c r="J6"/>
  <c r="J16"/>
  <c r="K16" s="1"/>
  <c r="J18"/>
  <c r="J10"/>
  <c r="K10" s="1"/>
  <c r="J12"/>
  <c r="K12" s="1"/>
  <c r="N5"/>
  <c r="J21"/>
  <c r="K21" s="1"/>
  <c r="J17"/>
  <c r="J13"/>
  <c r="J9"/>
  <c r="K9" s="1"/>
  <c r="N15"/>
  <c r="N7"/>
  <c r="K20"/>
  <c r="J19"/>
  <c r="K19" s="1"/>
  <c r="J15"/>
  <c r="K15" s="1"/>
  <c r="J11"/>
  <c r="K11" s="1"/>
  <c r="N20"/>
  <c r="K5"/>
  <c r="K13"/>
  <c r="K17"/>
  <c r="K22"/>
  <c r="K18"/>
  <c r="K6"/>
  <c r="K14"/>
  <c r="K35" l="1"/>
  <c r="E8" i="3"/>
  <c r="L32" i="2"/>
  <c r="E11" i="3"/>
  <c r="L30" i="2"/>
  <c r="L36" s="1"/>
  <c r="E9" i="3"/>
  <c r="P20" i="2"/>
  <c r="Q20" s="1"/>
  <c r="R20" s="1"/>
  <c r="L18" i="3"/>
  <c r="P5" i="2"/>
  <c r="Q5" s="1"/>
  <c r="R5" s="1"/>
  <c r="S5" s="1"/>
  <c r="L3" i="3"/>
  <c r="K31" i="2"/>
  <c r="E4" i="3"/>
  <c r="M35" i="2"/>
  <c r="M38" s="1"/>
  <c r="E20" i="3"/>
  <c r="L35" i="2"/>
  <c r="E14" i="3"/>
  <c r="P15" i="2"/>
  <c r="Q15" s="1"/>
  <c r="R15" s="1"/>
  <c r="S15" s="1"/>
  <c r="L13" i="3"/>
  <c r="M31" i="2"/>
  <c r="M36" s="1"/>
  <c r="E16" i="3"/>
  <c r="L31" i="2"/>
  <c r="L40" s="1"/>
  <c r="E10" i="3"/>
  <c r="M32" i="2"/>
  <c r="P7"/>
  <c r="Q7" s="1"/>
  <c r="R7" s="1"/>
  <c r="S7" s="1"/>
  <c r="E5" i="3" s="1"/>
  <c r="L5"/>
  <c r="L33" i="2"/>
  <c r="E12" i="3"/>
  <c r="K38" i="2"/>
  <c r="S20"/>
  <c r="M39"/>
  <c r="K40"/>
  <c r="O22" i="3" l="1"/>
  <c r="E13"/>
  <c r="L34" i="2"/>
  <c r="L38" s="1"/>
  <c r="K30"/>
  <c r="E3" i="3"/>
  <c r="S24" i="2"/>
  <c r="K32"/>
  <c r="K41" s="1"/>
  <c r="M33"/>
  <c r="E18" i="3"/>
  <c r="N38" i="2"/>
  <c r="N31"/>
  <c r="L37"/>
  <c r="N35"/>
  <c r="N30"/>
  <c r="K36"/>
  <c r="N36" s="1"/>
  <c r="M37"/>
  <c r="N33"/>
  <c r="N40" s="1"/>
  <c r="M41"/>
  <c r="M40"/>
  <c r="N34"/>
  <c r="L41"/>
  <c r="L39"/>
  <c r="K37"/>
  <c r="N37" s="1"/>
  <c r="N32"/>
  <c r="N39" s="1"/>
  <c r="K39"/>
  <c r="E22" i="3" l="1"/>
  <c r="N41" i="2"/>
  <c r="K43" s="1"/>
  <c r="L43" l="1"/>
  <c r="M43"/>
</calcChain>
</file>

<file path=xl/sharedStrings.xml><?xml version="1.0" encoding="utf-8"?>
<sst xmlns="http://schemas.openxmlformats.org/spreadsheetml/2006/main" count="212" uniqueCount="52">
  <si>
    <t>Total</t>
  </si>
  <si>
    <t>Inflate</t>
  </si>
  <si>
    <t>Frame</t>
  </si>
  <si>
    <t>[1]</t>
  </si>
  <si>
    <t>NSamp</t>
  </si>
  <si>
    <t>Rts</t>
  </si>
  <si>
    <t>Cts</t>
  </si>
  <si>
    <t>Inflated</t>
  </si>
  <si>
    <t>Extra</t>
  </si>
  <si>
    <t>Inelig</t>
  </si>
  <si>
    <t>Resp</t>
  </si>
  <si>
    <t>Adjusted Values</t>
  </si>
  <si>
    <t>No constraints on inflation rates</t>
  </si>
  <si>
    <t>Kicker</t>
  </si>
  <si>
    <t>Business Unit</t>
  </si>
  <si>
    <t>Salary Grade</t>
  </si>
  <si>
    <t>Tenure</t>
  </si>
  <si>
    <t>SR</t>
  </si>
  <si>
    <t>CR</t>
  </si>
  <si>
    <t>FO</t>
  </si>
  <si>
    <t>A1-A3</t>
  </si>
  <si>
    <t>Less than 5 Years</t>
  </si>
  <si>
    <t>5+ Years</t>
  </si>
  <si>
    <t>R1-R5</t>
  </si>
  <si>
    <t>M1-M3</t>
  </si>
  <si>
    <t>Business</t>
  </si>
  <si>
    <t>Unit</t>
  </si>
  <si>
    <t>Grade</t>
  </si>
  <si>
    <t>Salary</t>
  </si>
  <si>
    <t>&lt;5 yrs</t>
  </si>
  <si>
    <t>5+ yrs</t>
  </si>
  <si>
    <t>BusUnit</t>
  </si>
  <si>
    <t>SalGrade</t>
  </si>
  <si>
    <t>FrameCts</t>
  </si>
  <si>
    <t>PopEst1</t>
  </si>
  <si>
    <t>PopEst2</t>
  </si>
  <si>
    <t>PopEst3</t>
  </si>
  <si>
    <t>PopEst4</t>
  </si>
  <si>
    <t>STD_Est4</t>
  </si>
  <si>
    <t>InEligRt</t>
  </si>
  <si>
    <t>ERespRt</t>
  </si>
  <si>
    <t>Stratum</t>
  </si>
  <si>
    <t>R.Samp</t>
  </si>
  <si>
    <t>N.Samp</t>
  </si>
  <si>
    <t>SmpFrac</t>
  </si>
  <si>
    <t>Project 1 (OptModel).sas
[ 0.06 / 0.10 ]</t>
  </si>
  <si>
    <t>Proportional
Allocation</t>
  </si>
  <si>
    <t>Diff</t>
  </si>
  <si>
    <t>Min</t>
  </si>
  <si>
    <t>Median</t>
  </si>
  <si>
    <t>Mean</t>
  </si>
  <si>
    <t>Max</t>
  </si>
</sst>
</file>

<file path=xl/styles.xml><?xml version="1.0" encoding="utf-8"?>
<styleSheet xmlns="http://schemas.openxmlformats.org/spreadsheetml/2006/main">
  <numFmts count="2">
    <numFmt numFmtId="164" formatCode="0.0000"/>
    <numFmt numFmtId="167" formatCode="0.0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9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name val="Calibri"/>
      <family val="2"/>
      <scheme val="minor"/>
    </font>
    <font>
      <sz val="10"/>
      <color rgb="FFC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  <xf numFmtId="0" fontId="0" fillId="2" borderId="0" xfId="0" applyFill="1"/>
    <xf numFmtId="0" fontId="4" fillId="0" borderId="1" xfId="0" applyFont="1" applyBorder="1"/>
    <xf numFmtId="0" fontId="4" fillId="0" borderId="2" xfId="0" applyFont="1" applyBorder="1"/>
    <xf numFmtId="0" fontId="4" fillId="0" borderId="2" xfId="0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2" xfId="0" applyFont="1" applyBorder="1" applyAlignment="1">
      <alignment horizontal="center"/>
    </xf>
    <xf numFmtId="0" fontId="5" fillId="0" borderId="2" xfId="0" applyFont="1" applyBorder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1" fontId="3" fillId="0" borderId="0" xfId="0" applyNumberFormat="1" applyFont="1"/>
    <xf numFmtId="9" fontId="0" fillId="0" borderId="0" xfId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8" fillId="0" borderId="0" xfId="0" applyFont="1"/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0" fontId="10" fillId="0" borderId="0" xfId="0" applyFont="1"/>
    <xf numFmtId="0" fontId="11" fillId="0" borderId="0" xfId="0" applyFont="1"/>
    <xf numFmtId="2" fontId="11" fillId="0" borderId="0" xfId="0" applyNumberFormat="1" applyFont="1"/>
    <xf numFmtId="164" fontId="11" fillId="0" borderId="0" xfId="0" applyNumberFormat="1" applyFont="1"/>
    <xf numFmtId="167" fontId="10" fillId="0" borderId="0" xfId="0" applyNumberFormat="1" applyFont="1"/>
    <xf numFmtId="2" fontId="10" fillId="0" borderId="0" xfId="0" applyNumberFormat="1" applyFont="1"/>
    <xf numFmtId="0" fontId="12" fillId="0" borderId="0" xfId="0" applyFont="1"/>
    <xf numFmtId="164" fontId="12" fillId="0" borderId="0" xfId="0" applyNumberFormat="1" applyFont="1"/>
    <xf numFmtId="167" fontId="10" fillId="0" borderId="0" xfId="0" applyNumberFormat="1" applyFont="1" applyAlignment="1">
      <alignment horizont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9933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47"/>
  <sheetViews>
    <sheetView zoomScale="80" zoomScaleNormal="80" workbookViewId="0">
      <selection sqref="A1:XFD1048576"/>
    </sheetView>
  </sheetViews>
  <sheetFormatPr defaultRowHeight="15"/>
  <cols>
    <col min="1" max="1" width="11" customWidth="1"/>
    <col min="2" max="2" width="15.85546875" customWidth="1"/>
    <col min="3" max="3" width="12.28515625" customWidth="1"/>
    <col min="4" max="5" width="8" customWidth="1"/>
    <col min="6" max="6" width="8" style="2" customWidth="1"/>
    <col min="7" max="9" width="10.5703125" style="1" customWidth="1"/>
    <col min="10" max="10" width="1.140625" style="1" customWidth="1"/>
    <col min="11" max="13" width="8" style="5" customWidth="1"/>
    <col min="14" max="14" width="7.140625" style="6" bestFit="1" customWidth="1"/>
    <col min="15" max="16" width="9.140625" style="5"/>
    <col min="17" max="17" width="8" style="5" customWidth="1"/>
  </cols>
  <sheetData>
    <row r="1" spans="1:20">
      <c r="F1"/>
      <c r="G1"/>
      <c r="H1" s="2"/>
      <c r="K1" s="1"/>
      <c r="L1" s="1"/>
      <c r="M1" s="22" t="s">
        <v>11</v>
      </c>
      <c r="N1" s="22"/>
      <c r="O1" s="22"/>
      <c r="P1" s="22"/>
      <c r="Q1" s="22"/>
      <c r="R1" s="22"/>
      <c r="S1" s="5"/>
    </row>
    <row r="2" spans="1:20">
      <c r="A2" s="16" t="s">
        <v>25</v>
      </c>
      <c r="B2" s="16" t="s">
        <v>28</v>
      </c>
      <c r="C2" s="16"/>
      <c r="E2" t="s">
        <v>2</v>
      </c>
      <c r="F2"/>
      <c r="G2"/>
      <c r="H2" s="2" t="s">
        <v>1</v>
      </c>
      <c r="I2" s="21" t="s">
        <v>12</v>
      </c>
      <c r="J2" s="21"/>
      <c r="K2" s="21"/>
      <c r="L2" s="1"/>
      <c r="N2" s="5"/>
      <c r="P2" s="6" t="s">
        <v>1</v>
      </c>
      <c r="R2" s="5"/>
      <c r="S2" s="5" t="s">
        <v>2</v>
      </c>
    </row>
    <row r="3" spans="1:20">
      <c r="A3" s="16" t="s">
        <v>26</v>
      </c>
      <c r="B3" s="16" t="s">
        <v>27</v>
      </c>
      <c r="C3" s="16" t="s">
        <v>16</v>
      </c>
      <c r="D3" t="s">
        <v>3</v>
      </c>
      <c r="E3" t="s">
        <v>6</v>
      </c>
      <c r="F3" t="s">
        <v>9</v>
      </c>
      <c r="G3" t="s">
        <v>10</v>
      </c>
      <c r="H3" s="2" t="s">
        <v>5</v>
      </c>
      <c r="I3" s="3" t="s">
        <v>4</v>
      </c>
      <c r="J3" s="3" t="s">
        <v>7</v>
      </c>
      <c r="K3" s="3" t="s">
        <v>8</v>
      </c>
      <c r="L3" s="1"/>
      <c r="M3" s="5" t="s">
        <v>9</v>
      </c>
      <c r="N3" s="5" t="s">
        <v>10</v>
      </c>
      <c r="P3" s="6" t="s">
        <v>5</v>
      </c>
      <c r="Q3" s="5" t="s">
        <v>7</v>
      </c>
      <c r="R3" s="5" t="s">
        <v>8</v>
      </c>
      <c r="S3" s="5" t="s">
        <v>6</v>
      </c>
      <c r="T3" s="5" t="s">
        <v>13</v>
      </c>
    </row>
    <row r="4" spans="1:20">
      <c r="A4" s="16"/>
      <c r="B4" s="16"/>
      <c r="C4" s="16"/>
      <c r="F4"/>
      <c r="G4"/>
      <c r="H4" s="2"/>
      <c r="K4" s="1"/>
      <c r="L4" s="1"/>
      <c r="N4" s="5"/>
      <c r="P4" s="6"/>
      <c r="R4" s="5"/>
      <c r="S4" s="5"/>
    </row>
    <row r="5" spans="1:20">
      <c r="A5" s="16" t="s">
        <v>17</v>
      </c>
      <c r="B5" s="16" t="s">
        <v>20</v>
      </c>
      <c r="C5" s="16" t="s">
        <v>29</v>
      </c>
      <c r="D5">
        <v>1</v>
      </c>
      <c r="E5">
        <v>28</v>
      </c>
      <c r="F5">
        <v>0</v>
      </c>
      <c r="G5">
        <v>0.88900000000000001</v>
      </c>
      <c r="H5" s="2">
        <f>(1-F5)*G5</f>
        <v>0.88900000000000001</v>
      </c>
      <c r="I5" s="1">
        <v>5.1692</v>
      </c>
      <c r="J5" s="1">
        <f>ROUND($I5/H5,0)</f>
        <v>6</v>
      </c>
      <c r="K5" s="1" t="str">
        <f t="shared" ref="K5:K22" si="0">IF(J5&gt;$E5,J5-$E5,"")</f>
        <v/>
      </c>
      <c r="L5" s="1"/>
      <c r="M5" s="5">
        <v>0</v>
      </c>
      <c r="N5" s="6">
        <f>H5+O5</f>
        <v>0.88900000000000001</v>
      </c>
      <c r="O5" s="5">
        <v>0</v>
      </c>
      <c r="P5" s="6">
        <f>(1-M5)*N5</f>
        <v>0.88900000000000001</v>
      </c>
      <c r="Q5" s="5">
        <f>ROUND($I5/P5,0)</f>
        <v>6</v>
      </c>
      <c r="R5" s="5" t="str">
        <f t="shared" ref="R5:R22" si="1">IF(Q5&gt;$E5,Q5-$E5,"")</f>
        <v/>
      </c>
      <c r="S5" s="5">
        <f t="shared" ref="S5:S22" si="2">IF(R5="",CEILING(T5*E5,1),CEILING(T5*(E5+R5),1))</f>
        <v>30</v>
      </c>
      <c r="T5" s="5">
        <v>1.05</v>
      </c>
    </row>
    <row r="6" spans="1:20">
      <c r="A6" s="16" t="s">
        <v>17</v>
      </c>
      <c r="B6" s="16" t="s">
        <v>20</v>
      </c>
      <c r="C6" s="17" t="s">
        <v>30</v>
      </c>
      <c r="D6">
        <v>2</v>
      </c>
      <c r="E6">
        <v>40</v>
      </c>
      <c r="F6">
        <v>0</v>
      </c>
      <c r="G6">
        <v>0.84599999999999997</v>
      </c>
      <c r="H6" s="2">
        <f t="shared" ref="H6:H22" si="3">(1-F6)*G6</f>
        <v>0.84599999999999997</v>
      </c>
      <c r="I6" s="1">
        <v>10.950699999999999</v>
      </c>
      <c r="J6" s="1">
        <f t="shared" ref="J6:J22" si="4">ROUND($I6/H6,0)</f>
        <v>13</v>
      </c>
      <c r="K6" s="1" t="str">
        <f t="shared" si="0"/>
        <v/>
      </c>
      <c r="L6" s="1"/>
      <c r="M6" s="5">
        <v>0</v>
      </c>
      <c r="N6" s="6">
        <f t="shared" ref="N6:N22" si="5">H6+O6</f>
        <v>0.84599999999999997</v>
      </c>
      <c r="O6" s="5">
        <v>0</v>
      </c>
      <c r="P6" s="6">
        <f t="shared" ref="P6:P22" si="6">(1-M6)*N6</f>
        <v>0.84599999999999997</v>
      </c>
      <c r="Q6" s="5">
        <f t="shared" ref="Q6:Q22" si="7">ROUND($I6/P6,0)</f>
        <v>13</v>
      </c>
      <c r="R6" s="5" t="str">
        <f t="shared" si="1"/>
        <v/>
      </c>
      <c r="S6" s="5">
        <f t="shared" si="2"/>
        <v>44</v>
      </c>
      <c r="T6" s="5">
        <v>1.1000000000000001</v>
      </c>
    </row>
    <row r="7" spans="1:20">
      <c r="A7" s="16" t="s">
        <v>17</v>
      </c>
      <c r="B7" s="18" t="s">
        <v>23</v>
      </c>
      <c r="C7" s="16" t="s">
        <v>29</v>
      </c>
      <c r="D7">
        <v>3</v>
      </c>
      <c r="E7">
        <v>96</v>
      </c>
      <c r="F7">
        <v>9.7000000000000003E-2</v>
      </c>
      <c r="G7">
        <v>0.57099999999999995</v>
      </c>
      <c r="H7" s="2">
        <f t="shared" si="3"/>
        <v>0.51561299999999999</v>
      </c>
      <c r="I7" s="1">
        <v>24.263100000000001</v>
      </c>
      <c r="J7" s="1">
        <f t="shared" si="4"/>
        <v>47</v>
      </c>
      <c r="K7" s="1" t="str">
        <f t="shared" si="0"/>
        <v/>
      </c>
      <c r="L7" s="1"/>
      <c r="M7" s="5">
        <v>9.7000000000000003E-2</v>
      </c>
      <c r="N7" s="6">
        <f t="shared" si="5"/>
        <v>0.51561299999999999</v>
      </c>
      <c r="O7" s="5">
        <v>0</v>
      </c>
      <c r="P7" s="6">
        <f t="shared" si="6"/>
        <v>0.46559853899999998</v>
      </c>
      <c r="Q7" s="5">
        <f t="shared" si="7"/>
        <v>52</v>
      </c>
      <c r="R7" s="5" t="str">
        <f t="shared" si="1"/>
        <v/>
      </c>
      <c r="S7" s="5">
        <f t="shared" si="2"/>
        <v>106</v>
      </c>
      <c r="T7" s="5">
        <v>1.1000000000000001</v>
      </c>
    </row>
    <row r="8" spans="1:20">
      <c r="A8" s="16" t="s">
        <v>17</v>
      </c>
      <c r="B8" s="18" t="s">
        <v>23</v>
      </c>
      <c r="C8" s="17" t="s">
        <v>30</v>
      </c>
      <c r="D8">
        <v>4</v>
      </c>
      <c r="E8">
        <v>230</v>
      </c>
      <c r="F8">
        <v>1.2999999999999999E-2</v>
      </c>
      <c r="G8">
        <v>0.79700000000000004</v>
      </c>
      <c r="H8" s="2">
        <f t="shared" si="3"/>
        <v>0.78663899999999998</v>
      </c>
      <c r="I8" s="1">
        <v>66.127099999999999</v>
      </c>
      <c r="J8" s="1">
        <f t="shared" si="4"/>
        <v>84</v>
      </c>
      <c r="K8" s="1" t="str">
        <f t="shared" si="0"/>
        <v/>
      </c>
      <c r="L8" s="1"/>
      <c r="M8" s="5">
        <v>1.2999999999999999E-2</v>
      </c>
      <c r="N8" s="6">
        <f t="shared" si="5"/>
        <v>0.78663899999999998</v>
      </c>
      <c r="O8" s="5">
        <v>0</v>
      </c>
      <c r="P8" s="6">
        <f t="shared" si="6"/>
        <v>0.77641269299999993</v>
      </c>
      <c r="Q8" s="5">
        <f t="shared" si="7"/>
        <v>85</v>
      </c>
      <c r="R8" s="5" t="str">
        <f t="shared" si="1"/>
        <v/>
      </c>
      <c r="S8" s="5">
        <f t="shared" si="2"/>
        <v>253</v>
      </c>
      <c r="T8" s="5">
        <v>1.1000000000000001</v>
      </c>
    </row>
    <row r="9" spans="1:20">
      <c r="A9" s="16" t="s">
        <v>17</v>
      </c>
      <c r="B9" s="17" t="s">
        <v>24</v>
      </c>
      <c r="C9" s="16" t="s">
        <v>29</v>
      </c>
      <c r="D9">
        <v>5</v>
      </c>
      <c r="E9">
        <v>70</v>
      </c>
      <c r="F9">
        <v>0</v>
      </c>
      <c r="G9">
        <v>0.91300000000000003</v>
      </c>
      <c r="H9" s="2">
        <f t="shared" si="3"/>
        <v>0.91300000000000003</v>
      </c>
      <c r="I9" s="1">
        <v>13.9232</v>
      </c>
      <c r="J9" s="1">
        <f t="shared" si="4"/>
        <v>15</v>
      </c>
      <c r="K9" s="1" t="str">
        <f t="shared" si="0"/>
        <v/>
      </c>
      <c r="L9" s="1"/>
      <c r="M9" s="5">
        <v>0</v>
      </c>
      <c r="N9" s="6">
        <f t="shared" si="5"/>
        <v>0.91300000000000003</v>
      </c>
      <c r="O9" s="5">
        <v>0</v>
      </c>
      <c r="P9" s="6">
        <f t="shared" si="6"/>
        <v>0.91300000000000003</v>
      </c>
      <c r="Q9" s="5">
        <f t="shared" si="7"/>
        <v>15</v>
      </c>
      <c r="R9" s="5" t="str">
        <f t="shared" si="1"/>
        <v/>
      </c>
      <c r="S9" s="5">
        <f t="shared" si="2"/>
        <v>77</v>
      </c>
      <c r="T9" s="5">
        <v>1.1000000000000001</v>
      </c>
    </row>
    <row r="10" spans="1:20">
      <c r="A10" s="16" t="s">
        <v>17</v>
      </c>
      <c r="B10" s="17" t="s">
        <v>24</v>
      </c>
      <c r="C10" s="17" t="s">
        <v>30</v>
      </c>
      <c r="D10">
        <v>6</v>
      </c>
      <c r="E10">
        <v>40</v>
      </c>
      <c r="F10">
        <v>0.154</v>
      </c>
      <c r="G10">
        <v>1</v>
      </c>
      <c r="H10" s="2">
        <f t="shared" si="3"/>
        <v>0.84599999999999997</v>
      </c>
      <c r="I10" s="1">
        <v>5.5667</v>
      </c>
      <c r="J10" s="1">
        <f t="shared" si="4"/>
        <v>7</v>
      </c>
      <c r="K10" s="1" t="str">
        <f t="shared" si="0"/>
        <v/>
      </c>
      <c r="L10" s="1"/>
      <c r="M10" s="5">
        <v>0.154</v>
      </c>
      <c r="N10" s="6">
        <f t="shared" si="5"/>
        <v>0.84599999999999997</v>
      </c>
      <c r="O10" s="5">
        <v>0</v>
      </c>
      <c r="P10" s="6">
        <f t="shared" si="6"/>
        <v>0.71571599999999991</v>
      </c>
      <c r="Q10" s="5">
        <f t="shared" si="7"/>
        <v>8</v>
      </c>
      <c r="R10" s="5" t="str">
        <f t="shared" si="1"/>
        <v/>
      </c>
      <c r="S10" s="5">
        <f t="shared" si="2"/>
        <v>44</v>
      </c>
      <c r="T10" s="5">
        <v>1.1000000000000001</v>
      </c>
    </row>
    <row r="11" spans="1:20">
      <c r="A11" s="18" t="s">
        <v>18</v>
      </c>
      <c r="B11" s="16" t="s">
        <v>20</v>
      </c>
      <c r="C11" s="16" t="s">
        <v>29</v>
      </c>
      <c r="D11">
        <v>7</v>
      </c>
      <c r="E11">
        <v>86</v>
      </c>
      <c r="F11">
        <v>7.0999999999999994E-2</v>
      </c>
      <c r="G11">
        <v>0.308</v>
      </c>
      <c r="H11" s="2">
        <f t="shared" si="3"/>
        <v>0.286132</v>
      </c>
      <c r="I11" s="1">
        <v>58.225499999999997</v>
      </c>
      <c r="J11" s="1">
        <f t="shared" si="4"/>
        <v>203</v>
      </c>
      <c r="K11" s="1">
        <f t="shared" si="0"/>
        <v>117</v>
      </c>
      <c r="L11" s="1"/>
      <c r="M11" s="5">
        <v>7.0999999999999994E-2</v>
      </c>
      <c r="N11" s="6">
        <f t="shared" si="5"/>
        <v>0.58613199999999999</v>
      </c>
      <c r="O11" s="5">
        <v>0.3</v>
      </c>
      <c r="P11" s="6">
        <f t="shared" si="6"/>
        <v>0.544516628</v>
      </c>
      <c r="Q11" s="5">
        <f t="shared" si="7"/>
        <v>107</v>
      </c>
      <c r="R11" s="5">
        <f t="shared" si="1"/>
        <v>21</v>
      </c>
      <c r="S11" s="5">
        <f t="shared" si="2"/>
        <v>118</v>
      </c>
      <c r="T11" s="5">
        <v>1.1000000000000001</v>
      </c>
    </row>
    <row r="12" spans="1:20">
      <c r="A12" s="18" t="s">
        <v>18</v>
      </c>
      <c r="B12" s="16" t="s">
        <v>20</v>
      </c>
      <c r="C12" s="17" t="s">
        <v>30</v>
      </c>
      <c r="D12" s="7">
        <v>8</v>
      </c>
      <c r="E12">
        <v>42</v>
      </c>
      <c r="F12">
        <v>7.0999999999999994E-2</v>
      </c>
      <c r="G12">
        <v>0.53800000000000003</v>
      </c>
      <c r="H12" s="2">
        <f t="shared" si="3"/>
        <v>0.49980200000000008</v>
      </c>
      <c r="I12" s="1">
        <v>41.9801</v>
      </c>
      <c r="J12" s="1">
        <f t="shared" si="4"/>
        <v>84</v>
      </c>
      <c r="K12" s="1">
        <f t="shared" si="0"/>
        <v>42</v>
      </c>
      <c r="L12" s="1"/>
      <c r="M12" s="5">
        <v>0</v>
      </c>
      <c r="N12" s="6">
        <f t="shared" si="5"/>
        <v>0.49980200000000008</v>
      </c>
      <c r="O12" s="5">
        <v>0</v>
      </c>
      <c r="P12" s="6">
        <f t="shared" si="6"/>
        <v>0.49980200000000008</v>
      </c>
      <c r="Q12" s="5">
        <f t="shared" si="7"/>
        <v>84</v>
      </c>
      <c r="R12" s="5">
        <f t="shared" si="1"/>
        <v>42</v>
      </c>
      <c r="S12" s="5">
        <f t="shared" si="2"/>
        <v>89</v>
      </c>
      <c r="T12" s="5">
        <v>1.05</v>
      </c>
    </row>
    <row r="13" spans="1:20">
      <c r="A13" s="18" t="s">
        <v>18</v>
      </c>
      <c r="B13" s="18" t="s">
        <v>23</v>
      </c>
      <c r="C13" s="16" t="s">
        <v>29</v>
      </c>
      <c r="D13" s="7">
        <v>9</v>
      </c>
      <c r="E13">
        <v>36</v>
      </c>
      <c r="F13">
        <v>0</v>
      </c>
      <c r="G13">
        <v>0.5</v>
      </c>
      <c r="H13" s="2">
        <f t="shared" si="3"/>
        <v>0.5</v>
      </c>
      <c r="I13" s="1">
        <v>35.328299999999999</v>
      </c>
      <c r="J13" s="1">
        <f t="shared" si="4"/>
        <v>71</v>
      </c>
      <c r="K13" s="1">
        <f t="shared" si="0"/>
        <v>35</v>
      </c>
      <c r="L13" s="1"/>
      <c r="M13" s="5">
        <v>0</v>
      </c>
      <c r="N13" s="6">
        <f t="shared" si="5"/>
        <v>0.5</v>
      </c>
      <c r="O13" s="5">
        <v>0</v>
      </c>
      <c r="P13" s="6">
        <f t="shared" si="6"/>
        <v>0.5</v>
      </c>
      <c r="Q13" s="5">
        <f t="shared" si="7"/>
        <v>71</v>
      </c>
      <c r="R13" s="5">
        <f t="shared" si="1"/>
        <v>35</v>
      </c>
      <c r="S13" s="5">
        <f t="shared" si="2"/>
        <v>86</v>
      </c>
      <c r="T13" s="5">
        <v>1.2</v>
      </c>
    </row>
    <row r="14" spans="1:20">
      <c r="A14" s="18" t="s">
        <v>18</v>
      </c>
      <c r="B14" s="18" t="s">
        <v>23</v>
      </c>
      <c r="C14" s="17" t="s">
        <v>30</v>
      </c>
      <c r="D14">
        <v>10</v>
      </c>
      <c r="E14">
        <v>40</v>
      </c>
      <c r="F14">
        <v>0</v>
      </c>
      <c r="G14">
        <v>0.53800000000000003</v>
      </c>
      <c r="H14" s="2">
        <f t="shared" si="3"/>
        <v>0.53800000000000003</v>
      </c>
      <c r="I14" s="1">
        <v>39.455500000000001</v>
      </c>
      <c r="J14" s="1">
        <f t="shared" si="4"/>
        <v>73</v>
      </c>
      <c r="K14" s="1">
        <f t="shared" si="0"/>
        <v>33</v>
      </c>
      <c r="L14" s="1"/>
      <c r="M14" s="5">
        <v>0</v>
      </c>
      <c r="N14" s="6">
        <f t="shared" si="5"/>
        <v>0.53800000000000003</v>
      </c>
      <c r="O14" s="5">
        <v>0</v>
      </c>
      <c r="P14" s="6">
        <f t="shared" si="6"/>
        <v>0.53800000000000003</v>
      </c>
      <c r="Q14" s="5">
        <f t="shared" si="7"/>
        <v>73</v>
      </c>
      <c r="R14" s="5">
        <f t="shared" si="1"/>
        <v>33</v>
      </c>
      <c r="S14" s="5">
        <f t="shared" si="2"/>
        <v>73</v>
      </c>
      <c r="T14" s="5">
        <v>1</v>
      </c>
    </row>
    <row r="15" spans="1:20">
      <c r="A15" s="18" t="s">
        <v>18</v>
      </c>
      <c r="B15" s="17" t="s">
        <v>24</v>
      </c>
      <c r="C15" s="16" t="s">
        <v>29</v>
      </c>
      <c r="D15" s="7">
        <v>11</v>
      </c>
      <c r="E15">
        <v>12</v>
      </c>
      <c r="F15">
        <v>0</v>
      </c>
      <c r="G15">
        <v>1</v>
      </c>
      <c r="H15" s="2">
        <f t="shared" si="3"/>
        <v>1</v>
      </c>
      <c r="I15" s="1">
        <v>9.0607000000000006</v>
      </c>
      <c r="J15" s="1">
        <f t="shared" si="4"/>
        <v>9</v>
      </c>
      <c r="K15" s="1" t="str">
        <f t="shared" si="0"/>
        <v/>
      </c>
      <c r="L15" s="1"/>
      <c r="M15" s="5">
        <v>0</v>
      </c>
      <c r="N15" s="6">
        <f t="shared" si="5"/>
        <v>1</v>
      </c>
      <c r="O15" s="5">
        <v>0</v>
      </c>
      <c r="P15" s="6">
        <f t="shared" si="6"/>
        <v>1</v>
      </c>
      <c r="Q15" s="5">
        <f t="shared" si="7"/>
        <v>9</v>
      </c>
      <c r="R15" s="5" t="str">
        <f t="shared" si="1"/>
        <v/>
      </c>
      <c r="S15" s="5">
        <f t="shared" si="2"/>
        <v>12</v>
      </c>
      <c r="T15" s="5">
        <v>1</v>
      </c>
    </row>
    <row r="16" spans="1:20">
      <c r="A16" s="18" t="s">
        <v>18</v>
      </c>
      <c r="B16" s="17" t="s">
        <v>24</v>
      </c>
      <c r="C16" s="17" t="s">
        <v>30</v>
      </c>
      <c r="D16">
        <v>12</v>
      </c>
      <c r="E16">
        <v>28</v>
      </c>
      <c r="F16">
        <v>0.111</v>
      </c>
      <c r="G16">
        <v>1</v>
      </c>
      <c r="H16" s="2">
        <f t="shared" si="3"/>
        <v>0.88900000000000001</v>
      </c>
      <c r="I16" s="1">
        <v>26.9498</v>
      </c>
      <c r="J16" s="1">
        <f t="shared" si="4"/>
        <v>30</v>
      </c>
      <c r="K16" s="1">
        <f t="shared" si="0"/>
        <v>2</v>
      </c>
      <c r="L16" s="1"/>
      <c r="M16" s="5">
        <v>0.111</v>
      </c>
      <c r="N16" s="6">
        <f t="shared" si="5"/>
        <v>0.88900000000000001</v>
      </c>
      <c r="O16" s="5">
        <v>0</v>
      </c>
      <c r="P16" s="6">
        <f t="shared" si="6"/>
        <v>0.79032100000000005</v>
      </c>
      <c r="Q16" s="5">
        <f t="shared" si="7"/>
        <v>34</v>
      </c>
      <c r="R16" s="5">
        <f t="shared" si="1"/>
        <v>6</v>
      </c>
      <c r="S16" s="5">
        <f t="shared" si="2"/>
        <v>40</v>
      </c>
      <c r="T16" s="5">
        <v>1.1499999999999999</v>
      </c>
    </row>
    <row r="17" spans="1:20">
      <c r="A17" s="17" t="s">
        <v>19</v>
      </c>
      <c r="B17" s="16" t="s">
        <v>20</v>
      </c>
      <c r="C17" s="16" t="s">
        <v>29</v>
      </c>
      <c r="D17">
        <v>13</v>
      </c>
      <c r="E17">
        <v>200</v>
      </c>
      <c r="F17">
        <v>0.30299999999999999</v>
      </c>
      <c r="G17">
        <v>0.56499999999999995</v>
      </c>
      <c r="H17" s="2">
        <f t="shared" si="3"/>
        <v>0.39380500000000002</v>
      </c>
      <c r="I17" s="1">
        <v>42.5764</v>
      </c>
      <c r="J17" s="1">
        <f t="shared" si="4"/>
        <v>108</v>
      </c>
      <c r="K17" s="1" t="str">
        <f t="shared" si="0"/>
        <v/>
      </c>
      <c r="L17" s="1"/>
      <c r="M17" s="5">
        <v>0.30299999999999999</v>
      </c>
      <c r="N17" s="6">
        <f t="shared" si="5"/>
        <v>0.39380500000000002</v>
      </c>
      <c r="O17" s="5">
        <v>0</v>
      </c>
      <c r="P17" s="6">
        <f t="shared" si="6"/>
        <v>0.27448208500000004</v>
      </c>
      <c r="Q17" s="5">
        <f t="shared" si="7"/>
        <v>155</v>
      </c>
      <c r="R17" s="5" t="str">
        <f t="shared" si="1"/>
        <v/>
      </c>
      <c r="S17" s="5">
        <f t="shared" si="2"/>
        <v>230</v>
      </c>
      <c r="T17" s="5">
        <v>1.1499999999999999</v>
      </c>
    </row>
    <row r="18" spans="1:20">
      <c r="A18" s="17" t="s">
        <v>19</v>
      </c>
      <c r="B18" s="16" t="s">
        <v>20</v>
      </c>
      <c r="C18" s="17" t="s">
        <v>30</v>
      </c>
      <c r="D18">
        <v>14</v>
      </c>
      <c r="E18">
        <v>100</v>
      </c>
      <c r="F18">
        <v>0</v>
      </c>
      <c r="G18">
        <v>0.39400000000000002</v>
      </c>
      <c r="H18" s="2">
        <f t="shared" si="3"/>
        <v>0.39400000000000002</v>
      </c>
      <c r="I18" s="1">
        <v>21.429500000000001</v>
      </c>
      <c r="J18" s="1">
        <f t="shared" si="4"/>
        <v>54</v>
      </c>
      <c r="K18" s="1" t="str">
        <f t="shared" si="0"/>
        <v/>
      </c>
      <c r="L18" s="1"/>
      <c r="M18" s="5">
        <v>0</v>
      </c>
      <c r="N18" s="6">
        <f t="shared" si="5"/>
        <v>0.39400000000000002</v>
      </c>
      <c r="O18" s="5">
        <v>0</v>
      </c>
      <c r="P18" s="6">
        <f t="shared" si="6"/>
        <v>0.39400000000000002</v>
      </c>
      <c r="Q18" s="5">
        <f t="shared" si="7"/>
        <v>54</v>
      </c>
      <c r="R18" s="5" t="str">
        <f t="shared" si="1"/>
        <v/>
      </c>
      <c r="S18" s="5">
        <f t="shared" si="2"/>
        <v>115</v>
      </c>
      <c r="T18" s="5">
        <v>1.1499999999999999</v>
      </c>
    </row>
    <row r="19" spans="1:20">
      <c r="A19" s="17" t="s">
        <v>19</v>
      </c>
      <c r="B19" s="18" t="s">
        <v>23</v>
      </c>
      <c r="C19" s="16" t="s">
        <v>29</v>
      </c>
      <c r="D19">
        <v>15</v>
      </c>
      <c r="E19">
        <v>280</v>
      </c>
      <c r="F19">
        <v>2.1999999999999999E-2</v>
      </c>
      <c r="G19">
        <v>0.66700000000000004</v>
      </c>
      <c r="H19" s="2">
        <f t="shared" si="3"/>
        <v>0.65232600000000007</v>
      </c>
      <c r="I19" s="1">
        <v>63.746400000000001</v>
      </c>
      <c r="J19" s="1">
        <f t="shared" si="4"/>
        <v>98</v>
      </c>
      <c r="K19" s="1" t="str">
        <f t="shared" si="0"/>
        <v/>
      </c>
      <c r="L19" s="1"/>
      <c r="M19" s="5">
        <v>2.1999999999999999E-2</v>
      </c>
      <c r="N19" s="6">
        <f t="shared" si="5"/>
        <v>0.65232600000000007</v>
      </c>
      <c r="O19" s="5">
        <v>0</v>
      </c>
      <c r="P19" s="6">
        <f t="shared" si="6"/>
        <v>0.63797482800000005</v>
      </c>
      <c r="Q19" s="5">
        <f t="shared" si="7"/>
        <v>100</v>
      </c>
      <c r="R19" s="5" t="str">
        <f t="shared" si="1"/>
        <v/>
      </c>
      <c r="S19" s="5">
        <f t="shared" si="2"/>
        <v>322</v>
      </c>
      <c r="T19" s="5">
        <v>1.1499999999999999</v>
      </c>
    </row>
    <row r="20" spans="1:20">
      <c r="A20" s="17" t="s">
        <v>19</v>
      </c>
      <c r="B20" s="18" t="s">
        <v>23</v>
      </c>
      <c r="C20" s="17" t="s">
        <v>30</v>
      </c>
      <c r="D20">
        <v>16</v>
      </c>
      <c r="E20">
        <v>118</v>
      </c>
      <c r="F20">
        <v>2.5999999999999999E-2</v>
      </c>
      <c r="G20">
        <v>0.73699999999999999</v>
      </c>
      <c r="H20" s="2">
        <f t="shared" si="3"/>
        <v>0.71783799999999998</v>
      </c>
      <c r="I20" s="1">
        <v>25.247800000000002</v>
      </c>
      <c r="J20" s="1">
        <f t="shared" si="4"/>
        <v>35</v>
      </c>
      <c r="K20" s="1" t="str">
        <f t="shared" si="0"/>
        <v/>
      </c>
      <c r="L20" s="1"/>
      <c r="M20" s="5">
        <v>2.5999999999999999E-2</v>
      </c>
      <c r="N20" s="6">
        <f t="shared" si="5"/>
        <v>0.71783799999999998</v>
      </c>
      <c r="O20" s="5">
        <v>0</v>
      </c>
      <c r="P20" s="6">
        <f t="shared" si="6"/>
        <v>0.69917421199999996</v>
      </c>
      <c r="Q20" s="5">
        <f t="shared" si="7"/>
        <v>36</v>
      </c>
      <c r="R20" s="5" t="str">
        <f t="shared" si="1"/>
        <v/>
      </c>
      <c r="S20" s="5">
        <f t="shared" si="2"/>
        <v>136</v>
      </c>
      <c r="T20" s="5">
        <v>1.1499999999999999</v>
      </c>
    </row>
    <row r="21" spans="1:20">
      <c r="A21" s="17" t="s">
        <v>19</v>
      </c>
      <c r="B21" s="17" t="s">
        <v>24</v>
      </c>
      <c r="C21" s="16" t="s">
        <v>29</v>
      </c>
      <c r="D21">
        <v>17</v>
      </c>
      <c r="E21">
        <v>40</v>
      </c>
      <c r="F21">
        <v>0</v>
      </c>
      <c r="G21">
        <v>1</v>
      </c>
      <c r="H21" s="2">
        <f t="shared" si="3"/>
        <v>1</v>
      </c>
      <c r="I21" s="1">
        <v>5.2050000000000001</v>
      </c>
      <c r="J21" s="1">
        <f t="shared" si="4"/>
        <v>5</v>
      </c>
      <c r="K21" s="1" t="str">
        <f t="shared" si="0"/>
        <v/>
      </c>
      <c r="L21" s="1"/>
      <c r="M21" s="5">
        <v>0</v>
      </c>
      <c r="N21" s="6">
        <f t="shared" si="5"/>
        <v>1</v>
      </c>
      <c r="O21" s="5">
        <v>0</v>
      </c>
      <c r="P21" s="6">
        <f t="shared" si="6"/>
        <v>1</v>
      </c>
      <c r="Q21" s="5">
        <f t="shared" si="7"/>
        <v>5</v>
      </c>
      <c r="R21" s="5" t="str">
        <f t="shared" si="1"/>
        <v/>
      </c>
      <c r="S21" s="5">
        <f t="shared" si="2"/>
        <v>48</v>
      </c>
      <c r="T21" s="5">
        <v>1.2</v>
      </c>
    </row>
    <row r="22" spans="1:20">
      <c r="A22" s="17" t="s">
        <v>19</v>
      </c>
      <c r="B22" s="17" t="s">
        <v>24</v>
      </c>
      <c r="C22" s="17" t="s">
        <v>30</v>
      </c>
      <c r="D22">
        <v>18</v>
      </c>
      <c r="E22">
        <v>40</v>
      </c>
      <c r="F22">
        <v>0.154</v>
      </c>
      <c r="G22">
        <v>1</v>
      </c>
      <c r="H22" s="2">
        <f t="shared" si="3"/>
        <v>0.84599999999999997</v>
      </c>
      <c r="I22" s="1">
        <v>4.7949999999999999</v>
      </c>
      <c r="J22" s="1">
        <f t="shared" si="4"/>
        <v>6</v>
      </c>
      <c r="K22" s="1" t="str">
        <f t="shared" si="0"/>
        <v/>
      </c>
      <c r="L22" s="1"/>
      <c r="M22" s="5">
        <v>0.154</v>
      </c>
      <c r="N22" s="6">
        <f t="shared" si="5"/>
        <v>0.84599999999999997</v>
      </c>
      <c r="O22" s="5">
        <v>0</v>
      </c>
      <c r="P22" s="6">
        <f t="shared" si="6"/>
        <v>0.71571599999999991</v>
      </c>
      <c r="Q22" s="5">
        <f t="shared" si="7"/>
        <v>7</v>
      </c>
      <c r="R22" s="5" t="str">
        <f t="shared" si="1"/>
        <v/>
      </c>
      <c r="S22" s="5">
        <f t="shared" si="2"/>
        <v>46</v>
      </c>
      <c r="T22" s="5">
        <v>1.1499999999999999</v>
      </c>
    </row>
    <row r="23" spans="1:20">
      <c r="F23"/>
      <c r="G23"/>
      <c r="H23" s="2"/>
      <c r="K23" s="1"/>
      <c r="L23" s="1"/>
      <c r="N23" s="5"/>
      <c r="P23" s="6"/>
      <c r="R23" s="5"/>
      <c r="S23" s="5"/>
    </row>
    <row r="24" spans="1:20">
      <c r="E24">
        <f>SUM(E5:E22)</f>
        <v>1526</v>
      </c>
      <c r="F24"/>
      <c r="G24"/>
      <c r="H24" s="2"/>
      <c r="K24" s="1"/>
      <c r="L24" s="1"/>
      <c r="N24" s="5"/>
      <c r="P24" s="6"/>
      <c r="R24" s="5"/>
      <c r="S24" s="5">
        <f>SUM(S5:S22)</f>
        <v>1869</v>
      </c>
    </row>
    <row r="27" spans="1:20" ht="15.75" thickBot="1"/>
    <row r="28" spans="1:20">
      <c r="A28" s="8"/>
      <c r="B28" s="8"/>
      <c r="C28" s="23" t="s">
        <v>14</v>
      </c>
      <c r="D28" s="23"/>
      <c r="E28" s="23"/>
      <c r="F28" s="8"/>
    </row>
    <row r="29" spans="1:20" ht="15.75" thickBot="1">
      <c r="A29" s="9" t="s">
        <v>15</v>
      </c>
      <c r="B29" s="9" t="s">
        <v>16</v>
      </c>
      <c r="C29" s="10" t="s">
        <v>17</v>
      </c>
      <c r="D29" s="10" t="s">
        <v>18</v>
      </c>
      <c r="E29" s="10" t="s">
        <v>19</v>
      </c>
      <c r="F29" s="10" t="s">
        <v>0</v>
      </c>
    </row>
    <row r="30" spans="1:20">
      <c r="A30" s="11" t="s">
        <v>20</v>
      </c>
      <c r="B30" s="11" t="s">
        <v>21</v>
      </c>
      <c r="C30" s="12">
        <v>28</v>
      </c>
      <c r="D30" s="12">
        <v>86</v>
      </c>
      <c r="E30" s="12">
        <v>200</v>
      </c>
      <c r="F30" s="12">
        <v>314</v>
      </c>
      <c r="K30" s="5">
        <f>S5</f>
        <v>30</v>
      </c>
      <c r="L30" s="5">
        <f t="shared" ref="L30:L35" si="8">S11</f>
        <v>118</v>
      </c>
      <c r="M30" s="5">
        <f t="shared" ref="M30:M35" si="9">S17</f>
        <v>230</v>
      </c>
      <c r="N30" s="19">
        <f>SUM(K30:M30)</f>
        <v>378</v>
      </c>
    </row>
    <row r="31" spans="1:20">
      <c r="A31" s="11"/>
      <c r="B31" s="11" t="s">
        <v>22</v>
      </c>
      <c r="C31" s="12">
        <v>40</v>
      </c>
      <c r="D31" s="12">
        <v>42</v>
      </c>
      <c r="E31" s="12">
        <v>100</v>
      </c>
      <c r="F31" s="12">
        <v>182</v>
      </c>
      <c r="K31" s="5">
        <f t="shared" ref="K31:K35" si="10">S6</f>
        <v>44</v>
      </c>
      <c r="L31" s="5">
        <f t="shared" si="8"/>
        <v>89</v>
      </c>
      <c r="M31" s="5">
        <f t="shared" si="9"/>
        <v>115</v>
      </c>
      <c r="N31" s="19">
        <f t="shared" ref="N31:N38" si="11">SUM(K31:M31)</f>
        <v>248</v>
      </c>
    </row>
    <row r="32" spans="1:20">
      <c r="A32" s="11" t="s">
        <v>23</v>
      </c>
      <c r="B32" s="11" t="s">
        <v>21</v>
      </c>
      <c r="C32" s="12">
        <v>96</v>
      </c>
      <c r="D32" s="12">
        <v>36</v>
      </c>
      <c r="E32" s="12">
        <v>280</v>
      </c>
      <c r="F32" s="12">
        <v>412</v>
      </c>
      <c r="K32" s="5">
        <f t="shared" si="10"/>
        <v>106</v>
      </c>
      <c r="L32" s="5">
        <f t="shared" si="8"/>
        <v>86</v>
      </c>
      <c r="M32" s="5">
        <f t="shared" si="9"/>
        <v>322</v>
      </c>
      <c r="N32" s="19">
        <f t="shared" si="11"/>
        <v>514</v>
      </c>
    </row>
    <row r="33" spans="1:19">
      <c r="A33" s="11"/>
      <c r="B33" s="11" t="s">
        <v>22</v>
      </c>
      <c r="C33" s="12">
        <v>230</v>
      </c>
      <c r="D33" s="12">
        <v>40</v>
      </c>
      <c r="E33" s="12">
        <v>118</v>
      </c>
      <c r="F33" s="12">
        <v>388</v>
      </c>
      <c r="K33" s="5">
        <f t="shared" si="10"/>
        <v>253</v>
      </c>
      <c r="L33" s="5">
        <f t="shared" si="8"/>
        <v>73</v>
      </c>
      <c r="M33" s="5">
        <f t="shared" si="9"/>
        <v>136</v>
      </c>
      <c r="N33" s="19">
        <f t="shared" si="11"/>
        <v>462</v>
      </c>
    </row>
    <row r="34" spans="1:19">
      <c r="A34" s="11" t="s">
        <v>24</v>
      </c>
      <c r="B34" s="11" t="s">
        <v>21</v>
      </c>
      <c r="C34" s="12">
        <v>70</v>
      </c>
      <c r="D34" s="12">
        <v>12</v>
      </c>
      <c r="E34" s="12">
        <v>40</v>
      </c>
      <c r="F34" s="12">
        <v>122</v>
      </c>
      <c r="K34" s="5">
        <f t="shared" si="10"/>
        <v>77</v>
      </c>
      <c r="L34" s="5">
        <f t="shared" si="8"/>
        <v>12</v>
      </c>
      <c r="M34" s="5">
        <f t="shared" si="9"/>
        <v>48</v>
      </c>
      <c r="N34" s="19">
        <f t="shared" si="11"/>
        <v>137</v>
      </c>
    </row>
    <row r="35" spans="1:19">
      <c r="A35" s="11"/>
      <c r="B35" s="11" t="s">
        <v>22</v>
      </c>
      <c r="C35" s="12">
        <v>40</v>
      </c>
      <c r="D35" s="12">
        <v>28</v>
      </c>
      <c r="E35" s="12">
        <v>40</v>
      </c>
      <c r="F35" s="12">
        <v>108</v>
      </c>
      <c r="K35" s="5">
        <f t="shared" si="10"/>
        <v>44</v>
      </c>
      <c r="L35" s="5">
        <f t="shared" si="8"/>
        <v>40</v>
      </c>
      <c r="M35" s="5">
        <f t="shared" si="9"/>
        <v>46</v>
      </c>
      <c r="N35" s="19">
        <f t="shared" si="11"/>
        <v>130</v>
      </c>
    </row>
    <row r="36" spans="1:19" ht="24" customHeight="1">
      <c r="A36" s="11" t="s">
        <v>20</v>
      </c>
      <c r="B36" s="13" t="s">
        <v>0</v>
      </c>
      <c r="C36" s="12">
        <v>68</v>
      </c>
      <c r="D36" s="12">
        <v>128</v>
      </c>
      <c r="E36" s="12">
        <v>300</v>
      </c>
      <c r="F36" s="12">
        <v>496</v>
      </c>
      <c r="K36" s="5">
        <f>SUM(K30:K31)</f>
        <v>74</v>
      </c>
      <c r="L36" s="5">
        <f t="shared" ref="L36:M36" si="12">SUM(L30:L31)</f>
        <v>207</v>
      </c>
      <c r="M36" s="5">
        <f t="shared" si="12"/>
        <v>345</v>
      </c>
      <c r="N36" s="19">
        <f t="shared" si="11"/>
        <v>626</v>
      </c>
      <c r="P36" s="6"/>
      <c r="R36" s="5"/>
      <c r="S36" s="5"/>
    </row>
    <row r="37" spans="1:19">
      <c r="A37" s="11" t="s">
        <v>23</v>
      </c>
      <c r="B37" s="13" t="s">
        <v>0</v>
      </c>
      <c r="C37" s="12">
        <v>326</v>
      </c>
      <c r="D37" s="12">
        <v>76</v>
      </c>
      <c r="E37" s="12">
        <v>398</v>
      </c>
      <c r="F37" s="12">
        <v>800</v>
      </c>
      <c r="K37" s="5">
        <f>SUM(K32:K33)</f>
        <v>359</v>
      </c>
      <c r="L37" s="5">
        <f t="shared" ref="L37:M37" si="13">SUM(L32:L33)</f>
        <v>159</v>
      </c>
      <c r="M37" s="5">
        <f t="shared" si="13"/>
        <v>458</v>
      </c>
      <c r="N37" s="19">
        <f t="shared" si="11"/>
        <v>976</v>
      </c>
      <c r="P37" s="6"/>
      <c r="R37" s="5"/>
      <c r="S37" s="5"/>
    </row>
    <row r="38" spans="1:19">
      <c r="A38" s="11" t="s">
        <v>24</v>
      </c>
      <c r="B38" s="13" t="s">
        <v>0</v>
      </c>
      <c r="C38" s="12">
        <v>110</v>
      </c>
      <c r="D38" s="12">
        <v>40</v>
      </c>
      <c r="E38" s="12">
        <v>80</v>
      </c>
      <c r="F38" s="12">
        <v>230</v>
      </c>
      <c r="K38" s="5">
        <f>SUM(K34:K35)</f>
        <v>121</v>
      </c>
      <c r="L38" s="5">
        <f t="shared" ref="L38:M38" si="14">SUM(L34:L35)</f>
        <v>52</v>
      </c>
      <c r="M38" s="5">
        <f t="shared" si="14"/>
        <v>94</v>
      </c>
      <c r="N38" s="19">
        <f t="shared" si="11"/>
        <v>267</v>
      </c>
      <c r="P38" s="6"/>
      <c r="R38" s="5"/>
      <c r="S38" s="5"/>
    </row>
    <row r="39" spans="1:19" ht="24" customHeight="1">
      <c r="A39" s="13" t="s">
        <v>0</v>
      </c>
      <c r="B39" s="11" t="s">
        <v>21</v>
      </c>
      <c r="C39" s="12">
        <v>194</v>
      </c>
      <c r="D39" s="12">
        <v>134</v>
      </c>
      <c r="E39" s="12">
        <v>520</v>
      </c>
      <c r="F39" s="12">
        <v>848</v>
      </c>
      <c r="K39" s="5">
        <f>K30+K32+K34</f>
        <v>213</v>
      </c>
      <c r="L39" s="5">
        <f t="shared" ref="L39:N39" si="15">L30+L32+L34</f>
        <v>216</v>
      </c>
      <c r="M39" s="5">
        <f t="shared" si="15"/>
        <v>600</v>
      </c>
      <c r="N39" s="5">
        <f t="shared" si="15"/>
        <v>1029</v>
      </c>
      <c r="P39" s="6"/>
      <c r="R39" s="5"/>
      <c r="S39" s="5"/>
    </row>
    <row r="40" spans="1:19">
      <c r="A40" s="11"/>
      <c r="B40" s="11" t="s">
        <v>22</v>
      </c>
      <c r="C40" s="12">
        <v>310</v>
      </c>
      <c r="D40" s="12">
        <v>110</v>
      </c>
      <c r="E40" s="12">
        <v>258</v>
      </c>
      <c r="F40" s="12">
        <v>678</v>
      </c>
      <c r="K40" s="5">
        <f>K31+K33+K35</f>
        <v>341</v>
      </c>
      <c r="L40" s="5">
        <f t="shared" ref="L40:N40" si="16">L31+L33+L35</f>
        <v>202</v>
      </c>
      <c r="M40" s="5">
        <f t="shared" si="16"/>
        <v>297</v>
      </c>
      <c r="N40" s="5">
        <f t="shared" si="16"/>
        <v>840</v>
      </c>
      <c r="P40" s="6"/>
      <c r="R40" s="5"/>
      <c r="S40" s="5"/>
    </row>
    <row r="41" spans="1:19" ht="24" customHeight="1" thickBot="1">
      <c r="A41" s="14" t="s">
        <v>0</v>
      </c>
      <c r="B41" s="14" t="s">
        <v>0</v>
      </c>
      <c r="C41" s="15">
        <v>504</v>
      </c>
      <c r="D41" s="15">
        <v>244</v>
      </c>
      <c r="E41" s="15">
        <v>778</v>
      </c>
      <c r="F41" s="15">
        <v>1526</v>
      </c>
      <c r="K41" s="5">
        <f>SUM(K30:K35)</f>
        <v>554</v>
      </c>
      <c r="L41" s="5">
        <f t="shared" ref="L41:N41" si="17">SUM(L30:L35)</f>
        <v>418</v>
      </c>
      <c r="M41" s="5">
        <f t="shared" si="17"/>
        <v>897</v>
      </c>
      <c r="N41" s="5">
        <f t="shared" si="17"/>
        <v>1869</v>
      </c>
      <c r="P41" s="6"/>
      <c r="R41" s="5"/>
      <c r="S41" s="5"/>
    </row>
    <row r="42" spans="1:19">
      <c r="K42" s="1"/>
      <c r="N42" s="5"/>
      <c r="O42" s="6"/>
      <c r="R42" s="5"/>
    </row>
    <row r="43" spans="1:19">
      <c r="C43" s="20">
        <f t="shared" ref="C43:D43" si="18">C41/$F41</f>
        <v>0.33027522935779818</v>
      </c>
      <c r="D43" s="20">
        <f t="shared" si="18"/>
        <v>0.15989515072083879</v>
      </c>
      <c r="E43" s="20">
        <f>E41/$F41</f>
        <v>0.509829619921363</v>
      </c>
      <c r="K43" s="20">
        <f>K41/$N41</f>
        <v>0.29641519529159976</v>
      </c>
      <c r="L43" s="20">
        <f t="shared" ref="L43:M43" si="19">L41/$N41</f>
        <v>0.22364901016586411</v>
      </c>
      <c r="M43" s="20">
        <f t="shared" si="19"/>
        <v>0.4799357945425361</v>
      </c>
      <c r="N43" s="5"/>
      <c r="O43" s="6"/>
      <c r="R43" s="5"/>
    </row>
    <row r="44" spans="1:19">
      <c r="K44" s="1"/>
      <c r="N44" s="5"/>
      <c r="O44" s="6"/>
      <c r="R44" s="5"/>
    </row>
    <row r="45" spans="1:19">
      <c r="K45" s="1"/>
      <c r="N45" s="5"/>
      <c r="O45" s="6"/>
      <c r="R45" s="5"/>
    </row>
    <row r="46" spans="1:19">
      <c r="K46" s="1"/>
      <c r="N46" s="5"/>
      <c r="O46" s="6"/>
      <c r="R46" s="5"/>
    </row>
    <row r="47" spans="1:19">
      <c r="K47" s="1"/>
      <c r="N47" s="5"/>
      <c r="O47" s="6"/>
      <c r="R47" s="5"/>
    </row>
  </sheetData>
  <mergeCells count="3">
    <mergeCell ref="I2:K2"/>
    <mergeCell ref="M1:R1"/>
    <mergeCell ref="C28:E2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T27"/>
  <sheetViews>
    <sheetView tabSelected="1" workbookViewId="0">
      <selection activeCell="T24" sqref="T24:T27"/>
    </sheetView>
  </sheetViews>
  <sheetFormatPr defaultRowHeight="12.75"/>
  <cols>
    <col min="1" max="1" width="7.42578125" style="24" bestFit="1" customWidth="1"/>
    <col min="2" max="2" width="7" style="25" bestFit="1" customWidth="1"/>
    <col min="3" max="3" width="7.85546875" style="25" bestFit="1" customWidth="1"/>
    <col min="4" max="4" width="6.5703125" style="25" bestFit="1" customWidth="1"/>
    <col min="5" max="5" width="8.42578125" style="25" bestFit="1" customWidth="1"/>
    <col min="6" max="9" width="7.28515625" style="26" bestFit="1" customWidth="1"/>
    <col min="10" max="10" width="8" style="27" bestFit="1" customWidth="1"/>
    <col min="11" max="11" width="6.7109375" style="25" bestFit="1" customWidth="1"/>
    <col min="12" max="12" width="7.28515625" style="25" bestFit="1" customWidth="1"/>
    <col min="13" max="13" width="1.42578125" style="25" customWidth="1"/>
    <col min="14" max="14" width="6.7109375" style="32" bestFit="1" customWidth="1"/>
    <col min="15" max="15" width="6.85546875" style="28" bestFit="1" customWidth="1"/>
    <col min="16" max="16" width="7.7109375" style="33" bestFit="1" customWidth="1"/>
    <col min="17" max="17" width="6.7109375" style="32" bestFit="1" customWidth="1"/>
    <col min="18" max="18" width="6.85546875" style="28" bestFit="1" customWidth="1"/>
    <col min="19" max="19" width="7.7109375" style="33" bestFit="1" customWidth="1"/>
    <col min="20" max="20" width="5" style="28" bestFit="1" customWidth="1"/>
    <col min="21" max="16384" width="9.140625" style="25"/>
  </cols>
  <sheetData>
    <row r="1" spans="1:20" ht="25.5" customHeight="1">
      <c r="N1" s="36" t="s">
        <v>45</v>
      </c>
      <c r="O1" s="36"/>
      <c r="P1" s="36"/>
      <c r="Q1" s="36" t="s">
        <v>46</v>
      </c>
      <c r="R1" s="36"/>
      <c r="S1" s="36"/>
      <c r="T1" s="36"/>
    </row>
    <row r="2" spans="1:20">
      <c r="A2" s="24" t="s">
        <v>41</v>
      </c>
      <c r="B2" s="29" t="s">
        <v>31</v>
      </c>
      <c r="C2" s="29" t="s">
        <v>32</v>
      </c>
      <c r="D2" s="29" t="s">
        <v>16</v>
      </c>
      <c r="E2" s="29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1" t="s">
        <v>38</v>
      </c>
      <c r="K2" s="29" t="s">
        <v>39</v>
      </c>
      <c r="L2" s="29" t="s">
        <v>40</v>
      </c>
      <c r="N2" s="32" t="s">
        <v>42</v>
      </c>
      <c r="O2" s="28" t="s">
        <v>43</v>
      </c>
      <c r="P2" s="33" t="s">
        <v>44</v>
      </c>
      <c r="Q2" s="32" t="s">
        <v>42</v>
      </c>
      <c r="R2" s="28" t="s">
        <v>43</v>
      </c>
      <c r="S2" s="33" t="s">
        <v>44</v>
      </c>
      <c r="T2" s="28" t="s">
        <v>47</v>
      </c>
    </row>
    <row r="3" spans="1:20">
      <c r="A3" s="24">
        <v>1</v>
      </c>
      <c r="B3" s="25">
        <v>1</v>
      </c>
      <c r="C3" s="25">
        <v>1</v>
      </c>
      <c r="D3" s="25">
        <v>1</v>
      </c>
      <c r="E3" s="34">
        <f>Sheet2!S5</f>
        <v>30</v>
      </c>
      <c r="F3" s="26">
        <v>0.93</v>
      </c>
      <c r="G3" s="26">
        <v>0.88</v>
      </c>
      <c r="H3" s="26">
        <v>0.77</v>
      </c>
      <c r="I3" s="26">
        <v>8.1999999999999993</v>
      </c>
      <c r="J3" s="27">
        <v>2.7442000000000002</v>
      </c>
      <c r="K3" s="35">
        <f>Sheet2!M5</f>
        <v>0</v>
      </c>
      <c r="L3" s="35">
        <f>Sheet2!N5</f>
        <v>0.88900000000000001</v>
      </c>
      <c r="N3" s="32">
        <v>11.4564</v>
      </c>
      <c r="O3" s="32">
        <f>N3/((1-$K3)*$L3)</f>
        <v>12.886839145106862</v>
      </c>
      <c r="P3" s="33">
        <f>O3/$E3</f>
        <v>0.42956130483689542</v>
      </c>
      <c r="Q3" s="32">
        <f>(E3/E$22)*N$22</f>
        <v>8.025685393258426</v>
      </c>
      <c r="R3" s="32">
        <f>Q3/((1-$K3)*$L3)</f>
        <v>9.0277675964661714</v>
      </c>
      <c r="S3" s="33">
        <f>R3/$E3</f>
        <v>0.30092558654887236</v>
      </c>
      <c r="T3" s="33">
        <f>P3-S3</f>
        <v>0.12863571828802306</v>
      </c>
    </row>
    <row r="4" spans="1:20">
      <c r="A4" s="24">
        <v>2</v>
      </c>
      <c r="B4" s="25">
        <v>1</v>
      </c>
      <c r="C4" s="25">
        <v>1</v>
      </c>
      <c r="D4" s="25">
        <v>2</v>
      </c>
      <c r="E4" s="34">
        <f>Sheet2!S6</f>
        <v>44</v>
      </c>
      <c r="F4" s="26">
        <v>0.75</v>
      </c>
      <c r="G4" s="26">
        <v>0.71</v>
      </c>
      <c r="H4" s="26">
        <v>0.62</v>
      </c>
      <c r="I4" s="26">
        <v>12.4</v>
      </c>
      <c r="J4" s="27">
        <v>4.83</v>
      </c>
      <c r="K4" s="35">
        <f>Sheet2!M6</f>
        <v>0</v>
      </c>
      <c r="L4" s="35">
        <f>Sheet2!N6</f>
        <v>0.84599999999999997</v>
      </c>
      <c r="N4" s="32">
        <v>17.2272</v>
      </c>
      <c r="O4" s="32">
        <f t="shared" ref="O4:O20" si="0">N4/((1-$K4)*$L4)</f>
        <v>20.363120567375887</v>
      </c>
      <c r="P4" s="33">
        <f t="shared" ref="P4:P20" si="1">O4/$E4</f>
        <v>0.46279819471308836</v>
      </c>
      <c r="Q4" s="32">
        <f t="shared" ref="Q4:Q20" si="2">(E4/E$22)*N$22</f>
        <v>11.771005243445693</v>
      </c>
      <c r="R4" s="32">
        <f t="shared" ref="R4:R20" si="3">Q4/((1-$K4)*$L4)</f>
        <v>13.913717781850702</v>
      </c>
      <c r="S4" s="33">
        <f t="shared" ref="S4:S20" si="4">R4/$E4</f>
        <v>0.31622085867842503</v>
      </c>
      <c r="T4" s="33">
        <f t="shared" ref="T4:T20" si="5">P4-S4</f>
        <v>0.14657733603466333</v>
      </c>
    </row>
    <row r="5" spans="1:20">
      <c r="A5" s="24">
        <v>3</v>
      </c>
      <c r="B5" s="25">
        <v>1</v>
      </c>
      <c r="C5" s="25">
        <v>2</v>
      </c>
      <c r="D5" s="25">
        <v>1</v>
      </c>
      <c r="E5" s="34">
        <f>Sheet2!S7</f>
        <v>106</v>
      </c>
      <c r="F5" s="26">
        <v>0.84</v>
      </c>
      <c r="G5" s="26">
        <v>0.8</v>
      </c>
      <c r="H5" s="26">
        <v>0.69</v>
      </c>
      <c r="I5" s="26">
        <v>22.3</v>
      </c>
      <c r="J5" s="27">
        <v>9.7713999999999999</v>
      </c>
      <c r="K5" s="35">
        <f>Sheet2!M7</f>
        <v>9.7000000000000003E-2</v>
      </c>
      <c r="L5" s="35">
        <f>Sheet2!N7</f>
        <v>0.51561299999999999</v>
      </c>
      <c r="N5" s="32">
        <v>17.380500000000001</v>
      </c>
      <c r="O5" s="32">
        <f t="shared" si="0"/>
        <v>37.329369712648521</v>
      </c>
      <c r="P5" s="33">
        <f t="shared" si="1"/>
        <v>0.35216386521366527</v>
      </c>
      <c r="Q5" s="32">
        <f t="shared" si="2"/>
        <v>28.357421722846439</v>
      </c>
      <c r="R5" s="32">
        <f t="shared" si="3"/>
        <v>60.905306498065364</v>
      </c>
      <c r="S5" s="33">
        <f t="shared" si="4"/>
        <v>0.57457836318929589</v>
      </c>
      <c r="T5" s="33">
        <f t="shared" si="5"/>
        <v>-0.22241449797563062</v>
      </c>
    </row>
    <row r="6" spans="1:20">
      <c r="A6" s="24">
        <v>4</v>
      </c>
      <c r="B6" s="25">
        <v>1</v>
      </c>
      <c r="C6" s="25">
        <v>2</v>
      </c>
      <c r="D6" s="25">
        <v>2</v>
      </c>
      <c r="E6" s="34">
        <f>Sheet2!S8</f>
        <v>253</v>
      </c>
      <c r="F6" s="26">
        <v>0.8</v>
      </c>
      <c r="G6" s="26">
        <v>0.76</v>
      </c>
      <c r="H6" s="26">
        <v>0.66</v>
      </c>
      <c r="I6" s="26">
        <v>24</v>
      </c>
      <c r="J6" s="27">
        <v>17.1038</v>
      </c>
      <c r="K6" s="35">
        <f>Sheet2!M8</f>
        <v>1.2999999999999999E-2</v>
      </c>
      <c r="L6" s="35">
        <f>Sheet2!N8</f>
        <v>0.78663899999999998</v>
      </c>
      <c r="N6" s="32">
        <v>55.067799999999998</v>
      </c>
      <c r="O6" s="32">
        <f t="shared" si="0"/>
        <v>70.925939898306126</v>
      </c>
      <c r="P6" s="33">
        <f t="shared" si="1"/>
        <v>0.28033968339251431</v>
      </c>
      <c r="Q6" s="32">
        <f t="shared" si="2"/>
        <v>67.683280149812731</v>
      </c>
      <c r="R6" s="32">
        <f t="shared" si="3"/>
        <v>87.174360697646065</v>
      </c>
      <c r="S6" s="33">
        <f t="shared" si="4"/>
        <v>0.34456269050452992</v>
      </c>
      <c r="T6" s="33">
        <f t="shared" si="5"/>
        <v>-6.4223007112015618E-2</v>
      </c>
    </row>
    <row r="7" spans="1:20">
      <c r="A7" s="24">
        <v>5</v>
      </c>
      <c r="B7" s="25">
        <v>1</v>
      </c>
      <c r="C7" s="25">
        <v>3</v>
      </c>
      <c r="D7" s="25">
        <v>1</v>
      </c>
      <c r="E7" s="34">
        <f>Sheet2!S9</f>
        <v>77</v>
      </c>
      <c r="F7" s="26">
        <v>0.91</v>
      </c>
      <c r="G7" s="26">
        <v>0.86</v>
      </c>
      <c r="H7" s="26">
        <v>0.75</v>
      </c>
      <c r="I7" s="26">
        <v>8.3000000000000007</v>
      </c>
      <c r="J7" s="27">
        <v>4.5461</v>
      </c>
      <c r="K7" s="35">
        <f>Sheet2!M9</f>
        <v>0</v>
      </c>
      <c r="L7" s="35">
        <f>Sheet2!N9</f>
        <v>0.91300000000000003</v>
      </c>
      <c r="N7" s="32">
        <v>16.697800000000001</v>
      </c>
      <c r="O7" s="32">
        <f t="shared" si="0"/>
        <v>18.288937568455641</v>
      </c>
      <c r="P7" s="33">
        <f t="shared" si="1"/>
        <v>0.23751866972020313</v>
      </c>
      <c r="Q7" s="32">
        <f t="shared" si="2"/>
        <v>20.59925917602996</v>
      </c>
      <c r="R7" s="32">
        <f t="shared" si="3"/>
        <v>22.56216777221244</v>
      </c>
      <c r="S7" s="33">
        <f t="shared" si="4"/>
        <v>0.29301516587288884</v>
      </c>
      <c r="T7" s="33">
        <f t="shared" si="5"/>
        <v>-5.5496496152685704E-2</v>
      </c>
    </row>
    <row r="8" spans="1:20">
      <c r="A8" s="24">
        <v>6</v>
      </c>
      <c r="B8" s="25">
        <v>1</v>
      </c>
      <c r="C8" s="25">
        <v>3</v>
      </c>
      <c r="D8" s="25">
        <v>2</v>
      </c>
      <c r="E8" s="34">
        <f>Sheet2!S10</f>
        <v>44</v>
      </c>
      <c r="F8" s="26">
        <v>0.95</v>
      </c>
      <c r="G8" s="26">
        <v>0.9</v>
      </c>
      <c r="H8" s="26">
        <v>0.79</v>
      </c>
      <c r="I8" s="26">
        <v>3.6</v>
      </c>
      <c r="J8" s="27">
        <v>1.4023000000000001</v>
      </c>
      <c r="K8" s="35">
        <f>Sheet2!M10</f>
        <v>0.154</v>
      </c>
      <c r="L8" s="35">
        <f>Sheet2!N10</f>
        <v>0.84599999999999997</v>
      </c>
      <c r="N8" s="32">
        <v>8.1704000000000008</v>
      </c>
      <c r="O8" s="32">
        <f t="shared" si="0"/>
        <v>11.415701199917288</v>
      </c>
      <c r="P8" s="33">
        <f t="shared" si="1"/>
        <v>0.25944775454357472</v>
      </c>
      <c r="Q8" s="32">
        <f t="shared" si="2"/>
        <v>11.771005243445693</v>
      </c>
      <c r="R8" s="32">
        <f t="shared" si="3"/>
        <v>16.446474919445276</v>
      </c>
      <c r="S8" s="33">
        <f t="shared" si="4"/>
        <v>0.37378352089648353</v>
      </c>
      <c r="T8" s="33">
        <f t="shared" si="5"/>
        <v>-0.11433576635290882</v>
      </c>
    </row>
    <row r="9" spans="1:20">
      <c r="A9" s="24">
        <v>7</v>
      </c>
      <c r="B9" s="25">
        <v>2</v>
      </c>
      <c r="C9" s="25">
        <v>1</v>
      </c>
      <c r="D9" s="25">
        <v>1</v>
      </c>
      <c r="E9" s="34">
        <f>Sheet2!S11</f>
        <v>118</v>
      </c>
      <c r="F9" s="26">
        <v>0.99</v>
      </c>
      <c r="G9" s="26">
        <v>0.94</v>
      </c>
      <c r="H9" s="26">
        <v>0.92</v>
      </c>
      <c r="I9" s="26">
        <v>7.22</v>
      </c>
      <c r="J9" s="27">
        <v>2.1431</v>
      </c>
      <c r="K9" s="35">
        <f>Sheet2!M11</f>
        <v>7.0999999999999994E-2</v>
      </c>
      <c r="L9" s="35">
        <f>Sheet2!N11</f>
        <v>0.58613199999999999</v>
      </c>
      <c r="N9" s="32">
        <v>53.905000000000001</v>
      </c>
      <c r="O9" s="32">
        <f t="shared" si="0"/>
        <v>98.996058573990879</v>
      </c>
      <c r="P9" s="33">
        <f t="shared" si="1"/>
        <v>0.83894964893212609</v>
      </c>
      <c r="Q9" s="32">
        <f t="shared" si="2"/>
        <v>31.567695880149813</v>
      </c>
      <c r="R9" s="32">
        <f t="shared" si="3"/>
        <v>57.973795944666385</v>
      </c>
      <c r="S9" s="33">
        <f t="shared" si="4"/>
        <v>0.49130335546327447</v>
      </c>
      <c r="T9" s="33">
        <f t="shared" si="5"/>
        <v>0.34764629346885162</v>
      </c>
    </row>
    <row r="10" spans="1:20">
      <c r="A10" s="24">
        <v>8</v>
      </c>
      <c r="B10" s="25">
        <v>2</v>
      </c>
      <c r="C10" s="25">
        <v>1</v>
      </c>
      <c r="D10" s="25">
        <v>2</v>
      </c>
      <c r="E10" s="34">
        <f>Sheet2!S12</f>
        <v>89</v>
      </c>
      <c r="F10" s="26">
        <v>0.8</v>
      </c>
      <c r="G10" s="26">
        <v>0.76</v>
      </c>
      <c r="H10" s="26">
        <v>0.74</v>
      </c>
      <c r="I10" s="26">
        <v>10.91</v>
      </c>
      <c r="J10" s="27">
        <v>3.1625999999999999</v>
      </c>
      <c r="K10" s="35">
        <f>Sheet2!M12</f>
        <v>0</v>
      </c>
      <c r="L10" s="35">
        <f>Sheet2!N12</f>
        <v>0.49980200000000008</v>
      </c>
      <c r="N10" s="32">
        <v>43.057699999999997</v>
      </c>
      <c r="O10" s="32">
        <f t="shared" si="0"/>
        <v>86.149515208022351</v>
      </c>
      <c r="P10" s="33">
        <f t="shared" si="1"/>
        <v>0.96797208098901522</v>
      </c>
      <c r="Q10" s="32">
        <f t="shared" si="2"/>
        <v>23.809533333333331</v>
      </c>
      <c r="R10" s="32">
        <f t="shared" si="3"/>
        <v>47.637931287456489</v>
      </c>
      <c r="S10" s="33">
        <f t="shared" si="4"/>
        <v>0.53525765491524147</v>
      </c>
      <c r="T10" s="33">
        <f t="shared" si="5"/>
        <v>0.43271442607377375</v>
      </c>
    </row>
    <row r="11" spans="1:20">
      <c r="A11" s="24">
        <v>9</v>
      </c>
      <c r="B11" s="25">
        <v>2</v>
      </c>
      <c r="C11" s="25">
        <v>2</v>
      </c>
      <c r="D11" s="25">
        <v>1</v>
      </c>
      <c r="E11" s="34">
        <f>Sheet2!S13</f>
        <v>86</v>
      </c>
      <c r="F11" s="26">
        <v>0.82</v>
      </c>
      <c r="G11" s="26">
        <v>0.78</v>
      </c>
      <c r="H11" s="26">
        <v>0.76</v>
      </c>
      <c r="I11" s="26">
        <v>19.62</v>
      </c>
      <c r="J11" s="27">
        <v>5.2656999999999998</v>
      </c>
      <c r="K11" s="35">
        <f>Sheet2!M13</f>
        <v>0</v>
      </c>
      <c r="L11" s="35">
        <f>Sheet2!N13</f>
        <v>0.5</v>
      </c>
      <c r="N11" s="32">
        <v>36.718600000000002</v>
      </c>
      <c r="O11" s="32">
        <f t="shared" si="0"/>
        <v>73.437200000000004</v>
      </c>
      <c r="P11" s="33">
        <f t="shared" si="1"/>
        <v>0.85392093023255822</v>
      </c>
      <c r="Q11" s="32">
        <f t="shared" si="2"/>
        <v>23.006964794007491</v>
      </c>
      <c r="R11" s="32">
        <f t="shared" si="3"/>
        <v>46.013929588014982</v>
      </c>
      <c r="S11" s="33">
        <f t="shared" si="4"/>
        <v>0.53504569288389514</v>
      </c>
      <c r="T11" s="33">
        <f t="shared" si="5"/>
        <v>0.31887523734866308</v>
      </c>
    </row>
    <row r="12" spans="1:20">
      <c r="A12" s="24">
        <v>10</v>
      </c>
      <c r="B12" s="25">
        <v>2</v>
      </c>
      <c r="C12" s="25">
        <v>2</v>
      </c>
      <c r="D12" s="25">
        <v>2</v>
      </c>
      <c r="E12" s="34">
        <f>Sheet2!S14</f>
        <v>73</v>
      </c>
      <c r="F12" s="26">
        <v>0.9</v>
      </c>
      <c r="G12" s="26">
        <v>0.86</v>
      </c>
      <c r="H12" s="26">
        <v>0.84</v>
      </c>
      <c r="I12" s="26">
        <v>21.12</v>
      </c>
      <c r="J12" s="27">
        <v>6.1520000000000001</v>
      </c>
      <c r="K12" s="35">
        <f>Sheet2!M14</f>
        <v>0</v>
      </c>
      <c r="L12" s="35">
        <f>Sheet2!N14</f>
        <v>0.53800000000000003</v>
      </c>
      <c r="N12" s="32">
        <v>37.118400000000001</v>
      </c>
      <c r="O12" s="32">
        <f t="shared" si="0"/>
        <v>68.993308550185873</v>
      </c>
      <c r="P12" s="33">
        <f t="shared" si="1"/>
        <v>0.94511381575597087</v>
      </c>
      <c r="Q12" s="32">
        <f t="shared" si="2"/>
        <v>19.529167790262175</v>
      </c>
      <c r="R12" s="32">
        <f t="shared" si="3"/>
        <v>36.299568383386941</v>
      </c>
      <c r="S12" s="33">
        <f t="shared" si="4"/>
        <v>0.49725436141625945</v>
      </c>
      <c r="T12" s="33">
        <f t="shared" si="5"/>
        <v>0.44785945433971142</v>
      </c>
    </row>
    <row r="13" spans="1:20">
      <c r="A13" s="24">
        <v>11</v>
      </c>
      <c r="B13" s="25">
        <v>2</v>
      </c>
      <c r="C13" s="25">
        <v>3</v>
      </c>
      <c r="D13" s="25">
        <v>1</v>
      </c>
      <c r="E13" s="34">
        <f>Sheet2!S15</f>
        <v>12</v>
      </c>
      <c r="F13" s="26">
        <v>0.97</v>
      </c>
      <c r="G13" s="26">
        <v>0.92</v>
      </c>
      <c r="H13" s="26">
        <v>0.9</v>
      </c>
      <c r="I13" s="26">
        <v>7.3</v>
      </c>
      <c r="J13" s="27">
        <v>1.7890999999999999</v>
      </c>
      <c r="K13" s="35">
        <f>Sheet2!M15</f>
        <v>0</v>
      </c>
      <c r="L13" s="35">
        <f>Sheet2!N15</f>
        <v>1</v>
      </c>
      <c r="N13" s="32">
        <v>9.2455999999999996</v>
      </c>
      <c r="O13" s="32">
        <f t="shared" si="0"/>
        <v>9.2455999999999996</v>
      </c>
      <c r="P13" s="33">
        <f t="shared" si="1"/>
        <v>0.77046666666666663</v>
      </c>
      <c r="Q13" s="32">
        <f t="shared" si="2"/>
        <v>3.2102741573033708</v>
      </c>
      <c r="R13" s="32">
        <f t="shared" si="3"/>
        <v>3.2102741573033708</v>
      </c>
      <c r="S13" s="33">
        <f t="shared" si="4"/>
        <v>0.26752284644194757</v>
      </c>
      <c r="T13" s="33">
        <f t="shared" si="5"/>
        <v>0.50294382022471906</v>
      </c>
    </row>
    <row r="14" spans="1:20">
      <c r="A14" s="24">
        <v>12</v>
      </c>
      <c r="B14" s="25">
        <v>2</v>
      </c>
      <c r="C14" s="25">
        <v>3</v>
      </c>
      <c r="D14" s="25">
        <v>2</v>
      </c>
      <c r="E14" s="34">
        <f>Sheet2!S16</f>
        <v>40</v>
      </c>
      <c r="F14" s="26">
        <v>0.97</v>
      </c>
      <c r="G14" s="26">
        <v>0.92</v>
      </c>
      <c r="H14" s="26">
        <v>0.9</v>
      </c>
      <c r="I14" s="26">
        <v>3.17</v>
      </c>
      <c r="J14" s="27">
        <v>1.0602</v>
      </c>
      <c r="K14" s="35">
        <f>Sheet2!M16</f>
        <v>0.111</v>
      </c>
      <c r="L14" s="35">
        <f>Sheet2!N16</f>
        <v>0.88900000000000001</v>
      </c>
      <c r="N14" s="32">
        <v>30.954699999999999</v>
      </c>
      <c r="O14" s="32">
        <f t="shared" si="0"/>
        <v>39.167249763070949</v>
      </c>
      <c r="P14" s="33">
        <f t="shared" si="1"/>
        <v>0.97918124407677376</v>
      </c>
      <c r="Q14" s="32">
        <f t="shared" si="2"/>
        <v>10.700913857677902</v>
      </c>
      <c r="R14" s="32">
        <f t="shared" si="3"/>
        <v>13.539958899836776</v>
      </c>
      <c r="S14" s="33">
        <f t="shared" si="4"/>
        <v>0.33849897249591943</v>
      </c>
      <c r="T14" s="33">
        <f t="shared" si="5"/>
        <v>0.64068227158085433</v>
      </c>
    </row>
    <row r="15" spans="1:20">
      <c r="A15" s="24">
        <v>13</v>
      </c>
      <c r="B15" s="25">
        <v>3</v>
      </c>
      <c r="C15" s="25">
        <v>1</v>
      </c>
      <c r="D15" s="25">
        <v>1</v>
      </c>
      <c r="E15" s="34">
        <f>Sheet2!S17</f>
        <v>230</v>
      </c>
      <c r="F15" s="26">
        <v>0.5</v>
      </c>
      <c r="G15" s="26">
        <v>0.48</v>
      </c>
      <c r="H15" s="26">
        <v>0.45</v>
      </c>
      <c r="I15" s="26">
        <v>4.59</v>
      </c>
      <c r="J15" s="27">
        <v>2.0083000000000002</v>
      </c>
      <c r="K15" s="35">
        <f>Sheet2!M17</f>
        <v>0.30299999999999999</v>
      </c>
      <c r="L15" s="35">
        <f>Sheet2!N17</f>
        <v>0.39380500000000002</v>
      </c>
      <c r="N15" s="32">
        <v>57.646299999999997</v>
      </c>
      <c r="O15" s="32">
        <f t="shared" si="0"/>
        <v>210.01844255154208</v>
      </c>
      <c r="P15" s="33">
        <f t="shared" si="1"/>
        <v>0.91312366326757421</v>
      </c>
      <c r="Q15" s="32">
        <f t="shared" si="2"/>
        <v>61.530254681647946</v>
      </c>
      <c r="R15" s="32">
        <f t="shared" si="3"/>
        <v>224.16856342973327</v>
      </c>
      <c r="S15" s="33">
        <f t="shared" si="4"/>
        <v>0.97464592795536209</v>
      </c>
      <c r="T15" s="33">
        <f t="shared" si="5"/>
        <v>-6.1522264687787875E-2</v>
      </c>
    </row>
    <row r="16" spans="1:20">
      <c r="A16" s="24">
        <v>14</v>
      </c>
      <c r="B16" s="25">
        <v>3</v>
      </c>
      <c r="C16" s="25">
        <v>1</v>
      </c>
      <c r="D16" s="25">
        <v>2</v>
      </c>
      <c r="E16" s="34">
        <f>Sheet2!S18</f>
        <v>115</v>
      </c>
      <c r="F16" s="26">
        <v>0.52</v>
      </c>
      <c r="G16" s="26">
        <v>0.49</v>
      </c>
      <c r="H16" s="26">
        <v>0.47</v>
      </c>
      <c r="I16" s="26">
        <v>6.94</v>
      </c>
      <c r="J16" s="27">
        <v>2.1474000000000002</v>
      </c>
      <c r="K16" s="35">
        <f>Sheet2!M18</f>
        <v>0</v>
      </c>
      <c r="L16" s="35">
        <f>Sheet2!N18</f>
        <v>0.39400000000000002</v>
      </c>
      <c r="N16" s="32">
        <v>31.2989</v>
      </c>
      <c r="O16" s="32">
        <f t="shared" si="0"/>
        <v>79.438832487309639</v>
      </c>
      <c r="P16" s="33">
        <f t="shared" si="1"/>
        <v>0.69077245641138818</v>
      </c>
      <c r="Q16" s="32">
        <f t="shared" si="2"/>
        <v>30.765127340823973</v>
      </c>
      <c r="R16" s="32">
        <f t="shared" si="3"/>
        <v>78.084079545238509</v>
      </c>
      <c r="S16" s="33">
        <f t="shared" si="4"/>
        <v>0.67899199604555227</v>
      </c>
      <c r="T16" s="33">
        <f t="shared" si="5"/>
        <v>1.178046036583591E-2</v>
      </c>
    </row>
    <row r="17" spans="1:20">
      <c r="A17" s="24">
        <v>15</v>
      </c>
      <c r="B17" s="25">
        <v>3</v>
      </c>
      <c r="C17" s="25">
        <v>2</v>
      </c>
      <c r="D17" s="25">
        <v>1</v>
      </c>
      <c r="E17" s="34">
        <f>Sheet2!S19</f>
        <v>322</v>
      </c>
      <c r="F17" s="26">
        <v>0.75</v>
      </c>
      <c r="G17" s="26">
        <v>0.71</v>
      </c>
      <c r="H17" s="26">
        <v>0.68</v>
      </c>
      <c r="I17" s="26">
        <v>12.49</v>
      </c>
      <c r="J17" s="27">
        <v>8.7302</v>
      </c>
      <c r="K17" s="35">
        <f>Sheet2!M19</f>
        <v>2.1999999999999999E-2</v>
      </c>
      <c r="L17" s="35">
        <f>Sheet2!N19</f>
        <v>0.65232600000000007</v>
      </c>
      <c r="N17" s="32">
        <v>39.942</v>
      </c>
      <c r="O17" s="32">
        <f t="shared" si="0"/>
        <v>62.607485823876416</v>
      </c>
      <c r="P17" s="33">
        <f t="shared" si="1"/>
        <v>0.19443318578843607</v>
      </c>
      <c r="Q17" s="32">
        <f t="shared" si="2"/>
        <v>86.142356554307113</v>
      </c>
      <c r="R17" s="32">
        <f t="shared" si="3"/>
        <v>135.02469497794527</v>
      </c>
      <c r="S17" s="33">
        <f t="shared" si="4"/>
        <v>0.41933135086318407</v>
      </c>
      <c r="T17" s="33">
        <f t="shared" si="5"/>
        <v>-0.224898165074748</v>
      </c>
    </row>
    <row r="18" spans="1:20">
      <c r="A18" s="24">
        <v>16</v>
      </c>
      <c r="B18" s="25">
        <v>3</v>
      </c>
      <c r="C18" s="25">
        <v>2</v>
      </c>
      <c r="D18" s="25">
        <v>2</v>
      </c>
      <c r="E18" s="34">
        <f>Sheet2!S20</f>
        <v>136</v>
      </c>
      <c r="F18" s="26">
        <v>0.7</v>
      </c>
      <c r="G18" s="26">
        <v>0.67</v>
      </c>
      <c r="H18" s="26">
        <v>0.63</v>
      </c>
      <c r="I18" s="26">
        <v>13.44</v>
      </c>
      <c r="J18" s="27">
        <v>6.5145999999999997</v>
      </c>
      <c r="K18" s="35">
        <f>Sheet2!M20</f>
        <v>2.5999999999999999E-2</v>
      </c>
      <c r="L18" s="35">
        <f>Sheet2!N20</f>
        <v>0.71783799999999998</v>
      </c>
      <c r="N18" s="32">
        <v>18.189800000000002</v>
      </c>
      <c r="O18" s="32">
        <f t="shared" si="0"/>
        <v>26.016119713522848</v>
      </c>
      <c r="P18" s="33">
        <f t="shared" si="1"/>
        <v>0.19129499789355034</v>
      </c>
      <c r="Q18" s="32">
        <f t="shared" si="2"/>
        <v>36.383107116104867</v>
      </c>
      <c r="R18" s="32">
        <f t="shared" si="3"/>
        <v>52.037255510368951</v>
      </c>
      <c r="S18" s="33">
        <f t="shared" si="4"/>
        <v>0.3826268787527129</v>
      </c>
      <c r="T18" s="33">
        <f t="shared" si="5"/>
        <v>-0.19133188085916256</v>
      </c>
    </row>
    <row r="19" spans="1:20">
      <c r="A19" s="24">
        <v>17</v>
      </c>
      <c r="B19" s="25">
        <v>3</v>
      </c>
      <c r="C19" s="25">
        <v>3</v>
      </c>
      <c r="D19" s="25">
        <v>1</v>
      </c>
      <c r="E19" s="34">
        <f>Sheet2!S21</f>
        <v>48</v>
      </c>
      <c r="F19" s="26">
        <v>0.93</v>
      </c>
      <c r="G19" s="26">
        <v>0.88</v>
      </c>
      <c r="H19" s="26">
        <v>0.84</v>
      </c>
      <c r="I19" s="26">
        <v>4.6500000000000004</v>
      </c>
      <c r="J19" s="27">
        <v>2.0398000000000001</v>
      </c>
      <c r="K19" s="35">
        <f>Sheet2!M21</f>
        <v>0</v>
      </c>
      <c r="L19" s="35">
        <f>Sheet2!N21</f>
        <v>1</v>
      </c>
      <c r="N19" s="32">
        <v>9.3053000000000008</v>
      </c>
      <c r="O19" s="32">
        <f t="shared" si="0"/>
        <v>9.3053000000000008</v>
      </c>
      <c r="P19" s="33">
        <f t="shared" si="1"/>
        <v>0.19386041666666667</v>
      </c>
      <c r="Q19" s="32">
        <f t="shared" si="2"/>
        <v>12.841096629213483</v>
      </c>
      <c r="R19" s="32">
        <f t="shared" si="3"/>
        <v>12.841096629213483</v>
      </c>
      <c r="S19" s="33">
        <f t="shared" si="4"/>
        <v>0.26752284644194757</v>
      </c>
      <c r="T19" s="33">
        <f t="shared" si="5"/>
        <v>-7.3662429775280897E-2</v>
      </c>
    </row>
    <row r="20" spans="1:20">
      <c r="A20" s="24">
        <v>18</v>
      </c>
      <c r="B20" s="25">
        <v>3</v>
      </c>
      <c r="C20" s="25">
        <v>3</v>
      </c>
      <c r="D20" s="25">
        <v>2</v>
      </c>
      <c r="E20" s="34">
        <f>Sheet2!S22</f>
        <v>46</v>
      </c>
      <c r="F20" s="26">
        <v>0.94</v>
      </c>
      <c r="G20" s="26">
        <v>0.89</v>
      </c>
      <c r="H20" s="26">
        <v>0.85</v>
      </c>
      <c r="I20" s="26">
        <v>2.02</v>
      </c>
      <c r="J20" s="27">
        <v>0.7853</v>
      </c>
      <c r="K20" s="35">
        <f>Sheet2!M22</f>
        <v>0.154</v>
      </c>
      <c r="L20" s="35">
        <f>Sheet2!N22</f>
        <v>0.84599999999999997</v>
      </c>
      <c r="N20" s="32">
        <v>6.6177999999999999</v>
      </c>
      <c r="O20" s="32">
        <f t="shared" si="0"/>
        <v>9.2464049986307426</v>
      </c>
      <c r="P20" s="33">
        <f t="shared" si="1"/>
        <v>0.20100880431805962</v>
      </c>
      <c r="Q20" s="32">
        <f t="shared" si="2"/>
        <v>12.306050936329587</v>
      </c>
      <c r="R20" s="32">
        <f t="shared" si="3"/>
        <v>17.194041961238241</v>
      </c>
      <c r="S20" s="33">
        <f t="shared" si="4"/>
        <v>0.37378352089648353</v>
      </c>
      <c r="T20" s="33">
        <f t="shared" si="5"/>
        <v>-0.17277471657842391</v>
      </c>
    </row>
    <row r="22" spans="1:20">
      <c r="E22" s="26">
        <f>SUM(E3:E20)</f>
        <v>1869</v>
      </c>
      <c r="N22" s="32">
        <f>SUM(N3:N20)</f>
        <v>500.00020000000001</v>
      </c>
      <c r="O22" s="32">
        <f>SUM(O3:O20)</f>
        <v>943.83142576196212</v>
      </c>
      <c r="Q22" s="32">
        <f>SUM(Q3:Q20)</f>
        <v>500.00020000000001</v>
      </c>
      <c r="R22" s="32">
        <f>SUM(R3:R20)</f>
        <v>934.05498558008867</v>
      </c>
    </row>
    <row r="24" spans="1:20">
      <c r="O24" s="28" t="s">
        <v>48</v>
      </c>
      <c r="P24" s="33">
        <f>MIN(P3:P20)</f>
        <v>0.19129499789355034</v>
      </c>
      <c r="S24" s="33">
        <f>MIN(S3:S20)</f>
        <v>0.26752284644194757</v>
      </c>
      <c r="T24" s="33"/>
    </row>
    <row r="25" spans="1:20">
      <c r="O25" s="28" t="s">
        <v>49</v>
      </c>
      <c r="P25" s="33">
        <f>MEDIAN(P3:P20)</f>
        <v>0.44617974977499186</v>
      </c>
      <c r="S25" s="33">
        <f>MEDIAN(S3:S20)</f>
        <v>0.37820519982459821</v>
      </c>
      <c r="T25" s="33"/>
    </row>
    <row r="26" spans="1:20">
      <c r="O26" s="28" t="s">
        <v>50</v>
      </c>
      <c r="P26" s="33">
        <f>AVERAGE(P3:P20)</f>
        <v>0.54232929907881799</v>
      </c>
      <c r="S26" s="33">
        <f>AVERAGE(S3:S20)</f>
        <v>0.44249286612568201</v>
      </c>
      <c r="T26" s="33"/>
    </row>
    <row r="27" spans="1:20">
      <c r="O27" s="28" t="s">
        <v>51</v>
      </c>
      <c r="P27" s="33">
        <f>MAX(P3:P20)</f>
        <v>0.97918124407677376</v>
      </c>
      <c r="S27" s="33">
        <f>MAX(S3:S20)</f>
        <v>0.97464592795536209</v>
      </c>
      <c r="T27" s="33"/>
    </row>
  </sheetData>
  <mergeCells count="2">
    <mergeCell ref="N1:P1"/>
    <mergeCell ref="Q1:T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4"/>
  <sheetViews>
    <sheetView zoomScale="85" zoomScaleNormal="85" workbookViewId="0">
      <selection activeCell="M5" sqref="M5"/>
    </sheetView>
  </sheetViews>
  <sheetFormatPr defaultRowHeight="15"/>
  <cols>
    <col min="1" max="1" width="11" customWidth="1"/>
    <col min="2" max="2" width="15.85546875" customWidth="1"/>
    <col min="3" max="3" width="12.28515625" customWidth="1"/>
    <col min="4" max="5" width="8" customWidth="1"/>
    <col min="6" max="6" width="8" style="2" customWidth="1"/>
    <col min="7" max="9" width="10.5703125" style="1" customWidth="1"/>
    <col min="10" max="10" width="1.140625" style="1" customWidth="1"/>
    <col min="11" max="13" width="8" style="5" customWidth="1"/>
    <col min="14" max="14" width="7.140625" style="6" bestFit="1" customWidth="1"/>
    <col min="15" max="16" width="9.140625" style="5"/>
    <col min="17" max="17" width="8" style="5" customWidth="1"/>
  </cols>
  <sheetData>
    <row r="1" spans="1:20">
      <c r="F1"/>
      <c r="G1"/>
      <c r="H1" s="2"/>
      <c r="K1" s="1"/>
      <c r="L1" s="1"/>
      <c r="M1" s="22" t="s">
        <v>11</v>
      </c>
      <c r="N1" s="22"/>
      <c r="O1" s="22"/>
      <c r="P1" s="22"/>
      <c r="Q1" s="22"/>
      <c r="R1" s="22"/>
      <c r="S1" s="5"/>
    </row>
    <row r="2" spans="1:20">
      <c r="A2" s="16" t="s">
        <v>25</v>
      </c>
      <c r="B2" s="16" t="s">
        <v>28</v>
      </c>
      <c r="C2" s="16"/>
      <c r="E2" t="s">
        <v>2</v>
      </c>
      <c r="F2"/>
      <c r="G2"/>
      <c r="H2" s="2" t="s">
        <v>1</v>
      </c>
      <c r="I2" s="21" t="s">
        <v>12</v>
      </c>
      <c r="J2" s="21"/>
      <c r="K2" s="21"/>
      <c r="L2" s="1"/>
      <c r="N2" s="5"/>
      <c r="P2" s="6" t="s">
        <v>1</v>
      </c>
      <c r="R2" s="5"/>
      <c r="S2" s="5" t="s">
        <v>2</v>
      </c>
    </row>
    <row r="3" spans="1:20">
      <c r="A3" s="16" t="s">
        <v>26</v>
      </c>
      <c r="B3" s="16" t="s">
        <v>27</v>
      </c>
      <c r="C3" s="16" t="s">
        <v>16</v>
      </c>
      <c r="D3" t="s">
        <v>3</v>
      </c>
      <c r="E3" t="s">
        <v>6</v>
      </c>
      <c r="F3" t="s">
        <v>9</v>
      </c>
      <c r="G3" t="s">
        <v>10</v>
      </c>
      <c r="H3" s="2" t="s">
        <v>5</v>
      </c>
      <c r="I3" s="4" t="s">
        <v>4</v>
      </c>
      <c r="J3" s="4" t="s">
        <v>7</v>
      </c>
      <c r="K3" s="4" t="s">
        <v>8</v>
      </c>
      <c r="L3" s="1"/>
      <c r="M3" s="5" t="s">
        <v>9</v>
      </c>
      <c r="N3" s="5" t="s">
        <v>10</v>
      </c>
      <c r="P3" s="6" t="s">
        <v>5</v>
      </c>
      <c r="Q3" s="5" t="s">
        <v>7</v>
      </c>
      <c r="R3" s="5" t="s">
        <v>8</v>
      </c>
      <c r="S3" s="5" t="s">
        <v>6</v>
      </c>
      <c r="T3" s="5" t="s">
        <v>13</v>
      </c>
    </row>
    <row r="4" spans="1:20">
      <c r="A4" s="16"/>
      <c r="B4" s="16"/>
      <c r="C4" s="16"/>
      <c r="F4"/>
      <c r="G4"/>
      <c r="H4" s="2"/>
      <c r="K4" s="1"/>
      <c r="L4" s="1"/>
      <c r="N4" s="5"/>
      <c r="P4" s="6"/>
      <c r="R4" s="5"/>
      <c r="S4" s="5"/>
    </row>
    <row r="5" spans="1:20">
      <c r="A5" s="16" t="s">
        <v>17</v>
      </c>
      <c r="B5" s="16" t="s">
        <v>20</v>
      </c>
      <c r="C5" s="16" t="s">
        <v>29</v>
      </c>
      <c r="D5">
        <v>1</v>
      </c>
      <c r="E5">
        <v>28</v>
      </c>
      <c r="F5">
        <v>0</v>
      </c>
      <c r="G5">
        <v>0.88900000000000001</v>
      </c>
      <c r="H5" s="2">
        <f>(1-F5)*G5</f>
        <v>0.88900000000000001</v>
      </c>
      <c r="I5" s="1">
        <v>5.1692</v>
      </c>
      <c r="J5" s="1">
        <f>ROUND($I5/H5,0)</f>
        <v>6</v>
      </c>
      <c r="K5" s="1" t="str">
        <f t="shared" ref="K5:K22" si="0">IF(J5&gt;$E5,J5-$E5,"")</f>
        <v/>
      </c>
      <c r="L5" s="1"/>
      <c r="M5" s="5">
        <v>0</v>
      </c>
      <c r="N5" s="6">
        <f>H5+O5</f>
        <v>0.88900000000000001</v>
      </c>
      <c r="O5" s="5">
        <v>0</v>
      </c>
      <c r="P5" s="6">
        <f>(1-M5)*N5</f>
        <v>0.88900000000000001</v>
      </c>
      <c r="Q5" s="5">
        <f>ROUND($I5/P5,0)</f>
        <v>6</v>
      </c>
      <c r="R5" s="5" t="str">
        <f t="shared" ref="R5:R22" si="1">IF(Q5&gt;$E5,Q5-$E5,"")</f>
        <v/>
      </c>
      <c r="S5" s="5">
        <f t="shared" ref="S5:S22" si="2">IF(R5="",CEILING(T5*E5,1),CEILING(T5*(E5+R5),1))</f>
        <v>30</v>
      </c>
      <c r="T5" s="5">
        <v>1.05</v>
      </c>
    </row>
    <row r="6" spans="1:20">
      <c r="A6" s="16" t="s">
        <v>17</v>
      </c>
      <c r="B6" s="16" t="s">
        <v>20</v>
      </c>
      <c r="C6" s="17" t="s">
        <v>30</v>
      </c>
      <c r="D6">
        <v>2</v>
      </c>
      <c r="E6">
        <v>40</v>
      </c>
      <c r="F6">
        <v>0</v>
      </c>
      <c r="G6">
        <v>0.84599999999999997</v>
      </c>
      <c r="H6" s="2">
        <f t="shared" ref="H6:H22" si="3">(1-F6)*G6</f>
        <v>0.84599999999999997</v>
      </c>
      <c r="I6" s="1">
        <v>10.950699999999999</v>
      </c>
      <c r="J6" s="1">
        <f t="shared" ref="J6:J22" si="4">ROUND($I6/H6,0)</f>
        <v>13</v>
      </c>
      <c r="K6" s="1" t="str">
        <f t="shared" si="0"/>
        <v/>
      </c>
      <c r="L6" s="1"/>
      <c r="M6" s="5">
        <v>0</v>
      </c>
      <c r="N6" s="6">
        <f t="shared" ref="N6:N22" si="5">H6+O6</f>
        <v>0.84599999999999997</v>
      </c>
      <c r="O6" s="5">
        <v>0</v>
      </c>
      <c r="P6" s="6">
        <f t="shared" ref="P6:P22" si="6">(1-M6)*N6</f>
        <v>0.84599999999999997</v>
      </c>
      <c r="Q6" s="5">
        <f t="shared" ref="Q6:Q22" si="7">ROUND($I6/P6,0)</f>
        <v>13</v>
      </c>
      <c r="R6" s="5" t="str">
        <f t="shared" si="1"/>
        <v/>
      </c>
      <c r="S6" s="5">
        <f t="shared" si="2"/>
        <v>44</v>
      </c>
      <c r="T6" s="5">
        <v>1.1000000000000001</v>
      </c>
    </row>
    <row r="7" spans="1:20">
      <c r="A7" s="16" t="s">
        <v>17</v>
      </c>
      <c r="B7" s="18" t="s">
        <v>23</v>
      </c>
      <c r="C7" s="16" t="s">
        <v>29</v>
      </c>
      <c r="D7">
        <v>3</v>
      </c>
      <c r="E7">
        <v>96</v>
      </c>
      <c r="F7">
        <v>9.7000000000000003E-2</v>
      </c>
      <c r="G7">
        <v>0.57099999999999995</v>
      </c>
      <c r="H7" s="2">
        <f t="shared" si="3"/>
        <v>0.51561299999999999</v>
      </c>
      <c r="I7" s="1">
        <v>24.263100000000001</v>
      </c>
      <c r="J7" s="1">
        <f t="shared" si="4"/>
        <v>47</v>
      </c>
      <c r="K7" s="1" t="str">
        <f t="shared" si="0"/>
        <v/>
      </c>
      <c r="L7" s="1"/>
      <c r="M7" s="5">
        <v>9.7000000000000003E-2</v>
      </c>
      <c r="N7" s="6">
        <f t="shared" si="5"/>
        <v>0.51561299999999999</v>
      </c>
      <c r="O7" s="5">
        <v>0</v>
      </c>
      <c r="P7" s="6">
        <f t="shared" si="6"/>
        <v>0.46559853899999998</v>
      </c>
      <c r="Q7" s="5">
        <f t="shared" si="7"/>
        <v>52</v>
      </c>
      <c r="R7" s="5" t="str">
        <f t="shared" si="1"/>
        <v/>
      </c>
      <c r="S7" s="5">
        <f t="shared" si="2"/>
        <v>106</v>
      </c>
      <c r="T7" s="5">
        <v>1.1000000000000001</v>
      </c>
    </row>
    <row r="8" spans="1:20">
      <c r="A8" s="16" t="s">
        <v>17</v>
      </c>
      <c r="B8" s="18" t="s">
        <v>23</v>
      </c>
      <c r="C8" s="17" t="s">
        <v>30</v>
      </c>
      <c r="D8">
        <v>4</v>
      </c>
      <c r="E8">
        <v>230</v>
      </c>
      <c r="F8">
        <v>1.2999999999999999E-2</v>
      </c>
      <c r="G8">
        <v>0.79700000000000004</v>
      </c>
      <c r="H8" s="2">
        <f t="shared" si="3"/>
        <v>0.78663899999999998</v>
      </c>
      <c r="I8" s="1">
        <v>66.127099999999999</v>
      </c>
      <c r="J8" s="1">
        <f t="shared" si="4"/>
        <v>84</v>
      </c>
      <c r="K8" s="1" t="str">
        <f t="shared" si="0"/>
        <v/>
      </c>
      <c r="L8" s="1"/>
      <c r="M8" s="5">
        <v>1.2999999999999999E-2</v>
      </c>
      <c r="N8" s="6">
        <f t="shared" si="5"/>
        <v>0.78663899999999998</v>
      </c>
      <c r="O8" s="5">
        <v>0</v>
      </c>
      <c r="P8" s="6">
        <f t="shared" si="6"/>
        <v>0.77641269299999993</v>
      </c>
      <c r="Q8" s="5">
        <f t="shared" si="7"/>
        <v>85</v>
      </c>
      <c r="R8" s="5" t="str">
        <f t="shared" si="1"/>
        <v/>
      </c>
      <c r="S8" s="5">
        <f t="shared" si="2"/>
        <v>253</v>
      </c>
      <c r="T8" s="5">
        <v>1.1000000000000001</v>
      </c>
    </row>
    <row r="9" spans="1:20">
      <c r="A9" s="16" t="s">
        <v>17</v>
      </c>
      <c r="B9" s="17" t="s">
        <v>24</v>
      </c>
      <c r="C9" s="16" t="s">
        <v>29</v>
      </c>
      <c r="D9">
        <v>5</v>
      </c>
      <c r="E9">
        <v>70</v>
      </c>
      <c r="F9">
        <v>0</v>
      </c>
      <c r="G9">
        <v>0.91300000000000003</v>
      </c>
      <c r="H9" s="2">
        <f t="shared" si="3"/>
        <v>0.91300000000000003</v>
      </c>
      <c r="I9" s="1">
        <v>13.9232</v>
      </c>
      <c r="J9" s="1">
        <f t="shared" si="4"/>
        <v>15</v>
      </c>
      <c r="K9" s="1" t="str">
        <f t="shared" si="0"/>
        <v/>
      </c>
      <c r="L9" s="1"/>
      <c r="M9" s="5">
        <v>0</v>
      </c>
      <c r="N9" s="6">
        <f t="shared" si="5"/>
        <v>0.91300000000000003</v>
      </c>
      <c r="O9" s="5">
        <v>0</v>
      </c>
      <c r="P9" s="6">
        <f t="shared" si="6"/>
        <v>0.91300000000000003</v>
      </c>
      <c r="Q9" s="5">
        <f t="shared" si="7"/>
        <v>15</v>
      </c>
      <c r="R9" s="5" t="str">
        <f t="shared" si="1"/>
        <v/>
      </c>
      <c r="S9" s="5">
        <f t="shared" si="2"/>
        <v>77</v>
      </c>
      <c r="T9" s="5">
        <v>1.1000000000000001</v>
      </c>
    </row>
    <row r="10" spans="1:20">
      <c r="A10" s="16" t="s">
        <v>17</v>
      </c>
      <c r="B10" s="17" t="s">
        <v>24</v>
      </c>
      <c r="C10" s="17" t="s">
        <v>30</v>
      </c>
      <c r="D10">
        <v>6</v>
      </c>
      <c r="E10">
        <v>40</v>
      </c>
      <c r="F10">
        <v>0.154</v>
      </c>
      <c r="G10">
        <v>1</v>
      </c>
      <c r="H10" s="2">
        <f t="shared" si="3"/>
        <v>0.84599999999999997</v>
      </c>
      <c r="I10" s="1">
        <v>5.5667</v>
      </c>
      <c r="J10" s="1">
        <f t="shared" si="4"/>
        <v>7</v>
      </c>
      <c r="K10" s="1" t="str">
        <f t="shared" si="0"/>
        <v/>
      </c>
      <c r="L10" s="1"/>
      <c r="M10" s="5">
        <v>0.154</v>
      </c>
      <c r="N10" s="6">
        <f t="shared" si="5"/>
        <v>0.84599999999999997</v>
      </c>
      <c r="O10" s="5">
        <v>0</v>
      </c>
      <c r="P10" s="6">
        <f t="shared" si="6"/>
        <v>0.71571599999999991</v>
      </c>
      <c r="Q10" s="5">
        <f t="shared" si="7"/>
        <v>8</v>
      </c>
      <c r="R10" s="5" t="str">
        <f t="shared" si="1"/>
        <v/>
      </c>
      <c r="S10" s="5">
        <f t="shared" si="2"/>
        <v>44</v>
      </c>
      <c r="T10" s="5">
        <v>1.1000000000000001</v>
      </c>
    </row>
    <row r="11" spans="1:20">
      <c r="A11" s="18" t="s">
        <v>18</v>
      </c>
      <c r="B11" s="16" t="s">
        <v>20</v>
      </c>
      <c r="C11" s="16" t="s">
        <v>29</v>
      </c>
      <c r="D11">
        <v>7</v>
      </c>
      <c r="E11">
        <v>86</v>
      </c>
      <c r="F11">
        <v>7.0999999999999994E-2</v>
      </c>
      <c r="G11">
        <v>0.308</v>
      </c>
      <c r="H11" s="2">
        <f t="shared" si="3"/>
        <v>0.286132</v>
      </c>
      <c r="I11" s="1">
        <v>58.225499999999997</v>
      </c>
      <c r="J11" s="1">
        <f t="shared" si="4"/>
        <v>203</v>
      </c>
      <c r="K11" s="1">
        <f t="shared" si="0"/>
        <v>117</v>
      </c>
      <c r="L11" s="1"/>
      <c r="M11" s="5">
        <v>7.0999999999999994E-2</v>
      </c>
      <c r="N11" s="6">
        <f t="shared" si="5"/>
        <v>0.58613199999999999</v>
      </c>
      <c r="O11" s="5">
        <v>0.3</v>
      </c>
      <c r="P11" s="6">
        <f t="shared" si="6"/>
        <v>0.544516628</v>
      </c>
      <c r="Q11" s="5">
        <f t="shared" si="7"/>
        <v>107</v>
      </c>
      <c r="R11" s="5">
        <f t="shared" si="1"/>
        <v>21</v>
      </c>
      <c r="S11" s="5">
        <f t="shared" si="2"/>
        <v>118</v>
      </c>
      <c r="T11" s="5">
        <v>1.1000000000000001</v>
      </c>
    </row>
    <row r="12" spans="1:20">
      <c r="A12" s="18" t="s">
        <v>18</v>
      </c>
      <c r="B12" s="16" t="s">
        <v>20</v>
      </c>
      <c r="C12" s="17" t="s">
        <v>30</v>
      </c>
      <c r="D12" s="7">
        <v>8</v>
      </c>
      <c r="E12">
        <v>42</v>
      </c>
      <c r="F12">
        <v>7.0999999999999994E-2</v>
      </c>
      <c r="G12">
        <v>0.53800000000000003</v>
      </c>
      <c r="H12" s="2">
        <f t="shared" si="3"/>
        <v>0.49980200000000008</v>
      </c>
      <c r="I12" s="1">
        <v>41.9801</v>
      </c>
      <c r="J12" s="1">
        <f t="shared" si="4"/>
        <v>84</v>
      </c>
      <c r="K12" s="1">
        <f t="shared" si="0"/>
        <v>42</v>
      </c>
      <c r="L12" s="1"/>
      <c r="M12" s="5">
        <v>0</v>
      </c>
      <c r="N12" s="6">
        <f t="shared" si="5"/>
        <v>0.49980200000000008</v>
      </c>
      <c r="O12" s="5">
        <v>0</v>
      </c>
      <c r="P12" s="6">
        <f t="shared" si="6"/>
        <v>0.49980200000000008</v>
      </c>
      <c r="Q12" s="5">
        <f t="shared" si="7"/>
        <v>84</v>
      </c>
      <c r="R12" s="5">
        <f t="shared" si="1"/>
        <v>42</v>
      </c>
      <c r="S12" s="5">
        <f t="shared" si="2"/>
        <v>89</v>
      </c>
      <c r="T12" s="5">
        <v>1.05</v>
      </c>
    </row>
    <row r="13" spans="1:20">
      <c r="A13" s="18" t="s">
        <v>18</v>
      </c>
      <c r="B13" s="18" t="s">
        <v>23</v>
      </c>
      <c r="C13" s="16" t="s">
        <v>29</v>
      </c>
      <c r="D13" s="7">
        <v>9</v>
      </c>
      <c r="E13">
        <v>36</v>
      </c>
      <c r="F13">
        <v>0</v>
      </c>
      <c r="G13">
        <v>0.5</v>
      </c>
      <c r="H13" s="2">
        <f t="shared" si="3"/>
        <v>0.5</v>
      </c>
      <c r="I13" s="1">
        <v>35.328299999999999</v>
      </c>
      <c r="J13" s="1">
        <f t="shared" si="4"/>
        <v>71</v>
      </c>
      <c r="K13" s="1">
        <f t="shared" si="0"/>
        <v>35</v>
      </c>
      <c r="L13" s="1"/>
      <c r="M13" s="5">
        <v>0</v>
      </c>
      <c r="N13" s="6">
        <f t="shared" si="5"/>
        <v>0.5</v>
      </c>
      <c r="O13" s="5">
        <v>0</v>
      </c>
      <c r="P13" s="6">
        <f t="shared" si="6"/>
        <v>0.5</v>
      </c>
      <c r="Q13" s="5">
        <f t="shared" si="7"/>
        <v>71</v>
      </c>
      <c r="R13" s="5">
        <f t="shared" si="1"/>
        <v>35</v>
      </c>
      <c r="S13" s="5">
        <f t="shared" si="2"/>
        <v>86</v>
      </c>
      <c r="T13" s="5">
        <v>1.2</v>
      </c>
    </row>
    <row r="14" spans="1:20">
      <c r="A14" s="18" t="s">
        <v>18</v>
      </c>
      <c r="B14" s="18" t="s">
        <v>23</v>
      </c>
      <c r="C14" s="17" t="s">
        <v>30</v>
      </c>
      <c r="D14">
        <v>10</v>
      </c>
      <c r="E14">
        <v>40</v>
      </c>
      <c r="F14">
        <v>0</v>
      </c>
      <c r="G14">
        <v>0.53800000000000003</v>
      </c>
      <c r="H14" s="2">
        <f t="shared" si="3"/>
        <v>0.53800000000000003</v>
      </c>
      <c r="I14" s="1">
        <v>39.455500000000001</v>
      </c>
      <c r="J14" s="1">
        <f t="shared" si="4"/>
        <v>73</v>
      </c>
      <c r="K14" s="1">
        <f t="shared" si="0"/>
        <v>33</v>
      </c>
      <c r="L14" s="1"/>
      <c r="M14" s="5">
        <v>0</v>
      </c>
      <c r="N14" s="6">
        <f t="shared" si="5"/>
        <v>0.53800000000000003</v>
      </c>
      <c r="O14" s="5">
        <v>0</v>
      </c>
      <c r="P14" s="6">
        <f t="shared" si="6"/>
        <v>0.53800000000000003</v>
      </c>
      <c r="Q14" s="5">
        <f t="shared" si="7"/>
        <v>73</v>
      </c>
      <c r="R14" s="5">
        <f t="shared" si="1"/>
        <v>33</v>
      </c>
      <c r="S14" s="5">
        <f t="shared" si="2"/>
        <v>73</v>
      </c>
      <c r="T14" s="5">
        <v>1</v>
      </c>
    </row>
    <row r="15" spans="1:20">
      <c r="A15" s="18" t="s">
        <v>18</v>
      </c>
      <c r="B15" s="17" t="s">
        <v>24</v>
      </c>
      <c r="C15" s="16" t="s">
        <v>29</v>
      </c>
      <c r="D15" s="7">
        <v>11</v>
      </c>
      <c r="E15">
        <v>12</v>
      </c>
      <c r="F15">
        <v>0</v>
      </c>
      <c r="G15">
        <v>1</v>
      </c>
      <c r="H15" s="2">
        <f t="shared" si="3"/>
        <v>1</v>
      </c>
      <c r="I15" s="1">
        <v>9.0607000000000006</v>
      </c>
      <c r="J15" s="1">
        <f t="shared" si="4"/>
        <v>9</v>
      </c>
      <c r="K15" s="1" t="str">
        <f t="shared" si="0"/>
        <v/>
      </c>
      <c r="L15" s="1"/>
      <c r="M15" s="5">
        <v>0</v>
      </c>
      <c r="N15" s="6">
        <f t="shared" si="5"/>
        <v>1</v>
      </c>
      <c r="O15" s="5">
        <v>0</v>
      </c>
      <c r="P15" s="6">
        <f t="shared" si="6"/>
        <v>1</v>
      </c>
      <c r="Q15" s="5">
        <f t="shared" si="7"/>
        <v>9</v>
      </c>
      <c r="R15" s="5" t="str">
        <f t="shared" si="1"/>
        <v/>
      </c>
      <c r="S15" s="5">
        <f t="shared" si="2"/>
        <v>12</v>
      </c>
      <c r="T15" s="5">
        <v>1</v>
      </c>
    </row>
    <row r="16" spans="1:20">
      <c r="A16" s="18" t="s">
        <v>18</v>
      </c>
      <c r="B16" s="17" t="s">
        <v>24</v>
      </c>
      <c r="C16" s="17" t="s">
        <v>30</v>
      </c>
      <c r="D16">
        <v>12</v>
      </c>
      <c r="E16">
        <v>28</v>
      </c>
      <c r="F16">
        <v>0.111</v>
      </c>
      <c r="G16">
        <v>1</v>
      </c>
      <c r="H16" s="2">
        <f t="shared" si="3"/>
        <v>0.88900000000000001</v>
      </c>
      <c r="I16" s="1">
        <v>26.9498</v>
      </c>
      <c r="J16" s="1">
        <f t="shared" si="4"/>
        <v>30</v>
      </c>
      <c r="K16" s="1">
        <f t="shared" si="0"/>
        <v>2</v>
      </c>
      <c r="L16" s="1"/>
      <c r="M16" s="5">
        <v>0.111</v>
      </c>
      <c r="N16" s="6">
        <f t="shared" si="5"/>
        <v>0.88900000000000001</v>
      </c>
      <c r="O16" s="5">
        <v>0</v>
      </c>
      <c r="P16" s="6">
        <f t="shared" si="6"/>
        <v>0.79032100000000005</v>
      </c>
      <c r="Q16" s="5">
        <f t="shared" si="7"/>
        <v>34</v>
      </c>
      <c r="R16" s="5">
        <f t="shared" si="1"/>
        <v>6</v>
      </c>
      <c r="S16" s="5">
        <f t="shared" si="2"/>
        <v>40</v>
      </c>
      <c r="T16" s="5">
        <v>1.1499999999999999</v>
      </c>
    </row>
    <row r="17" spans="1:20">
      <c r="A17" s="17" t="s">
        <v>19</v>
      </c>
      <c r="B17" s="16" t="s">
        <v>20</v>
      </c>
      <c r="C17" s="16" t="s">
        <v>29</v>
      </c>
      <c r="D17">
        <v>13</v>
      </c>
      <c r="E17">
        <v>200</v>
      </c>
      <c r="F17">
        <v>0.30299999999999999</v>
      </c>
      <c r="G17">
        <v>0.56499999999999995</v>
      </c>
      <c r="H17" s="2">
        <f t="shared" si="3"/>
        <v>0.39380500000000002</v>
      </c>
      <c r="I17" s="1">
        <v>42.5764</v>
      </c>
      <c r="J17" s="1">
        <f t="shared" si="4"/>
        <v>108</v>
      </c>
      <c r="K17" s="1" t="str">
        <f t="shared" si="0"/>
        <v/>
      </c>
      <c r="L17" s="1"/>
      <c r="M17" s="5">
        <v>0.30299999999999999</v>
      </c>
      <c r="N17" s="6">
        <f t="shared" si="5"/>
        <v>0.39380500000000002</v>
      </c>
      <c r="O17" s="5">
        <v>0</v>
      </c>
      <c r="P17" s="6">
        <f t="shared" si="6"/>
        <v>0.27448208500000004</v>
      </c>
      <c r="Q17" s="5">
        <f t="shared" si="7"/>
        <v>155</v>
      </c>
      <c r="R17" s="5" t="str">
        <f t="shared" si="1"/>
        <v/>
      </c>
      <c r="S17" s="5">
        <f t="shared" si="2"/>
        <v>230</v>
      </c>
      <c r="T17" s="5">
        <v>1.1499999999999999</v>
      </c>
    </row>
    <row r="18" spans="1:20">
      <c r="A18" s="17" t="s">
        <v>19</v>
      </c>
      <c r="B18" s="16" t="s">
        <v>20</v>
      </c>
      <c r="C18" s="17" t="s">
        <v>30</v>
      </c>
      <c r="D18">
        <v>14</v>
      </c>
      <c r="E18">
        <v>100</v>
      </c>
      <c r="F18">
        <v>0</v>
      </c>
      <c r="G18">
        <v>0.39400000000000002</v>
      </c>
      <c r="H18" s="2">
        <f t="shared" si="3"/>
        <v>0.39400000000000002</v>
      </c>
      <c r="I18" s="1">
        <v>21.429500000000001</v>
      </c>
      <c r="J18" s="1">
        <f t="shared" si="4"/>
        <v>54</v>
      </c>
      <c r="K18" s="1" t="str">
        <f t="shared" si="0"/>
        <v/>
      </c>
      <c r="L18" s="1"/>
      <c r="M18" s="5">
        <v>0</v>
      </c>
      <c r="N18" s="6">
        <f t="shared" si="5"/>
        <v>0.39400000000000002</v>
      </c>
      <c r="O18" s="5">
        <v>0</v>
      </c>
      <c r="P18" s="6">
        <f t="shared" si="6"/>
        <v>0.39400000000000002</v>
      </c>
      <c r="Q18" s="5">
        <f t="shared" si="7"/>
        <v>54</v>
      </c>
      <c r="R18" s="5" t="str">
        <f t="shared" si="1"/>
        <v/>
      </c>
      <c r="S18" s="5">
        <f t="shared" si="2"/>
        <v>115</v>
      </c>
      <c r="T18" s="5">
        <v>1.1499999999999999</v>
      </c>
    </row>
    <row r="19" spans="1:20">
      <c r="A19" s="17" t="s">
        <v>19</v>
      </c>
      <c r="B19" s="18" t="s">
        <v>23</v>
      </c>
      <c r="C19" s="16" t="s">
        <v>29</v>
      </c>
      <c r="D19">
        <v>15</v>
      </c>
      <c r="E19">
        <v>280</v>
      </c>
      <c r="F19">
        <v>2.1999999999999999E-2</v>
      </c>
      <c r="G19">
        <v>0.66700000000000004</v>
      </c>
      <c r="H19" s="2">
        <f t="shared" si="3"/>
        <v>0.65232600000000007</v>
      </c>
      <c r="I19" s="1">
        <v>63.746400000000001</v>
      </c>
      <c r="J19" s="1">
        <f t="shared" si="4"/>
        <v>98</v>
      </c>
      <c r="K19" s="1" t="str">
        <f t="shared" si="0"/>
        <v/>
      </c>
      <c r="L19" s="1"/>
      <c r="M19" s="5">
        <v>2.1999999999999999E-2</v>
      </c>
      <c r="N19" s="6">
        <f t="shared" si="5"/>
        <v>0.65232600000000007</v>
      </c>
      <c r="O19" s="5">
        <v>0</v>
      </c>
      <c r="P19" s="6">
        <f t="shared" si="6"/>
        <v>0.63797482800000005</v>
      </c>
      <c r="Q19" s="5">
        <f t="shared" si="7"/>
        <v>100</v>
      </c>
      <c r="R19" s="5" t="str">
        <f t="shared" si="1"/>
        <v/>
      </c>
      <c r="S19" s="5">
        <f t="shared" si="2"/>
        <v>322</v>
      </c>
      <c r="T19" s="5">
        <v>1.1499999999999999</v>
      </c>
    </row>
    <row r="20" spans="1:20">
      <c r="A20" s="17" t="s">
        <v>19</v>
      </c>
      <c r="B20" s="18" t="s">
        <v>23</v>
      </c>
      <c r="C20" s="17" t="s">
        <v>30</v>
      </c>
      <c r="D20">
        <v>16</v>
      </c>
      <c r="E20">
        <v>118</v>
      </c>
      <c r="F20">
        <v>2.5999999999999999E-2</v>
      </c>
      <c r="G20">
        <v>0.73699999999999999</v>
      </c>
      <c r="H20" s="2">
        <f t="shared" si="3"/>
        <v>0.71783799999999998</v>
      </c>
      <c r="I20" s="1">
        <v>25.247800000000002</v>
      </c>
      <c r="J20" s="1">
        <f t="shared" si="4"/>
        <v>35</v>
      </c>
      <c r="K20" s="1" t="str">
        <f t="shared" si="0"/>
        <v/>
      </c>
      <c r="L20" s="1"/>
      <c r="M20" s="5">
        <v>2.5999999999999999E-2</v>
      </c>
      <c r="N20" s="6">
        <f t="shared" si="5"/>
        <v>0.71783799999999998</v>
      </c>
      <c r="O20" s="5">
        <v>0</v>
      </c>
      <c r="P20" s="6">
        <f t="shared" si="6"/>
        <v>0.69917421199999996</v>
      </c>
      <c r="Q20" s="5">
        <f t="shared" si="7"/>
        <v>36</v>
      </c>
      <c r="R20" s="5" t="str">
        <f t="shared" si="1"/>
        <v/>
      </c>
      <c r="S20" s="5">
        <f t="shared" si="2"/>
        <v>136</v>
      </c>
      <c r="T20" s="5">
        <v>1.1499999999999999</v>
      </c>
    </row>
    <row r="21" spans="1:20">
      <c r="A21" s="17" t="s">
        <v>19</v>
      </c>
      <c r="B21" s="17" t="s">
        <v>24</v>
      </c>
      <c r="C21" s="16" t="s">
        <v>29</v>
      </c>
      <c r="D21">
        <v>17</v>
      </c>
      <c r="E21">
        <v>40</v>
      </c>
      <c r="F21">
        <v>0</v>
      </c>
      <c r="G21">
        <v>1</v>
      </c>
      <c r="H21" s="2">
        <f t="shared" si="3"/>
        <v>1</v>
      </c>
      <c r="I21" s="1">
        <v>5.2050000000000001</v>
      </c>
      <c r="J21" s="1">
        <f t="shared" si="4"/>
        <v>5</v>
      </c>
      <c r="K21" s="1" t="str">
        <f t="shared" si="0"/>
        <v/>
      </c>
      <c r="L21" s="1"/>
      <c r="M21" s="5">
        <v>0</v>
      </c>
      <c r="N21" s="6">
        <f t="shared" si="5"/>
        <v>1</v>
      </c>
      <c r="O21" s="5">
        <v>0</v>
      </c>
      <c r="P21" s="6">
        <f t="shared" si="6"/>
        <v>1</v>
      </c>
      <c r="Q21" s="5">
        <f t="shared" si="7"/>
        <v>5</v>
      </c>
      <c r="R21" s="5" t="str">
        <f t="shared" si="1"/>
        <v/>
      </c>
      <c r="S21" s="5">
        <f t="shared" si="2"/>
        <v>48</v>
      </c>
      <c r="T21" s="5">
        <v>1.2</v>
      </c>
    </row>
    <row r="22" spans="1:20">
      <c r="A22" s="17" t="s">
        <v>19</v>
      </c>
      <c r="B22" s="17" t="s">
        <v>24</v>
      </c>
      <c r="C22" s="17" t="s">
        <v>30</v>
      </c>
      <c r="D22">
        <v>18</v>
      </c>
      <c r="E22">
        <v>40</v>
      </c>
      <c r="F22">
        <v>0.154</v>
      </c>
      <c r="G22">
        <v>1</v>
      </c>
      <c r="H22" s="2">
        <f t="shared" si="3"/>
        <v>0.84599999999999997</v>
      </c>
      <c r="I22" s="1">
        <v>4.7949999999999999</v>
      </c>
      <c r="J22" s="1">
        <f t="shared" si="4"/>
        <v>6</v>
      </c>
      <c r="K22" s="1" t="str">
        <f t="shared" si="0"/>
        <v/>
      </c>
      <c r="L22" s="1"/>
      <c r="M22" s="5">
        <v>0.154</v>
      </c>
      <c r="N22" s="6">
        <f t="shared" si="5"/>
        <v>0.84599999999999997</v>
      </c>
      <c r="O22" s="5">
        <v>0</v>
      </c>
      <c r="P22" s="6">
        <f t="shared" si="6"/>
        <v>0.71571599999999991</v>
      </c>
      <c r="Q22" s="5">
        <f t="shared" si="7"/>
        <v>7</v>
      </c>
      <c r="R22" s="5" t="str">
        <f t="shared" si="1"/>
        <v/>
      </c>
      <c r="S22" s="5">
        <f t="shared" si="2"/>
        <v>46</v>
      </c>
      <c r="T22" s="5">
        <v>1.1499999999999999</v>
      </c>
    </row>
    <row r="23" spans="1:20">
      <c r="F23"/>
      <c r="G23"/>
      <c r="H23" s="2"/>
      <c r="K23" s="1"/>
      <c r="L23" s="1"/>
      <c r="N23" s="5"/>
      <c r="P23" s="6"/>
      <c r="R23" s="5"/>
      <c r="S23" s="5"/>
    </row>
    <row r="24" spans="1:20">
      <c r="E24">
        <f>SUM(E5:E22)</f>
        <v>1526</v>
      </c>
      <c r="F24"/>
      <c r="G24"/>
      <c r="H24" s="2"/>
      <c r="K24" s="1"/>
      <c r="L24" s="1"/>
      <c r="N24" s="5"/>
      <c r="P24" s="6"/>
      <c r="R24" s="5"/>
      <c r="S24" s="5">
        <f>SUM(S5:S22)</f>
        <v>1869</v>
      </c>
    </row>
  </sheetData>
  <mergeCells count="2">
    <mergeCell ref="M1:R1"/>
    <mergeCell ref="I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University of Maryland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Jill A. Dever</dc:creator>
  <cp:lastModifiedBy>Jill A. Dever</cp:lastModifiedBy>
  <dcterms:created xsi:type="dcterms:W3CDTF">2011-03-11T19:23:17Z</dcterms:created>
  <dcterms:modified xsi:type="dcterms:W3CDTF">2011-03-15T02:02:15Z</dcterms:modified>
</cp:coreProperties>
</file>