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KINGSTON/Seminars/SFCSummerSchooParis2017/data_SFC/"/>
    </mc:Choice>
  </mc:AlternateContent>
  <bookViews>
    <workbookView xWindow="0" yWindow="460" windowWidth="28800" windowHeight="16440" tabRatio="500" activeTab="5"/>
  </bookViews>
  <sheets>
    <sheet name="2013" sheetId="4" r:id="rId1"/>
    <sheet name="Raw Data" sheetId="1" r:id="rId2"/>
    <sheet name="Full TFM" sheetId="2" r:id="rId3"/>
    <sheet name="Simplified TFM" sheetId="3" r:id="rId4"/>
    <sheet name="Super Simplified TFM" sheetId="8" r:id="rId5"/>
    <sheet name="Super Simplified TFM Symbolic" sheetId="9" r:id="rId6"/>
  </sheets>
  <externalReferences>
    <externalReference r:id="rId7"/>
    <externalReference r:id="rId8"/>
  </externalReferences>
  <definedNames>
    <definedName name="_arr1">OFFSET('[1]0102QCU'!$C$9,0,0,1,COUNTA('[1]0102QCU'!$C1:$AZ1))</definedName>
    <definedName name="A">"assets+asets2"</definedName>
    <definedName name="assetsT" localSheetId="0">assets,assets2</definedName>
    <definedName name="assetsT" localSheetId="4">assets,assets2</definedName>
    <definedName name="assetsT" localSheetId="5">assets,assets2</definedName>
    <definedName name="assetsT">assets,assets2</definedName>
    <definedName name="_xlnm.Print_Area" localSheetId="0">'2013'!$B$1:$Q$234</definedName>
    <definedName name="_xlnm.Print_Titles" localSheetId="0">'2013'!$2:$6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9" l="1"/>
  <c r="H9" i="9"/>
  <c r="G9" i="9"/>
  <c r="F9" i="9"/>
  <c r="E9" i="9"/>
  <c r="C13" i="9"/>
  <c r="G13" i="9"/>
  <c r="F13" i="9"/>
  <c r="C12" i="9"/>
  <c r="H12" i="9"/>
  <c r="C11" i="9"/>
  <c r="H11" i="9"/>
  <c r="C10" i="9"/>
  <c r="G10" i="9"/>
  <c r="C15" i="9"/>
  <c r="H15" i="9"/>
  <c r="F15" i="9"/>
  <c r="H5" i="8"/>
  <c r="G3" i="8"/>
  <c r="G4" i="8"/>
  <c r="G5" i="8"/>
  <c r="E3" i="8"/>
  <c r="E4" i="8"/>
  <c r="E5" i="8"/>
  <c r="C3" i="8"/>
  <c r="C4" i="8"/>
  <c r="C5" i="8"/>
  <c r="F3" i="8"/>
  <c r="F4" i="8"/>
  <c r="F5" i="8"/>
  <c r="F13" i="8"/>
  <c r="H13" i="8"/>
  <c r="C13" i="8"/>
  <c r="H14" i="3"/>
  <c r="C14" i="3"/>
  <c r="C13" i="3"/>
  <c r="H5" i="3"/>
  <c r="H7" i="3"/>
  <c r="H9" i="3"/>
  <c r="H10" i="3"/>
  <c r="H12" i="3"/>
  <c r="H13" i="3"/>
  <c r="H15" i="3"/>
  <c r="H16" i="3"/>
  <c r="H17" i="3"/>
  <c r="H18" i="3"/>
  <c r="H19" i="3"/>
  <c r="H20" i="3"/>
  <c r="H21" i="3"/>
  <c r="H22" i="3"/>
  <c r="H23" i="3"/>
  <c r="H24" i="3"/>
  <c r="G3" i="3"/>
  <c r="G4" i="3"/>
  <c r="G5" i="3"/>
  <c r="E3" i="3"/>
  <c r="E4" i="3"/>
  <c r="E5" i="3"/>
  <c r="C3" i="3"/>
  <c r="C4" i="3"/>
  <c r="C5" i="3"/>
  <c r="F3" i="3"/>
  <c r="F4" i="3"/>
  <c r="F5" i="3"/>
  <c r="C17" i="3"/>
  <c r="H20" i="9"/>
  <c r="G20" i="9"/>
  <c r="F20" i="9"/>
  <c r="E20" i="9"/>
  <c r="C20" i="9"/>
  <c r="H19" i="9"/>
  <c r="G19" i="9"/>
  <c r="F19" i="9"/>
  <c r="E19" i="9"/>
  <c r="C19" i="9"/>
  <c r="H18" i="9"/>
  <c r="G18" i="9"/>
  <c r="F18" i="9"/>
  <c r="E18" i="9"/>
  <c r="C18" i="9"/>
  <c r="H17" i="9"/>
  <c r="G17" i="9"/>
  <c r="F17" i="9"/>
  <c r="E17" i="9"/>
  <c r="C17" i="9"/>
  <c r="H16" i="9"/>
  <c r="E16" i="9"/>
  <c r="C16" i="9"/>
  <c r="G15" i="9"/>
  <c r="E15" i="9"/>
  <c r="H14" i="9"/>
  <c r="G14" i="9"/>
  <c r="F14" i="9"/>
  <c r="E14" i="9"/>
  <c r="C14" i="9"/>
  <c r="F10" i="9"/>
  <c r="E13" i="9"/>
  <c r="D13" i="9"/>
  <c r="H6" i="9"/>
  <c r="H5" i="9"/>
  <c r="H7" i="9"/>
  <c r="H21" i="9"/>
  <c r="F6" i="9"/>
  <c r="G4" i="9"/>
  <c r="G3" i="9"/>
  <c r="G7" i="9"/>
  <c r="F4" i="9"/>
  <c r="E4" i="9"/>
  <c r="C4" i="9"/>
  <c r="H22" i="9"/>
  <c r="G22" i="9"/>
  <c r="F22" i="9"/>
  <c r="E22" i="9"/>
  <c r="C22" i="9"/>
  <c r="I19" i="9"/>
  <c r="I18" i="9"/>
  <c r="G16" i="9"/>
  <c r="F16" i="9"/>
  <c r="I5" i="9"/>
  <c r="F5" i="9"/>
  <c r="C3" i="9"/>
  <c r="F3" i="9"/>
  <c r="E3" i="9"/>
  <c r="I22" i="9"/>
  <c r="I20" i="9"/>
  <c r="I17" i="9"/>
  <c r="I16" i="9"/>
  <c r="I14" i="9"/>
  <c r="I12" i="9"/>
  <c r="H18" i="8"/>
  <c r="G18" i="8"/>
  <c r="F18" i="8"/>
  <c r="E18" i="8"/>
  <c r="C18" i="8"/>
  <c r="H17" i="8"/>
  <c r="G17" i="8"/>
  <c r="F17" i="8"/>
  <c r="E17" i="8"/>
  <c r="C17" i="8"/>
  <c r="G19" i="3"/>
  <c r="G13" i="8"/>
  <c r="E13" i="8"/>
  <c r="H20" i="8"/>
  <c r="G20" i="8"/>
  <c r="F20" i="8"/>
  <c r="E20" i="8"/>
  <c r="C20" i="8"/>
  <c r="H16" i="8"/>
  <c r="G16" i="8"/>
  <c r="F16" i="8"/>
  <c r="E16" i="8"/>
  <c r="C16" i="8"/>
  <c r="H15" i="8"/>
  <c r="G15" i="8"/>
  <c r="F15" i="8"/>
  <c r="E15" i="8"/>
  <c r="C15" i="8"/>
  <c r="H14" i="8"/>
  <c r="G14" i="8"/>
  <c r="F14" i="8"/>
  <c r="E14" i="8"/>
  <c r="C14" i="8"/>
  <c r="H12" i="8"/>
  <c r="G12" i="8"/>
  <c r="F12" i="8"/>
  <c r="E12" i="8"/>
  <c r="C12" i="8"/>
  <c r="I12" i="8"/>
  <c r="G11" i="8"/>
  <c r="F11" i="8"/>
  <c r="E11" i="8"/>
  <c r="D11" i="8"/>
  <c r="H10" i="8"/>
  <c r="C10" i="8"/>
  <c r="I10" i="8"/>
  <c r="H9" i="8"/>
  <c r="C9" i="8"/>
  <c r="I9" i="8"/>
  <c r="G8" i="8"/>
  <c r="F8" i="8"/>
  <c r="C8" i="8"/>
  <c r="I8" i="8"/>
  <c r="G7" i="8"/>
  <c r="G21" i="9"/>
  <c r="I13" i="9"/>
  <c r="F7" i="9"/>
  <c r="F21" i="9"/>
  <c r="I11" i="9"/>
  <c r="I15" i="9"/>
  <c r="E7" i="9"/>
  <c r="I4" i="9"/>
  <c r="I3" i="9"/>
  <c r="E21" i="9"/>
  <c r="I10" i="9"/>
  <c r="I6" i="9"/>
  <c r="C7" i="9"/>
  <c r="I4" i="8"/>
  <c r="I15" i="8"/>
  <c r="I18" i="8"/>
  <c r="C11" i="8"/>
  <c r="I11" i="8"/>
  <c r="I17" i="8"/>
  <c r="I16" i="8"/>
  <c r="I3" i="8"/>
  <c r="H7" i="8"/>
  <c r="I20" i="8"/>
  <c r="F7" i="8"/>
  <c r="F19" i="8"/>
  <c r="I14" i="8"/>
  <c r="G19" i="8"/>
  <c r="I13" i="8"/>
  <c r="F8" i="3"/>
  <c r="G8" i="3"/>
  <c r="C8" i="3"/>
  <c r="C9" i="3"/>
  <c r="C10" i="3"/>
  <c r="E11" i="3"/>
  <c r="F11" i="3"/>
  <c r="G11" i="3"/>
  <c r="C11" i="3"/>
  <c r="C6" i="3"/>
  <c r="C21" i="9"/>
  <c r="I21" i="9"/>
  <c r="C6" i="8"/>
  <c r="E7" i="8"/>
  <c r="E19" i="8"/>
  <c r="C7" i="8"/>
  <c r="H19" i="8"/>
  <c r="K234" i="4"/>
  <c r="H234" i="4"/>
  <c r="K233" i="4"/>
  <c r="H233" i="4"/>
  <c r="K232" i="4"/>
  <c r="H232" i="4"/>
  <c r="K231" i="4"/>
  <c r="H231" i="4"/>
  <c r="K229" i="4"/>
  <c r="K230" i="4"/>
  <c r="H229" i="4"/>
  <c r="H230" i="4"/>
  <c r="K228" i="4"/>
  <c r="H228" i="4"/>
  <c r="K227" i="4"/>
  <c r="H227" i="4"/>
  <c r="K226" i="4"/>
  <c r="H226" i="4"/>
  <c r="K225" i="4"/>
  <c r="H225" i="4"/>
  <c r="K224" i="4"/>
  <c r="H224" i="4"/>
  <c r="K223" i="4"/>
  <c r="H223" i="4"/>
  <c r="K222" i="4"/>
  <c r="H222" i="4"/>
  <c r="K221" i="4"/>
  <c r="H221" i="4"/>
  <c r="K220" i="4"/>
  <c r="H220" i="4"/>
  <c r="K219" i="4"/>
  <c r="H219" i="4"/>
  <c r="K218" i="4"/>
  <c r="H218" i="4"/>
  <c r="K217" i="4"/>
  <c r="H217" i="4"/>
  <c r="K216" i="4"/>
  <c r="H216" i="4"/>
  <c r="K215" i="4"/>
  <c r="H215" i="4"/>
  <c r="K214" i="4"/>
  <c r="Q161" i="4"/>
  <c r="Q212" i="4"/>
  <c r="P161" i="4"/>
  <c r="P212" i="4"/>
  <c r="O161" i="4"/>
  <c r="O212" i="4"/>
  <c r="N161" i="4"/>
  <c r="N212" i="4"/>
  <c r="M161" i="4"/>
  <c r="L161" i="4"/>
  <c r="K161" i="4"/>
  <c r="K185" i="4"/>
  <c r="K212" i="4"/>
  <c r="M212" i="4"/>
  <c r="L212" i="4"/>
  <c r="H161" i="4"/>
  <c r="H185" i="4"/>
  <c r="H212" i="4"/>
  <c r="G161" i="4"/>
  <c r="G212" i="4"/>
  <c r="F161" i="4"/>
  <c r="F212" i="4"/>
  <c r="E161" i="4"/>
  <c r="E212" i="4"/>
  <c r="D161" i="4"/>
  <c r="D212" i="4"/>
  <c r="C161" i="4"/>
  <c r="C212" i="4"/>
  <c r="B161" i="4"/>
  <c r="B212" i="4"/>
  <c r="Q160" i="4"/>
  <c r="Q211" i="4"/>
  <c r="P160" i="4"/>
  <c r="P211" i="4"/>
  <c r="O160" i="4"/>
  <c r="O211" i="4"/>
  <c r="N160" i="4"/>
  <c r="N211" i="4"/>
  <c r="M160" i="4"/>
  <c r="M211" i="4"/>
  <c r="L160" i="4"/>
  <c r="K160" i="4"/>
  <c r="K184" i="4"/>
  <c r="K211" i="4"/>
  <c r="L211" i="4"/>
  <c r="H160" i="4"/>
  <c r="H184" i="4"/>
  <c r="H211" i="4"/>
  <c r="G160" i="4"/>
  <c r="G211" i="4"/>
  <c r="F160" i="4"/>
  <c r="F211" i="4"/>
  <c r="E160" i="4"/>
  <c r="E211" i="4"/>
  <c r="D160" i="4"/>
  <c r="D211" i="4"/>
  <c r="C160" i="4"/>
  <c r="C211" i="4"/>
  <c r="B160" i="4"/>
  <c r="B211" i="4"/>
  <c r="Q159" i="4"/>
  <c r="Q210" i="4"/>
  <c r="P159" i="4"/>
  <c r="P210" i="4"/>
  <c r="O159" i="4"/>
  <c r="O210" i="4"/>
  <c r="N159" i="4"/>
  <c r="N210" i="4"/>
  <c r="M159" i="4"/>
  <c r="M210" i="4"/>
  <c r="L159" i="4"/>
  <c r="L210" i="4"/>
  <c r="K183" i="4"/>
  <c r="H159" i="4"/>
  <c r="H183" i="4"/>
  <c r="H210" i="4"/>
  <c r="G159" i="4"/>
  <c r="G210" i="4"/>
  <c r="F159" i="4"/>
  <c r="F210" i="4"/>
  <c r="E159" i="4"/>
  <c r="E210" i="4"/>
  <c r="D159" i="4"/>
  <c r="D210" i="4"/>
  <c r="C159" i="4"/>
  <c r="C210" i="4"/>
  <c r="B159" i="4"/>
  <c r="B210" i="4"/>
  <c r="Q158" i="4"/>
  <c r="Q209" i="4"/>
  <c r="P158" i="4"/>
  <c r="P209" i="4"/>
  <c r="O158" i="4"/>
  <c r="O209" i="4"/>
  <c r="N158" i="4"/>
  <c r="N209" i="4"/>
  <c r="M158" i="4"/>
  <c r="M209" i="4"/>
  <c r="L158" i="4"/>
  <c r="L209" i="4"/>
  <c r="K158" i="4"/>
  <c r="K182" i="4"/>
  <c r="K209" i="4"/>
  <c r="H158" i="4"/>
  <c r="H182" i="4"/>
  <c r="H209" i="4"/>
  <c r="G158" i="4"/>
  <c r="G209" i="4"/>
  <c r="F158" i="4"/>
  <c r="F209" i="4"/>
  <c r="E158" i="4"/>
  <c r="E209" i="4"/>
  <c r="D158" i="4"/>
  <c r="D209" i="4"/>
  <c r="C158" i="4"/>
  <c r="C209" i="4"/>
  <c r="B158" i="4"/>
  <c r="B209" i="4"/>
  <c r="Q157" i="4"/>
  <c r="Q208" i="4"/>
  <c r="P157" i="4"/>
  <c r="P208" i="4"/>
  <c r="O157" i="4"/>
  <c r="O208" i="4"/>
  <c r="N157" i="4"/>
  <c r="N208" i="4"/>
  <c r="M157" i="4"/>
  <c r="L157" i="4"/>
  <c r="K157" i="4"/>
  <c r="K181" i="4"/>
  <c r="K208" i="4"/>
  <c r="M208" i="4"/>
  <c r="L208" i="4"/>
  <c r="H157" i="4"/>
  <c r="H181" i="4"/>
  <c r="H208" i="4"/>
  <c r="G157" i="4"/>
  <c r="G208" i="4"/>
  <c r="F157" i="4"/>
  <c r="F208" i="4"/>
  <c r="E157" i="4"/>
  <c r="E208" i="4"/>
  <c r="D157" i="4"/>
  <c r="D208" i="4"/>
  <c r="C157" i="4"/>
  <c r="C208" i="4"/>
  <c r="B157" i="4"/>
  <c r="B208" i="4"/>
  <c r="Q156" i="4"/>
  <c r="Q207" i="4"/>
  <c r="P156" i="4"/>
  <c r="P207" i="4"/>
  <c r="O156" i="4"/>
  <c r="O207" i="4"/>
  <c r="N156" i="4"/>
  <c r="N207" i="4"/>
  <c r="M156" i="4"/>
  <c r="M207" i="4"/>
  <c r="L156" i="4"/>
  <c r="K156" i="4"/>
  <c r="K180" i="4"/>
  <c r="K207" i="4"/>
  <c r="L207" i="4"/>
  <c r="H156" i="4"/>
  <c r="H180" i="4"/>
  <c r="H207" i="4"/>
  <c r="G156" i="4"/>
  <c r="G207" i="4"/>
  <c r="F156" i="4"/>
  <c r="F207" i="4"/>
  <c r="E156" i="4"/>
  <c r="E207" i="4"/>
  <c r="D156" i="4"/>
  <c r="D207" i="4"/>
  <c r="C156" i="4"/>
  <c r="C207" i="4"/>
  <c r="B156" i="4"/>
  <c r="B207" i="4"/>
  <c r="O155" i="4"/>
  <c r="O206" i="4"/>
  <c r="M155" i="4"/>
  <c r="M206" i="4"/>
  <c r="L155" i="4"/>
  <c r="K155" i="4"/>
  <c r="K179" i="4"/>
  <c r="K206" i="4"/>
  <c r="L206" i="4"/>
  <c r="H155" i="4"/>
  <c r="H179" i="4"/>
  <c r="H206" i="4"/>
  <c r="G155" i="4"/>
  <c r="G206" i="4"/>
  <c r="F155" i="4"/>
  <c r="F206" i="4"/>
  <c r="E155" i="4"/>
  <c r="E206" i="4"/>
  <c r="D155" i="4"/>
  <c r="D206" i="4"/>
  <c r="C155" i="4"/>
  <c r="C206" i="4"/>
  <c r="B155" i="4"/>
  <c r="B206" i="4"/>
  <c r="Q154" i="4"/>
  <c r="Q205" i="4"/>
  <c r="P154" i="4"/>
  <c r="P205" i="4"/>
  <c r="O154" i="4"/>
  <c r="O205" i="4"/>
  <c r="N154" i="4"/>
  <c r="N205" i="4"/>
  <c r="M154" i="4"/>
  <c r="M205" i="4"/>
  <c r="L154" i="4"/>
  <c r="L205" i="4"/>
  <c r="K178" i="4"/>
  <c r="H154" i="4"/>
  <c r="H178" i="4"/>
  <c r="H205" i="4"/>
  <c r="G154" i="4"/>
  <c r="G205" i="4"/>
  <c r="F154" i="4"/>
  <c r="F205" i="4"/>
  <c r="E154" i="4"/>
  <c r="E205" i="4"/>
  <c r="D154" i="4"/>
  <c r="D205" i="4"/>
  <c r="C154" i="4"/>
  <c r="C205" i="4"/>
  <c r="B154" i="4"/>
  <c r="B205" i="4"/>
  <c r="P204" i="4"/>
  <c r="O153" i="4"/>
  <c r="O204" i="4"/>
  <c r="N153" i="4"/>
  <c r="N204" i="4"/>
  <c r="M153" i="4"/>
  <c r="M204" i="4"/>
  <c r="L153" i="4"/>
  <c r="L204" i="4"/>
  <c r="K177" i="4"/>
  <c r="H153" i="4"/>
  <c r="H177" i="4"/>
  <c r="H204" i="4"/>
  <c r="G153" i="4"/>
  <c r="G204" i="4"/>
  <c r="F153" i="4"/>
  <c r="F204" i="4"/>
  <c r="E153" i="4"/>
  <c r="E204" i="4"/>
  <c r="D153" i="4"/>
  <c r="D204" i="4"/>
  <c r="C153" i="4"/>
  <c r="C204" i="4"/>
  <c r="B153" i="4"/>
  <c r="B204" i="4"/>
  <c r="Q152" i="4"/>
  <c r="Q203" i="4"/>
  <c r="P152" i="4"/>
  <c r="P203" i="4"/>
  <c r="O152" i="4"/>
  <c r="O203" i="4"/>
  <c r="N152" i="4"/>
  <c r="N203" i="4"/>
  <c r="M152" i="4"/>
  <c r="M203" i="4"/>
  <c r="L152" i="4"/>
  <c r="L203" i="4"/>
  <c r="K152" i="4"/>
  <c r="K176" i="4"/>
  <c r="K203" i="4"/>
  <c r="H152" i="4"/>
  <c r="H176" i="4"/>
  <c r="H203" i="4"/>
  <c r="G152" i="4"/>
  <c r="G203" i="4"/>
  <c r="F152" i="4"/>
  <c r="F203" i="4"/>
  <c r="E152" i="4"/>
  <c r="E203" i="4"/>
  <c r="D152" i="4"/>
  <c r="D203" i="4"/>
  <c r="C152" i="4"/>
  <c r="C203" i="4"/>
  <c r="B152" i="4"/>
  <c r="B203" i="4"/>
  <c r="Q151" i="4"/>
  <c r="Q202" i="4"/>
  <c r="P151" i="4"/>
  <c r="P202" i="4"/>
  <c r="O151" i="4"/>
  <c r="O202" i="4"/>
  <c r="N151" i="4"/>
  <c r="N202" i="4"/>
  <c r="M151" i="4"/>
  <c r="M202" i="4"/>
  <c r="L151" i="4"/>
  <c r="K151" i="4"/>
  <c r="K175" i="4"/>
  <c r="K202" i="4"/>
  <c r="L202" i="4"/>
  <c r="H151" i="4"/>
  <c r="H175" i="4"/>
  <c r="H202" i="4"/>
  <c r="G151" i="4"/>
  <c r="G202" i="4"/>
  <c r="F151" i="4"/>
  <c r="F202" i="4"/>
  <c r="E151" i="4"/>
  <c r="E202" i="4"/>
  <c r="D151" i="4"/>
  <c r="D202" i="4"/>
  <c r="C151" i="4"/>
  <c r="C202" i="4"/>
  <c r="B151" i="4"/>
  <c r="B202" i="4"/>
  <c r="Q150" i="4"/>
  <c r="Q201" i="4"/>
  <c r="P150" i="4"/>
  <c r="P201" i="4"/>
  <c r="O150" i="4"/>
  <c r="O201" i="4"/>
  <c r="N150" i="4"/>
  <c r="N201" i="4"/>
  <c r="M150" i="4"/>
  <c r="M201" i="4"/>
  <c r="L150" i="4"/>
  <c r="L201" i="4"/>
  <c r="K174" i="4"/>
  <c r="H150" i="4"/>
  <c r="H174" i="4"/>
  <c r="H201" i="4"/>
  <c r="G150" i="4"/>
  <c r="G201" i="4"/>
  <c r="F150" i="4"/>
  <c r="F201" i="4"/>
  <c r="E150" i="4"/>
  <c r="E201" i="4"/>
  <c r="D150" i="4"/>
  <c r="D201" i="4"/>
  <c r="C150" i="4"/>
  <c r="C201" i="4"/>
  <c r="B150" i="4"/>
  <c r="B201" i="4"/>
  <c r="Q149" i="4"/>
  <c r="Q200" i="4"/>
  <c r="P149" i="4"/>
  <c r="P200" i="4"/>
  <c r="O149" i="4"/>
  <c r="O200" i="4"/>
  <c r="N149" i="4"/>
  <c r="N200" i="4"/>
  <c r="M149" i="4"/>
  <c r="M200" i="4"/>
  <c r="L149" i="4"/>
  <c r="L200" i="4"/>
  <c r="K173" i="4"/>
  <c r="H149" i="4"/>
  <c r="H173" i="4"/>
  <c r="H200" i="4"/>
  <c r="G149" i="4"/>
  <c r="G200" i="4"/>
  <c r="F149" i="4"/>
  <c r="F200" i="4"/>
  <c r="E149" i="4"/>
  <c r="E200" i="4"/>
  <c r="D149" i="4"/>
  <c r="D200" i="4"/>
  <c r="C149" i="4"/>
  <c r="C200" i="4"/>
  <c r="B149" i="4"/>
  <c r="B200" i="4"/>
  <c r="Q148" i="4"/>
  <c r="Q199" i="4"/>
  <c r="P148" i="4"/>
  <c r="P199" i="4"/>
  <c r="O148" i="4"/>
  <c r="O199" i="4"/>
  <c r="N148" i="4"/>
  <c r="N199" i="4"/>
  <c r="M148" i="4"/>
  <c r="M199" i="4"/>
  <c r="L148" i="4"/>
  <c r="L199" i="4"/>
  <c r="K148" i="4"/>
  <c r="K172" i="4"/>
  <c r="K199" i="4"/>
  <c r="H148" i="4"/>
  <c r="H172" i="4"/>
  <c r="H199" i="4"/>
  <c r="G148" i="4"/>
  <c r="G199" i="4"/>
  <c r="F148" i="4"/>
  <c r="F199" i="4"/>
  <c r="E148" i="4"/>
  <c r="E199" i="4"/>
  <c r="D148" i="4"/>
  <c r="D199" i="4"/>
  <c r="C148" i="4"/>
  <c r="C199" i="4"/>
  <c r="B148" i="4"/>
  <c r="B199" i="4"/>
  <c r="Q147" i="4"/>
  <c r="Q198" i="4"/>
  <c r="P147" i="4"/>
  <c r="P198" i="4"/>
  <c r="O147" i="4"/>
  <c r="O198" i="4"/>
  <c r="N147" i="4"/>
  <c r="N198" i="4"/>
  <c r="M147" i="4"/>
  <c r="M198" i="4"/>
  <c r="L147" i="4"/>
  <c r="K147" i="4"/>
  <c r="K171" i="4"/>
  <c r="K198" i="4"/>
  <c r="L198" i="4"/>
  <c r="H147" i="4"/>
  <c r="H171" i="4"/>
  <c r="H198" i="4"/>
  <c r="G147" i="4"/>
  <c r="G198" i="4"/>
  <c r="F147" i="4"/>
  <c r="F198" i="4"/>
  <c r="E147" i="4"/>
  <c r="E198" i="4"/>
  <c r="D147" i="4"/>
  <c r="D198" i="4"/>
  <c r="C147" i="4"/>
  <c r="C198" i="4"/>
  <c r="B147" i="4"/>
  <c r="B198" i="4"/>
  <c r="Q146" i="4"/>
  <c r="Q197" i="4"/>
  <c r="P146" i="4"/>
  <c r="P197" i="4"/>
  <c r="O146" i="4"/>
  <c r="O197" i="4"/>
  <c r="N146" i="4"/>
  <c r="N197" i="4"/>
  <c r="M146" i="4"/>
  <c r="M197" i="4"/>
  <c r="L146" i="4"/>
  <c r="L197" i="4"/>
  <c r="K170" i="4"/>
  <c r="H146" i="4"/>
  <c r="H170" i="4"/>
  <c r="H197" i="4"/>
  <c r="G146" i="4"/>
  <c r="G197" i="4"/>
  <c r="F146" i="4"/>
  <c r="F197" i="4"/>
  <c r="E146" i="4"/>
  <c r="E197" i="4"/>
  <c r="D146" i="4"/>
  <c r="D197" i="4"/>
  <c r="C146" i="4"/>
  <c r="C197" i="4"/>
  <c r="B146" i="4"/>
  <c r="B197" i="4"/>
  <c r="Q145" i="4"/>
  <c r="Q196" i="4"/>
  <c r="P145" i="4"/>
  <c r="P196" i="4"/>
  <c r="O145" i="4"/>
  <c r="O196" i="4"/>
  <c r="N145" i="4"/>
  <c r="N196" i="4"/>
  <c r="M145" i="4"/>
  <c r="M196" i="4"/>
  <c r="L145" i="4"/>
  <c r="L196" i="4"/>
  <c r="K169" i="4"/>
  <c r="H145" i="4"/>
  <c r="H169" i="4"/>
  <c r="H196" i="4"/>
  <c r="G145" i="4"/>
  <c r="G196" i="4"/>
  <c r="F145" i="4"/>
  <c r="F196" i="4"/>
  <c r="E145" i="4"/>
  <c r="E196" i="4"/>
  <c r="D145" i="4"/>
  <c r="D196" i="4"/>
  <c r="C145" i="4"/>
  <c r="C196" i="4"/>
  <c r="B145" i="4"/>
  <c r="B196" i="4"/>
  <c r="P144" i="4"/>
  <c r="P195" i="4"/>
  <c r="O144" i="4"/>
  <c r="O195" i="4"/>
  <c r="N144" i="4"/>
  <c r="N195" i="4"/>
  <c r="M144" i="4"/>
  <c r="M195" i="4"/>
  <c r="L144" i="4"/>
  <c r="K144" i="4"/>
  <c r="K168" i="4"/>
  <c r="K195" i="4"/>
  <c r="L195" i="4"/>
  <c r="H144" i="4"/>
  <c r="H168" i="4"/>
  <c r="H195" i="4"/>
  <c r="G144" i="4"/>
  <c r="G195" i="4"/>
  <c r="F144" i="4"/>
  <c r="F195" i="4"/>
  <c r="E144" i="4"/>
  <c r="E195" i="4"/>
  <c r="D144" i="4"/>
  <c r="D195" i="4"/>
  <c r="C144" i="4"/>
  <c r="C195" i="4"/>
  <c r="B144" i="4"/>
  <c r="B195" i="4"/>
  <c r="P143" i="4"/>
  <c r="P194" i="4"/>
  <c r="O143" i="4"/>
  <c r="O194" i="4"/>
  <c r="M143" i="4"/>
  <c r="M194" i="4"/>
  <c r="L143" i="4"/>
  <c r="L194" i="4"/>
  <c r="K143" i="4"/>
  <c r="K167" i="4"/>
  <c r="K194" i="4"/>
  <c r="F143" i="4"/>
  <c r="G143" i="4"/>
  <c r="H143" i="4"/>
  <c r="H167" i="4"/>
  <c r="H194" i="4"/>
  <c r="G194" i="4"/>
  <c r="F194" i="4"/>
  <c r="D143" i="4"/>
  <c r="D194" i="4"/>
  <c r="C143" i="4"/>
  <c r="C194" i="4"/>
  <c r="Q142" i="4"/>
  <c r="Q193" i="4"/>
  <c r="B142" i="4"/>
  <c r="B193" i="4"/>
  <c r="Q192" i="4"/>
  <c r="P142" i="4"/>
  <c r="P193" i="4"/>
  <c r="O142" i="4"/>
  <c r="O193" i="4"/>
  <c r="N142" i="4"/>
  <c r="N193" i="4"/>
  <c r="M142" i="4"/>
  <c r="M193" i="4"/>
  <c r="L142" i="4"/>
  <c r="L193" i="4"/>
  <c r="K166" i="4"/>
  <c r="H142" i="4"/>
  <c r="H166" i="4"/>
  <c r="H193" i="4"/>
  <c r="G142" i="4"/>
  <c r="G193" i="4"/>
  <c r="F142" i="4"/>
  <c r="F193" i="4"/>
  <c r="E142" i="4"/>
  <c r="E193" i="4"/>
  <c r="N192" i="4"/>
  <c r="D142" i="4"/>
  <c r="D193" i="4"/>
  <c r="O192" i="4"/>
  <c r="C142" i="4"/>
  <c r="C193" i="4"/>
  <c r="M192" i="4"/>
  <c r="K165" i="4"/>
  <c r="Q163" i="4"/>
  <c r="Q164" i="4"/>
  <c r="P163" i="4"/>
  <c r="P164" i="4"/>
  <c r="O163" i="4"/>
  <c r="O164" i="4"/>
  <c r="N163" i="4"/>
  <c r="N164" i="4"/>
  <c r="M163" i="4"/>
  <c r="M164" i="4"/>
  <c r="L163" i="4"/>
  <c r="L164" i="4"/>
  <c r="K164" i="4"/>
  <c r="K163" i="4"/>
  <c r="Q141" i="4"/>
  <c r="P141" i="4"/>
  <c r="O141" i="4"/>
  <c r="N141" i="4"/>
  <c r="M141" i="4"/>
  <c r="L141" i="4"/>
  <c r="K141" i="4"/>
  <c r="H134" i="4"/>
  <c r="H133" i="4"/>
  <c r="F129" i="4"/>
  <c r="E129" i="4"/>
  <c r="D129" i="4"/>
  <c r="C129" i="4"/>
  <c r="B129" i="4"/>
  <c r="Q126" i="4"/>
  <c r="P126" i="4"/>
  <c r="O126" i="4"/>
  <c r="N126" i="4"/>
  <c r="M126" i="4"/>
  <c r="L126" i="4"/>
  <c r="K126" i="4"/>
  <c r="H124" i="4"/>
  <c r="K123" i="4"/>
  <c r="H123" i="4"/>
  <c r="K122" i="4"/>
  <c r="H122" i="4"/>
  <c r="Q121" i="4"/>
  <c r="P121" i="4"/>
  <c r="O121" i="4"/>
  <c r="N121" i="4"/>
  <c r="M121" i="4"/>
  <c r="L121" i="4"/>
  <c r="K121" i="4"/>
  <c r="H121" i="4"/>
  <c r="G121" i="4"/>
  <c r="F121" i="4"/>
  <c r="E121" i="4"/>
  <c r="D121" i="4"/>
  <c r="C121" i="4"/>
  <c r="B121" i="4"/>
  <c r="K120" i="4"/>
  <c r="H120" i="4"/>
  <c r="K119" i="4"/>
  <c r="H119" i="4"/>
  <c r="B96" i="4"/>
  <c r="Q118" i="4"/>
  <c r="C96" i="4"/>
  <c r="P118" i="4"/>
  <c r="D96" i="4"/>
  <c r="O118" i="4"/>
  <c r="E96" i="4"/>
  <c r="N118" i="4"/>
  <c r="F96" i="4"/>
  <c r="M118" i="4"/>
  <c r="L118" i="4"/>
  <c r="K118" i="4"/>
  <c r="M110" i="4"/>
  <c r="L110" i="4"/>
  <c r="K110" i="4"/>
  <c r="F110" i="4"/>
  <c r="G110" i="4"/>
  <c r="H110" i="4"/>
  <c r="F97" i="4"/>
  <c r="E97" i="4"/>
  <c r="D97" i="4"/>
  <c r="C97" i="4"/>
  <c r="B97" i="4"/>
  <c r="K94" i="4"/>
  <c r="H94" i="4"/>
  <c r="Q90" i="4"/>
  <c r="P90" i="4"/>
  <c r="O90" i="4"/>
  <c r="N90" i="4"/>
  <c r="M90" i="4"/>
  <c r="F86" i="4"/>
  <c r="F87" i="4"/>
  <c r="E86" i="4"/>
  <c r="E87" i="4"/>
  <c r="D86" i="4"/>
  <c r="D87" i="4"/>
  <c r="C86" i="4"/>
  <c r="C87" i="4"/>
  <c r="B86" i="4"/>
  <c r="B87" i="4"/>
  <c r="K84" i="4"/>
  <c r="H84" i="4"/>
  <c r="K83" i="4"/>
  <c r="H83" i="4"/>
  <c r="K82" i="4"/>
  <c r="H82" i="4"/>
  <c r="Q80" i="4"/>
  <c r="P80" i="4"/>
  <c r="O80" i="4"/>
  <c r="N80" i="4"/>
  <c r="M80" i="4"/>
  <c r="L80" i="4"/>
  <c r="K80" i="4"/>
  <c r="H80" i="4"/>
  <c r="G80" i="4"/>
  <c r="F80" i="4"/>
  <c r="E80" i="4"/>
  <c r="D80" i="4"/>
  <c r="C80" i="4"/>
  <c r="B80" i="4"/>
  <c r="K79" i="4"/>
  <c r="H79" i="4"/>
  <c r="K78" i="4"/>
  <c r="H78" i="4"/>
  <c r="K77" i="4"/>
  <c r="H77" i="4"/>
  <c r="K76" i="4"/>
  <c r="H76" i="4"/>
  <c r="K75" i="4"/>
  <c r="H75" i="4"/>
  <c r="K74" i="4"/>
  <c r="H74" i="4"/>
  <c r="Q73" i="4"/>
  <c r="P73" i="4"/>
  <c r="O73" i="4"/>
  <c r="N73" i="4"/>
  <c r="M73" i="4"/>
  <c r="E64" i="4"/>
  <c r="E65" i="4"/>
  <c r="D64" i="4"/>
  <c r="D65" i="4"/>
  <c r="O62" i="4"/>
  <c r="N62" i="4"/>
  <c r="E62" i="4"/>
  <c r="D62" i="4"/>
  <c r="O61" i="4"/>
  <c r="N61" i="4"/>
  <c r="E61" i="4"/>
  <c r="D61" i="4"/>
  <c r="O60" i="4"/>
  <c r="N60" i="4"/>
  <c r="O59" i="4"/>
  <c r="N59" i="4"/>
  <c r="O58" i="4"/>
  <c r="N58" i="4"/>
  <c r="E58" i="4"/>
  <c r="D58" i="4"/>
  <c r="O36" i="4"/>
  <c r="O57" i="4"/>
  <c r="N36" i="4"/>
  <c r="N57" i="4"/>
  <c r="F53" i="4"/>
  <c r="F54" i="4"/>
  <c r="E53" i="4"/>
  <c r="E54" i="4"/>
  <c r="D53" i="4"/>
  <c r="D54" i="4"/>
  <c r="C53" i="4"/>
  <c r="C54" i="4"/>
  <c r="B53" i="4"/>
  <c r="B54" i="4"/>
  <c r="K51" i="4"/>
  <c r="H51" i="4"/>
  <c r="K50" i="4"/>
  <c r="H50" i="4"/>
  <c r="K49" i="4"/>
  <c r="H49" i="4"/>
  <c r="K48" i="4"/>
  <c r="H48" i="4"/>
  <c r="K47" i="4"/>
  <c r="H47" i="4"/>
  <c r="Q46" i="4"/>
  <c r="P46" i="4"/>
  <c r="O46" i="4"/>
  <c r="N46" i="4"/>
  <c r="M46" i="4"/>
  <c r="L46" i="4"/>
  <c r="K46" i="4"/>
  <c r="H46" i="4"/>
  <c r="G46" i="4"/>
  <c r="F46" i="4"/>
  <c r="E46" i="4"/>
  <c r="D46" i="4"/>
  <c r="C46" i="4"/>
  <c r="B46" i="4"/>
  <c r="K45" i="4"/>
  <c r="H45" i="4"/>
  <c r="K44" i="4"/>
  <c r="H44" i="4"/>
  <c r="H43" i="4"/>
  <c r="H42" i="4"/>
  <c r="H41" i="4"/>
  <c r="K40" i="4"/>
  <c r="K39" i="4"/>
  <c r="K38" i="4"/>
  <c r="K37" i="4"/>
  <c r="Q36" i="4"/>
  <c r="P36" i="4"/>
  <c r="M36" i="4"/>
  <c r="F28" i="4"/>
  <c r="F29" i="4"/>
  <c r="E28" i="4"/>
  <c r="E29" i="4"/>
  <c r="D28" i="4"/>
  <c r="D29" i="4"/>
  <c r="C28" i="4"/>
  <c r="C29" i="4"/>
  <c r="B28" i="4"/>
  <c r="B29" i="4"/>
  <c r="H22" i="4"/>
  <c r="Q21" i="4"/>
  <c r="P21" i="4"/>
  <c r="O21" i="4"/>
  <c r="N21" i="4"/>
  <c r="M21" i="4"/>
  <c r="F14" i="4"/>
  <c r="G7" i="3"/>
  <c r="G12" i="3"/>
  <c r="G13" i="3"/>
  <c r="G14" i="3"/>
  <c r="G15" i="3"/>
  <c r="G16" i="3"/>
  <c r="G17" i="3"/>
  <c r="G18" i="3"/>
  <c r="G20" i="3"/>
  <c r="G21" i="3"/>
  <c r="G22" i="3"/>
  <c r="G23" i="3"/>
  <c r="G24" i="3"/>
  <c r="F7" i="3"/>
  <c r="F12" i="3"/>
  <c r="F13" i="3"/>
  <c r="F14" i="3"/>
  <c r="F15" i="3"/>
  <c r="F16" i="3"/>
  <c r="F17" i="3"/>
  <c r="F18" i="3"/>
  <c r="F19" i="3"/>
  <c r="F20" i="3"/>
  <c r="F22" i="3"/>
  <c r="F23" i="3"/>
  <c r="F24" i="3"/>
  <c r="E7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C7" i="3"/>
  <c r="D11" i="3"/>
  <c r="C12" i="3"/>
  <c r="C15" i="3"/>
  <c r="C16" i="3"/>
  <c r="C18" i="3"/>
  <c r="C19" i="3"/>
  <c r="C20" i="3"/>
  <c r="C21" i="3"/>
  <c r="C22" i="3"/>
  <c r="C23" i="3"/>
  <c r="C24" i="3"/>
  <c r="I3" i="3"/>
  <c r="I4" i="3"/>
  <c r="I7" i="3"/>
  <c r="C25" i="3"/>
  <c r="E25" i="3"/>
  <c r="F25" i="3"/>
  <c r="G25" i="3"/>
  <c r="H25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F22" i="2"/>
  <c r="C22" i="2"/>
  <c r="E5" i="2"/>
  <c r="E6" i="2"/>
  <c r="E27" i="2"/>
  <c r="G27" i="2"/>
  <c r="H27" i="2"/>
  <c r="G5" i="2"/>
  <c r="G6" i="2"/>
  <c r="G7" i="2"/>
  <c r="F3" i="2"/>
  <c r="F4" i="2"/>
  <c r="F7" i="2"/>
  <c r="E3" i="2"/>
  <c r="E4" i="2"/>
  <c r="E7" i="2"/>
  <c r="D3" i="2"/>
  <c r="D4" i="2"/>
  <c r="D7" i="2"/>
  <c r="C3" i="2"/>
  <c r="C4" i="2"/>
  <c r="C7" i="2"/>
  <c r="G9" i="2"/>
  <c r="G10" i="2"/>
  <c r="G12" i="2"/>
  <c r="F8" i="2"/>
  <c r="F11" i="2"/>
  <c r="F12" i="2"/>
  <c r="E8" i="2"/>
  <c r="E11" i="2"/>
  <c r="E12" i="2"/>
  <c r="D11" i="2"/>
  <c r="D12" i="2"/>
  <c r="C11" i="2"/>
  <c r="C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8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8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8" i="2"/>
  <c r="H28" i="2"/>
  <c r="G29" i="2"/>
  <c r="F29" i="2"/>
  <c r="E29" i="2"/>
  <c r="C29" i="2"/>
  <c r="D29" i="2"/>
  <c r="H13" i="2"/>
  <c r="H26" i="2"/>
  <c r="H25" i="2"/>
  <c r="H29" i="2"/>
  <c r="H24" i="2"/>
  <c r="H23" i="2"/>
  <c r="H22" i="2"/>
  <c r="H21" i="2"/>
  <c r="H20" i="2"/>
  <c r="H19" i="2"/>
  <c r="H18" i="2"/>
  <c r="H17" i="2"/>
  <c r="H16" i="2"/>
  <c r="H15" i="2"/>
  <c r="H14" i="2"/>
  <c r="H8" i="2"/>
  <c r="H9" i="2"/>
  <c r="H10" i="2"/>
  <c r="H11" i="2"/>
  <c r="H3" i="2"/>
  <c r="H4" i="2"/>
  <c r="H5" i="2"/>
  <c r="H6" i="2"/>
  <c r="H12" i="2"/>
  <c r="L192" i="4"/>
  <c r="K192" i="4"/>
  <c r="P192" i="4"/>
  <c r="K154" i="4"/>
  <c r="K205" i="4"/>
  <c r="K159" i="4"/>
  <c r="K210" i="4"/>
  <c r="K150" i="4"/>
  <c r="K201" i="4"/>
  <c r="K142" i="4"/>
  <c r="K193" i="4"/>
  <c r="K145" i="4"/>
  <c r="K196" i="4"/>
  <c r="K149" i="4"/>
  <c r="K200" i="4"/>
  <c r="K153" i="4"/>
  <c r="K204" i="4"/>
  <c r="K146" i="4"/>
  <c r="K197" i="4"/>
  <c r="I24" i="3"/>
  <c r="I9" i="9"/>
  <c r="I7" i="8"/>
  <c r="C19" i="8"/>
  <c r="I19" i="8"/>
</calcChain>
</file>

<file path=xl/comments1.xml><?xml version="1.0" encoding="utf-8"?>
<comments xmlns="http://schemas.openxmlformats.org/spreadsheetml/2006/main">
  <authors>
    <author>Godin, Antoine J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substract from the NFC sectors the subsidies received by the RoW for the exports of domestic products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add the subsidies paid by the Govt for the imports of foreign goods and services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We have to remove the subsidies paid by the Govt for the imports of foreign goods and services (already included in the imports flows)</t>
        </r>
      </text>
    </comment>
  </commentList>
</comments>
</file>

<file path=xl/comments2.xml><?xml version="1.0" encoding="utf-8"?>
<comments xmlns="http://schemas.openxmlformats.org/spreadsheetml/2006/main">
  <authors>
    <author>Godin, Antoine J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Simplified TFM Tab for D2 and D3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Simplified TFM Tab for D2 and D3</t>
        </r>
      </text>
    </comment>
  </commentList>
</comments>
</file>

<file path=xl/comments3.xml><?xml version="1.0" encoding="utf-8"?>
<comments xmlns="http://schemas.openxmlformats.org/spreadsheetml/2006/main">
  <authors>
    <author>Godin, Antoine J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comments Simplified TFM Tab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Godin, Antoine J:</t>
        </r>
        <r>
          <rPr>
            <sz val="9"/>
            <color indexed="81"/>
            <rFont val="Tahoma"/>
            <charset val="1"/>
          </rPr>
          <t xml:space="preserve">
See comments Simplified TFM Tab</t>
        </r>
      </text>
    </comment>
  </commentList>
</comments>
</file>

<file path=xl/sharedStrings.xml><?xml version="1.0" encoding="utf-8"?>
<sst xmlns="http://schemas.openxmlformats.org/spreadsheetml/2006/main" count="1010" uniqueCount="592">
  <si>
    <t>code</t>
  </si>
  <si>
    <t>S11.B1G.PAID</t>
  </si>
  <si>
    <t>S12.B1G.PAID</t>
  </si>
  <si>
    <t>S13.B1G.PAID</t>
  </si>
  <si>
    <t>S14_S15.B1G.PAID</t>
  </si>
  <si>
    <t>S1.B9.PAID</t>
  </si>
  <si>
    <t>S11.B9.PAID</t>
  </si>
  <si>
    <t>S12.B9.PAID</t>
  </si>
  <si>
    <t>S13.B9.PAID</t>
  </si>
  <si>
    <t>S14_S15.B9.PAID</t>
  </si>
  <si>
    <t>S2.B9.PAID</t>
  </si>
  <si>
    <t>S1.D1.PAID</t>
  </si>
  <si>
    <t>S11.D1.PAID</t>
  </si>
  <si>
    <t>S12.D1.PAID</t>
  </si>
  <si>
    <t>S13.D1.PAID</t>
  </si>
  <si>
    <t>S14_S15.D1.PAID</t>
  </si>
  <si>
    <t>S2.D1.PAID</t>
  </si>
  <si>
    <t>S1.D2.PAID</t>
  </si>
  <si>
    <t>S11.D2.PAID</t>
  </si>
  <si>
    <t>S12.D2.PAID</t>
  </si>
  <si>
    <t>S13.D2.PAID</t>
  </si>
  <si>
    <t>S14_S15.D2.PAID</t>
  </si>
  <si>
    <t>S1.D21.PAID</t>
  </si>
  <si>
    <t>S1.D29.PAID</t>
  </si>
  <si>
    <t>S11.D29.PAID</t>
  </si>
  <si>
    <t>S12.D29.PAID</t>
  </si>
  <si>
    <t>S13.D29.PAID</t>
  </si>
  <si>
    <t>S14_S15.D29.PAID</t>
  </si>
  <si>
    <t>S1.D3.PAID</t>
  </si>
  <si>
    <t>S13.D3.PAID</t>
  </si>
  <si>
    <t>S2.D3.PAID</t>
  </si>
  <si>
    <t>S1.D31.PAID</t>
  </si>
  <si>
    <t>S13.D31.PAID</t>
  </si>
  <si>
    <t>S2.D31.PAID</t>
  </si>
  <si>
    <t>S1.D39.PAID</t>
  </si>
  <si>
    <t>S13.D39.PAID</t>
  </si>
  <si>
    <t>S2.D39.PAID</t>
  </si>
  <si>
    <t>S1.D4.PAID</t>
  </si>
  <si>
    <t>S11.D4.PAID</t>
  </si>
  <si>
    <t>S12.D4.PAID</t>
  </si>
  <si>
    <t>S13.D4.PAID</t>
  </si>
  <si>
    <t>S14_S15.D4.PAID</t>
  </si>
  <si>
    <t>S2.D4.PAID</t>
  </si>
  <si>
    <t>S1.D41.PAID</t>
  </si>
  <si>
    <t>S11.D41.PAID</t>
  </si>
  <si>
    <t>S12.D41.PAID</t>
  </si>
  <si>
    <t>S13.D41.PAID</t>
  </si>
  <si>
    <t>S14_S15.D41.PAID</t>
  </si>
  <si>
    <t>S2.D41.PAID</t>
  </si>
  <si>
    <t>S1.D42.PAID</t>
  </si>
  <si>
    <t>S11.D42.PAID</t>
  </si>
  <si>
    <t>S12.D42.PAID</t>
  </si>
  <si>
    <t>S2.D42.PAID</t>
  </si>
  <si>
    <t>S1.D43.PAID</t>
  </si>
  <si>
    <t>S11.D43.PAID</t>
  </si>
  <si>
    <t>S12.D43.PAID</t>
  </si>
  <si>
    <t>S14_S15.D43.PAID</t>
  </si>
  <si>
    <t>S2.D43.PAID</t>
  </si>
  <si>
    <t>S1.D44.PAID</t>
  </si>
  <si>
    <t>S12.D44.PAID</t>
  </si>
  <si>
    <t>S14_S15.D44.PAID</t>
  </si>
  <si>
    <t>S2.D44.PAID</t>
  </si>
  <si>
    <t>S1.D45.PAID</t>
  </si>
  <si>
    <t>S11.D45.PAID</t>
  </si>
  <si>
    <t>S12.D45.PAID</t>
  </si>
  <si>
    <t>S14_S15.D45.PAID</t>
  </si>
  <si>
    <t>S1.D5.PAID</t>
  </si>
  <si>
    <t>S11.D5.PAID</t>
  </si>
  <si>
    <t>S12.D5.PAID</t>
  </si>
  <si>
    <t>S13.D5.PAID</t>
  </si>
  <si>
    <t>S14_S15.D5.PAID</t>
  </si>
  <si>
    <t>S2.D5.PAID</t>
  </si>
  <si>
    <t>S1.D6.PAID</t>
  </si>
  <si>
    <t>S11.D6.PAID</t>
  </si>
  <si>
    <t>S12.D6.PAID</t>
  </si>
  <si>
    <t>S13.D6.PAID</t>
  </si>
  <si>
    <t>S14_S15.D6.PAID</t>
  </si>
  <si>
    <t>S2.D6.PAID</t>
  </si>
  <si>
    <t>S1.D7.PAID</t>
  </si>
  <si>
    <t>S11.D7.PAID</t>
  </si>
  <si>
    <t>S12.D7.PAID</t>
  </si>
  <si>
    <t>S13.D7.PAID</t>
  </si>
  <si>
    <t>S14_S15.D7.PAID</t>
  </si>
  <si>
    <t>S2.D7.PAID</t>
  </si>
  <si>
    <t>S1.D8.PAID</t>
  </si>
  <si>
    <t>S12.D8.PAID</t>
  </si>
  <si>
    <t>S1.D9.PAID</t>
  </si>
  <si>
    <t>S11.D9.PAID</t>
  </si>
  <si>
    <t>S12.D9.PAID</t>
  </si>
  <si>
    <t>S13.D9.PAID</t>
  </si>
  <si>
    <t>S14_S15.D9.PAID</t>
  </si>
  <si>
    <t>S2.D9.PAID</t>
  </si>
  <si>
    <t>S1.NP.PAID</t>
  </si>
  <si>
    <t>S11.NP.PAID</t>
  </si>
  <si>
    <t>S12.NP.PAID</t>
  </si>
  <si>
    <t>S13.NP.PAID</t>
  </si>
  <si>
    <t>S14_S15.NP.PAID</t>
  </si>
  <si>
    <t>S2.NP.PAID</t>
  </si>
  <si>
    <t>S1.P2.PAID</t>
  </si>
  <si>
    <t>S11.P2.PAID</t>
  </si>
  <si>
    <t>S12.P2.PAID</t>
  </si>
  <si>
    <t>S13.P2.PAID</t>
  </si>
  <si>
    <t>S14_S15.P2.PAID</t>
  </si>
  <si>
    <t>S1.P3.PAID</t>
  </si>
  <si>
    <t>S13.P3.PAID</t>
  </si>
  <si>
    <t>S14_S15.P3.PAID</t>
  </si>
  <si>
    <t>S1.P3_P5.PAID</t>
  </si>
  <si>
    <t>S11.P3_P5.PAID</t>
  </si>
  <si>
    <t>S12.P3_P5.PAID</t>
  </si>
  <si>
    <t>S13.P3_P5.PAID</t>
  </si>
  <si>
    <t>S14_S15.P3_P5.PAID</t>
  </si>
  <si>
    <t>S14_S15.P4.PAID</t>
  </si>
  <si>
    <t>S1.P51C.PAID</t>
  </si>
  <si>
    <t>S11.P51C.PAID</t>
  </si>
  <si>
    <t>S12.P51C.PAID</t>
  </si>
  <si>
    <t>S13.P51C.PAID</t>
  </si>
  <si>
    <t>S14_S15.P51C.PAID</t>
  </si>
  <si>
    <t>S1.P51G.PAID</t>
  </si>
  <si>
    <t>S11.P51G.PAID</t>
  </si>
  <si>
    <t>S12.P51G.PAID</t>
  </si>
  <si>
    <t>S13.P51G.PAID</t>
  </si>
  <si>
    <t>S14_S15.P51G.PAID</t>
  </si>
  <si>
    <t>S1.P52.PAID</t>
  </si>
  <si>
    <t>S11.P52.PAID</t>
  </si>
  <si>
    <t>S12.P52.PAID</t>
  </si>
  <si>
    <t>S13.P52.PAID</t>
  </si>
  <si>
    <t>S14_S15.P52.PAID</t>
  </si>
  <si>
    <t>S1.P53.PAID</t>
  </si>
  <si>
    <t>S11.P53.PAID</t>
  </si>
  <si>
    <t>S12.P53.PAID</t>
  </si>
  <si>
    <t>S13.P53.PAID</t>
  </si>
  <si>
    <t>S14_S15.P53.PAID</t>
  </si>
  <si>
    <t>S1.P5G.PAID</t>
  </si>
  <si>
    <t>S11.P5G.PAID</t>
  </si>
  <si>
    <t>S12.P5G.PAID</t>
  </si>
  <si>
    <t>S13.P5G.PAID</t>
  </si>
  <si>
    <t>S14_S15.P5G.PAID</t>
  </si>
  <si>
    <t>S2.P6.PAID</t>
  </si>
  <si>
    <t>S11.B1G.RECV</t>
  </si>
  <si>
    <t>S12.B1G.RECV</t>
  </si>
  <si>
    <t>S13.B1G.RECV</t>
  </si>
  <si>
    <t>S14_S15.B1G.RECV</t>
  </si>
  <si>
    <t>S1.B9.RECV</t>
  </si>
  <si>
    <t>S11.B9.RECV</t>
  </si>
  <si>
    <t>S12.B9.RECV</t>
  </si>
  <si>
    <t>S13.B9.RECV</t>
  </si>
  <si>
    <t>S14_S15.B9.RECV</t>
  </si>
  <si>
    <t>S2.B9.RECV</t>
  </si>
  <si>
    <t>S1.D1.RECV</t>
  </si>
  <si>
    <t>S14_S15.D1.RECV</t>
  </si>
  <si>
    <t>S2.D1.RECV</t>
  </si>
  <si>
    <t>S1.D2.RECV</t>
  </si>
  <si>
    <t>S13.D2.RECV</t>
  </si>
  <si>
    <t>S2.D2.RECV</t>
  </si>
  <si>
    <t>S1.D21.RECV</t>
  </si>
  <si>
    <t>S13.D21.RECV</t>
  </si>
  <si>
    <t>S2.D21.RECV</t>
  </si>
  <si>
    <t>S1.D29.RECV</t>
  </si>
  <si>
    <t>S13.D29.RECV</t>
  </si>
  <si>
    <t>S1.D3.RECV</t>
  </si>
  <si>
    <t>S11.D3.RECV</t>
  </si>
  <si>
    <t>S12.D3.RECV</t>
  </si>
  <si>
    <t>S13.D3.RECV</t>
  </si>
  <si>
    <t>S14_S15.D3.RECV</t>
  </si>
  <si>
    <t>S1.D31.RECV</t>
  </si>
  <si>
    <t>S1.D39.RECV</t>
  </si>
  <si>
    <t>S11.D39.RECV</t>
  </si>
  <si>
    <t>S12.D39.RECV</t>
  </si>
  <si>
    <t>S13.D39.RECV</t>
  </si>
  <si>
    <t>S14_S15.D39.RECV</t>
  </si>
  <si>
    <t>S1.D4.RECV</t>
  </si>
  <si>
    <t>S11.D4.RECV</t>
  </si>
  <si>
    <t>S12.D4.RECV</t>
  </si>
  <si>
    <t>S13.D4.RECV</t>
  </si>
  <si>
    <t>S14_S15.D4.RECV</t>
  </si>
  <si>
    <t>S2.D4.RECV</t>
  </si>
  <si>
    <t>S1.D41.RECV</t>
  </si>
  <si>
    <t>S11.D41.RECV</t>
  </si>
  <si>
    <t>S12.D41.RECV</t>
  </si>
  <si>
    <t>S13.D41.RECV</t>
  </si>
  <si>
    <t>S14_S15.D41.RECV</t>
  </si>
  <si>
    <t>S2.D41.RECV</t>
  </si>
  <si>
    <t>S1.D42.RECV</t>
  </si>
  <si>
    <t>S11.D42.RECV</t>
  </si>
  <si>
    <t>S12.D42.RECV</t>
  </si>
  <si>
    <t>S13.D42.RECV</t>
  </si>
  <si>
    <t>S14_S15.D42.RECV</t>
  </si>
  <si>
    <t>S2.D42.RECV</t>
  </si>
  <si>
    <t>S1.D43.RECV</t>
  </si>
  <si>
    <t>S11.D43.RECV</t>
  </si>
  <si>
    <t>S12.D43.RECV</t>
  </si>
  <si>
    <t>S2.D43.RECV</t>
  </si>
  <si>
    <t>S1.D44.RECV</t>
  </si>
  <si>
    <t>S11.D44.RECV</t>
  </si>
  <si>
    <t>S12.D44.RECV</t>
  </si>
  <si>
    <t>S13.D44.RECV</t>
  </si>
  <si>
    <t>S14_S15.D44.RECV</t>
  </si>
  <si>
    <t>S2.D44.RECV</t>
  </si>
  <si>
    <t>S1.D45.RECV</t>
  </si>
  <si>
    <t>S11.D45.RECV</t>
  </si>
  <si>
    <t>S12.D45.RECV</t>
  </si>
  <si>
    <t>S13.D45.RECV</t>
  </si>
  <si>
    <t>S14_S15.D45.RECV</t>
  </si>
  <si>
    <t>S1.D5.RECV</t>
  </si>
  <si>
    <t>S13.D5.RECV</t>
  </si>
  <si>
    <t>S2.D5.RECV</t>
  </si>
  <si>
    <t>S1.D6.RECV</t>
  </si>
  <si>
    <t>S11.D6.RECV</t>
  </si>
  <si>
    <t>S12.D6.RECV</t>
  </si>
  <si>
    <t>S13.D6.RECV</t>
  </si>
  <si>
    <t>S14_S15.D6.RECV</t>
  </si>
  <si>
    <t>S2.D6.RECV</t>
  </si>
  <si>
    <t>S1.D7.RECV</t>
  </si>
  <si>
    <t>S11.D7.RECV</t>
  </si>
  <si>
    <t>S12.D7.RECV</t>
  </si>
  <si>
    <t>S13.D7.RECV</t>
  </si>
  <si>
    <t>S14_S15.D7.RECV</t>
  </si>
  <si>
    <t>S2.D7.RECV</t>
  </si>
  <si>
    <t>S1.D8.RECV</t>
  </si>
  <si>
    <t>S14_S15.D8.RECV</t>
  </si>
  <si>
    <t>S2.D8.RECV</t>
  </si>
  <si>
    <t>S1.D9.RECV</t>
  </si>
  <si>
    <t>S11.D9.RECV</t>
  </si>
  <si>
    <t>S12.D9.RECV</t>
  </si>
  <si>
    <t>S13.D9.RECV</t>
  </si>
  <si>
    <t>S14_S15.D9.RECV</t>
  </si>
  <si>
    <t>S2.D9.RECV</t>
  </si>
  <si>
    <t>S1.P1.RECV</t>
  </si>
  <si>
    <t>S11.P1.RECV</t>
  </si>
  <si>
    <t>S12.P1.RECV</t>
  </si>
  <si>
    <t>S13.P1.RECV</t>
  </si>
  <si>
    <t>S14_S15.P1.RECV</t>
  </si>
  <si>
    <t>S1.P51C.RECV</t>
  </si>
  <si>
    <t>S11.P51C.RECV</t>
  </si>
  <si>
    <t>S12.P51C.RECV</t>
  </si>
  <si>
    <t>S13.P51C.RECV</t>
  </si>
  <si>
    <t>S14_S15.P51C.RECV</t>
  </si>
  <si>
    <t>S2.P7.RECV</t>
  </si>
  <si>
    <t xml:space="preserve">: </t>
  </si>
  <si>
    <t>S11</t>
  </si>
  <si>
    <t>S12</t>
  </si>
  <si>
    <t>S13</t>
  </si>
  <si>
    <t>S14_S15</t>
  </si>
  <si>
    <t>P1</t>
  </si>
  <si>
    <t>P3</t>
  </si>
  <si>
    <t>P6</t>
  </si>
  <si>
    <t>P7</t>
  </si>
  <si>
    <t>P5</t>
  </si>
  <si>
    <t>P2</t>
  </si>
  <si>
    <t>D21</t>
  </si>
  <si>
    <t>D31</t>
  </si>
  <si>
    <t>S2</t>
  </si>
  <si>
    <t>Non-Financial Corporation</t>
  </si>
  <si>
    <t>Financial Corporations</t>
  </si>
  <si>
    <t>Government</t>
  </si>
  <si>
    <t>Households</t>
  </si>
  <si>
    <t>Rest of World</t>
  </si>
  <si>
    <t>Consumption</t>
  </si>
  <si>
    <t>Exports</t>
  </si>
  <si>
    <t>Imports</t>
  </si>
  <si>
    <t>Investment</t>
  </si>
  <si>
    <t>Gross Output</t>
  </si>
  <si>
    <t>Intermediate Consumption</t>
  </si>
  <si>
    <t>Taxes on Product</t>
  </si>
  <si>
    <t>Subsidies on Products</t>
  </si>
  <si>
    <t>Total</t>
  </si>
  <si>
    <t>Taxes on Production and Imports</t>
  </si>
  <si>
    <t>D2</t>
  </si>
  <si>
    <t>Subsidies on Production</t>
  </si>
  <si>
    <t>D3</t>
  </si>
  <si>
    <t>Dividends</t>
  </si>
  <si>
    <t>Interests payments</t>
  </si>
  <si>
    <t>Other property income</t>
  </si>
  <si>
    <t>D41</t>
  </si>
  <si>
    <t>D42</t>
  </si>
  <si>
    <t>D4G</t>
  </si>
  <si>
    <t>Taxes on Income and Wealth</t>
  </si>
  <si>
    <t>D5</t>
  </si>
  <si>
    <t>Social Benefits</t>
  </si>
  <si>
    <t>D6</t>
  </si>
  <si>
    <t>D7</t>
  </si>
  <si>
    <t>Adjustments in Pension Funds</t>
  </si>
  <si>
    <t>D8</t>
  </si>
  <si>
    <t>Capital Transfers</t>
  </si>
  <si>
    <t>D9</t>
  </si>
  <si>
    <t>Other Current Transfers</t>
  </si>
  <si>
    <t>Net Lending Position</t>
  </si>
  <si>
    <t>B9</t>
  </si>
  <si>
    <t>Sum Production and Transfer</t>
  </si>
  <si>
    <t>NP</t>
  </si>
  <si>
    <t>D1</t>
  </si>
  <si>
    <t>Wages</t>
  </si>
  <si>
    <t>Memo: GDP</t>
  </si>
  <si>
    <t>S1.D61.RECV</t>
  </si>
  <si>
    <t>S11.D61.RECV</t>
  </si>
  <si>
    <t>S12.D61.RECV</t>
  </si>
  <si>
    <t>S13.D61.RECV</t>
  </si>
  <si>
    <t>S14_S15.D61.RECV</t>
  </si>
  <si>
    <t>S2.D61.RECV</t>
  </si>
  <si>
    <t>S1.D62.RECV</t>
  </si>
  <si>
    <t>S14_S15.D62.RECV</t>
  </si>
  <si>
    <t>S2.D62.RECV</t>
  </si>
  <si>
    <t>S1.D63.RECV</t>
  </si>
  <si>
    <t>S14_S15.D63.RECV</t>
  </si>
  <si>
    <t>S1.D61.PAID</t>
  </si>
  <si>
    <t>S14_S15.D61.PAID</t>
  </si>
  <si>
    <t>S2.D61.PAID</t>
  </si>
  <si>
    <t>S1.D62.PAID</t>
  </si>
  <si>
    <t>S11.D62.PAID</t>
  </si>
  <si>
    <t>S12.D62.PAID</t>
  </si>
  <si>
    <t>S13.D62.PAID</t>
  </si>
  <si>
    <t>S14_S15.D62.PAID</t>
  </si>
  <si>
    <t>S1.D63.PAID</t>
  </si>
  <si>
    <t>S13.D63.PAID</t>
  </si>
  <si>
    <t>S14_S15.D63.PAID</t>
  </si>
  <si>
    <t>Tax les subsidies on product</t>
  </si>
  <si>
    <t>Acquisition les consumption of non produced, non financial products</t>
  </si>
  <si>
    <t>-D21+D31</t>
  </si>
  <si>
    <t>Total Production</t>
  </si>
  <si>
    <t>Total Transfers</t>
  </si>
  <si>
    <t>Computed Net Lending Position</t>
  </si>
  <si>
    <t>GDP Redistribution</t>
  </si>
  <si>
    <t>ANNUAL ACCOUNTS BY INSTITUTIONAL SECTOR</t>
  </si>
  <si>
    <t>United Kingdom</t>
  </si>
  <si>
    <t>2013</t>
  </si>
  <si>
    <t>(millions of British pounds, current prices)</t>
  </si>
  <si>
    <t>Date of transmission of non-financial accounts: 31/03/2017</t>
  </si>
  <si>
    <t>Uses</t>
  </si>
  <si>
    <t>Current accounts</t>
  </si>
  <si>
    <t>Resources</t>
  </si>
  <si>
    <t>Households including NPISH  (S.14+S.15)</t>
  </si>
  <si>
    <t>General government (S.13)</t>
  </si>
  <si>
    <t>Financial corporations (S.12)</t>
  </si>
  <si>
    <t>Non-financial corporations (S.11)</t>
  </si>
  <si>
    <t>Total economy (S.1)</t>
  </si>
  <si>
    <t>Rest of the World (S.2)</t>
  </si>
  <si>
    <t>Sum over sectors (S.1+S.2)</t>
  </si>
  <si>
    <t>Extra-EA</t>
  </si>
  <si>
    <t>PRODUCTION ACCOUNT</t>
  </si>
  <si>
    <t>P.1</t>
  </si>
  <si>
    <t>Output</t>
  </si>
  <si>
    <t>P.2</t>
  </si>
  <si>
    <t>Intermediate consumption</t>
  </si>
  <si>
    <t>B.1g</t>
  </si>
  <si>
    <t xml:space="preserve">Gross value added </t>
  </si>
  <si>
    <t>D.21-D.31</t>
  </si>
  <si>
    <t>Taxes less subsidies on products</t>
  </si>
  <si>
    <r>
      <t>B.1g</t>
    </r>
    <r>
      <rPr>
        <b/>
        <sz val="9"/>
        <rFont val="Arial"/>
        <family val="2"/>
      </rPr>
      <t xml:space="preserve">* </t>
    </r>
    <r>
      <rPr>
        <b/>
        <vertAlign val="superscript"/>
        <sz val="9"/>
        <rFont val="Arial"/>
        <family val="2"/>
      </rPr>
      <t>(1)</t>
    </r>
  </si>
  <si>
    <t>Gross Domestic Product (GDP)</t>
  </si>
  <si>
    <t>P.51C</t>
  </si>
  <si>
    <t xml:space="preserve">Consumption of fixed capital </t>
  </si>
  <si>
    <r>
      <t>B.1n / B.1n</t>
    </r>
    <r>
      <rPr>
        <b/>
        <sz val="9"/>
        <rFont val="Arial"/>
        <family val="2"/>
      </rPr>
      <t xml:space="preserve">* </t>
    </r>
    <r>
      <rPr>
        <b/>
        <vertAlign val="superscript"/>
        <sz val="9"/>
        <rFont val="Arial"/>
        <family val="2"/>
      </rPr>
      <t>(1)</t>
    </r>
  </si>
  <si>
    <t>Net value added / Net domestic product</t>
  </si>
  <si>
    <r>
      <t xml:space="preserve">(1) </t>
    </r>
    <r>
      <rPr>
        <sz val="9"/>
        <rFont val="Arial"/>
        <family val="2"/>
      </rPr>
      <t>Gross Domestic Product (GDP) is gross value added plus taxes less subsidies on products (D21-D31). Net domestic product is net value added plus taxes less subsidies on products (D21-D31).</t>
    </r>
  </si>
  <si>
    <t>GENERATION OF INCOME ACCOUNT</t>
  </si>
  <si>
    <r>
      <t>B.1g / B.1g</t>
    </r>
    <r>
      <rPr>
        <b/>
        <sz val="9"/>
        <rFont val="Arial"/>
        <family val="2"/>
      </rPr>
      <t>*</t>
    </r>
  </si>
  <si>
    <t>Gross value added / Gross Domestic Product</t>
  </si>
  <si>
    <t>D.1</t>
  </si>
  <si>
    <t>Compensation of employees</t>
  </si>
  <si>
    <t>D.21</t>
  </si>
  <si>
    <t xml:space="preserve">        Taxes on products</t>
  </si>
  <si>
    <t>D.29</t>
  </si>
  <si>
    <t xml:space="preserve">        Other taxes on production</t>
  </si>
  <si>
    <t>D.31</t>
  </si>
  <si>
    <t xml:space="preserve">        Subsidies on products</t>
  </si>
  <si>
    <t>D.39</t>
  </si>
  <si>
    <t xml:space="preserve">        Other subsidies on production</t>
  </si>
  <si>
    <r>
      <t>B.2g</t>
    </r>
    <r>
      <rPr>
        <b/>
        <vertAlign val="superscript"/>
        <sz val="9"/>
        <rFont val="Arial"/>
        <family val="2"/>
      </rPr>
      <t>(2)</t>
    </r>
  </si>
  <si>
    <t>Gross operating surplus</t>
  </si>
  <si>
    <r>
      <t>B.2n</t>
    </r>
    <r>
      <rPr>
        <b/>
        <vertAlign val="superscript"/>
        <sz val="9"/>
        <rFont val="Arial"/>
        <family val="2"/>
      </rPr>
      <t>(2)</t>
    </r>
  </si>
  <si>
    <t>Net operating surplus</t>
  </si>
  <si>
    <r>
      <t xml:space="preserve">(2) </t>
    </r>
    <r>
      <rPr>
        <sz val="10"/>
        <rFont val="Times New Roman"/>
        <family val="1"/>
      </rPr>
      <t>Including mixed income for S.14+S.15 and S.1</t>
    </r>
  </si>
  <si>
    <t>ALLOCATION OF PRIMARY INCOME ACCOUNT</t>
  </si>
  <si>
    <t>D.2</t>
  </si>
  <si>
    <t>Taxes on production and imports</t>
  </si>
  <si>
    <t>:</t>
  </si>
  <si>
    <t>D.3</t>
  </si>
  <si>
    <t>Subsidies</t>
  </si>
  <si>
    <t>D.4</t>
  </si>
  <si>
    <t>Property income</t>
  </si>
  <si>
    <t>D.41</t>
  </si>
  <si>
    <t xml:space="preserve">        Interest</t>
  </si>
  <si>
    <t>D.4N</t>
  </si>
  <si>
    <t xml:space="preserve">       Other Property Income, not elsewhere specified</t>
  </si>
  <si>
    <t>D.42</t>
  </si>
  <si>
    <t xml:space="preserve">           Distributed income of corporations</t>
  </si>
  <si>
    <t>D.43</t>
  </si>
  <si>
    <t xml:space="preserve">           Reinvested earnings on direct foreign investment</t>
  </si>
  <si>
    <t>D.44</t>
  </si>
  <si>
    <t xml:space="preserve">           Other investment income</t>
  </si>
  <si>
    <t>D.45</t>
  </si>
  <si>
    <t xml:space="preserve">           Rent</t>
  </si>
  <si>
    <t>D.41G</t>
  </si>
  <si>
    <t>Memo: Total interest before FISIM allocation</t>
  </si>
  <si>
    <t>B.5g / B.5*g</t>
  </si>
  <si>
    <t>Balance of primary incomes, gross / gross national income</t>
  </si>
  <si>
    <t>B.5n / B.5*n</t>
  </si>
  <si>
    <t>Balance of primary incomes, net / net national income</t>
  </si>
  <si>
    <t>MEMO: ENTREPRENEURIAL INCOME ACCOUNT</t>
  </si>
  <si>
    <t>B.2g</t>
  </si>
  <si>
    <t xml:space="preserve">        Distributed income of corporations</t>
  </si>
  <si>
    <t xml:space="preserve">        Reinvested earnings on direct foreign investment</t>
  </si>
  <si>
    <t xml:space="preserve">        Other investment income</t>
  </si>
  <si>
    <t xml:space="preserve">        Rent</t>
  </si>
  <si>
    <t>B.4g</t>
  </si>
  <si>
    <t>Entrepreneurial income, gross</t>
  </si>
  <si>
    <t>B.4n</t>
  </si>
  <si>
    <t>Entrepreneurial income, net</t>
  </si>
  <si>
    <t>SECONDARY DISTRIBUTION OF INCOME ACCOUNT</t>
  </si>
  <si>
    <t>D.5</t>
  </si>
  <si>
    <t>Current taxes on income, wealth, etc.</t>
  </si>
  <si>
    <t>D.61</t>
  </si>
  <si>
    <t>Social contributions</t>
  </si>
  <si>
    <t>D.62</t>
  </si>
  <si>
    <t>Social benefits other than social transfers in kind</t>
  </si>
  <si>
    <t>D.7</t>
  </si>
  <si>
    <t>Other current transfers</t>
  </si>
  <si>
    <t>D.71</t>
  </si>
  <si>
    <t xml:space="preserve">        Net non-life insurance premiums</t>
  </si>
  <si>
    <t>D.72</t>
  </si>
  <si>
    <t xml:space="preserve">        Non-life insurance claims</t>
  </si>
  <si>
    <t>D.7N</t>
  </si>
  <si>
    <t xml:space="preserve">        Other current transfers but non-life insurance premiums &amp; claims</t>
  </si>
  <si>
    <t>D.73</t>
  </si>
  <si>
    <t xml:space="preserve">        Current transfers within general government</t>
  </si>
  <si>
    <t>D.74</t>
  </si>
  <si>
    <t xml:space="preserve">        Current international cooperation</t>
  </si>
  <si>
    <t>D.75</t>
  </si>
  <si>
    <t xml:space="preserve">        Miscellaneous current transfers</t>
  </si>
  <si>
    <t>D.76</t>
  </si>
  <si>
    <t xml:space="preserve">        VAT and GNI based EU own resources</t>
  </si>
  <si>
    <t>B.6g</t>
  </si>
  <si>
    <t>Gross disposable income</t>
  </si>
  <si>
    <t>B.6n</t>
  </si>
  <si>
    <t>Net disposable income</t>
  </si>
  <si>
    <t>USE OF DISPOSABLE INCOME ACCOUNT</t>
  </si>
  <si>
    <t>P.3</t>
  </si>
  <si>
    <t>Final consumption expenditure</t>
  </si>
  <si>
    <t>P.31</t>
  </si>
  <si>
    <t xml:space="preserve">        Individual consumption expenditure</t>
  </si>
  <si>
    <t>P.32</t>
  </si>
  <si>
    <t xml:space="preserve">        Collective consumption expenditure</t>
  </si>
  <si>
    <t>D.8</t>
  </si>
  <si>
    <t>Adjustment for the change in pension entitlements</t>
  </si>
  <si>
    <t>B.8g</t>
  </si>
  <si>
    <t>Gross saving</t>
  </si>
  <si>
    <t>B.8n</t>
  </si>
  <si>
    <t>Net saving</t>
  </si>
  <si>
    <t>EXTERNAL ACCOUNT</t>
  </si>
  <si>
    <t>P.6</t>
  </si>
  <si>
    <t>Exports of goods and services</t>
  </si>
  <si>
    <t>P.61</t>
  </si>
  <si>
    <t xml:space="preserve">        Exports of goods</t>
  </si>
  <si>
    <t>P.62</t>
  </si>
  <si>
    <t xml:space="preserve">        Exports of services</t>
  </si>
  <si>
    <t>P.7</t>
  </si>
  <si>
    <t>Imports of goods and services</t>
  </si>
  <si>
    <t>P.71</t>
  </si>
  <si>
    <t xml:space="preserve">        Imports of goods</t>
  </si>
  <si>
    <t>P.72</t>
  </si>
  <si>
    <t xml:space="preserve">        Imports of services</t>
  </si>
  <si>
    <t>B.11</t>
  </si>
  <si>
    <t>External balance of goods &amp; services</t>
  </si>
  <si>
    <t>D.1 to D.8</t>
  </si>
  <si>
    <t>Primary incomes and current transfers</t>
  </si>
  <si>
    <t>B.12</t>
  </si>
  <si>
    <t>Current external balance</t>
  </si>
  <si>
    <t>Capital transfers payable and changes in non-financial assets</t>
  </si>
  <si>
    <t>Capital accounts</t>
  </si>
  <si>
    <t>Saving and capital transfers receivable</t>
  </si>
  <si>
    <t>CHANGE IN NET WORTH DUE TO SAVING AND CAPITAL TRANSFERS ACCOUNT</t>
  </si>
  <si>
    <t>B.8n / B.12</t>
  </si>
  <si>
    <t>Net saving / current external balance</t>
  </si>
  <si>
    <t>D.9</t>
  </si>
  <si>
    <t>Capital transfers</t>
  </si>
  <si>
    <t>D.91</t>
  </si>
  <si>
    <t xml:space="preserve">        Capital taxes</t>
  </si>
  <si>
    <t>D.9N</t>
  </si>
  <si>
    <t xml:space="preserve">        Investment grants and other capital tranfers</t>
  </si>
  <si>
    <t>D.92</t>
  </si>
  <si>
    <t xml:space="preserve">        Investment grants</t>
  </si>
  <si>
    <t>D.99</t>
  </si>
  <si>
    <t xml:space="preserve">        Other capital transfers</t>
  </si>
  <si>
    <t>B.10.1</t>
  </si>
  <si>
    <t>Changes in net worth due to saving and capital transfers</t>
  </si>
  <si>
    <t>ACQUISITION OF NON-FINANCIAL ASSETS ACCOUNT</t>
  </si>
  <si>
    <t>P.5</t>
  </si>
  <si>
    <t>Gross capital formation</t>
  </si>
  <si>
    <t>P.51G</t>
  </si>
  <si>
    <t>Gross fixed capital formation</t>
  </si>
  <si>
    <t>P.52+P.53</t>
  </si>
  <si>
    <t>Chqnges in inventories and acquisitions less disposals of valuables</t>
  </si>
  <si>
    <t>P.52</t>
  </si>
  <si>
    <t xml:space="preserve">Changes in inventories </t>
  </si>
  <si>
    <t>P.53</t>
  </si>
  <si>
    <t>Acquisitions less disposals of valuables</t>
  </si>
  <si>
    <t>Acquisitions less disposals of non-produced non-financial assets</t>
  </si>
  <si>
    <t>B.9</t>
  </si>
  <si>
    <t>Net lending (+) / net borrowing (-)</t>
  </si>
  <si>
    <t>Date of transmission of financial accounts: 31/03/2017</t>
  </si>
  <si>
    <t>(Changes in ) Financial assets</t>
  </si>
  <si>
    <t>Financial accounts</t>
  </si>
  <si>
    <t>(Changes in ) Liabilities and net financial assets</t>
  </si>
  <si>
    <t>OPENING FINANCIAL BALANCE SHEET</t>
  </si>
  <si>
    <t xml:space="preserve">BF.90 </t>
  </si>
  <si>
    <t>Net financial assets (+) / liabilities (-)</t>
  </si>
  <si>
    <t xml:space="preserve">AF </t>
  </si>
  <si>
    <t>Total financial assets/ total liabilities</t>
  </si>
  <si>
    <t xml:space="preserve">AF.1 </t>
  </si>
  <si>
    <t>Monetary gold and special drawing rights (SDRs)</t>
  </si>
  <si>
    <t>AF.2</t>
  </si>
  <si>
    <t>Currency and deposits</t>
  </si>
  <si>
    <t xml:space="preserve">AF.3 </t>
  </si>
  <si>
    <t>Debt securities</t>
  </si>
  <si>
    <t>AF.31</t>
  </si>
  <si>
    <t xml:space="preserve">       Short-term</t>
  </si>
  <si>
    <t xml:space="preserve">AF.32 </t>
  </si>
  <si>
    <t xml:space="preserve">       Long-term</t>
  </si>
  <si>
    <t xml:space="preserve">AF.4 </t>
  </si>
  <si>
    <t>Loans</t>
  </si>
  <si>
    <t xml:space="preserve">AF.41 </t>
  </si>
  <si>
    <t xml:space="preserve">AF.42 </t>
  </si>
  <si>
    <t xml:space="preserve">AF.5 </t>
  </si>
  <si>
    <t>Shares and other equity</t>
  </si>
  <si>
    <t xml:space="preserve">AF.51 </t>
  </si>
  <si>
    <t xml:space="preserve">        Shares and other equity, excluding mutual fund shares</t>
  </si>
  <si>
    <t xml:space="preserve">AF.511 </t>
  </si>
  <si>
    <t xml:space="preserve">                Quoted shares</t>
  </si>
  <si>
    <t xml:space="preserve">AF.512 + AF.519 </t>
  </si>
  <si>
    <t xml:space="preserve">                Unquoted shares and other equity</t>
  </si>
  <si>
    <t xml:space="preserve">AF.52 </t>
  </si>
  <si>
    <t xml:space="preserve">        Mutual fund shares</t>
  </si>
  <si>
    <t xml:space="preserve">AF.6 </t>
  </si>
  <si>
    <t>Insurance, pensions and standardised guarantee schemes</t>
  </si>
  <si>
    <t>AF.61 +AF.66</t>
  </si>
  <si>
    <t xml:space="preserve">         Non-life insurance technical reserves and provisions  for calls under standardised guarantees</t>
  </si>
  <si>
    <t xml:space="preserve">AF.62 </t>
  </si>
  <si>
    <t xml:space="preserve">         Life insurance and annuity entitlements</t>
  </si>
  <si>
    <t>AF.63+AF.64+AF.65</t>
  </si>
  <si>
    <t xml:space="preserve">         Pension entitlements, claims of pension funds on pension managers and entitelements to non-pension benefits</t>
  </si>
  <si>
    <t>AF.7</t>
  </si>
  <si>
    <t>Financial derivatives and employees stock options</t>
  </si>
  <si>
    <t>AF.8</t>
  </si>
  <si>
    <t xml:space="preserve">Other accounts (receivable/payable) </t>
  </si>
  <si>
    <t>FINANCIAL TRANSACTIONS ACCOUNT</t>
  </si>
  <si>
    <t xml:space="preserve">B.9 </t>
  </si>
  <si>
    <t>Net lending (+) / net borrowing (-) (from capital accounts)</t>
  </si>
  <si>
    <t xml:space="preserve">B.9 - B.9F </t>
  </si>
  <si>
    <t>Statistical discrepancy</t>
  </si>
  <si>
    <t xml:space="preserve">B.9F </t>
  </si>
  <si>
    <t>Net lending (+) / net borrowing (+) from financial accounts</t>
  </si>
  <si>
    <t xml:space="preserve">F </t>
  </si>
  <si>
    <t>Total changes in financial assets/ liabilities</t>
  </si>
  <si>
    <t xml:space="preserve">F.1 </t>
  </si>
  <si>
    <t>F.2</t>
  </si>
  <si>
    <t xml:space="preserve">F.3 </t>
  </si>
  <si>
    <t xml:space="preserve">F.31 </t>
  </si>
  <si>
    <t>F.32</t>
  </si>
  <si>
    <t>F.4</t>
  </si>
  <si>
    <t xml:space="preserve">F.41 </t>
  </si>
  <si>
    <t xml:space="preserve">F.42 </t>
  </si>
  <si>
    <t xml:space="preserve">F.5 </t>
  </si>
  <si>
    <t xml:space="preserve">Equity and investment fund shares/ units </t>
  </si>
  <si>
    <t xml:space="preserve">F.51 </t>
  </si>
  <si>
    <t xml:space="preserve">        Equity</t>
  </si>
  <si>
    <t xml:space="preserve">F.511 </t>
  </si>
  <si>
    <t xml:space="preserve">                Listed shares</t>
  </si>
  <si>
    <t xml:space="preserve">F.52 </t>
  </si>
  <si>
    <t xml:space="preserve">         Investment fund shares/ units </t>
  </si>
  <si>
    <t xml:space="preserve">F.6 </t>
  </si>
  <si>
    <t>F.61 +F.66</t>
  </si>
  <si>
    <t xml:space="preserve">F.62 </t>
  </si>
  <si>
    <t>F.63+F.64+F.65</t>
  </si>
  <si>
    <t xml:space="preserve">         Pension entitlements, claims of pension funds on pension managers and entitelements to  non-pension benefits</t>
  </si>
  <si>
    <t>F.7</t>
  </si>
  <si>
    <t>F.8</t>
  </si>
  <si>
    <t>OTHER CHANGES IN FINANCIAL ASSETS AND LIABILITIES ACCOUNT</t>
  </si>
  <si>
    <t xml:space="preserve">B.10.2+B.10.3 </t>
  </si>
  <si>
    <t>Other changes in net worth</t>
  </si>
  <si>
    <t>CLOSING FINANCIAL BALANCE SHEET</t>
  </si>
  <si>
    <t>Net Production Taxes and Subsidies</t>
  </si>
  <si>
    <t>D2+D3+D21+D31</t>
  </si>
  <si>
    <t>Net Social Contributions</t>
  </si>
  <si>
    <t>D5+D6</t>
  </si>
  <si>
    <t>Other Transfers</t>
  </si>
  <si>
    <t>Constructed time series by merging existing ones</t>
  </si>
  <si>
    <t>Constructed time series by forcing a counterpart</t>
  </si>
  <si>
    <t>Constructed time series by taking existing data from production account</t>
  </si>
  <si>
    <t>D7+D8+D9+NP</t>
  </si>
  <si>
    <t>S14_S11</t>
  </si>
  <si>
    <t>=SUM(C10:C13)</t>
  </si>
  <si>
    <t>D2+D3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</si>
</sst>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[$€]_-;\-* #,##0.00\ [$€]_-;_-* &quot;-&quot;??\ [$€]_-;_-@_-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9"/>
      <name val="Arial"/>
      <family val="2"/>
    </font>
    <font>
      <sz val="10"/>
      <name val="Arial"/>
    </font>
    <font>
      <b/>
      <sz val="26"/>
      <name val="Arial"/>
      <family val="2"/>
    </font>
    <font>
      <sz val="20"/>
      <name val="Arial"/>
      <family val="2"/>
    </font>
    <font>
      <sz val="9"/>
      <color rgb="FFFF0000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9"/>
      <color indexed="10"/>
      <name val="Times New Roman"/>
      <family val="1"/>
    </font>
    <font>
      <sz val="9"/>
      <color indexed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12"/>
      <name val="Times New Roman"/>
      <family val="1"/>
    </font>
    <font>
      <vertAlign val="superscript"/>
      <sz val="9"/>
      <name val="Arial"/>
      <family val="2"/>
    </font>
    <font>
      <vertAlign val="superscript"/>
      <sz val="10"/>
      <name val="Times New Roman"/>
      <family val="1"/>
    </font>
    <font>
      <i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b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1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auto="1"/>
      </right>
      <top style="thick">
        <color indexed="12"/>
      </top>
      <bottom style="thick">
        <color indexed="12"/>
      </bottom>
      <diagonal/>
    </border>
    <border>
      <left style="thin">
        <color auto="1"/>
      </left>
      <right style="thin">
        <color auto="1"/>
      </right>
      <top style="thick">
        <color indexed="12"/>
      </top>
      <bottom style="thick">
        <color indexed="12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auto="1"/>
      </right>
      <top style="thick">
        <color indexed="12"/>
      </top>
      <bottom/>
      <diagonal/>
    </border>
    <border>
      <left style="thin">
        <color auto="1"/>
      </left>
      <right style="thin">
        <color auto="1"/>
      </right>
      <top style="thick">
        <color indexed="12"/>
      </top>
      <bottom/>
      <diagonal/>
    </border>
    <border>
      <left/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12"/>
      </right>
      <top/>
      <bottom/>
      <diagonal/>
    </border>
    <border>
      <left style="thick">
        <color indexed="12"/>
      </left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ck">
        <color indexed="12"/>
      </top>
      <bottom/>
      <diagonal/>
    </border>
    <border>
      <left style="thin">
        <color auto="1"/>
      </left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/>
      <diagonal/>
    </border>
    <border>
      <left style="thick">
        <color indexed="1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indexed="12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indexed="12"/>
      </left>
      <right/>
      <top style="thin">
        <color auto="1"/>
      </top>
      <bottom style="thick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auto="1"/>
      </right>
      <top/>
      <bottom style="thick">
        <color indexed="12"/>
      </bottom>
      <diagonal/>
    </border>
    <border>
      <left style="thin">
        <color auto="1"/>
      </left>
      <right style="thick">
        <color indexed="12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indexed="12"/>
      </right>
      <top/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/>
      <top style="thin">
        <color auto="1"/>
      </top>
      <bottom style="thick">
        <color indexed="12"/>
      </bottom>
      <diagonal/>
    </border>
    <border>
      <left style="thin">
        <color auto="1"/>
      </left>
      <right/>
      <top/>
      <bottom style="thick">
        <color indexed="12"/>
      </bottom>
      <diagonal/>
    </border>
    <border>
      <left style="thin">
        <color auto="1"/>
      </left>
      <right/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/>
      <top style="thin">
        <color auto="1"/>
      </top>
      <bottom/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n">
        <color auto="1"/>
      </top>
      <bottom style="thin">
        <color auto="1"/>
      </bottom>
      <diagonal/>
    </border>
    <border>
      <left style="thick">
        <color indexed="12"/>
      </left>
      <right/>
      <top style="thin">
        <color auto="1"/>
      </top>
      <bottom/>
      <diagonal/>
    </border>
    <border>
      <left style="thick">
        <color indexed="12"/>
      </left>
      <right style="thin">
        <color auto="1"/>
      </right>
      <top/>
      <bottom style="thin">
        <color auto="1"/>
      </bottom>
      <diagonal/>
    </border>
    <border>
      <left style="thick">
        <color indexed="12"/>
      </left>
      <right style="thin">
        <color auto="1"/>
      </right>
      <top style="thin">
        <color auto="1"/>
      </top>
      <bottom/>
      <diagonal/>
    </border>
    <border>
      <left style="thick">
        <color indexed="12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ck">
        <color indexed="12"/>
      </bottom>
      <diagonal/>
    </border>
    <border>
      <left style="thick">
        <color indexed="12"/>
      </left>
      <right style="thin">
        <color auto="1"/>
      </right>
      <top style="thick">
        <color indexed="12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ck">
        <color indexed="12"/>
      </top>
      <bottom style="thin">
        <color auto="1"/>
      </bottom>
      <diagonal/>
    </border>
    <border>
      <left/>
      <right style="thick">
        <color indexed="12"/>
      </right>
      <top style="thin">
        <color auto="1"/>
      </top>
      <bottom style="thick">
        <color indexed="12"/>
      </bottom>
      <diagonal/>
    </border>
    <border>
      <left style="thin">
        <color auto="1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12"/>
      </right>
      <top style="thin">
        <color auto="1"/>
      </top>
      <bottom style="thick">
        <color rgb="FF0000FF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</cellStyleXfs>
  <cellXfs count="4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3" xfId="0" applyFont="1" applyBorder="1"/>
    <xf numFmtId="0" fontId="0" fillId="0" borderId="37" xfId="0" applyFill="1" applyBorder="1"/>
    <xf numFmtId="0" fontId="0" fillId="0" borderId="39" xfId="0" applyBorder="1"/>
    <xf numFmtId="0" fontId="1" fillId="0" borderId="40" xfId="0" applyFont="1" applyBorder="1"/>
    <xf numFmtId="0" fontId="0" fillId="3" borderId="31" xfId="0" applyFill="1" applyBorder="1"/>
    <xf numFmtId="0" fontId="0" fillId="4" borderId="31" xfId="0" applyFill="1" applyBorder="1"/>
    <xf numFmtId="0" fontId="0" fillId="0" borderId="42" xfId="0" applyBorder="1"/>
    <xf numFmtId="0" fontId="0" fillId="3" borderId="32" xfId="0" applyFill="1" applyBorder="1"/>
    <xf numFmtId="0" fontId="0" fillId="4" borderId="32" xfId="0" applyFill="1" applyBorder="1"/>
    <xf numFmtId="0" fontId="0" fillId="0" borderId="43" xfId="0" applyBorder="1"/>
    <xf numFmtId="0" fontId="0" fillId="3" borderId="16" xfId="0" applyFill="1" applyBorder="1"/>
    <xf numFmtId="0" fontId="1" fillId="0" borderId="45" xfId="0" applyFont="1" applyBorder="1"/>
    <xf numFmtId="0" fontId="0" fillId="2" borderId="31" xfId="0" applyFill="1" applyBorder="1"/>
    <xf numFmtId="0" fontId="0" fillId="0" borderId="47" xfId="0" applyBorder="1"/>
    <xf numFmtId="0" fontId="0" fillId="3" borderId="44" xfId="0" applyFill="1" applyBorder="1"/>
    <xf numFmtId="0" fontId="0" fillId="4" borderId="44" xfId="0" applyFill="1" applyBorder="1"/>
    <xf numFmtId="0" fontId="0" fillId="4" borderId="16" xfId="0" applyFill="1" applyBorder="1"/>
    <xf numFmtId="0" fontId="0" fillId="2" borderId="16" xfId="0" applyFill="1" applyBorder="1"/>
    <xf numFmtId="0" fontId="0" fillId="2" borderId="32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2" borderId="44" xfId="0" applyFill="1" applyBorder="1"/>
    <xf numFmtId="0" fontId="0" fillId="5" borderId="44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1" xfId="0" quotePrefix="1" applyFont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6" borderId="44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16" xfId="0" applyFill="1" applyBorder="1"/>
    <xf numFmtId="0" fontId="1" fillId="4" borderId="35" xfId="0" applyFont="1" applyFill="1" applyBorder="1"/>
    <xf numFmtId="0" fontId="0" fillId="2" borderId="37" xfId="0" applyFill="1" applyBorder="1"/>
    <xf numFmtId="0" fontId="1" fillId="0" borderId="4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5" xfId="0" applyFill="1" applyBorder="1"/>
    <xf numFmtId="0" fontId="4" fillId="7" borderId="2" xfId="0" applyFont="1" applyFill="1" applyBorder="1"/>
    <xf numFmtId="0" fontId="4" fillId="7" borderId="5" xfId="0" applyFont="1" applyFill="1" applyBorder="1"/>
    <xf numFmtId="3" fontId="6" fillId="0" borderId="0" xfId="7" applyNumberFormat="1" applyFont="1" applyFill="1" applyBorder="1" applyAlignment="1"/>
    <xf numFmtId="3" fontId="7" fillId="8" borderId="0" xfId="7" applyNumberFormat="1" applyFont="1" applyFill="1" applyAlignment="1"/>
    <xf numFmtId="3" fontId="7" fillId="8" borderId="0" xfId="7" applyNumberFormat="1" applyFont="1" applyFill="1" applyBorder="1" applyAlignment="1"/>
    <xf numFmtId="3" fontId="7" fillId="8" borderId="0" xfId="7" applyNumberFormat="1" applyFont="1" applyFill="1" applyAlignment="1">
      <alignment horizontal="center" wrapText="1"/>
    </xf>
    <xf numFmtId="3" fontId="7" fillId="8" borderId="0" xfId="7" applyNumberFormat="1" applyFont="1" applyFill="1" applyAlignment="1">
      <alignment horizontal="center" vertical="center"/>
    </xf>
    <xf numFmtId="3" fontId="8" fillId="0" borderId="0" xfId="8" applyNumberFormat="1" applyBorder="1"/>
    <xf numFmtId="3" fontId="7" fillId="0" borderId="0" xfId="7" applyNumberFormat="1" applyFont="1" applyFill="1" applyBorder="1" applyAlignment="1"/>
    <xf numFmtId="164" fontId="7" fillId="8" borderId="0" xfId="7" applyNumberFormat="1" applyFont="1" applyFill="1" applyAlignment="1"/>
    <xf numFmtId="164" fontId="11" fillId="8" borderId="0" xfId="7" applyNumberFormat="1" applyFont="1" applyFill="1" applyAlignment="1"/>
    <xf numFmtId="3" fontId="7" fillId="8" borderId="64" xfId="7" applyNumberFormat="1" applyFont="1" applyFill="1" applyBorder="1" applyAlignment="1">
      <alignment horizontal="center" vertical="center" wrapText="1"/>
    </xf>
    <xf numFmtId="3" fontId="7" fillId="8" borderId="26" xfId="7" applyNumberFormat="1" applyFont="1" applyFill="1" applyBorder="1" applyAlignment="1">
      <alignment horizontal="center"/>
    </xf>
    <xf numFmtId="3" fontId="7" fillId="8" borderId="72" xfId="7" applyNumberFormat="1" applyFont="1" applyFill="1" applyBorder="1" applyAlignment="1">
      <alignment horizontal="center" vertical="top" wrapText="1"/>
    </xf>
    <xf numFmtId="3" fontId="15" fillId="0" borderId="0" xfId="7" applyNumberFormat="1" applyFont="1" applyFill="1" applyBorder="1" applyAlignment="1"/>
    <xf numFmtId="3" fontId="16" fillId="9" borderId="66" xfId="7" applyNumberFormat="1" applyFont="1" applyFill="1" applyBorder="1" applyAlignment="1">
      <alignment horizontal="center" vertical="center"/>
    </xf>
    <xf numFmtId="3" fontId="16" fillId="9" borderId="0" xfId="7" applyNumberFormat="1" applyFont="1" applyFill="1" applyBorder="1" applyAlignment="1">
      <alignment horizontal="center" vertical="center"/>
    </xf>
    <xf numFmtId="3" fontId="16" fillId="9" borderId="76" xfId="7" applyNumberFormat="1" applyFont="1" applyFill="1" applyBorder="1" applyAlignment="1">
      <alignment horizontal="center" vertical="center"/>
    </xf>
    <xf numFmtId="3" fontId="7" fillId="10" borderId="6" xfId="7" applyNumberFormat="1" applyFont="1" applyFill="1" applyBorder="1" applyAlignment="1">
      <alignment vertical="center"/>
    </xf>
    <xf numFmtId="3" fontId="7" fillId="10" borderId="6" xfId="7" applyNumberFormat="1" applyFont="1" applyFill="1" applyBorder="1" applyAlignment="1">
      <alignment vertical="center" wrapText="1"/>
    </xf>
    <xf numFmtId="3" fontId="17" fillId="9" borderId="77" xfId="7" applyNumberFormat="1" applyFont="1" applyFill="1" applyBorder="1" applyAlignment="1">
      <alignment horizontal="right" vertical="center" indent="1"/>
    </xf>
    <xf numFmtId="3" fontId="17" fillId="9" borderId="0" xfId="7" applyNumberFormat="1" applyFont="1" applyFill="1" applyBorder="1" applyAlignment="1">
      <alignment horizontal="right" vertical="center" indent="1"/>
    </xf>
    <xf numFmtId="3" fontId="7" fillId="0" borderId="78" xfId="7" applyNumberFormat="1" applyFont="1" applyFill="1" applyBorder="1" applyAlignment="1">
      <alignment horizontal="center" vertical="center" wrapText="1"/>
    </xf>
    <xf numFmtId="3" fontId="7" fillId="0" borderId="26" xfId="7" applyNumberFormat="1" applyFont="1" applyFill="1" applyBorder="1" applyAlignment="1">
      <alignment horizontal="center" vertical="center" wrapText="1"/>
    </xf>
    <xf numFmtId="3" fontId="7" fillId="0" borderId="79" xfId="7" applyNumberFormat="1" applyFont="1" applyFill="1" applyBorder="1" applyAlignment="1">
      <alignment horizontal="center" vertical="center" wrapText="1"/>
    </xf>
    <xf numFmtId="3" fontId="18" fillId="0" borderId="0" xfId="8" applyNumberFormat="1" applyFont="1" applyBorder="1"/>
    <xf numFmtId="3" fontId="17" fillId="0" borderId="0" xfId="7" applyNumberFormat="1" applyFont="1" applyFill="1" applyBorder="1" applyAlignment="1"/>
    <xf numFmtId="3" fontId="7" fillId="0" borderId="80" xfId="7" applyNumberFormat="1" applyFont="1" applyFill="1" applyBorder="1" applyAlignment="1">
      <alignment horizontal="center" vertical="center" wrapText="1"/>
    </xf>
    <xf numFmtId="3" fontId="7" fillId="0" borderId="1" xfId="7" applyNumberFormat="1" applyFont="1" applyFill="1" applyBorder="1" applyAlignment="1">
      <alignment horizontal="center" vertical="center" wrapText="1"/>
    </xf>
    <xf numFmtId="3" fontId="7" fillId="9" borderId="49" xfId="7" applyNumberFormat="1" applyFont="1" applyFill="1" applyBorder="1" applyAlignment="1">
      <alignment horizontal="center" vertical="center"/>
    </xf>
    <xf numFmtId="3" fontId="7" fillId="10" borderId="1" xfId="7" applyNumberFormat="1" applyFont="1" applyFill="1" applyBorder="1" applyAlignment="1">
      <alignment vertical="center"/>
    </xf>
    <xf numFmtId="3" fontId="7" fillId="10" borderId="1" xfId="7" applyNumberFormat="1" applyFont="1" applyFill="1" applyBorder="1" applyAlignment="1">
      <alignment vertical="center" wrapText="1"/>
    </xf>
    <xf numFmtId="3" fontId="17" fillId="9" borderId="81" xfId="7" applyNumberFormat="1" applyFont="1" applyFill="1" applyBorder="1" applyAlignment="1">
      <alignment horizontal="right" vertical="center" indent="1"/>
    </xf>
    <xf numFmtId="3" fontId="17" fillId="9" borderId="82" xfId="7" applyNumberFormat="1" applyFont="1" applyFill="1" applyBorder="1" applyAlignment="1">
      <alignment horizontal="right" vertical="center" indent="1"/>
    </xf>
    <xf numFmtId="3" fontId="7" fillId="9" borderId="0" xfId="7" applyNumberFormat="1" applyFont="1" applyFill="1" applyBorder="1" applyAlignment="1">
      <alignment horizontal="center" vertical="center"/>
    </xf>
    <xf numFmtId="3" fontId="19" fillId="10" borderId="26" xfId="7" applyNumberFormat="1" applyFont="1" applyFill="1" applyBorder="1" applyAlignment="1">
      <alignment vertical="center"/>
    </xf>
    <xf numFmtId="3" fontId="19" fillId="10" borderId="26" xfId="7" applyNumberFormat="1" applyFont="1" applyFill="1" applyBorder="1" applyAlignment="1">
      <alignment vertical="center" wrapText="1"/>
    </xf>
    <xf numFmtId="3" fontId="7" fillId="9" borderId="83" xfId="7" applyNumberFormat="1" applyFont="1" applyFill="1" applyBorder="1" applyAlignment="1">
      <alignment horizontal="center" vertical="center"/>
    </xf>
    <xf numFmtId="3" fontId="7" fillId="9" borderId="76" xfId="7" applyNumberFormat="1" applyFont="1" applyFill="1" applyBorder="1" applyAlignment="1">
      <alignment horizontal="center" vertical="center"/>
    </xf>
    <xf numFmtId="3" fontId="7" fillId="9" borderId="67" xfId="7" applyNumberFormat="1" applyFont="1" applyFill="1" applyBorder="1" applyAlignment="1">
      <alignment horizontal="center" vertical="center"/>
    </xf>
    <xf numFmtId="3" fontId="7" fillId="9" borderId="66" xfId="7" applyNumberFormat="1" applyFont="1" applyFill="1" applyBorder="1" applyAlignment="1">
      <alignment horizontal="center" vertical="center"/>
    </xf>
    <xf numFmtId="3" fontId="7" fillId="0" borderId="1" xfId="7" quotePrefix="1" applyNumberFormat="1" applyFont="1" applyFill="1" applyBorder="1" applyAlignment="1">
      <alignment horizontal="center" vertical="center" wrapText="1"/>
    </xf>
    <xf numFmtId="3" fontId="7" fillId="10" borderId="1" xfId="7" applyNumberFormat="1" applyFont="1" applyFill="1" applyBorder="1" applyAlignment="1">
      <alignment horizontal="left" vertical="center" wrapText="1" indent="2"/>
    </xf>
    <xf numFmtId="3" fontId="7" fillId="0" borderId="84" xfId="7" applyNumberFormat="1" applyFont="1" applyFill="1" applyBorder="1" applyAlignment="1">
      <alignment horizontal="center" vertical="center" wrapText="1"/>
    </xf>
    <xf numFmtId="3" fontId="7" fillId="0" borderId="85" xfId="7" applyNumberFormat="1" applyFont="1" applyFill="1" applyBorder="1" applyAlignment="1">
      <alignment horizontal="center" vertical="center" wrapText="1"/>
    </xf>
    <xf numFmtId="3" fontId="7" fillId="9" borderId="86" xfId="7" applyNumberFormat="1" applyFont="1" applyFill="1" applyBorder="1" applyAlignment="1">
      <alignment horizontal="center" vertical="center"/>
    </xf>
    <xf numFmtId="3" fontId="7" fillId="9" borderId="87" xfId="7" applyNumberFormat="1" applyFont="1" applyFill="1" applyBorder="1" applyAlignment="1">
      <alignment horizontal="center" vertical="center"/>
    </xf>
    <xf numFmtId="3" fontId="19" fillId="10" borderId="85" xfId="7" applyNumberFormat="1" applyFont="1" applyFill="1" applyBorder="1" applyAlignment="1">
      <alignment vertical="center"/>
    </xf>
    <xf numFmtId="3" fontId="19" fillId="10" borderId="85" xfId="7" applyNumberFormat="1" applyFont="1" applyFill="1" applyBorder="1" applyAlignment="1">
      <alignment horizontal="left" vertical="center" wrapText="1" indent="2"/>
    </xf>
    <xf numFmtId="3" fontId="7" fillId="9" borderId="75" xfId="7" applyNumberFormat="1" applyFont="1" applyFill="1" applyBorder="1" applyAlignment="1">
      <alignment horizontal="center" vertical="center"/>
    </xf>
    <xf numFmtId="3" fontId="21" fillId="0" borderId="0" xfId="7" applyNumberFormat="1" applyFont="1" applyBorder="1"/>
    <xf numFmtId="3" fontId="22" fillId="8" borderId="66" xfId="7" applyNumberFormat="1" applyFont="1" applyFill="1" applyBorder="1" applyAlignment="1">
      <alignment vertical="top"/>
    </xf>
    <xf numFmtId="3" fontId="5" fillId="8" borderId="0" xfId="7" applyNumberFormat="1" applyFont="1" applyFill="1" applyBorder="1"/>
    <xf numFmtId="3" fontId="5" fillId="8" borderId="67" xfId="7" applyNumberFormat="1" applyFont="1" applyFill="1" applyBorder="1"/>
    <xf numFmtId="3" fontId="5" fillId="0" borderId="0" xfId="7" applyNumberFormat="1" applyFont="1" applyBorder="1"/>
    <xf numFmtId="3" fontId="19" fillId="10" borderId="69" xfId="7" applyNumberFormat="1" applyFont="1" applyFill="1" applyBorder="1" applyAlignment="1">
      <alignment vertical="center"/>
    </xf>
    <xf numFmtId="3" fontId="19" fillId="10" borderId="69" xfId="7" applyNumberFormat="1" applyFont="1" applyFill="1" applyBorder="1" applyAlignment="1">
      <alignment vertical="center" wrapText="1"/>
    </xf>
    <xf numFmtId="3" fontId="7" fillId="0" borderId="6" xfId="7" applyNumberFormat="1" applyFont="1" applyFill="1" applyBorder="1" applyAlignment="1">
      <alignment horizontal="center" vertical="center" wrapText="1"/>
    </xf>
    <xf numFmtId="3" fontId="7" fillId="0" borderId="6" xfId="7" applyNumberFormat="1" applyFont="1" applyFill="1" applyBorder="1" applyAlignment="1">
      <alignment horizontal="center" vertical="center"/>
    </xf>
    <xf numFmtId="3" fontId="7" fillId="0" borderId="88" xfId="7" applyNumberFormat="1" applyFont="1" applyFill="1" applyBorder="1" applyAlignment="1">
      <alignment horizontal="center" vertical="center" wrapText="1"/>
    </xf>
    <xf numFmtId="3" fontId="7" fillId="9" borderId="80" xfId="7" applyNumberFormat="1" applyFont="1" applyFill="1" applyBorder="1" applyAlignment="1">
      <alignment horizontal="center" vertical="center"/>
    </xf>
    <xf numFmtId="3" fontId="7" fillId="9" borderId="89" xfId="7" applyNumberFormat="1" applyFont="1" applyFill="1" applyBorder="1" applyAlignment="1">
      <alignment horizontal="center" vertical="center"/>
    </xf>
    <xf numFmtId="3" fontId="7" fillId="9" borderId="25" xfId="7" applyNumberFormat="1" applyFont="1" applyFill="1" applyBorder="1" applyAlignment="1">
      <alignment horizontal="center" vertical="center"/>
    </xf>
    <xf numFmtId="3" fontId="7" fillId="9" borderId="17" xfId="7" applyNumberFormat="1" applyFont="1" applyFill="1" applyBorder="1" applyAlignment="1">
      <alignment horizontal="center" vertical="center"/>
    </xf>
    <xf numFmtId="3" fontId="7" fillId="9" borderId="90" xfId="7" applyNumberFormat="1" applyFont="1" applyFill="1" applyBorder="1" applyAlignment="1">
      <alignment horizontal="center" vertical="center"/>
    </xf>
    <xf numFmtId="3" fontId="7" fillId="0" borderId="91" xfId="7" applyNumberFormat="1" applyFont="1" applyFill="1" applyBorder="1" applyAlignment="1">
      <alignment horizontal="center" vertical="center" wrapText="1"/>
    </xf>
    <xf numFmtId="3" fontId="19" fillId="10" borderId="27" xfId="7" applyNumberFormat="1" applyFont="1" applyFill="1" applyBorder="1" applyAlignment="1">
      <alignment vertical="center" wrapText="1"/>
    </xf>
    <xf numFmtId="3" fontId="7" fillId="9" borderId="81" xfId="7" applyNumberFormat="1" applyFont="1" applyFill="1" applyBorder="1" applyAlignment="1">
      <alignment horizontal="center" vertical="center"/>
    </xf>
    <xf numFmtId="3" fontId="7" fillId="9" borderId="82" xfId="7" applyNumberFormat="1" applyFont="1" applyFill="1" applyBorder="1" applyAlignment="1">
      <alignment horizontal="center" vertical="center"/>
    </xf>
    <xf numFmtId="3" fontId="7" fillId="10" borderId="18" xfId="7" applyNumberFormat="1" applyFont="1" applyFill="1" applyBorder="1" applyAlignment="1">
      <alignment horizontal="left" vertical="center" wrapText="1" indent="2"/>
    </xf>
    <xf numFmtId="3" fontId="7" fillId="0" borderId="92" xfId="7" applyNumberFormat="1" applyFont="1" applyFill="1" applyBorder="1" applyAlignment="1">
      <alignment horizontal="center" vertical="center" wrapText="1"/>
    </xf>
    <xf numFmtId="3" fontId="19" fillId="10" borderId="85" xfId="7" applyNumberFormat="1" applyFont="1" applyFill="1" applyBorder="1" applyAlignment="1">
      <alignment vertical="center" wrapText="1"/>
    </xf>
    <xf numFmtId="3" fontId="19" fillId="10" borderId="93" xfId="8" applyNumberFormat="1" applyFont="1" applyFill="1" applyBorder="1" applyAlignment="1">
      <alignment horizontal="left" vertical="center" wrapText="1" indent="2"/>
    </xf>
    <xf numFmtId="3" fontId="7" fillId="9" borderId="94" xfId="7" applyNumberFormat="1" applyFont="1" applyFill="1" applyBorder="1" applyAlignment="1">
      <alignment horizontal="center" vertical="center"/>
    </xf>
    <xf numFmtId="3" fontId="23" fillId="0" borderId="66" xfId="7" applyNumberFormat="1" applyFont="1" applyBorder="1"/>
    <xf numFmtId="3" fontId="8" fillId="8" borderId="0" xfId="7" applyNumberFormat="1" applyFont="1" applyFill="1" applyBorder="1" applyAlignment="1">
      <alignment vertical="top"/>
    </xf>
    <xf numFmtId="3" fontId="5" fillId="8" borderId="0" xfId="7" applyNumberFormat="1" applyFont="1" applyFill="1" applyBorder="1" applyAlignment="1">
      <alignment vertical="top"/>
    </xf>
    <xf numFmtId="3" fontId="5" fillId="8" borderId="67" xfId="7" applyNumberFormat="1" applyFont="1" applyFill="1" applyBorder="1" applyAlignment="1">
      <alignment vertical="top"/>
    </xf>
    <xf numFmtId="3" fontId="19" fillId="10" borderId="69" xfId="8" applyNumberFormat="1" applyFont="1" applyFill="1" applyBorder="1" applyAlignment="1">
      <alignment vertical="center" wrapText="1"/>
    </xf>
    <xf numFmtId="3" fontId="7" fillId="9" borderId="95" xfId="7" applyNumberFormat="1" applyFont="1" applyFill="1" applyBorder="1" applyAlignment="1">
      <alignment horizontal="center" vertical="center"/>
    </xf>
    <xf numFmtId="3" fontId="7" fillId="0" borderId="18" xfId="7" applyNumberFormat="1" applyFont="1" applyFill="1" applyBorder="1" applyAlignment="1">
      <alignment horizontal="center" vertical="center" wrapText="1"/>
    </xf>
    <xf numFmtId="3" fontId="7" fillId="0" borderId="96" xfId="7" applyNumberFormat="1" applyFont="1" applyFill="1" applyBorder="1" applyAlignment="1">
      <alignment horizontal="center" vertical="center" wrapText="1"/>
    </xf>
    <xf numFmtId="3" fontId="7" fillId="9" borderId="5" xfId="7" applyNumberFormat="1" applyFont="1" applyFill="1" applyBorder="1" applyAlignment="1">
      <alignment horizontal="center" vertical="center"/>
    </xf>
    <xf numFmtId="3" fontId="7" fillId="9" borderId="68" xfId="7" applyNumberFormat="1" applyFont="1" applyFill="1" applyBorder="1" applyAlignment="1">
      <alignment horizontal="center" vertical="center"/>
    </xf>
    <xf numFmtId="3" fontId="7" fillId="0" borderId="1" xfId="7" applyNumberFormat="1" applyFont="1" applyFill="1" applyBorder="1" applyAlignment="1">
      <alignment horizontal="center" vertical="center"/>
    </xf>
    <xf numFmtId="3" fontId="7" fillId="10" borderId="18" xfId="7" applyNumberFormat="1" applyFont="1" applyFill="1" applyBorder="1" applyAlignment="1">
      <alignment vertical="center" wrapText="1"/>
    </xf>
    <xf numFmtId="3" fontId="7" fillId="9" borderId="27" xfId="7" applyNumberFormat="1" applyFont="1" applyFill="1" applyBorder="1" applyAlignment="1">
      <alignment horizontal="center" vertical="center"/>
    </xf>
    <xf numFmtId="3" fontId="7" fillId="9" borderId="97" xfId="7" applyNumberFormat="1" applyFont="1" applyFill="1" applyBorder="1" applyAlignment="1">
      <alignment horizontal="center" vertical="center"/>
    </xf>
    <xf numFmtId="3" fontId="7" fillId="9" borderId="98" xfId="7" applyNumberFormat="1" applyFont="1" applyFill="1" applyBorder="1" applyAlignment="1">
      <alignment horizontal="center" vertical="center"/>
    </xf>
    <xf numFmtId="3" fontId="7" fillId="9" borderId="99" xfId="7" applyNumberFormat="1" applyFont="1" applyFill="1" applyBorder="1" applyAlignment="1">
      <alignment horizontal="center" vertical="center"/>
    </xf>
    <xf numFmtId="3" fontId="7" fillId="9" borderId="1" xfId="7" applyNumberFormat="1" applyFont="1" applyFill="1" applyBorder="1" applyAlignment="1">
      <alignment horizontal="center" vertical="center"/>
    </xf>
    <xf numFmtId="3" fontId="24" fillId="0" borderId="0" xfId="7" applyNumberFormat="1" applyFont="1" applyFill="1" applyBorder="1" applyAlignment="1"/>
    <xf numFmtId="3" fontId="25" fillId="0" borderId="80" xfId="7" applyNumberFormat="1" applyFont="1" applyFill="1" applyBorder="1" applyAlignment="1">
      <alignment horizontal="center" vertical="center" wrapText="1"/>
    </xf>
    <xf numFmtId="3" fontId="25" fillId="0" borderId="1" xfId="7" applyNumberFormat="1" applyFont="1" applyFill="1" applyBorder="1" applyAlignment="1">
      <alignment horizontal="center" vertical="center" wrapText="1"/>
    </xf>
    <xf numFmtId="3" fontId="25" fillId="10" borderId="1" xfId="7" applyNumberFormat="1" applyFont="1" applyFill="1" applyBorder="1" applyAlignment="1">
      <alignment vertical="center"/>
    </xf>
    <xf numFmtId="3" fontId="25" fillId="10" borderId="1" xfId="7" applyNumberFormat="1" applyFont="1" applyFill="1" applyBorder="1" applyAlignment="1">
      <alignment vertical="center" wrapText="1"/>
    </xf>
    <xf numFmtId="3" fontId="25" fillId="0" borderId="6" xfId="7" applyNumberFormat="1" applyFont="1" applyFill="1" applyBorder="1" applyAlignment="1">
      <alignment horizontal="center" vertical="center" wrapText="1"/>
    </xf>
    <xf numFmtId="3" fontId="25" fillId="0" borderId="18" xfId="7" applyNumberFormat="1" applyFont="1" applyFill="1" applyBorder="1" applyAlignment="1">
      <alignment horizontal="center" vertical="center" wrapText="1"/>
    </xf>
    <xf numFmtId="3" fontId="25" fillId="0" borderId="26" xfId="7" applyNumberFormat="1" applyFont="1" applyFill="1" applyBorder="1" applyAlignment="1">
      <alignment horizontal="center" vertical="center" wrapText="1"/>
    </xf>
    <xf numFmtId="3" fontId="25" fillId="0" borderId="96" xfId="7" applyNumberFormat="1" applyFont="1" applyFill="1" applyBorder="1" applyAlignment="1">
      <alignment horizontal="center" vertical="center" wrapText="1"/>
    </xf>
    <xf numFmtId="3" fontId="26" fillId="0" borderId="0" xfId="8" applyNumberFormat="1" applyFont="1" applyBorder="1"/>
    <xf numFmtId="3" fontId="25" fillId="0" borderId="0" xfId="7" applyNumberFormat="1" applyFont="1" applyFill="1" applyBorder="1" applyAlignment="1"/>
    <xf numFmtId="3" fontId="19" fillId="10" borderId="1" xfId="7" applyNumberFormat="1" applyFont="1" applyFill="1" applyBorder="1" applyAlignment="1">
      <alignment vertical="center" wrapText="1"/>
    </xf>
    <xf numFmtId="3" fontId="17" fillId="9" borderId="66" xfId="7" applyNumberFormat="1" applyFont="1" applyFill="1" applyBorder="1" applyAlignment="1">
      <alignment horizontal="center" vertical="center"/>
    </xf>
    <xf numFmtId="3" fontId="17" fillId="9" borderId="0" xfId="7" applyNumberFormat="1" applyFont="1" applyFill="1" applyBorder="1" applyAlignment="1">
      <alignment horizontal="center" vertical="center"/>
    </xf>
    <xf numFmtId="3" fontId="17" fillId="9" borderId="67" xfId="7" applyNumberFormat="1" applyFont="1" applyFill="1" applyBorder="1" applyAlignment="1">
      <alignment horizontal="center" vertical="center"/>
    </xf>
    <xf numFmtId="3" fontId="7" fillId="10" borderId="26" xfId="7" applyNumberFormat="1" applyFont="1" applyFill="1" applyBorder="1" applyAlignment="1">
      <alignment vertical="center"/>
    </xf>
    <xf numFmtId="3" fontId="7" fillId="10" borderId="26" xfId="7" applyNumberFormat="1" applyFont="1" applyFill="1" applyBorder="1" applyAlignment="1">
      <alignment vertical="center" wrapText="1"/>
    </xf>
    <xf numFmtId="3" fontId="19" fillId="10" borderId="1" xfId="7" applyNumberFormat="1" applyFont="1" applyFill="1" applyBorder="1" applyAlignment="1">
      <alignment vertical="center"/>
    </xf>
    <xf numFmtId="3" fontId="7" fillId="9" borderId="74" xfId="7" applyNumberFormat="1" applyFont="1" applyFill="1" applyBorder="1" applyAlignment="1">
      <alignment horizontal="center" vertical="center"/>
    </xf>
    <xf numFmtId="3" fontId="7" fillId="8" borderId="66" xfId="7" applyNumberFormat="1" applyFont="1" applyFill="1" applyBorder="1" applyAlignment="1">
      <alignment vertical="top"/>
    </xf>
    <xf numFmtId="3" fontId="5" fillId="8" borderId="75" xfId="7" applyNumberFormat="1" applyFont="1" applyFill="1" applyBorder="1" applyAlignment="1">
      <alignment vertical="top"/>
    </xf>
    <xf numFmtId="3" fontId="19" fillId="10" borderId="6" xfId="7" applyNumberFormat="1" applyFont="1" applyFill="1" applyBorder="1" applyAlignment="1">
      <alignment vertical="center"/>
    </xf>
    <xf numFmtId="3" fontId="19" fillId="10" borderId="6" xfId="7" applyNumberFormat="1" applyFont="1" applyFill="1" applyBorder="1" applyAlignment="1">
      <alignment vertical="center" wrapText="1"/>
    </xf>
    <xf numFmtId="3" fontId="7" fillId="9" borderId="18" xfId="7" applyNumberFormat="1" applyFont="1" applyFill="1" applyBorder="1" applyAlignment="1">
      <alignment horizontal="center" vertical="center"/>
    </xf>
    <xf numFmtId="3" fontId="7" fillId="9" borderId="2" xfId="7" applyNumberFormat="1" applyFont="1" applyFill="1" applyBorder="1" applyAlignment="1">
      <alignment horizontal="center" vertical="center"/>
    </xf>
    <xf numFmtId="3" fontId="7" fillId="10" borderId="1" xfId="7" applyNumberFormat="1" applyFont="1" applyFill="1" applyBorder="1" applyAlignment="1">
      <alignment horizontal="left" vertical="center" wrapText="1"/>
    </xf>
    <xf numFmtId="3" fontId="7" fillId="9" borderId="101" xfId="7" applyNumberFormat="1" applyFont="1" applyFill="1" applyBorder="1" applyAlignment="1">
      <alignment horizontal="center" vertical="center"/>
    </xf>
    <xf numFmtId="3" fontId="7" fillId="9" borderId="102" xfId="7" applyNumberFormat="1" applyFont="1" applyFill="1" applyBorder="1" applyAlignment="1">
      <alignment horizontal="center" vertical="center"/>
    </xf>
    <xf numFmtId="3" fontId="7" fillId="0" borderId="89" xfId="7" applyNumberFormat="1" applyFont="1" applyFill="1" applyBorder="1" applyAlignment="1">
      <alignment horizontal="center" vertical="center"/>
    </xf>
    <xf numFmtId="3" fontId="17" fillId="9" borderId="81" xfId="7" applyNumberFormat="1" applyFont="1" applyFill="1" applyBorder="1" applyAlignment="1">
      <alignment horizontal="center" vertical="center"/>
    </xf>
    <xf numFmtId="3" fontId="17" fillId="9" borderId="89" xfId="7" applyNumberFormat="1" applyFont="1" applyFill="1" applyBorder="1" applyAlignment="1">
      <alignment horizontal="center" vertical="center"/>
    </xf>
    <xf numFmtId="3" fontId="17" fillId="10" borderId="26" xfId="7" applyNumberFormat="1" applyFont="1" applyFill="1" applyBorder="1" applyAlignment="1">
      <alignment vertical="center"/>
    </xf>
    <xf numFmtId="3" fontId="17" fillId="10" borderId="26" xfId="7" applyNumberFormat="1" applyFont="1" applyFill="1" applyBorder="1" applyAlignment="1">
      <alignment vertical="center" wrapText="1"/>
    </xf>
    <xf numFmtId="3" fontId="17" fillId="9" borderId="27" xfId="7" applyNumberFormat="1" applyFont="1" applyFill="1" applyBorder="1" applyAlignment="1">
      <alignment horizontal="center" vertical="center" wrapText="1"/>
    </xf>
    <xf numFmtId="3" fontId="17" fillId="9" borderId="81" xfId="7" applyNumberFormat="1" applyFont="1" applyFill="1" applyBorder="1" applyAlignment="1">
      <alignment horizontal="center" vertical="center" wrapText="1"/>
    </xf>
    <xf numFmtId="3" fontId="7" fillId="9" borderId="103" xfId="7" applyNumberFormat="1" applyFont="1" applyFill="1" applyBorder="1" applyAlignment="1">
      <alignment horizontal="center" vertical="center"/>
    </xf>
    <xf numFmtId="3" fontId="8" fillId="0" borderId="0" xfId="8" applyNumberFormat="1" applyFont="1" applyBorder="1"/>
    <xf numFmtId="3" fontId="5" fillId="8" borderId="57" xfId="7" applyNumberFormat="1" applyFont="1" applyFill="1" applyBorder="1" applyAlignment="1">
      <alignment vertical="top"/>
    </xf>
    <xf numFmtId="3" fontId="5" fillId="8" borderId="100" xfId="7" applyNumberFormat="1" applyFont="1" applyFill="1" applyBorder="1" applyAlignment="1">
      <alignment vertical="top"/>
    </xf>
    <xf numFmtId="3" fontId="5" fillId="8" borderId="58" xfId="7" applyNumberFormat="1" applyFont="1" applyFill="1" applyBorder="1" applyAlignment="1">
      <alignment vertical="top"/>
    </xf>
    <xf numFmtId="3" fontId="7" fillId="9" borderId="77" xfId="7" applyNumberFormat="1" applyFont="1" applyFill="1" applyBorder="1" applyAlignment="1">
      <alignment horizontal="center" vertical="center"/>
    </xf>
    <xf numFmtId="3" fontId="8" fillId="11" borderId="1" xfId="8" applyNumberFormat="1" applyFont="1" applyFill="1" applyBorder="1" applyAlignment="1">
      <alignment vertical="center" wrapText="1"/>
    </xf>
    <xf numFmtId="3" fontId="27" fillId="0" borderId="0" xfId="7" applyNumberFormat="1" applyFont="1" applyFill="1" applyBorder="1" applyAlignment="1"/>
    <xf numFmtId="3" fontId="7" fillId="0" borderId="91" xfId="7" applyNumberFormat="1" applyFont="1" applyFill="1" applyBorder="1" applyAlignment="1">
      <alignment horizontal="center" vertical="center"/>
    </xf>
    <xf numFmtId="3" fontId="7" fillId="0" borderId="92" xfId="7" applyNumberFormat="1" applyFont="1" applyFill="1" applyBorder="1" applyAlignment="1">
      <alignment horizontal="center" vertical="center"/>
    </xf>
    <xf numFmtId="3" fontId="7" fillId="0" borderId="85" xfId="7" applyNumberFormat="1" applyFont="1" applyFill="1" applyBorder="1" applyAlignment="1">
      <alignment horizontal="center" vertical="center"/>
    </xf>
    <xf numFmtId="3" fontId="19" fillId="10" borderId="72" xfId="7" applyNumberFormat="1" applyFont="1" applyFill="1" applyBorder="1" applyAlignment="1">
      <alignment vertical="center"/>
    </xf>
    <xf numFmtId="3" fontId="19" fillId="10" borderId="72" xfId="7" applyNumberFormat="1" applyFont="1" applyFill="1" applyBorder="1" applyAlignment="1">
      <alignment horizontal="left" vertical="center" indent="2"/>
    </xf>
    <xf numFmtId="3" fontId="7" fillId="10" borderId="5" xfId="7" applyNumberFormat="1" applyFont="1" applyFill="1" applyBorder="1" applyAlignment="1">
      <alignment vertical="center" wrapText="1"/>
    </xf>
    <xf numFmtId="3" fontId="19" fillId="10" borderId="2" xfId="7" applyNumberFormat="1" applyFont="1" applyFill="1" applyBorder="1" applyAlignment="1">
      <alignment vertical="center" wrapText="1"/>
    </xf>
    <xf numFmtId="3" fontId="7" fillId="9" borderId="67" xfId="7" applyNumberFormat="1" applyFont="1" applyFill="1" applyBorder="1" applyAlignment="1">
      <alignment horizontal="center" vertical="center" wrapText="1"/>
    </xf>
    <xf numFmtId="3" fontId="19" fillId="10" borderId="69" xfId="7" applyNumberFormat="1" applyFont="1" applyFill="1" applyBorder="1" applyAlignment="1">
      <alignment horizontal="left" vertical="center" indent="2"/>
    </xf>
    <xf numFmtId="3" fontId="19" fillId="11" borderId="6" xfId="7" applyNumberFormat="1" applyFont="1" applyFill="1" applyBorder="1" applyAlignment="1">
      <alignment vertical="center"/>
    </xf>
    <xf numFmtId="3" fontId="7" fillId="0" borderId="88" xfId="7" applyNumberFormat="1" applyFont="1" applyFill="1" applyBorder="1" applyAlignment="1">
      <alignment horizontal="center" vertical="center"/>
    </xf>
    <xf numFmtId="3" fontId="7" fillId="11" borderId="1" xfId="7" applyNumberFormat="1" applyFont="1" applyFill="1" applyBorder="1" applyAlignment="1">
      <alignment vertical="center"/>
    </xf>
    <xf numFmtId="3" fontId="7" fillId="11" borderId="1" xfId="7" applyNumberFormat="1" applyFont="1" applyFill="1" applyBorder="1" applyAlignment="1">
      <alignment vertical="center" wrapText="1"/>
    </xf>
    <xf numFmtId="3" fontId="7" fillId="9" borderId="69" xfId="7" applyNumberFormat="1" applyFont="1" applyFill="1" applyBorder="1" applyAlignment="1">
      <alignment horizontal="center" vertical="center"/>
    </xf>
    <xf numFmtId="3" fontId="7" fillId="8" borderId="1" xfId="7" applyNumberFormat="1" applyFont="1" applyFill="1" applyBorder="1" applyAlignment="1">
      <alignment horizontal="center" vertical="center"/>
    </xf>
    <xf numFmtId="3" fontId="7" fillId="0" borderId="2" xfId="7" applyNumberFormat="1" applyFont="1" applyFill="1" applyBorder="1" applyAlignment="1">
      <alignment horizontal="center" vertical="center"/>
    </xf>
    <xf numFmtId="3" fontId="7" fillId="0" borderId="96" xfId="7" applyNumberFormat="1" applyFont="1" applyFill="1" applyBorder="1" applyAlignment="1">
      <alignment horizontal="center" vertical="center"/>
    </xf>
    <xf numFmtId="3" fontId="7" fillId="9" borderId="91" xfId="7" applyNumberFormat="1" applyFont="1" applyFill="1" applyBorder="1" applyAlignment="1">
      <alignment horizontal="center" vertical="center"/>
    </xf>
    <xf numFmtId="3" fontId="28" fillId="0" borderId="0" xfId="7" applyNumberFormat="1" applyFont="1" applyFill="1" applyBorder="1" applyAlignment="1"/>
    <xf numFmtId="3" fontId="7" fillId="0" borderId="104" xfId="7" applyNumberFormat="1" applyFont="1" applyFill="1" applyBorder="1" applyAlignment="1">
      <alignment horizontal="center" vertical="center"/>
    </xf>
    <xf numFmtId="3" fontId="7" fillId="0" borderId="26" xfId="7" applyNumberFormat="1" applyFont="1" applyFill="1" applyBorder="1" applyAlignment="1">
      <alignment horizontal="center" vertical="center"/>
    </xf>
    <xf numFmtId="3" fontId="19" fillId="11" borderId="26" xfId="7" applyNumberFormat="1" applyFont="1" applyFill="1" applyBorder="1" applyAlignment="1">
      <alignment vertical="center"/>
    </xf>
    <xf numFmtId="3" fontId="19" fillId="11" borderId="26" xfId="7" applyNumberFormat="1" applyFont="1" applyFill="1" applyBorder="1" applyAlignment="1">
      <alignment horizontal="left" vertical="center" wrapText="1" indent="2"/>
    </xf>
    <xf numFmtId="3" fontId="7" fillId="9" borderId="105" xfId="7" applyNumberFormat="1" applyFont="1" applyFill="1" applyBorder="1" applyAlignment="1">
      <alignment horizontal="center" vertical="center"/>
    </xf>
    <xf numFmtId="3" fontId="19" fillId="11" borderId="6" xfId="7" applyNumberFormat="1" applyFont="1" applyFill="1" applyBorder="1" applyAlignment="1">
      <alignment vertical="center" wrapText="1"/>
    </xf>
    <xf numFmtId="3" fontId="7" fillId="11" borderId="1" xfId="7" applyNumberFormat="1" applyFont="1" applyFill="1" applyBorder="1" applyAlignment="1">
      <alignment horizontal="left" vertical="center" wrapText="1" indent="2"/>
    </xf>
    <xf numFmtId="3" fontId="7" fillId="11" borderId="1" xfId="7" applyNumberFormat="1" applyFont="1" applyFill="1" applyBorder="1" applyAlignment="1">
      <alignment horizontal="left" vertical="center" wrapText="1"/>
    </xf>
    <xf numFmtId="3" fontId="19" fillId="11" borderId="85" xfId="7" applyNumberFormat="1" applyFont="1" applyFill="1" applyBorder="1" applyAlignment="1">
      <alignment vertical="center"/>
    </xf>
    <xf numFmtId="3" fontId="19" fillId="11" borderId="85" xfId="7" applyNumberFormat="1" applyFont="1" applyFill="1" applyBorder="1" applyAlignment="1">
      <alignment horizontal="left" vertical="center" wrapText="1" indent="2"/>
    </xf>
    <xf numFmtId="3" fontId="8" fillId="0" borderId="0" xfId="8" applyNumberFormat="1"/>
    <xf numFmtId="3" fontId="7" fillId="9" borderId="57" xfId="8" applyNumberFormat="1" applyFont="1" applyFill="1" applyBorder="1" applyAlignment="1">
      <alignment horizontal="center" vertical="center"/>
    </xf>
    <xf numFmtId="3" fontId="7" fillId="9" borderId="100" xfId="8" applyNumberFormat="1" applyFont="1" applyFill="1" applyBorder="1" applyAlignment="1">
      <alignment horizontal="center" vertical="center"/>
    </xf>
    <xf numFmtId="3" fontId="7" fillId="9" borderId="58" xfId="8" applyNumberFormat="1" applyFont="1" applyFill="1" applyBorder="1" applyAlignment="1">
      <alignment horizontal="center" vertical="center"/>
    </xf>
    <xf numFmtId="3" fontId="8" fillId="11" borderId="59" xfId="8" applyNumberFormat="1" applyFont="1" applyFill="1" applyBorder="1"/>
    <xf numFmtId="3" fontId="8" fillId="11" borderId="61" xfId="8" applyNumberFormat="1" applyFill="1" applyBorder="1"/>
    <xf numFmtId="3" fontId="7" fillId="0" borderId="59" xfId="8" applyNumberFormat="1" applyFont="1" applyFill="1" applyBorder="1" applyAlignment="1">
      <alignment horizontal="center" vertical="center"/>
    </xf>
    <xf numFmtId="3" fontId="7" fillId="0" borderId="60" xfId="7" applyNumberFormat="1" applyFont="1" applyFill="1" applyBorder="1" applyAlignment="1">
      <alignment horizontal="center" vertical="center" wrapText="1"/>
    </xf>
    <xf numFmtId="3" fontId="7" fillId="0" borderId="61" xfId="7" applyNumberFormat="1" applyFont="1" applyFill="1" applyBorder="1" applyAlignment="1">
      <alignment horizontal="center" vertical="center"/>
    </xf>
    <xf numFmtId="3" fontId="8" fillId="11" borderId="91" xfId="8" applyNumberFormat="1" applyFont="1" applyFill="1" applyBorder="1"/>
    <xf numFmtId="3" fontId="8" fillId="11" borderId="96" xfId="8" applyNumberFormat="1" applyFill="1" applyBorder="1"/>
    <xf numFmtId="3" fontId="7" fillId="9" borderId="66" xfId="8" applyNumberFormat="1" applyFont="1" applyFill="1" applyBorder="1" applyAlignment="1">
      <alignment horizontal="center" vertical="center"/>
    </xf>
    <xf numFmtId="3" fontId="7" fillId="0" borderId="69" xfId="7" applyNumberFormat="1" applyFont="1" applyFill="1" applyBorder="1" applyAlignment="1">
      <alignment horizontal="center" vertical="center" wrapText="1"/>
    </xf>
    <xf numFmtId="3" fontId="7" fillId="9" borderId="0" xfId="8" applyNumberFormat="1" applyFont="1" applyFill="1" applyBorder="1" applyAlignment="1">
      <alignment horizontal="center" vertical="center"/>
    </xf>
    <xf numFmtId="3" fontId="7" fillId="0" borderId="2" xfId="7" applyNumberFormat="1" applyFont="1" applyFill="1" applyBorder="1" applyAlignment="1">
      <alignment horizontal="center" vertical="center" wrapText="1"/>
    </xf>
    <xf numFmtId="3" fontId="7" fillId="0" borderId="67" xfId="8" applyNumberFormat="1" applyFont="1" applyFill="1" applyBorder="1" applyAlignment="1">
      <alignment horizontal="center" vertical="center"/>
    </xf>
    <xf numFmtId="3" fontId="8" fillId="11" borderId="91" xfId="8" applyNumberFormat="1" applyFill="1" applyBorder="1"/>
    <xf numFmtId="3" fontId="7" fillId="0" borderId="91" xfId="8" applyNumberFormat="1" applyFont="1" applyFill="1" applyBorder="1" applyAlignment="1">
      <alignment horizontal="center" vertical="center"/>
    </xf>
    <xf numFmtId="3" fontId="7" fillId="9" borderId="67" xfId="8" applyNumberFormat="1" applyFont="1" applyFill="1" applyBorder="1" applyAlignment="1">
      <alignment horizontal="center" vertical="center"/>
    </xf>
    <xf numFmtId="3" fontId="7" fillId="0" borderId="96" xfId="8" applyNumberFormat="1" applyFont="1" applyFill="1" applyBorder="1" applyAlignment="1">
      <alignment horizontal="center" vertical="center"/>
    </xf>
    <xf numFmtId="3" fontId="7" fillId="0" borderId="105" xfId="7" applyNumberFormat="1" applyFont="1" applyFill="1" applyBorder="1" applyAlignment="1">
      <alignment horizontal="center" vertical="center" wrapText="1"/>
    </xf>
    <xf numFmtId="3" fontId="7" fillId="0" borderId="5" xfId="7" applyNumberFormat="1" applyFont="1" applyFill="1" applyBorder="1" applyAlignment="1">
      <alignment horizontal="center" vertical="center" wrapText="1"/>
    </xf>
    <xf numFmtId="3" fontId="8" fillId="11" borderId="96" xfId="8" applyNumberFormat="1" applyFont="1" applyFill="1" applyBorder="1"/>
    <xf numFmtId="3" fontId="7" fillId="0" borderId="104" xfId="8" applyNumberFormat="1" applyFont="1" applyFill="1" applyBorder="1" applyAlignment="1">
      <alignment horizontal="center" vertical="center"/>
    </xf>
    <xf numFmtId="3" fontId="8" fillId="0" borderId="0" xfId="8" applyNumberFormat="1" applyFont="1"/>
    <xf numFmtId="3" fontId="7" fillId="0" borderId="101" xfId="7" applyNumberFormat="1" applyFont="1" applyFill="1" applyBorder="1" applyAlignment="1">
      <alignment horizontal="center" vertical="center"/>
    </xf>
    <xf numFmtId="3" fontId="7" fillId="8" borderId="96" xfId="8" applyNumberFormat="1" applyFont="1" applyFill="1" applyBorder="1" applyAlignment="1">
      <alignment horizontal="center" vertical="center"/>
    </xf>
    <xf numFmtId="3" fontId="7" fillId="8" borderId="96" xfId="7" applyNumberFormat="1" applyFont="1" applyFill="1" applyBorder="1" applyAlignment="1">
      <alignment horizontal="center" vertical="center" wrapText="1"/>
    </xf>
    <xf numFmtId="3" fontId="7" fillId="0" borderId="104" xfId="7" applyNumberFormat="1" applyFont="1" applyFill="1" applyBorder="1" applyAlignment="1">
      <alignment horizontal="center" vertical="center" wrapText="1"/>
    </xf>
    <xf numFmtId="3" fontId="7" fillId="0" borderId="25" xfId="7" applyNumberFormat="1" applyFont="1" applyFill="1" applyBorder="1" applyAlignment="1">
      <alignment horizontal="center" vertical="center" wrapText="1"/>
    </xf>
    <xf numFmtId="3" fontId="8" fillId="11" borderId="96" xfId="8" applyNumberFormat="1" applyFont="1" applyFill="1" applyBorder="1" applyAlignment="1">
      <alignment wrapText="1"/>
    </xf>
    <xf numFmtId="3" fontId="7" fillId="0" borderId="80" xfId="8" applyNumberFormat="1" applyFont="1" applyFill="1" applyBorder="1" applyAlignment="1">
      <alignment horizontal="center" vertical="center"/>
    </xf>
    <xf numFmtId="3" fontId="8" fillId="11" borderId="104" xfId="8" applyNumberFormat="1" applyFont="1" applyFill="1" applyBorder="1"/>
    <xf numFmtId="3" fontId="8" fillId="11" borderId="79" xfId="8" applyNumberFormat="1" applyFont="1" applyFill="1" applyBorder="1" applyAlignment="1">
      <alignment wrapText="1"/>
    </xf>
    <xf numFmtId="3" fontId="7" fillId="0" borderId="66" xfId="8" applyNumberFormat="1" applyFont="1" applyFill="1" applyBorder="1" applyAlignment="1">
      <alignment horizontal="center" vertical="center"/>
    </xf>
    <xf numFmtId="3" fontId="7" fillId="0" borderId="49" xfId="7" applyNumberFormat="1" applyFont="1" applyFill="1" applyBorder="1" applyAlignment="1">
      <alignment horizontal="center" vertical="center" wrapText="1"/>
    </xf>
    <xf numFmtId="3" fontId="8" fillId="11" borderId="79" xfId="8" applyNumberFormat="1" applyFont="1" applyFill="1" applyBorder="1"/>
    <xf numFmtId="3" fontId="7" fillId="0" borderId="106" xfId="8" applyNumberFormat="1" applyFont="1" applyFill="1" applyBorder="1" applyAlignment="1">
      <alignment horizontal="center" vertical="center"/>
    </xf>
    <xf numFmtId="3" fontId="7" fillId="0" borderId="106" xfId="7" applyNumberFormat="1" applyFont="1" applyFill="1" applyBorder="1" applyAlignment="1">
      <alignment horizontal="center" vertical="center" wrapText="1"/>
    </xf>
    <xf numFmtId="3" fontId="8" fillId="11" borderId="92" xfId="8" applyNumberFormat="1" applyFont="1" applyFill="1" applyBorder="1"/>
    <xf numFmtId="3" fontId="8" fillId="11" borderId="107" xfId="8" applyNumberFormat="1" applyFont="1" applyFill="1" applyBorder="1"/>
    <xf numFmtId="3" fontId="7" fillId="0" borderId="74" xfId="8" applyNumberFormat="1" applyFont="1" applyFill="1" applyBorder="1" applyAlignment="1">
      <alignment horizontal="center" vertical="center"/>
    </xf>
    <xf numFmtId="3" fontId="7" fillId="0" borderId="93" xfId="7" applyNumberFormat="1" applyFont="1" applyFill="1" applyBorder="1" applyAlignment="1">
      <alignment horizontal="center" vertical="center" wrapText="1"/>
    </xf>
    <xf numFmtId="3" fontId="7" fillId="0" borderId="87" xfId="7" applyNumberFormat="1" applyFont="1" applyFill="1" applyBorder="1" applyAlignment="1">
      <alignment horizontal="center" vertical="center" wrapText="1"/>
    </xf>
    <xf numFmtId="3" fontId="7" fillId="0" borderId="72" xfId="7" applyNumberFormat="1" applyFont="1" applyFill="1" applyBorder="1" applyAlignment="1">
      <alignment horizontal="center" vertical="center" wrapText="1"/>
    </xf>
    <xf numFmtId="3" fontId="7" fillId="0" borderId="73" xfId="7" applyNumberFormat="1" applyFont="1" applyFill="1" applyBorder="1" applyAlignment="1">
      <alignment horizontal="center" vertical="center" wrapText="1"/>
    </xf>
    <xf numFmtId="3" fontId="8" fillId="11" borderId="108" xfId="8" applyNumberFormat="1" applyFill="1" applyBorder="1"/>
    <xf numFmtId="3" fontId="8" fillId="11" borderId="109" xfId="8" applyNumberFormat="1" applyFill="1" applyBorder="1"/>
    <xf numFmtId="3" fontId="7" fillId="0" borderId="0" xfId="8" applyNumberFormat="1" applyFont="1" applyBorder="1" applyAlignment="1">
      <alignment horizontal="center" vertical="center"/>
    </xf>
    <xf numFmtId="3" fontId="7" fillId="0" borderId="69" xfId="8" applyNumberFormat="1" applyFont="1" applyBorder="1" applyAlignment="1">
      <alignment horizontal="center" vertical="center"/>
    </xf>
    <xf numFmtId="3" fontId="7" fillId="0" borderId="67" xfId="8" applyNumberFormat="1" applyFont="1" applyBorder="1" applyAlignment="1">
      <alignment horizontal="center" vertical="center"/>
    </xf>
    <xf numFmtId="3" fontId="8" fillId="11" borderId="79" xfId="8" applyNumberFormat="1" applyFill="1" applyBorder="1"/>
    <xf numFmtId="3" fontId="7" fillId="0" borderId="89" xfId="8" applyNumberFormat="1" applyFont="1" applyBorder="1" applyAlignment="1">
      <alignment horizontal="center" vertical="center"/>
    </xf>
    <xf numFmtId="3" fontId="7" fillId="0" borderId="1" xfId="8" applyNumberFormat="1" applyFont="1" applyBorder="1" applyAlignment="1">
      <alignment horizontal="center" vertical="center"/>
    </xf>
    <xf numFmtId="3" fontId="7" fillId="0" borderId="101" xfId="8" applyNumberFormat="1" applyFont="1" applyBorder="1" applyAlignment="1">
      <alignment horizontal="center" vertical="center"/>
    </xf>
    <xf numFmtId="3" fontId="29" fillId="11" borderId="92" xfId="8" applyNumberFormat="1" applyFont="1" applyFill="1" applyBorder="1"/>
    <xf numFmtId="3" fontId="8" fillId="11" borderId="107" xfId="8" applyNumberFormat="1" applyFill="1" applyBorder="1"/>
    <xf numFmtId="3" fontId="7" fillId="0" borderId="84" xfId="8" applyNumberFormat="1" applyFont="1" applyBorder="1" applyAlignment="1">
      <alignment horizontal="center" vertical="center"/>
    </xf>
    <xf numFmtId="3" fontId="7" fillId="0" borderId="85" xfId="8" applyNumberFormat="1" applyFont="1" applyBorder="1" applyAlignment="1">
      <alignment horizontal="center" vertical="center"/>
    </xf>
    <xf numFmtId="3" fontId="7" fillId="0" borderId="110" xfId="8" applyNumberFormat="1" applyFont="1" applyBorder="1" applyAlignment="1">
      <alignment horizontal="center" vertical="center"/>
    </xf>
    <xf numFmtId="3" fontId="29" fillId="11" borderId="108" xfId="8" applyNumberFormat="1" applyFont="1" applyFill="1" applyBorder="1"/>
    <xf numFmtId="3" fontId="7" fillId="0" borderId="111" xfId="7" applyNumberFormat="1" applyFont="1" applyFill="1" applyBorder="1" applyAlignment="1">
      <alignment horizontal="center" vertical="center" wrapText="1"/>
    </xf>
    <xf numFmtId="3" fontId="29" fillId="11" borderId="59" xfId="8" applyNumberFormat="1" applyFont="1" applyFill="1" applyBorder="1"/>
    <xf numFmtId="3" fontId="7" fillId="0" borderId="54" xfId="8" applyNumberFormat="1" applyFont="1" applyBorder="1" applyAlignment="1">
      <alignment horizontal="center" vertical="center"/>
    </xf>
    <xf numFmtId="3" fontId="7" fillId="0" borderId="60" xfId="8" applyNumberFormat="1" applyFont="1" applyBorder="1" applyAlignment="1">
      <alignment horizontal="center" vertical="center"/>
    </xf>
    <xf numFmtId="3" fontId="7" fillId="0" borderId="56" xfId="8" applyNumberFormat="1" applyFont="1" applyBorder="1" applyAlignment="1">
      <alignment horizontal="center" vertical="center"/>
    </xf>
    <xf numFmtId="3" fontId="29" fillId="11" borderId="91" xfId="8" applyNumberFormat="1" applyFont="1" applyFill="1" applyBorder="1"/>
    <xf numFmtId="3" fontId="8" fillId="0" borderId="0" xfId="8" applyNumberFormat="1" applyFill="1"/>
    <xf numFmtId="3" fontId="7" fillId="0" borderId="112" xfId="8" applyNumberFormat="1" applyFont="1" applyFill="1" applyBorder="1" applyAlignment="1">
      <alignment horizontal="center" vertical="center"/>
    </xf>
    <xf numFmtId="3" fontId="8" fillId="11" borderId="106" xfId="8" applyNumberFormat="1" applyFont="1" applyFill="1" applyBorder="1"/>
    <xf numFmtId="3" fontId="30" fillId="0" borderId="0" xfId="8" applyNumberFormat="1" applyFont="1"/>
    <xf numFmtId="0" fontId="1" fillId="0" borderId="38" xfId="0" applyFont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9" xfId="0" applyFill="1" applyBorder="1"/>
    <xf numFmtId="0" fontId="0" fillId="5" borderId="0" xfId="0" applyFill="1"/>
    <xf numFmtId="0" fontId="0" fillId="2" borderId="0" xfId="0" applyFill="1"/>
    <xf numFmtId="0" fontId="4" fillId="7" borderId="0" xfId="0" applyFont="1" applyFill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49" xfId="0" quotePrefix="1" applyFill="1" applyBorder="1" applyAlignment="1">
      <alignment wrapText="1"/>
    </xf>
    <xf numFmtId="0" fontId="0" fillId="2" borderId="49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4" fillId="7" borderId="5" xfId="0" quotePrefix="1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7" xfId="0" applyBorder="1" applyAlignment="1">
      <alignment wrapText="1"/>
    </xf>
    <xf numFmtId="0" fontId="4" fillId="7" borderId="2" xfId="0" quotePrefix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8" xfId="0" applyFill="1" applyBorder="1" applyAlignment="1">
      <alignment wrapText="1"/>
    </xf>
    <xf numFmtId="0" fontId="0" fillId="3" borderId="44" xfId="0" applyFill="1" applyBorder="1" applyAlignment="1">
      <alignment wrapText="1"/>
    </xf>
    <xf numFmtId="0" fontId="0" fillId="3" borderId="31" xfId="0" applyFill="1" applyBorder="1" applyAlignment="1">
      <alignment wrapText="1"/>
    </xf>
    <xf numFmtId="0" fontId="0" fillId="4" borderId="44" xfId="0" applyFill="1" applyBorder="1" applyAlignment="1">
      <alignment wrapText="1"/>
    </xf>
    <xf numFmtId="0" fontId="0" fillId="4" borderId="31" xfId="0" applyFill="1" applyBorder="1" applyAlignment="1">
      <alignment wrapText="1"/>
    </xf>
    <xf numFmtId="0" fontId="0" fillId="4" borderId="32" xfId="0" applyFill="1" applyBorder="1" applyAlignment="1">
      <alignment wrapText="1"/>
    </xf>
    <xf numFmtId="0" fontId="0" fillId="2" borderId="6" xfId="0" applyFill="1" applyBorder="1"/>
    <xf numFmtId="0" fontId="0" fillId="2" borderId="17" xfId="0" applyFill="1" applyBorder="1"/>
    <xf numFmtId="0" fontId="0" fillId="2" borderId="113" xfId="0" applyFill="1" applyBorder="1"/>
    <xf numFmtId="3" fontId="9" fillId="8" borderId="0" xfId="7" applyNumberFormat="1" applyFont="1" applyFill="1" applyAlignment="1">
      <alignment horizontal="center"/>
    </xf>
    <xf numFmtId="1" fontId="9" fillId="8" borderId="0" xfId="7" quotePrefix="1" applyNumberFormat="1" applyFont="1" applyFill="1" applyAlignment="1">
      <alignment horizontal="center"/>
    </xf>
    <xf numFmtId="1" fontId="9" fillId="8" borderId="0" xfId="7" applyNumberFormat="1" applyFont="1" applyFill="1" applyAlignment="1">
      <alignment horizontal="center"/>
    </xf>
    <xf numFmtId="164" fontId="10" fillId="8" borderId="0" xfId="7" applyNumberFormat="1" applyFont="1" applyFill="1" applyAlignment="1">
      <alignment horizontal="center"/>
    </xf>
    <xf numFmtId="3" fontId="12" fillId="0" borderId="54" xfId="8" applyNumberFormat="1" applyFont="1" applyBorder="1" applyAlignment="1">
      <alignment horizontal="center"/>
    </xf>
    <xf numFmtId="3" fontId="12" fillId="0" borderId="55" xfId="8" applyNumberFormat="1" applyFont="1" applyBorder="1" applyAlignment="1">
      <alignment horizontal="center"/>
    </xf>
    <xf numFmtId="3" fontId="12" fillId="0" borderId="56" xfId="8" applyNumberFormat="1" applyFont="1" applyBorder="1" applyAlignment="1">
      <alignment horizontal="center"/>
    </xf>
    <xf numFmtId="3" fontId="13" fillId="8" borderId="57" xfId="7" applyNumberFormat="1" applyFont="1" applyFill="1" applyBorder="1" applyAlignment="1">
      <alignment horizontal="center" vertical="center" wrapText="1"/>
    </xf>
    <xf numFmtId="3" fontId="13" fillId="8" borderId="58" xfId="7" applyNumberFormat="1" applyFont="1" applyFill="1" applyBorder="1" applyAlignment="1">
      <alignment horizontal="center" vertical="center" wrapText="1"/>
    </xf>
    <xf numFmtId="3" fontId="13" fillId="8" borderId="66" xfId="7" applyNumberFormat="1" applyFont="1" applyFill="1" applyBorder="1" applyAlignment="1">
      <alignment horizontal="center" vertical="center" wrapText="1"/>
    </xf>
    <xf numFmtId="3" fontId="13" fillId="8" borderId="67" xfId="7" applyNumberFormat="1" applyFont="1" applyFill="1" applyBorder="1" applyAlignment="1">
      <alignment horizontal="center" vertical="center" wrapText="1"/>
    </xf>
    <xf numFmtId="3" fontId="13" fillId="8" borderId="74" xfId="7" applyNumberFormat="1" applyFont="1" applyFill="1" applyBorder="1" applyAlignment="1">
      <alignment horizontal="center" vertical="center" wrapText="1"/>
    </xf>
    <xf numFmtId="3" fontId="13" fillId="8" borderId="75" xfId="7" applyNumberFormat="1" applyFont="1" applyFill="1" applyBorder="1" applyAlignment="1">
      <alignment horizontal="center" vertical="center" wrapText="1"/>
    </xf>
    <xf numFmtId="3" fontId="12" fillId="8" borderId="59" xfId="7" applyNumberFormat="1" applyFont="1" applyFill="1" applyBorder="1" applyAlignment="1">
      <alignment horizontal="center"/>
    </xf>
    <xf numFmtId="3" fontId="12" fillId="8" borderId="60" xfId="7" applyNumberFormat="1" applyFont="1" applyFill="1" applyBorder="1" applyAlignment="1">
      <alignment horizontal="center"/>
    </xf>
    <xf numFmtId="3" fontId="12" fillId="8" borderId="61" xfId="7" applyNumberFormat="1" applyFont="1" applyFill="1" applyBorder="1" applyAlignment="1">
      <alignment horizontal="center"/>
    </xf>
    <xf numFmtId="3" fontId="7" fillId="8" borderId="62" xfId="7" applyNumberFormat="1" applyFont="1" applyFill="1" applyBorder="1" applyAlignment="1">
      <alignment horizontal="center" vertical="center" wrapText="1"/>
    </xf>
    <xf numFmtId="3" fontId="7" fillId="8" borderId="68" xfId="7" applyNumberFormat="1" applyFont="1" applyFill="1" applyBorder="1" applyAlignment="1">
      <alignment horizontal="center" vertical="center" wrapText="1"/>
    </xf>
    <xf numFmtId="3" fontId="7" fillId="8" borderId="71" xfId="7" applyNumberFormat="1" applyFont="1" applyFill="1" applyBorder="1" applyAlignment="1">
      <alignment horizontal="center" vertical="center" wrapText="1"/>
    </xf>
    <xf numFmtId="3" fontId="7" fillId="8" borderId="63" xfId="7" applyNumberFormat="1" applyFont="1" applyFill="1" applyBorder="1" applyAlignment="1">
      <alignment horizontal="center" vertical="center" wrapText="1"/>
    </xf>
    <xf numFmtId="3" fontId="7" fillId="8" borderId="69" xfId="7" applyNumberFormat="1" applyFont="1" applyFill="1" applyBorder="1" applyAlignment="1">
      <alignment horizontal="center" vertical="center" wrapText="1"/>
    </xf>
    <xf numFmtId="3" fontId="7" fillId="8" borderId="72" xfId="7" applyNumberFormat="1" applyFont="1" applyFill="1" applyBorder="1" applyAlignment="1">
      <alignment horizontal="center" vertical="center" wrapText="1"/>
    </xf>
    <xf numFmtId="3" fontId="7" fillId="8" borderId="65" xfId="7" applyNumberFormat="1" applyFont="1" applyFill="1" applyBorder="1" applyAlignment="1">
      <alignment horizontal="center" vertical="center" wrapText="1"/>
    </xf>
    <xf numFmtId="3" fontId="7" fillId="8" borderId="70" xfId="7" applyNumberFormat="1" applyFont="1" applyFill="1" applyBorder="1" applyAlignment="1">
      <alignment horizontal="center" vertical="center" wrapText="1"/>
    </xf>
    <xf numFmtId="3" fontId="7" fillId="8" borderId="73" xfId="7" applyNumberFormat="1" applyFont="1" applyFill="1" applyBorder="1" applyAlignment="1">
      <alignment horizontal="center" vertical="center" wrapText="1"/>
    </xf>
    <xf numFmtId="3" fontId="14" fillId="0" borderId="54" xfId="8" applyNumberFormat="1" applyFont="1" applyBorder="1" applyAlignment="1">
      <alignment horizontal="center"/>
    </xf>
    <xf numFmtId="3" fontId="14" fillId="0" borderId="55" xfId="8" applyNumberFormat="1" applyFont="1" applyBorder="1" applyAlignment="1">
      <alignment horizontal="center"/>
    </xf>
    <xf numFmtId="3" fontId="14" fillId="0" borderId="56" xfId="8" applyNumberFormat="1" applyFont="1" applyBorder="1" applyAlignment="1">
      <alignment horizontal="center"/>
    </xf>
    <xf numFmtId="3" fontId="12" fillId="8" borderId="54" xfId="7" applyNumberFormat="1" applyFont="1" applyFill="1" applyBorder="1" applyAlignment="1">
      <alignment horizontal="center"/>
    </xf>
    <xf numFmtId="3" fontId="12" fillId="8" borderId="55" xfId="7" applyNumberFormat="1" applyFont="1" applyFill="1" applyBorder="1" applyAlignment="1">
      <alignment horizontal="center"/>
    </xf>
    <xf numFmtId="3" fontId="12" fillId="8" borderId="56" xfId="7" applyNumberFormat="1" applyFont="1" applyFill="1" applyBorder="1" applyAlignment="1">
      <alignment horizontal="center"/>
    </xf>
    <xf numFmtId="3" fontId="14" fillId="0" borderId="57" xfId="8" applyNumberFormat="1" applyFont="1" applyBorder="1" applyAlignment="1">
      <alignment horizontal="center" vertical="center"/>
    </xf>
    <xf numFmtId="3" fontId="8" fillId="0" borderId="100" xfId="8" applyNumberFormat="1" applyBorder="1" applyAlignment="1">
      <alignment horizontal="center" vertical="center"/>
    </xf>
    <xf numFmtId="3" fontId="8" fillId="0" borderId="58" xfId="8" applyNumberFormat="1" applyBorder="1" applyAlignment="1">
      <alignment horizontal="center" vertical="center"/>
    </xf>
    <xf numFmtId="3" fontId="8" fillId="0" borderId="74" xfId="8" applyNumberFormat="1" applyBorder="1" applyAlignment="1">
      <alignment horizontal="center" vertical="center"/>
    </xf>
    <xf numFmtId="3" fontId="8" fillId="0" borderId="86" xfId="8" applyNumberFormat="1" applyBorder="1" applyAlignment="1">
      <alignment horizontal="center" vertical="center"/>
    </xf>
    <xf numFmtId="3" fontId="8" fillId="0" borderId="75" xfId="8" applyNumberFormat="1" applyBorder="1" applyAlignment="1">
      <alignment horizontal="center" vertical="center"/>
    </xf>
    <xf numFmtId="3" fontId="13" fillId="8" borderId="100" xfId="7" applyNumberFormat="1" applyFont="1" applyFill="1" applyBorder="1" applyAlignment="1">
      <alignment horizontal="center" vertical="center" wrapText="1"/>
    </xf>
    <xf numFmtId="3" fontId="14" fillId="0" borderId="74" xfId="8" applyNumberFormat="1" applyFont="1" applyBorder="1" applyAlignment="1">
      <alignment horizontal="center"/>
    </xf>
    <xf numFmtId="3" fontId="14" fillId="0" borderId="86" xfId="8" applyNumberFormat="1" applyFont="1" applyBorder="1" applyAlignment="1">
      <alignment horizontal="center"/>
    </xf>
    <xf numFmtId="3" fontId="14" fillId="0" borderId="75" xfId="8" applyNumberFormat="1" applyFont="1" applyBorder="1" applyAlignment="1">
      <alignment horizontal="center"/>
    </xf>
    <xf numFmtId="3" fontId="14" fillId="8" borderId="54" xfId="7" applyNumberFormat="1" applyFont="1" applyFill="1" applyBorder="1" applyAlignment="1">
      <alignment horizontal="center" vertical="center" wrapText="1"/>
    </xf>
    <xf numFmtId="3" fontId="14" fillId="8" borderId="55" xfId="7" applyNumberFormat="1" applyFont="1" applyFill="1" applyBorder="1" applyAlignment="1">
      <alignment horizontal="center" vertical="center" wrapText="1"/>
    </xf>
    <xf numFmtId="3" fontId="14" fillId="8" borderId="56" xfId="7" applyNumberFormat="1" applyFont="1" applyFill="1" applyBorder="1" applyAlignment="1">
      <alignment horizontal="center" vertical="center" wrapText="1"/>
    </xf>
    <xf numFmtId="3" fontId="8" fillId="0" borderId="54" xfId="8" applyNumberFormat="1" applyBorder="1" applyAlignment="1"/>
    <xf numFmtId="3" fontId="8" fillId="0" borderId="55" xfId="8" applyNumberFormat="1" applyBorder="1" applyAlignment="1"/>
    <xf numFmtId="3" fontId="8" fillId="0" borderId="56" xfId="8" applyNumberFormat="1" applyBorder="1" applyAlignment="1"/>
    <xf numFmtId="3" fontId="28" fillId="0" borderId="54" xfId="8" applyNumberFormat="1" applyFont="1" applyBorder="1" applyAlignment="1">
      <alignment horizontal="center"/>
    </xf>
    <xf numFmtId="3" fontId="28" fillId="0" borderId="55" xfId="8" applyNumberFormat="1" applyFont="1" applyBorder="1" applyAlignment="1">
      <alignment horizontal="center"/>
    </xf>
    <xf numFmtId="3" fontId="28" fillId="0" borderId="56" xfId="8" applyNumberFormat="1" applyFont="1" applyBorder="1" applyAlignment="1">
      <alignment horizontal="center"/>
    </xf>
    <xf numFmtId="3" fontId="28" fillId="8" borderId="54" xfId="7" applyNumberFormat="1" applyFont="1" applyFill="1" applyBorder="1" applyAlignment="1">
      <alignment horizontal="center" vertical="center"/>
    </xf>
    <xf numFmtId="3" fontId="28" fillId="8" borderId="55" xfId="7" applyNumberFormat="1" applyFont="1" applyFill="1" applyBorder="1" applyAlignment="1">
      <alignment horizontal="center" vertical="center"/>
    </xf>
    <xf numFmtId="3" fontId="28" fillId="8" borderId="56" xfId="7" applyNumberFormat="1" applyFont="1" applyFill="1" applyBorder="1" applyAlignment="1">
      <alignment horizontal="center" vertical="center"/>
    </xf>
    <xf numFmtId="3" fontId="8" fillId="0" borderId="54" xfId="8" applyNumberFormat="1" applyFont="1" applyBorder="1" applyAlignment="1"/>
    <xf numFmtId="3" fontId="28" fillId="0" borderId="54" xfId="8" applyNumberFormat="1" applyFont="1" applyBorder="1" applyAlignment="1">
      <alignment horizontal="center" vertical="center"/>
    </xf>
    <xf numFmtId="3" fontId="28" fillId="0" borderId="55" xfId="8" applyNumberFormat="1" applyFont="1" applyBorder="1" applyAlignment="1">
      <alignment horizontal="center" vertical="center"/>
    </xf>
    <xf numFmtId="3" fontId="28" fillId="0" borderId="56" xfId="8" applyNumberFormat="1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11">
    <cellStyle name="Euro" xfId="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11" xfId="10"/>
    <cellStyle name="Normal 2" xfId="8"/>
    <cellStyle name="Normal_ECB_Tables_revESTAT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304800</xdr:rowOff>
    </xdr:from>
    <xdr:to>
      <xdr:col>4</xdr:col>
      <xdr:colOff>400050</xdr:colOff>
      <xdr:row>3</xdr:row>
      <xdr:rowOff>219075</xdr:rowOff>
    </xdr:to>
    <xdr:pic>
      <xdr:nvPicPr>
        <xdr:cNvPr id="2" name="Picture 1" descr="LogoEurost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825" y="508000"/>
          <a:ext cx="24733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My%20Documents/work/gesmes/NewVersionOfMyMacro/QESA95A_modif_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57637/Dropbox/cours/Kingston/Thesis/2016-2017/John/UK_BLUE_NAC_W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14">
          <cell r="L214">
            <v>384682</v>
          </cell>
          <cell r="M214">
            <v>-374472</v>
          </cell>
          <cell r="N214">
            <v>-2758709</v>
          </cell>
          <cell r="O214">
            <v>-91264</v>
          </cell>
          <cell r="P214">
            <v>-1204211</v>
          </cell>
          <cell r="Q214">
            <v>3679714</v>
          </cell>
        </row>
        <row r="215">
          <cell r="B215">
            <v>5306614</v>
          </cell>
          <cell r="C215">
            <v>665245</v>
          </cell>
          <cell r="D215">
            <v>22761136</v>
          </cell>
          <cell r="E215">
            <v>1887262</v>
          </cell>
          <cell r="F215">
            <v>30620258</v>
          </cell>
          <cell r="G215">
            <v>10966414</v>
          </cell>
          <cell r="H215">
            <v>41586672</v>
          </cell>
          <cell r="L215">
            <v>10581732</v>
          </cell>
          <cell r="M215">
            <v>30994730</v>
          </cell>
          <cell r="N215">
            <v>4645971</v>
          </cell>
          <cell r="O215">
            <v>22852400</v>
          </cell>
          <cell r="P215">
            <v>1869456</v>
          </cell>
          <cell r="Q215">
            <v>1626900</v>
          </cell>
        </row>
        <row r="216">
          <cell r="C216">
            <v>19342</v>
          </cell>
          <cell r="D216">
            <v>0</v>
          </cell>
          <cell r="F216">
            <v>19342</v>
          </cell>
          <cell r="G216">
            <v>9637</v>
          </cell>
          <cell r="L216">
            <v>9131</v>
          </cell>
          <cell r="M216">
            <v>9637</v>
          </cell>
          <cell r="O216">
            <v>0</v>
          </cell>
          <cell r="P216">
            <v>9637</v>
          </cell>
        </row>
        <row r="217">
          <cell r="B217">
            <v>1306032</v>
          </cell>
          <cell r="C217">
            <v>85921</v>
          </cell>
          <cell r="D217">
            <v>5096268</v>
          </cell>
          <cell r="E217">
            <v>480314</v>
          </cell>
          <cell r="F217">
            <v>6968535</v>
          </cell>
          <cell r="G217">
            <v>2979852</v>
          </cell>
          <cell r="H217">
            <v>9948387</v>
          </cell>
          <cell r="L217">
            <v>2744070</v>
          </cell>
          <cell r="M217">
            <v>7204317</v>
          </cell>
          <cell r="N217">
            <v>0</v>
          </cell>
          <cell r="O217">
            <v>7068816</v>
          </cell>
          <cell r="P217">
            <v>135501</v>
          </cell>
        </row>
        <row r="218">
          <cell r="B218">
            <v>78995</v>
          </cell>
          <cell r="C218">
            <v>55754</v>
          </cell>
          <cell r="D218">
            <v>3204955</v>
          </cell>
          <cell r="E218">
            <v>59639</v>
          </cell>
          <cell r="F218">
            <v>3399343</v>
          </cell>
          <cell r="G218">
            <v>1720687</v>
          </cell>
          <cell r="H218">
            <v>5120030</v>
          </cell>
          <cell r="L218">
            <v>1407883</v>
          </cell>
          <cell r="M218">
            <v>3712147</v>
          </cell>
          <cell r="N218">
            <v>369649</v>
          </cell>
          <cell r="O218">
            <v>1860340</v>
          </cell>
          <cell r="P218">
            <v>1480776</v>
          </cell>
          <cell r="Q218">
            <v>1382</v>
          </cell>
        </row>
        <row r="219">
          <cell r="B219">
            <v>4818</v>
          </cell>
          <cell r="C219">
            <v>10077</v>
          </cell>
          <cell r="D219">
            <v>148737</v>
          </cell>
          <cell r="E219">
            <v>18668</v>
          </cell>
          <cell r="F219">
            <v>182300</v>
          </cell>
          <cell r="G219">
            <v>177556</v>
          </cell>
          <cell r="H219">
            <v>359856</v>
          </cell>
          <cell r="L219">
            <v>82970</v>
          </cell>
          <cell r="M219">
            <v>276886</v>
          </cell>
          <cell r="N219">
            <v>28241</v>
          </cell>
          <cell r="O219">
            <v>197070</v>
          </cell>
          <cell r="P219">
            <v>51124</v>
          </cell>
          <cell r="Q219">
            <v>451</v>
          </cell>
        </row>
        <row r="220">
          <cell r="B220">
            <v>74177</v>
          </cell>
          <cell r="C220">
            <v>45677</v>
          </cell>
          <cell r="D220">
            <v>3056218</v>
          </cell>
          <cell r="E220">
            <v>40971</v>
          </cell>
          <cell r="F220">
            <v>3217043</v>
          </cell>
          <cell r="G220">
            <v>1543131</v>
          </cell>
          <cell r="H220">
            <v>4760174</v>
          </cell>
          <cell r="L220">
            <v>1324913</v>
          </cell>
          <cell r="M220">
            <v>3435261</v>
          </cell>
          <cell r="N220">
            <v>341408</v>
          </cell>
          <cell r="O220">
            <v>1663270</v>
          </cell>
          <cell r="P220">
            <v>1429652</v>
          </cell>
          <cell r="Q220">
            <v>931</v>
          </cell>
        </row>
        <row r="221">
          <cell r="B221">
            <v>18492</v>
          </cell>
          <cell r="C221">
            <v>205230</v>
          </cell>
          <cell r="D221">
            <v>3797939</v>
          </cell>
          <cell r="E221">
            <v>315158</v>
          </cell>
          <cell r="F221">
            <v>4336819</v>
          </cell>
          <cell r="G221">
            <v>1533479</v>
          </cell>
          <cell r="H221">
            <v>5870298</v>
          </cell>
          <cell r="L221">
            <v>1243438</v>
          </cell>
          <cell r="M221">
            <v>4626860</v>
          </cell>
          <cell r="N221">
            <v>1111746</v>
          </cell>
          <cell r="O221">
            <v>1916253</v>
          </cell>
          <cell r="P221">
            <v>91019</v>
          </cell>
          <cell r="Q221">
            <v>1507842</v>
          </cell>
        </row>
        <row r="222">
          <cell r="B222">
            <v>0</v>
          </cell>
          <cell r="C222">
            <v>0</v>
          </cell>
          <cell r="D222">
            <v>2292238</v>
          </cell>
          <cell r="E222">
            <v>0</v>
          </cell>
          <cell r="F222">
            <v>2292238</v>
          </cell>
          <cell r="G222">
            <v>1018498</v>
          </cell>
          <cell r="H222">
            <v>3310736</v>
          </cell>
          <cell r="L222">
            <v>922990</v>
          </cell>
          <cell r="M222">
            <v>2387746</v>
          </cell>
          <cell r="N222">
            <v>503188</v>
          </cell>
          <cell r="O222">
            <v>1685590</v>
          </cell>
          <cell r="P222">
            <v>15292</v>
          </cell>
          <cell r="Q222">
            <v>183676</v>
          </cell>
        </row>
        <row r="223">
          <cell r="B223">
            <v>18492</v>
          </cell>
          <cell r="C223">
            <v>205230</v>
          </cell>
          <cell r="D223">
            <v>1505701</v>
          </cell>
          <cell r="E223">
            <v>315158</v>
          </cell>
          <cell r="F223">
            <v>2044581</v>
          </cell>
          <cell r="G223">
            <v>514981</v>
          </cell>
          <cell r="H223">
            <v>2559562</v>
          </cell>
          <cell r="L223">
            <v>320448</v>
          </cell>
          <cell r="M223">
            <v>2239114</v>
          </cell>
          <cell r="N223">
            <v>608558</v>
          </cell>
          <cell r="O223">
            <v>230663</v>
          </cell>
          <cell r="P223">
            <v>75727</v>
          </cell>
          <cell r="Q223">
            <v>1324166</v>
          </cell>
        </row>
        <row r="224">
          <cell r="B224">
            <v>597138</v>
          </cell>
          <cell r="C224">
            <v>213406</v>
          </cell>
          <cell r="D224">
            <v>2845370</v>
          </cell>
          <cell r="E224">
            <v>878571</v>
          </cell>
          <cell r="F224">
            <v>4534485</v>
          </cell>
          <cell r="G224">
            <v>1666668</v>
          </cell>
          <cell r="H224">
            <v>6201153</v>
          </cell>
          <cell r="L224">
            <v>2099715</v>
          </cell>
          <cell r="M224">
            <v>4101438</v>
          </cell>
          <cell r="N224">
            <v>2258342</v>
          </cell>
          <cell r="O224">
            <v>1843096</v>
          </cell>
          <cell r="P224">
            <v>0</v>
          </cell>
          <cell r="Q224">
            <v>0</v>
          </cell>
        </row>
        <row r="225">
          <cell r="B225">
            <v>463640</v>
          </cell>
          <cell r="C225">
            <v>213406</v>
          </cell>
          <cell r="D225">
            <v>1992990</v>
          </cell>
          <cell r="E225">
            <v>878112</v>
          </cell>
          <cell r="F225">
            <v>3548148</v>
          </cell>
          <cell r="G225">
            <v>1665292</v>
          </cell>
          <cell r="H225">
            <v>5213440</v>
          </cell>
          <cell r="L225">
            <v>1889880</v>
          </cell>
          <cell r="M225">
            <v>3323560</v>
          </cell>
          <cell r="N225">
            <v>2258342</v>
          </cell>
          <cell r="O225">
            <v>1065218</v>
          </cell>
          <cell r="P225">
            <v>0</v>
          </cell>
          <cell r="Q225">
            <v>0</v>
          </cell>
        </row>
        <row r="226">
          <cell r="B226">
            <v>187204</v>
          </cell>
          <cell r="C226">
            <v>46921</v>
          </cell>
          <cell r="D226">
            <v>608506</v>
          </cell>
          <cell r="E226">
            <v>38510</v>
          </cell>
          <cell r="F226">
            <v>881141</v>
          </cell>
          <cell r="G226">
            <v>818754</v>
          </cell>
          <cell r="H226">
            <v>1699895</v>
          </cell>
          <cell r="L226">
            <v>0</v>
          </cell>
          <cell r="M226">
            <v>1699895</v>
          </cell>
          <cell r="N226">
            <v>1308510</v>
          </cell>
          <cell r="O226">
            <v>391385</v>
          </cell>
        </row>
        <row r="227">
          <cell r="B227">
            <v>276436</v>
          </cell>
          <cell r="C227">
            <v>166485</v>
          </cell>
          <cell r="D227">
            <v>1384484</v>
          </cell>
          <cell r="E227">
            <v>839602</v>
          </cell>
          <cell r="F227">
            <v>2667007</v>
          </cell>
          <cell r="G227">
            <v>846538</v>
          </cell>
          <cell r="H227">
            <v>3513545</v>
          </cell>
          <cell r="L227">
            <v>1889880</v>
          </cell>
          <cell r="M227">
            <v>1623665</v>
          </cell>
          <cell r="N227">
            <v>949832</v>
          </cell>
          <cell r="O227">
            <v>673833</v>
          </cell>
          <cell r="P227">
            <v>0</v>
          </cell>
          <cell r="Q227">
            <v>0</v>
          </cell>
        </row>
        <row r="228">
          <cell r="B228">
            <v>133498</v>
          </cell>
          <cell r="C228">
            <v>0</v>
          </cell>
          <cell r="D228">
            <v>852380</v>
          </cell>
          <cell r="E228">
            <v>459</v>
          </cell>
          <cell r="F228">
            <v>986337</v>
          </cell>
          <cell r="G228">
            <v>1376</v>
          </cell>
          <cell r="H228">
            <v>987713</v>
          </cell>
          <cell r="L228">
            <v>209835</v>
          </cell>
          <cell r="M228">
            <v>777878</v>
          </cell>
          <cell r="O228">
            <v>777878</v>
          </cell>
        </row>
        <row r="229">
          <cell r="B229">
            <v>3127423</v>
          </cell>
          <cell r="C229">
            <v>697</v>
          </cell>
          <cell r="D229">
            <v>886436</v>
          </cell>
          <cell r="E229">
            <v>4166</v>
          </cell>
          <cell r="F229">
            <v>4018722</v>
          </cell>
          <cell r="G229">
            <v>19750</v>
          </cell>
          <cell r="H229">
            <v>4038472</v>
          </cell>
          <cell r="L229">
            <v>0</v>
          </cell>
          <cell r="M229">
            <v>4038472</v>
          </cell>
          <cell r="N229">
            <v>691412</v>
          </cell>
          <cell r="O229">
            <v>3228032</v>
          </cell>
          <cell r="P229">
            <v>73378</v>
          </cell>
          <cell r="Q229">
            <v>45650</v>
          </cell>
        </row>
        <row r="230">
          <cell r="B230">
            <v>44595</v>
          </cell>
          <cell r="C230">
            <v>697</v>
          </cell>
          <cell r="D230">
            <v>489</v>
          </cell>
          <cell r="E230">
            <v>4166</v>
          </cell>
          <cell r="F230">
            <v>49947</v>
          </cell>
          <cell r="G230">
            <v>11824</v>
          </cell>
          <cell r="H230">
            <v>61771</v>
          </cell>
          <cell r="L230">
            <v>0</v>
          </cell>
          <cell r="M230">
            <v>61771</v>
          </cell>
          <cell r="N230">
            <v>0</v>
          </cell>
          <cell r="O230">
            <v>61771</v>
          </cell>
          <cell r="P230">
            <v>0</v>
          </cell>
          <cell r="Q230">
            <v>0</v>
          </cell>
        </row>
        <row r="231">
          <cell r="B231">
            <v>546351</v>
          </cell>
          <cell r="C231">
            <v>0</v>
          </cell>
          <cell r="D231">
            <v>0</v>
          </cell>
          <cell r="E231">
            <v>0</v>
          </cell>
          <cell r="F231">
            <v>546351</v>
          </cell>
          <cell r="G231">
            <v>7926</v>
          </cell>
          <cell r="H231">
            <v>554277</v>
          </cell>
          <cell r="L231">
            <v>0</v>
          </cell>
          <cell r="M231">
            <v>554277</v>
          </cell>
          <cell r="N231">
            <v>0</v>
          </cell>
          <cell r="O231">
            <v>554277</v>
          </cell>
          <cell r="P231">
            <v>0</v>
          </cell>
          <cell r="Q231">
            <v>0</v>
          </cell>
        </row>
        <row r="232">
          <cell r="B232">
            <v>2536477</v>
          </cell>
          <cell r="C232">
            <v>0</v>
          </cell>
          <cell r="D232">
            <v>885947</v>
          </cell>
          <cell r="E232">
            <v>0</v>
          </cell>
          <cell r="F232">
            <v>3422424</v>
          </cell>
          <cell r="G232">
            <v>0</v>
          </cell>
          <cell r="H232">
            <v>3422424</v>
          </cell>
          <cell r="L232">
            <v>0</v>
          </cell>
          <cell r="M232">
            <v>3422424</v>
          </cell>
          <cell r="N232">
            <v>691412</v>
          </cell>
          <cell r="O232">
            <v>2611984</v>
          </cell>
          <cell r="P232">
            <v>73378</v>
          </cell>
          <cell r="Q232">
            <v>45650</v>
          </cell>
        </row>
        <row r="233">
          <cell r="B233">
            <v>5288</v>
          </cell>
          <cell r="C233">
            <v>3287</v>
          </cell>
          <cell r="D233">
            <v>6871572</v>
          </cell>
          <cell r="E233">
            <v>28611</v>
          </cell>
          <cell r="F233">
            <v>6908758</v>
          </cell>
          <cell r="G233">
            <v>3032225</v>
          </cell>
          <cell r="H233">
            <v>9940983</v>
          </cell>
          <cell r="L233">
            <v>3059947</v>
          </cell>
          <cell r="M233">
            <v>6881036</v>
          </cell>
          <cell r="N233">
            <v>46678</v>
          </cell>
          <cell r="O233">
            <v>6830205</v>
          </cell>
          <cell r="P233">
            <v>2359</v>
          </cell>
          <cell r="Q233">
            <v>1794</v>
          </cell>
        </row>
        <row r="234">
          <cell r="B234">
            <v>173246</v>
          </cell>
          <cell r="C234">
            <v>81608</v>
          </cell>
          <cell r="D234">
            <v>58596</v>
          </cell>
          <cell r="E234">
            <v>120803</v>
          </cell>
          <cell r="F234">
            <v>434253</v>
          </cell>
          <cell r="G234">
            <v>4116</v>
          </cell>
          <cell r="H234">
            <v>438369</v>
          </cell>
          <cell r="L234">
            <v>17548</v>
          </cell>
          <cell r="M234">
            <v>420821</v>
          </cell>
          <cell r="N234">
            <v>168144</v>
          </cell>
          <cell r="O234">
            <v>105659</v>
          </cell>
          <cell r="P234">
            <v>76786</v>
          </cell>
          <cell r="Q234">
            <v>70232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8"/>
  <sheetViews>
    <sheetView zoomScale="70" zoomScaleNormal="70" zoomScaleSheetLayoutView="55" zoomScalePageLayoutView="70" workbookViewId="0">
      <pane ySplit="4" topLeftCell="A5" activePane="bottomLeft" state="frozen"/>
      <selection pane="bottomLeft" activeCell="M15" sqref="M15"/>
    </sheetView>
  </sheetViews>
  <sheetFormatPr baseColWidth="10" defaultColWidth="7.5" defaultRowHeight="13" x14ac:dyDescent="0.15"/>
  <cols>
    <col min="1" max="1" width="7.1640625" style="226" customWidth="1"/>
    <col min="2" max="2" width="11" style="226" customWidth="1"/>
    <col min="3" max="3" width="10.83203125" style="226" customWidth="1"/>
    <col min="4" max="4" width="11.5" style="226" customWidth="1"/>
    <col min="5" max="5" width="11.1640625" style="226" customWidth="1"/>
    <col min="6" max="6" width="10.1640625" style="226" customWidth="1"/>
    <col min="7" max="8" width="10" style="226" customWidth="1"/>
    <col min="9" max="9" width="17.1640625" style="226" customWidth="1"/>
    <col min="10" max="10" width="71" style="226" customWidth="1"/>
    <col min="11" max="12" width="10.1640625" style="226" customWidth="1"/>
    <col min="13" max="13" width="12.5" style="226" bestFit="1" customWidth="1"/>
    <col min="14" max="14" width="11.1640625" style="226" customWidth="1"/>
    <col min="15" max="15" width="11.33203125" style="226" customWidth="1"/>
    <col min="16" max="16" width="10.83203125" style="226" customWidth="1"/>
    <col min="17" max="17" width="10.33203125" style="226" customWidth="1"/>
    <col min="18" max="25" width="11" style="226" customWidth="1"/>
    <col min="26" max="26" width="7" style="226" customWidth="1"/>
    <col min="27" max="27" width="29.5" style="226" customWidth="1"/>
    <col min="28" max="36" width="11" style="226" customWidth="1"/>
    <col min="37" max="16384" width="7.5" style="226"/>
  </cols>
  <sheetData>
    <row r="1" spans="1:78" s="71" customFormat="1" ht="15" x14ac:dyDescent="0.2">
      <c r="A1" s="65"/>
      <c r="B1" s="66"/>
      <c r="C1" s="66"/>
      <c r="D1" s="66"/>
      <c r="E1" s="66"/>
      <c r="F1" s="66"/>
      <c r="G1" s="66"/>
      <c r="H1" s="67"/>
      <c r="I1" s="68"/>
      <c r="J1" s="69"/>
      <c r="K1" s="66"/>
      <c r="L1" s="66"/>
      <c r="M1" s="66"/>
      <c r="N1" s="67"/>
      <c r="O1" s="66"/>
      <c r="P1" s="66"/>
      <c r="Q1" s="66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</row>
    <row r="2" spans="1:78" s="71" customFormat="1" ht="33.75" x14ac:dyDescent="0.5">
      <c r="A2" s="65"/>
      <c r="B2" s="341" t="s">
        <v>322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</row>
    <row r="3" spans="1:78" s="71" customFormat="1" ht="33.75" x14ac:dyDescent="0.5">
      <c r="A3" s="65"/>
      <c r="B3" s="341" t="s">
        <v>323</v>
      </c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</row>
    <row r="4" spans="1:78" s="71" customFormat="1" ht="33.75" x14ac:dyDescent="0.5">
      <c r="A4" s="65"/>
      <c r="B4" s="342" t="s">
        <v>324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</row>
    <row r="5" spans="1:78" s="71" customFormat="1" ht="25.5" x14ac:dyDescent="0.35">
      <c r="A5" s="65"/>
      <c r="B5" s="344" t="s">
        <v>325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</row>
    <row r="6" spans="1:78" s="71" customFormat="1" ht="15.75" thickBot="1" x14ac:dyDescent="0.25">
      <c r="A6" s="65"/>
      <c r="B6" s="72" t="s">
        <v>326</v>
      </c>
      <c r="C6" s="66"/>
      <c r="E6" s="72"/>
      <c r="F6" s="72"/>
      <c r="G6" s="72"/>
      <c r="H6" s="72"/>
      <c r="I6" s="72"/>
      <c r="J6" s="73"/>
      <c r="K6" s="72"/>
      <c r="L6" s="72"/>
      <c r="M6" s="72"/>
      <c r="N6" s="67"/>
      <c r="O6" s="66"/>
      <c r="P6" s="66"/>
      <c r="Q6" s="66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</row>
    <row r="7" spans="1:78" s="71" customFormat="1" ht="21" customHeight="1" thickTop="1" thickBot="1" x14ac:dyDescent="0.25">
      <c r="A7" s="65"/>
      <c r="B7" s="345" t="s">
        <v>327</v>
      </c>
      <c r="C7" s="346"/>
      <c r="D7" s="346"/>
      <c r="E7" s="346"/>
      <c r="F7" s="346"/>
      <c r="G7" s="346"/>
      <c r="H7" s="347"/>
      <c r="I7" s="348" t="s">
        <v>328</v>
      </c>
      <c r="J7" s="349"/>
      <c r="K7" s="354" t="s">
        <v>329</v>
      </c>
      <c r="L7" s="355"/>
      <c r="M7" s="355"/>
      <c r="N7" s="355"/>
      <c r="O7" s="355"/>
      <c r="P7" s="355"/>
      <c r="Q7" s="35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</row>
    <row r="8" spans="1:78" s="71" customFormat="1" ht="27" customHeight="1" thickTop="1" x14ac:dyDescent="0.2">
      <c r="A8" s="65"/>
      <c r="B8" s="357" t="s">
        <v>330</v>
      </c>
      <c r="C8" s="360" t="s">
        <v>331</v>
      </c>
      <c r="D8" s="360" t="s">
        <v>332</v>
      </c>
      <c r="E8" s="360" t="s">
        <v>333</v>
      </c>
      <c r="F8" s="360" t="s">
        <v>334</v>
      </c>
      <c r="G8" s="74" t="s">
        <v>335</v>
      </c>
      <c r="H8" s="363" t="s">
        <v>336</v>
      </c>
      <c r="I8" s="350"/>
      <c r="J8" s="351"/>
      <c r="K8" s="357" t="s">
        <v>336</v>
      </c>
      <c r="L8" s="74" t="s">
        <v>335</v>
      </c>
      <c r="M8" s="360" t="s">
        <v>334</v>
      </c>
      <c r="N8" s="360" t="s">
        <v>333</v>
      </c>
      <c r="O8" s="360" t="s">
        <v>332</v>
      </c>
      <c r="P8" s="360" t="s">
        <v>331</v>
      </c>
      <c r="Q8" s="363" t="s">
        <v>330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</row>
    <row r="9" spans="1:78" s="71" customFormat="1" ht="21" customHeight="1" x14ac:dyDescent="0.2">
      <c r="A9" s="65"/>
      <c r="B9" s="358"/>
      <c r="C9" s="361"/>
      <c r="D9" s="361"/>
      <c r="E9" s="361"/>
      <c r="F9" s="361"/>
      <c r="G9" s="75" t="s">
        <v>337</v>
      </c>
      <c r="H9" s="364"/>
      <c r="I9" s="350"/>
      <c r="J9" s="351"/>
      <c r="K9" s="358"/>
      <c r="L9" s="75" t="s">
        <v>337</v>
      </c>
      <c r="M9" s="361"/>
      <c r="N9" s="361"/>
      <c r="O9" s="361"/>
      <c r="P9" s="361"/>
      <c r="Q9" s="364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</row>
    <row r="10" spans="1:78" s="71" customFormat="1" ht="9.75" customHeight="1" thickBot="1" x14ac:dyDescent="0.25">
      <c r="A10" s="65"/>
      <c r="B10" s="359"/>
      <c r="C10" s="362"/>
      <c r="D10" s="362"/>
      <c r="E10" s="362"/>
      <c r="F10" s="362"/>
      <c r="G10" s="76"/>
      <c r="H10" s="365"/>
      <c r="I10" s="352"/>
      <c r="J10" s="353"/>
      <c r="K10" s="359"/>
      <c r="L10" s="76"/>
      <c r="M10" s="362"/>
      <c r="N10" s="362"/>
      <c r="O10" s="362"/>
      <c r="P10" s="362"/>
      <c r="Q10" s="365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</row>
    <row r="11" spans="1:78" s="71" customFormat="1" ht="25.5" customHeight="1" thickTop="1" thickBot="1" x14ac:dyDescent="0.3">
      <c r="A11" s="65"/>
      <c r="B11" s="366" t="s">
        <v>338</v>
      </c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8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</row>
    <row r="12" spans="1:78" s="89" customFormat="1" ht="22.5" customHeight="1" thickTop="1" x14ac:dyDescent="0.2">
      <c r="A12" s="77"/>
      <c r="B12" s="78"/>
      <c r="C12" s="79"/>
      <c r="D12" s="79"/>
      <c r="E12" s="80"/>
      <c r="F12" s="80"/>
      <c r="G12" s="79"/>
      <c r="H12" s="79"/>
      <c r="I12" s="81" t="s">
        <v>339</v>
      </c>
      <c r="J12" s="82" t="s">
        <v>340</v>
      </c>
      <c r="K12" s="83"/>
      <c r="L12" s="84"/>
      <c r="M12" s="85">
        <v>3041257</v>
      </c>
      <c r="N12" s="86">
        <v>1877296</v>
      </c>
      <c r="O12" s="86">
        <v>254494</v>
      </c>
      <c r="P12" s="86">
        <v>352294</v>
      </c>
      <c r="Q12" s="87">
        <v>557173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</row>
    <row r="13" spans="1:78" s="89" customFormat="1" ht="22.5" customHeight="1" x14ac:dyDescent="0.2">
      <c r="A13" s="77"/>
      <c r="B13" s="90">
        <v>217986</v>
      </c>
      <c r="C13" s="91">
        <v>156158</v>
      </c>
      <c r="D13" s="91">
        <v>138200</v>
      </c>
      <c r="E13" s="91">
        <v>977360</v>
      </c>
      <c r="F13" s="91">
        <v>1489704</v>
      </c>
      <c r="G13" s="84"/>
      <c r="H13" s="92"/>
      <c r="I13" s="93" t="s">
        <v>341</v>
      </c>
      <c r="J13" s="94" t="s">
        <v>342</v>
      </c>
      <c r="K13" s="84"/>
      <c r="L13" s="84"/>
      <c r="M13" s="84"/>
      <c r="N13" s="95"/>
      <c r="O13" s="95"/>
      <c r="P13" s="95"/>
      <c r="Q13" s="96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</row>
    <row r="14" spans="1:78" s="71" customFormat="1" ht="22.5" customHeight="1" x14ac:dyDescent="0.2">
      <c r="A14" s="65"/>
      <c r="B14" s="90">
        <v>339187</v>
      </c>
      <c r="C14" s="91">
        <v>196136</v>
      </c>
      <c r="D14" s="91">
        <v>116294</v>
      </c>
      <c r="E14" s="91">
        <v>899936</v>
      </c>
      <c r="F14" s="91">
        <f>SUM(B14:E14)</f>
        <v>1551553</v>
      </c>
      <c r="G14" s="97"/>
      <c r="H14" s="92"/>
      <c r="I14" s="98" t="s">
        <v>343</v>
      </c>
      <c r="J14" s="99" t="s">
        <v>344</v>
      </c>
      <c r="K14" s="100"/>
      <c r="L14" s="97"/>
      <c r="M14" s="101"/>
      <c r="N14" s="97"/>
      <c r="O14" s="97"/>
      <c r="P14" s="97"/>
      <c r="Q14" s="102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</row>
    <row r="15" spans="1:78" s="71" customFormat="1" ht="22.5" customHeight="1" x14ac:dyDescent="0.2">
      <c r="A15" s="65"/>
      <c r="B15" s="103"/>
      <c r="C15" s="97"/>
      <c r="D15" s="97"/>
      <c r="E15" s="97"/>
      <c r="F15" s="97"/>
      <c r="G15" s="97"/>
      <c r="H15" s="92"/>
      <c r="I15" s="93" t="s">
        <v>345</v>
      </c>
      <c r="J15" s="94" t="s">
        <v>346</v>
      </c>
      <c r="K15" s="100"/>
      <c r="L15" s="97"/>
      <c r="M15" s="91">
        <v>188010</v>
      </c>
      <c r="N15" s="97"/>
      <c r="O15" s="97"/>
      <c r="P15" s="97"/>
      <c r="Q15" s="102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</row>
    <row r="16" spans="1:78" s="71" customFormat="1" ht="22.5" customHeight="1" x14ac:dyDescent="0.2">
      <c r="A16" s="65"/>
      <c r="B16" s="103"/>
      <c r="C16" s="97"/>
      <c r="D16" s="97"/>
      <c r="E16" s="97"/>
      <c r="F16" s="104">
        <v>1739563</v>
      </c>
      <c r="G16" s="97"/>
      <c r="H16" s="92"/>
      <c r="I16" s="98" t="s">
        <v>347</v>
      </c>
      <c r="J16" s="99" t="s">
        <v>348</v>
      </c>
      <c r="K16" s="97"/>
      <c r="L16" s="97"/>
      <c r="M16" s="97"/>
      <c r="N16" s="97"/>
      <c r="O16" s="97"/>
      <c r="P16" s="97"/>
      <c r="Q16" s="102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</row>
    <row r="17" spans="1:78" s="71" customFormat="1" ht="22.5" customHeight="1" x14ac:dyDescent="0.2">
      <c r="A17" s="65"/>
      <c r="B17" s="90">
        <v>74462</v>
      </c>
      <c r="C17" s="91">
        <v>27441</v>
      </c>
      <c r="D17" s="91">
        <v>7747</v>
      </c>
      <c r="E17" s="91">
        <v>119176</v>
      </c>
      <c r="F17" s="91">
        <v>228826</v>
      </c>
      <c r="G17" s="97"/>
      <c r="H17" s="92"/>
      <c r="I17" s="93" t="s">
        <v>349</v>
      </c>
      <c r="J17" s="105" t="s">
        <v>350</v>
      </c>
      <c r="K17" s="97"/>
      <c r="L17" s="97"/>
      <c r="M17" s="97"/>
      <c r="N17" s="97"/>
      <c r="O17" s="97"/>
      <c r="P17" s="97"/>
      <c r="Q17" s="102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s="71" customFormat="1" ht="22.5" customHeight="1" thickBot="1" x14ac:dyDescent="0.25">
      <c r="A18" s="65"/>
      <c r="B18" s="106">
        <v>264725</v>
      </c>
      <c r="C18" s="107">
        <v>168695</v>
      </c>
      <c r="D18" s="107">
        <v>108547</v>
      </c>
      <c r="E18" s="107">
        <v>780760</v>
      </c>
      <c r="F18" s="107">
        <v>1510737</v>
      </c>
      <c r="G18" s="108"/>
      <c r="H18" s="109"/>
      <c r="I18" s="110" t="s">
        <v>351</v>
      </c>
      <c r="J18" s="111" t="s">
        <v>352</v>
      </c>
      <c r="K18" s="108"/>
      <c r="L18" s="108"/>
      <c r="M18" s="108"/>
      <c r="N18" s="108"/>
      <c r="O18" s="108"/>
      <c r="P18" s="108"/>
      <c r="Q18" s="112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</row>
    <row r="19" spans="1:78" s="117" customFormat="1" ht="22.5" customHeight="1" thickTop="1" thickBot="1" x14ac:dyDescent="0.3">
      <c r="A19" s="113"/>
      <c r="B19" s="114" t="s">
        <v>353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</row>
    <row r="20" spans="1:78" s="71" customFormat="1" ht="25.5" customHeight="1" thickTop="1" thickBot="1" x14ac:dyDescent="0.3">
      <c r="A20" s="65"/>
      <c r="B20" s="366" t="s">
        <v>354</v>
      </c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8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</row>
    <row r="21" spans="1:78" s="71" customFormat="1" ht="21.75" customHeight="1" thickTop="1" x14ac:dyDescent="0.2">
      <c r="A21" s="65"/>
      <c r="B21" s="103"/>
      <c r="C21" s="97"/>
      <c r="D21" s="97"/>
      <c r="E21" s="97"/>
      <c r="F21" s="101"/>
      <c r="G21" s="97"/>
      <c r="H21" s="97"/>
      <c r="I21" s="118" t="s">
        <v>355</v>
      </c>
      <c r="J21" s="119" t="s">
        <v>356</v>
      </c>
      <c r="K21" s="97"/>
      <c r="L21" s="97"/>
      <c r="M21" s="120">
        <f>F16</f>
        <v>1739563</v>
      </c>
      <c r="N21" s="121">
        <f>E14</f>
        <v>899936</v>
      </c>
      <c r="O21" s="121">
        <f>D14</f>
        <v>116294</v>
      </c>
      <c r="P21" s="121">
        <f>C14</f>
        <v>196136</v>
      </c>
      <c r="Q21" s="122">
        <f>B14</f>
        <v>339187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</row>
    <row r="22" spans="1:78" s="71" customFormat="1" ht="21.75" customHeight="1" x14ac:dyDescent="0.2">
      <c r="A22" s="65"/>
      <c r="B22" s="90">
        <v>85099</v>
      </c>
      <c r="C22" s="91">
        <v>168695</v>
      </c>
      <c r="D22" s="91">
        <v>62187</v>
      </c>
      <c r="E22" s="91">
        <v>563074</v>
      </c>
      <c r="F22" s="91">
        <v>879055</v>
      </c>
      <c r="G22" s="91">
        <v>1094</v>
      </c>
      <c r="H22" s="91">
        <f>SUM(F22:G22)</f>
        <v>880149</v>
      </c>
      <c r="I22" s="93" t="s">
        <v>357</v>
      </c>
      <c r="J22" s="94" t="s">
        <v>358</v>
      </c>
      <c r="K22" s="100"/>
      <c r="L22" s="97"/>
      <c r="M22" s="97"/>
      <c r="N22" s="97"/>
      <c r="O22" s="97"/>
      <c r="P22" s="97"/>
      <c r="Q22" s="102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</row>
    <row r="23" spans="1:78" s="71" customFormat="1" ht="21.75" customHeight="1" x14ac:dyDescent="0.2">
      <c r="A23" s="65"/>
      <c r="B23" s="123"/>
      <c r="C23" s="124"/>
      <c r="D23" s="124"/>
      <c r="E23" s="124"/>
      <c r="F23" s="91">
        <v>194764</v>
      </c>
      <c r="G23" s="97"/>
      <c r="H23" s="125"/>
      <c r="I23" s="93" t="s">
        <v>359</v>
      </c>
      <c r="J23" s="94" t="s">
        <v>360</v>
      </c>
      <c r="K23" s="100"/>
      <c r="L23" s="97"/>
      <c r="M23" s="97"/>
      <c r="N23" s="97"/>
      <c r="O23" s="97"/>
      <c r="P23" s="97"/>
      <c r="Q23" s="102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</row>
    <row r="24" spans="1:78" s="71" customFormat="1" ht="21.75" customHeight="1" x14ac:dyDescent="0.2">
      <c r="A24" s="65"/>
      <c r="B24" s="90">
        <v>60</v>
      </c>
      <c r="C24" s="91">
        <v>0</v>
      </c>
      <c r="D24" s="91">
        <v>2638</v>
      </c>
      <c r="E24" s="91">
        <v>25680</v>
      </c>
      <c r="F24" s="91">
        <v>28378</v>
      </c>
      <c r="G24" s="97"/>
      <c r="H24" s="97"/>
      <c r="I24" s="93" t="s">
        <v>361</v>
      </c>
      <c r="J24" s="94" t="s">
        <v>362</v>
      </c>
      <c r="K24" s="100"/>
      <c r="L24" s="97"/>
      <c r="M24" s="97"/>
      <c r="N24" s="97"/>
      <c r="O24" s="97"/>
      <c r="P24" s="97"/>
      <c r="Q24" s="102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</row>
    <row r="25" spans="1:78" s="71" customFormat="1" ht="21.75" customHeight="1" x14ac:dyDescent="0.2">
      <c r="A25" s="65"/>
      <c r="B25" s="103"/>
      <c r="C25" s="97"/>
      <c r="D25" s="97"/>
      <c r="E25" s="97"/>
      <c r="F25" s="97"/>
      <c r="G25" s="97"/>
      <c r="H25" s="97"/>
      <c r="I25" s="93" t="s">
        <v>363</v>
      </c>
      <c r="J25" s="94" t="s">
        <v>364</v>
      </c>
      <c r="K25" s="100"/>
      <c r="L25" s="97"/>
      <c r="M25" s="91">
        <v>6754</v>
      </c>
      <c r="N25" s="126"/>
      <c r="O25" s="101"/>
      <c r="P25" s="101"/>
      <c r="Q25" s="127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</row>
    <row r="26" spans="1:78" s="71" customFormat="1" ht="21.75" customHeight="1" x14ac:dyDescent="0.2">
      <c r="A26" s="65"/>
      <c r="B26" s="103"/>
      <c r="C26" s="97"/>
      <c r="D26" s="97"/>
      <c r="E26" s="101"/>
      <c r="F26" s="101"/>
      <c r="G26" s="97"/>
      <c r="H26" s="97"/>
      <c r="I26" s="93" t="s">
        <v>365</v>
      </c>
      <c r="J26" s="94" t="s">
        <v>366</v>
      </c>
      <c r="K26" s="100"/>
      <c r="L26" s="97"/>
      <c r="M26" s="86">
        <v>4784</v>
      </c>
      <c r="N26" s="86">
        <v>2329</v>
      </c>
      <c r="O26" s="86">
        <v>0</v>
      </c>
      <c r="P26" s="86">
        <v>0</v>
      </c>
      <c r="Q26" s="87">
        <v>2455</v>
      </c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</row>
    <row r="27" spans="1:78" s="71" customFormat="1" ht="21.75" customHeight="1" x14ac:dyDescent="0.2">
      <c r="A27" s="65"/>
      <c r="B27" s="128">
        <v>256483</v>
      </c>
      <c r="C27" s="91">
        <v>27441</v>
      </c>
      <c r="D27" s="91">
        <v>51469</v>
      </c>
      <c r="E27" s="91">
        <v>313511</v>
      </c>
      <c r="F27" s="91">
        <v>648904</v>
      </c>
      <c r="G27" s="97"/>
      <c r="H27" s="97"/>
      <c r="I27" s="99" t="s">
        <v>367</v>
      </c>
      <c r="J27" s="129" t="s">
        <v>368</v>
      </c>
      <c r="K27" s="100"/>
      <c r="L27" s="97"/>
      <c r="M27" s="130"/>
      <c r="N27" s="130"/>
      <c r="O27" s="130"/>
      <c r="P27" s="130"/>
      <c r="Q27" s="131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</row>
    <row r="28" spans="1:78" s="71" customFormat="1" ht="21.75" customHeight="1" x14ac:dyDescent="0.2">
      <c r="A28" s="65"/>
      <c r="B28" s="128">
        <f>B$17</f>
        <v>74462</v>
      </c>
      <c r="C28" s="91">
        <f>C$17</f>
        <v>27441</v>
      </c>
      <c r="D28" s="91">
        <f>D$17</f>
        <v>7747</v>
      </c>
      <c r="E28" s="91">
        <f>E$17</f>
        <v>119176</v>
      </c>
      <c r="F28" s="91">
        <f>F$17</f>
        <v>228826</v>
      </c>
      <c r="G28" s="97"/>
      <c r="H28" s="97"/>
      <c r="I28" s="93" t="s">
        <v>349</v>
      </c>
      <c r="J28" s="132" t="s">
        <v>350</v>
      </c>
      <c r="K28" s="100"/>
      <c r="L28" s="97"/>
      <c r="M28" s="97"/>
      <c r="N28" s="97"/>
      <c r="O28" s="97"/>
      <c r="P28" s="97"/>
      <c r="Q28" s="102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</row>
    <row r="29" spans="1:78" s="71" customFormat="1" ht="21.75" customHeight="1" thickBot="1" x14ac:dyDescent="0.25">
      <c r="A29" s="65"/>
      <c r="B29" s="133">
        <f>B27-B28</f>
        <v>182021</v>
      </c>
      <c r="C29" s="107">
        <f t="shared" ref="C29:F29" si="0">C27-C28</f>
        <v>0</v>
      </c>
      <c r="D29" s="107">
        <f t="shared" si="0"/>
        <v>43722</v>
      </c>
      <c r="E29" s="107">
        <f t="shared" si="0"/>
        <v>194335</v>
      </c>
      <c r="F29" s="107">
        <f t="shared" si="0"/>
        <v>420078</v>
      </c>
      <c r="G29" s="108"/>
      <c r="H29" s="109"/>
      <c r="I29" s="134" t="s">
        <v>369</v>
      </c>
      <c r="J29" s="135" t="s">
        <v>370</v>
      </c>
      <c r="K29" s="136"/>
      <c r="L29" s="108"/>
      <c r="M29" s="108"/>
      <c r="N29" s="108"/>
      <c r="O29" s="108"/>
      <c r="P29" s="108"/>
      <c r="Q29" s="112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</row>
    <row r="30" spans="1:78" s="117" customFormat="1" ht="21.75" customHeight="1" thickTop="1" thickBot="1" x14ac:dyDescent="0.3">
      <c r="A30" s="113"/>
      <c r="B30" s="137" t="s">
        <v>371</v>
      </c>
      <c r="C30" s="138"/>
      <c r="D30" s="138"/>
      <c r="E30" s="138"/>
      <c r="F30" s="138"/>
      <c r="G30" s="138"/>
      <c r="H30" s="138"/>
      <c r="I30" s="139"/>
      <c r="J30" s="139"/>
      <c r="K30" s="139"/>
      <c r="L30" s="139"/>
      <c r="M30" s="139"/>
      <c r="N30" s="139"/>
      <c r="O30" s="139"/>
      <c r="P30" s="139"/>
      <c r="Q30" s="14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</row>
    <row r="31" spans="1:78" s="71" customFormat="1" ht="21" customHeight="1" thickTop="1" thickBot="1" x14ac:dyDescent="0.25">
      <c r="A31" s="65"/>
      <c r="B31" s="345" t="s">
        <v>327</v>
      </c>
      <c r="C31" s="346"/>
      <c r="D31" s="346"/>
      <c r="E31" s="346"/>
      <c r="F31" s="346"/>
      <c r="G31" s="346"/>
      <c r="H31" s="347"/>
      <c r="I31" s="348" t="s">
        <v>328</v>
      </c>
      <c r="J31" s="349"/>
      <c r="K31" s="369" t="s">
        <v>329</v>
      </c>
      <c r="L31" s="370"/>
      <c r="M31" s="370"/>
      <c r="N31" s="370"/>
      <c r="O31" s="370"/>
      <c r="P31" s="370"/>
      <c r="Q31" s="371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</row>
    <row r="32" spans="1:78" s="71" customFormat="1" ht="27" customHeight="1" thickTop="1" x14ac:dyDescent="0.2">
      <c r="A32" s="65"/>
      <c r="B32" s="358" t="s">
        <v>330</v>
      </c>
      <c r="C32" s="361" t="s">
        <v>331</v>
      </c>
      <c r="D32" s="361" t="s">
        <v>332</v>
      </c>
      <c r="E32" s="361" t="s">
        <v>333</v>
      </c>
      <c r="F32" s="361" t="s">
        <v>334</v>
      </c>
      <c r="G32" s="74" t="s">
        <v>335</v>
      </c>
      <c r="H32" s="364" t="s">
        <v>336</v>
      </c>
      <c r="I32" s="350"/>
      <c r="J32" s="351"/>
      <c r="K32" s="357" t="s">
        <v>336</v>
      </c>
      <c r="L32" s="74" t="s">
        <v>335</v>
      </c>
      <c r="M32" s="360" t="s">
        <v>334</v>
      </c>
      <c r="N32" s="360" t="s">
        <v>333</v>
      </c>
      <c r="O32" s="360" t="s">
        <v>332</v>
      </c>
      <c r="P32" s="360" t="s">
        <v>331</v>
      </c>
      <c r="Q32" s="363" t="s">
        <v>330</v>
      </c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</row>
    <row r="33" spans="1:78" s="71" customFormat="1" ht="21" customHeight="1" x14ac:dyDescent="0.2">
      <c r="A33" s="65"/>
      <c r="B33" s="358"/>
      <c r="C33" s="361"/>
      <c r="D33" s="361"/>
      <c r="E33" s="361"/>
      <c r="F33" s="361"/>
      <c r="G33" s="75" t="s">
        <v>337</v>
      </c>
      <c r="H33" s="364"/>
      <c r="I33" s="350"/>
      <c r="J33" s="351"/>
      <c r="K33" s="358"/>
      <c r="L33" s="75" t="s">
        <v>337</v>
      </c>
      <c r="M33" s="361"/>
      <c r="N33" s="361"/>
      <c r="O33" s="361"/>
      <c r="P33" s="361"/>
      <c r="Q33" s="364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</row>
    <row r="34" spans="1:78" s="71" customFormat="1" ht="9.75" customHeight="1" thickBot="1" x14ac:dyDescent="0.25">
      <c r="A34" s="65"/>
      <c r="B34" s="359"/>
      <c r="C34" s="362"/>
      <c r="D34" s="362"/>
      <c r="E34" s="362"/>
      <c r="F34" s="362"/>
      <c r="G34" s="76"/>
      <c r="H34" s="365"/>
      <c r="I34" s="352"/>
      <c r="J34" s="353"/>
      <c r="K34" s="359"/>
      <c r="L34" s="76"/>
      <c r="M34" s="362"/>
      <c r="N34" s="362"/>
      <c r="O34" s="362"/>
      <c r="P34" s="362"/>
      <c r="Q34" s="365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</row>
    <row r="35" spans="1:78" s="71" customFormat="1" ht="25.5" customHeight="1" thickTop="1" thickBot="1" x14ac:dyDescent="0.3">
      <c r="A35" s="65"/>
      <c r="B35" s="366" t="s">
        <v>372</v>
      </c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8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</row>
    <row r="36" spans="1:78" s="71" customFormat="1" ht="21.75" customHeight="1" thickTop="1" x14ac:dyDescent="0.2">
      <c r="A36" s="65"/>
      <c r="B36" s="103"/>
      <c r="C36" s="97"/>
      <c r="D36" s="97"/>
      <c r="E36" s="97"/>
      <c r="F36" s="97"/>
      <c r="G36" s="97"/>
      <c r="H36" s="97"/>
      <c r="I36" s="119" t="s">
        <v>367</v>
      </c>
      <c r="J36" s="141" t="s">
        <v>368</v>
      </c>
      <c r="K36" s="142"/>
      <c r="L36" s="101"/>
      <c r="M36" s="120">
        <f>F27</f>
        <v>648904</v>
      </c>
      <c r="N36" s="121">
        <f>E27</f>
        <v>313511</v>
      </c>
      <c r="O36" s="121">
        <f>D27</f>
        <v>51469</v>
      </c>
      <c r="P36" s="121">
        <f>C27</f>
        <v>27441</v>
      </c>
      <c r="Q36" s="122">
        <f>B27</f>
        <v>256483</v>
      </c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</row>
    <row r="37" spans="1:78" s="71" customFormat="1" ht="21.75" customHeight="1" x14ac:dyDescent="0.2">
      <c r="A37" s="65"/>
      <c r="B37" s="103"/>
      <c r="C37" s="97"/>
      <c r="D37" s="97"/>
      <c r="E37" s="97"/>
      <c r="F37" s="97"/>
      <c r="G37" s="97"/>
      <c r="H37" s="97"/>
      <c r="I37" s="93" t="s">
        <v>357</v>
      </c>
      <c r="J37" s="94" t="s">
        <v>358</v>
      </c>
      <c r="K37" s="91">
        <f>SUM(L37:M37)</f>
        <v>880149</v>
      </c>
      <c r="L37" s="143">
        <v>1420</v>
      </c>
      <c r="M37" s="86">
        <v>878729</v>
      </c>
      <c r="N37" s="130"/>
      <c r="O37" s="130"/>
      <c r="P37" s="124"/>
      <c r="Q37" s="144">
        <v>878729</v>
      </c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</row>
    <row r="38" spans="1:78" s="71" customFormat="1" ht="21.75" customHeight="1" x14ac:dyDescent="0.2">
      <c r="A38" s="65"/>
      <c r="B38" s="103"/>
      <c r="C38" s="97"/>
      <c r="D38" s="97"/>
      <c r="E38" s="97"/>
      <c r="F38" s="97"/>
      <c r="G38" s="97"/>
      <c r="H38" s="97"/>
      <c r="I38" s="93" t="s">
        <v>373</v>
      </c>
      <c r="J38" s="94" t="s">
        <v>374</v>
      </c>
      <c r="K38" s="91">
        <f>SUM(L38:M38)</f>
        <v>223142</v>
      </c>
      <c r="L38" s="143">
        <v>2926</v>
      </c>
      <c r="M38" s="86">
        <v>220216</v>
      </c>
      <c r="N38" s="100"/>
      <c r="O38" s="92"/>
      <c r="P38" s="86">
        <v>220216</v>
      </c>
      <c r="Q38" s="102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</row>
    <row r="39" spans="1:78" s="71" customFormat="1" ht="21.75" customHeight="1" x14ac:dyDescent="0.2">
      <c r="A39" s="65"/>
      <c r="B39" s="103"/>
      <c r="C39" s="97"/>
      <c r="D39" s="97"/>
      <c r="E39" s="97"/>
      <c r="F39" s="97"/>
      <c r="G39" s="97"/>
      <c r="H39" s="97"/>
      <c r="I39" s="93" t="s">
        <v>359</v>
      </c>
      <c r="J39" s="94" t="s">
        <v>360</v>
      </c>
      <c r="K39" s="91">
        <f>SUM(L39:M39)</f>
        <v>194764</v>
      </c>
      <c r="L39" s="143">
        <v>2926</v>
      </c>
      <c r="M39" s="86">
        <v>191838</v>
      </c>
      <c r="N39" s="100"/>
      <c r="O39" s="92"/>
      <c r="P39" s="86">
        <v>191838</v>
      </c>
      <c r="Q39" s="102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</row>
    <row r="40" spans="1:78" s="71" customFormat="1" ht="21.75" customHeight="1" x14ac:dyDescent="0.2">
      <c r="A40" s="65"/>
      <c r="B40" s="103"/>
      <c r="C40" s="101"/>
      <c r="D40" s="97"/>
      <c r="E40" s="97"/>
      <c r="F40" s="101"/>
      <c r="G40" s="101"/>
      <c r="H40" s="145"/>
      <c r="I40" s="93" t="s">
        <v>361</v>
      </c>
      <c r="J40" s="94" t="s">
        <v>362</v>
      </c>
      <c r="K40" s="91">
        <f>SUM(L40:M40)</f>
        <v>28378</v>
      </c>
      <c r="L40" s="143" t="s">
        <v>375</v>
      </c>
      <c r="M40" s="86">
        <v>28378</v>
      </c>
      <c r="N40" s="100"/>
      <c r="O40" s="92"/>
      <c r="P40" s="86">
        <v>28378</v>
      </c>
      <c r="Q40" s="102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</row>
    <row r="41" spans="1:78" s="71" customFormat="1" ht="21.75" customHeight="1" x14ac:dyDescent="0.2">
      <c r="A41" s="65"/>
      <c r="B41" s="146"/>
      <c r="C41" s="91">
        <v>9083</v>
      </c>
      <c r="D41" s="100"/>
      <c r="E41" s="92"/>
      <c r="F41" s="91">
        <v>9083</v>
      </c>
      <c r="G41" s="91">
        <v>2455</v>
      </c>
      <c r="H41" s="147">
        <f t="shared" ref="H41:H45" si="1">SUM(F41:G41)</f>
        <v>11538</v>
      </c>
      <c r="I41" s="93" t="s">
        <v>376</v>
      </c>
      <c r="J41" s="148" t="s">
        <v>377</v>
      </c>
      <c r="K41" s="149"/>
      <c r="L41" s="130"/>
      <c r="M41" s="130"/>
      <c r="N41" s="97"/>
      <c r="O41" s="97"/>
      <c r="P41" s="130"/>
      <c r="Q41" s="102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</row>
    <row r="42" spans="1:78" s="71" customFormat="1" ht="21.75" customHeight="1" x14ac:dyDescent="0.2">
      <c r="A42" s="65"/>
      <c r="B42" s="146"/>
      <c r="C42" s="91">
        <v>6754</v>
      </c>
      <c r="D42" s="100"/>
      <c r="E42" s="92"/>
      <c r="F42" s="91">
        <v>6754</v>
      </c>
      <c r="G42" s="91">
        <v>0</v>
      </c>
      <c r="H42" s="91">
        <f t="shared" si="1"/>
        <v>6754</v>
      </c>
      <c r="I42" s="93" t="s">
        <v>363</v>
      </c>
      <c r="J42" s="148" t="s">
        <v>364</v>
      </c>
      <c r="K42" s="100"/>
      <c r="L42" s="97"/>
      <c r="M42" s="97"/>
      <c r="N42" s="97"/>
      <c r="O42" s="97"/>
      <c r="P42" s="97"/>
      <c r="Q42" s="102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</row>
    <row r="43" spans="1:78" s="71" customFormat="1" ht="21.75" customHeight="1" x14ac:dyDescent="0.2">
      <c r="A43" s="65"/>
      <c r="B43" s="146"/>
      <c r="C43" s="91">
        <v>2329</v>
      </c>
      <c r="D43" s="126"/>
      <c r="E43" s="145"/>
      <c r="F43" s="91">
        <v>2329</v>
      </c>
      <c r="G43" s="91">
        <v>2455</v>
      </c>
      <c r="H43" s="91">
        <f t="shared" si="1"/>
        <v>4784</v>
      </c>
      <c r="I43" s="93" t="s">
        <v>365</v>
      </c>
      <c r="J43" s="148" t="s">
        <v>366</v>
      </c>
      <c r="K43" s="126"/>
      <c r="L43" s="101"/>
      <c r="M43" s="101"/>
      <c r="N43" s="101"/>
      <c r="O43" s="101"/>
      <c r="P43" s="101"/>
      <c r="Q43" s="127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</row>
    <row r="44" spans="1:78" s="71" customFormat="1" ht="21.75" customHeight="1" x14ac:dyDescent="0.2">
      <c r="A44" s="65"/>
      <c r="B44" s="90">
        <v>22097</v>
      </c>
      <c r="C44" s="91">
        <v>49605</v>
      </c>
      <c r="D44" s="91">
        <v>292244</v>
      </c>
      <c r="E44" s="91">
        <v>175984</v>
      </c>
      <c r="F44" s="91">
        <v>539930</v>
      </c>
      <c r="G44" s="91">
        <v>157261</v>
      </c>
      <c r="H44" s="91">
        <f t="shared" si="1"/>
        <v>697191</v>
      </c>
      <c r="I44" s="93" t="s">
        <v>378</v>
      </c>
      <c r="J44" s="94" t="s">
        <v>379</v>
      </c>
      <c r="K44" s="120">
        <f>SUM(L44:M44)</f>
        <v>697191</v>
      </c>
      <c r="L44" s="143">
        <v>166805</v>
      </c>
      <c r="M44" s="86">
        <v>530386</v>
      </c>
      <c r="N44" s="86">
        <v>84224</v>
      </c>
      <c r="O44" s="86">
        <v>254079</v>
      </c>
      <c r="P44" s="86">
        <v>26718</v>
      </c>
      <c r="Q44" s="144">
        <v>165365</v>
      </c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</row>
    <row r="45" spans="1:78" s="71" customFormat="1" ht="21.75" customHeight="1" x14ac:dyDescent="0.2">
      <c r="A45" s="65"/>
      <c r="B45" s="90">
        <v>21849</v>
      </c>
      <c r="C45" s="91">
        <v>49605</v>
      </c>
      <c r="D45" s="91">
        <v>118003</v>
      </c>
      <c r="E45" s="91">
        <v>27722</v>
      </c>
      <c r="F45" s="91">
        <v>217179</v>
      </c>
      <c r="G45" s="91">
        <v>58824</v>
      </c>
      <c r="H45" s="91">
        <f t="shared" si="1"/>
        <v>276003</v>
      </c>
      <c r="I45" s="93" t="s">
        <v>380</v>
      </c>
      <c r="J45" s="94" t="s">
        <v>381</v>
      </c>
      <c r="K45" s="120">
        <f>SUM(L45:M45)</f>
        <v>276003</v>
      </c>
      <c r="L45" s="143">
        <v>84754</v>
      </c>
      <c r="M45" s="86">
        <v>191249</v>
      </c>
      <c r="N45" s="86">
        <v>12481</v>
      </c>
      <c r="O45" s="86">
        <v>153197</v>
      </c>
      <c r="P45" s="86">
        <v>4812</v>
      </c>
      <c r="Q45" s="144">
        <v>20759</v>
      </c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</row>
    <row r="46" spans="1:78" s="71" customFormat="1" ht="21.75" customHeight="1" x14ac:dyDescent="0.2">
      <c r="A46" s="65"/>
      <c r="B46" s="90">
        <f>SUM(B47:B50)</f>
        <v>248</v>
      </c>
      <c r="C46" s="91">
        <f t="shared" ref="C46:H46" si="2">SUM(C47:C50)</f>
        <v>0</v>
      </c>
      <c r="D46" s="91">
        <f t="shared" si="2"/>
        <v>174241</v>
      </c>
      <c r="E46" s="91">
        <f t="shared" si="2"/>
        <v>148262</v>
      </c>
      <c r="F46" s="91">
        <f t="shared" si="2"/>
        <v>322751</v>
      </c>
      <c r="G46" s="91">
        <f t="shared" si="2"/>
        <v>98437</v>
      </c>
      <c r="H46" s="91">
        <f t="shared" si="2"/>
        <v>421188</v>
      </c>
      <c r="I46" s="93" t="s">
        <v>382</v>
      </c>
      <c r="J46" s="94" t="s">
        <v>383</v>
      </c>
      <c r="K46" s="120">
        <f t="shared" ref="K46:Q46" si="3">SUM(K47:K50)</f>
        <v>421188</v>
      </c>
      <c r="L46" s="143">
        <f t="shared" si="3"/>
        <v>82051</v>
      </c>
      <c r="M46" s="86">
        <f t="shared" si="3"/>
        <v>339137</v>
      </c>
      <c r="N46" s="86">
        <f t="shared" si="3"/>
        <v>71743</v>
      </c>
      <c r="O46" s="86">
        <f t="shared" si="3"/>
        <v>100882</v>
      </c>
      <c r="P46" s="86">
        <f t="shared" si="3"/>
        <v>21906</v>
      </c>
      <c r="Q46" s="144">
        <f t="shared" si="3"/>
        <v>144606</v>
      </c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</row>
    <row r="47" spans="1:78" s="89" customFormat="1" ht="21.75" customHeight="1" x14ac:dyDescent="0.2">
      <c r="A47" s="77"/>
      <c r="B47" s="150"/>
      <c r="C47" s="125"/>
      <c r="D47" s="91">
        <v>48228</v>
      </c>
      <c r="E47" s="91">
        <v>141570</v>
      </c>
      <c r="F47" s="91">
        <v>189798</v>
      </c>
      <c r="G47" s="91">
        <v>85787</v>
      </c>
      <c r="H47" s="91">
        <f t="shared" ref="H47:H51" si="4">SUM(F47:G47)</f>
        <v>275585</v>
      </c>
      <c r="I47" s="93" t="s">
        <v>384</v>
      </c>
      <c r="J47" s="94" t="s">
        <v>385</v>
      </c>
      <c r="K47" s="120">
        <f>SUM(L47:M47)</f>
        <v>275585</v>
      </c>
      <c r="L47" s="143">
        <v>65659</v>
      </c>
      <c r="M47" s="86">
        <v>209926</v>
      </c>
      <c r="N47" s="86">
        <v>64344</v>
      </c>
      <c r="O47" s="86">
        <v>71810</v>
      </c>
      <c r="P47" s="86">
        <v>20478</v>
      </c>
      <c r="Q47" s="144">
        <v>53294</v>
      </c>
      <c r="R47" s="88"/>
      <c r="S47" s="88" t="s">
        <v>375</v>
      </c>
      <c r="T47" s="88"/>
      <c r="U47" s="88"/>
      <c r="V47" s="88"/>
      <c r="W47" s="88"/>
      <c r="X47" s="88"/>
      <c r="Y47" s="88"/>
      <c r="Z47" s="88"/>
      <c r="AA47" s="88"/>
      <c r="AB47" s="88" t="s">
        <v>375</v>
      </c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s="89" customFormat="1" ht="21.75" customHeight="1" x14ac:dyDescent="0.2">
      <c r="A48" s="77"/>
      <c r="B48" s="151"/>
      <c r="C48" s="145"/>
      <c r="D48" s="91">
        <v>9528</v>
      </c>
      <c r="E48" s="91">
        <v>5263</v>
      </c>
      <c r="F48" s="91">
        <v>14791</v>
      </c>
      <c r="G48" s="91">
        <v>9835</v>
      </c>
      <c r="H48" s="91">
        <f t="shared" si="4"/>
        <v>24626</v>
      </c>
      <c r="I48" s="93" t="s">
        <v>386</v>
      </c>
      <c r="J48" s="94" t="s">
        <v>387</v>
      </c>
      <c r="K48" s="120">
        <f t="shared" ref="K48:K50" si="5">SUM(L48:M48)</f>
        <v>24626</v>
      </c>
      <c r="L48" s="143">
        <v>14791</v>
      </c>
      <c r="M48" s="86">
        <v>9835</v>
      </c>
      <c r="N48" s="86">
        <v>6982</v>
      </c>
      <c r="O48" s="86">
        <v>2853</v>
      </c>
      <c r="P48" s="130"/>
      <c r="Q48" s="131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s="89" customFormat="1" ht="21.75" customHeight="1" x14ac:dyDescent="0.2">
      <c r="A49" s="77"/>
      <c r="B49" s="152"/>
      <c r="C49" s="91" t="s">
        <v>375</v>
      </c>
      <c r="D49" s="91">
        <v>116485</v>
      </c>
      <c r="E49" s="91" t="s">
        <v>375</v>
      </c>
      <c r="F49" s="91">
        <v>116485</v>
      </c>
      <c r="G49" s="91">
        <v>2815</v>
      </c>
      <c r="H49" s="91">
        <f t="shared" si="4"/>
        <v>119300</v>
      </c>
      <c r="I49" s="93" t="s">
        <v>388</v>
      </c>
      <c r="J49" s="94" t="s">
        <v>389</v>
      </c>
      <c r="K49" s="120">
        <f t="shared" si="5"/>
        <v>119300</v>
      </c>
      <c r="L49" s="143">
        <v>1601</v>
      </c>
      <c r="M49" s="86">
        <v>117699</v>
      </c>
      <c r="N49" s="86">
        <v>285</v>
      </c>
      <c r="O49" s="86">
        <v>26183</v>
      </c>
      <c r="P49" s="86">
        <v>47</v>
      </c>
      <c r="Q49" s="144">
        <v>91184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s="89" customFormat="1" ht="21.75" customHeight="1" x14ac:dyDescent="0.2">
      <c r="A50" s="77"/>
      <c r="B50" s="90">
        <v>248</v>
      </c>
      <c r="C50" s="91" t="s">
        <v>375</v>
      </c>
      <c r="D50" s="91">
        <v>0</v>
      </c>
      <c r="E50" s="91">
        <v>1429</v>
      </c>
      <c r="F50" s="91">
        <v>1677</v>
      </c>
      <c r="G50" s="153"/>
      <c r="H50" s="91">
        <f t="shared" si="4"/>
        <v>1677</v>
      </c>
      <c r="I50" s="93" t="s">
        <v>390</v>
      </c>
      <c r="J50" s="94" t="s">
        <v>391</v>
      </c>
      <c r="K50" s="120">
        <f t="shared" si="5"/>
        <v>1677</v>
      </c>
      <c r="L50" s="153"/>
      <c r="M50" s="86">
        <v>1677</v>
      </c>
      <c r="N50" s="86">
        <v>132</v>
      </c>
      <c r="O50" s="86">
        <v>36</v>
      </c>
      <c r="P50" s="86">
        <v>1381</v>
      </c>
      <c r="Q50" s="144">
        <v>128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s="164" customFormat="1" ht="21.75" customHeight="1" x14ac:dyDescent="0.2">
      <c r="A51" s="154"/>
      <c r="B51" s="155">
        <v>61670</v>
      </c>
      <c r="C51" s="156">
        <v>52761</v>
      </c>
      <c r="D51" s="156">
        <v>112407</v>
      </c>
      <c r="E51" s="156">
        <v>35702</v>
      </c>
      <c r="F51" s="156">
        <v>262540</v>
      </c>
      <c r="G51" s="156">
        <v>63254</v>
      </c>
      <c r="H51" s="156">
        <f t="shared" si="4"/>
        <v>325794</v>
      </c>
      <c r="I51" s="157" t="s">
        <v>392</v>
      </c>
      <c r="J51" s="158" t="s">
        <v>393</v>
      </c>
      <c r="K51" s="159">
        <f>SUM(L51:M51)</f>
        <v>325794</v>
      </c>
      <c r="L51" s="160">
        <v>83244</v>
      </c>
      <c r="M51" s="161">
        <v>242550</v>
      </c>
      <c r="N51" s="161">
        <v>9363</v>
      </c>
      <c r="O51" s="161">
        <v>204214</v>
      </c>
      <c r="P51" s="161">
        <v>7607</v>
      </c>
      <c r="Q51" s="162">
        <v>21366</v>
      </c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</row>
    <row r="52" spans="1:78" s="71" customFormat="1" ht="21.75" customHeight="1" x14ac:dyDescent="0.2">
      <c r="A52" s="65"/>
      <c r="B52" s="128">
        <v>1278480</v>
      </c>
      <c r="C52" s="91">
        <v>215687</v>
      </c>
      <c r="D52" s="91">
        <v>13304</v>
      </c>
      <c r="E52" s="91">
        <v>221751</v>
      </c>
      <c r="F52" s="91">
        <v>1729222</v>
      </c>
      <c r="G52" s="97"/>
      <c r="H52" s="97"/>
      <c r="I52" s="98" t="s">
        <v>394</v>
      </c>
      <c r="J52" s="165" t="s">
        <v>395</v>
      </c>
      <c r="K52" s="149"/>
      <c r="L52" s="97"/>
      <c r="M52" s="130"/>
      <c r="N52" s="130"/>
      <c r="O52" s="130"/>
      <c r="P52" s="130"/>
      <c r="Q52" s="131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</row>
    <row r="53" spans="1:78" s="71" customFormat="1" ht="21.75" customHeight="1" x14ac:dyDescent="0.2">
      <c r="A53" s="65"/>
      <c r="B53" s="128">
        <f>B$17</f>
        <v>74462</v>
      </c>
      <c r="C53" s="91">
        <f>C$17</f>
        <v>27441</v>
      </c>
      <c r="D53" s="91">
        <f>D$17</f>
        <v>7747</v>
      </c>
      <c r="E53" s="91">
        <f>E$17</f>
        <v>119176</v>
      </c>
      <c r="F53" s="91">
        <f>F$17</f>
        <v>228826</v>
      </c>
      <c r="G53" s="97"/>
      <c r="H53" s="97"/>
      <c r="I53" s="93" t="s">
        <v>349</v>
      </c>
      <c r="J53" s="105" t="s">
        <v>350</v>
      </c>
      <c r="K53" s="100"/>
      <c r="L53" s="97"/>
      <c r="M53" s="97"/>
      <c r="N53" s="97"/>
      <c r="O53" s="97"/>
      <c r="P53" s="97"/>
      <c r="Q53" s="102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</row>
    <row r="54" spans="1:78" s="71" customFormat="1" ht="21.75" customHeight="1" thickBot="1" x14ac:dyDescent="0.25">
      <c r="A54" s="65"/>
      <c r="B54" s="133">
        <f>SUM(B52,-B53)</f>
        <v>1204018</v>
      </c>
      <c r="C54" s="107">
        <f>SUM(C52,-C53)</f>
        <v>188246</v>
      </c>
      <c r="D54" s="107">
        <f>SUM(D52,-D53)</f>
        <v>5557</v>
      </c>
      <c r="E54" s="107">
        <f>SUM(E52,-E53)</f>
        <v>102575</v>
      </c>
      <c r="F54" s="107">
        <f>SUM(F52,-F53)</f>
        <v>1500396</v>
      </c>
      <c r="G54" s="136"/>
      <c r="H54" s="109"/>
      <c r="I54" s="110" t="s">
        <v>396</v>
      </c>
      <c r="J54" s="111" t="s">
        <v>397</v>
      </c>
      <c r="K54" s="136"/>
      <c r="L54" s="108"/>
      <c r="M54" s="108"/>
      <c r="N54" s="108"/>
      <c r="O54" s="108"/>
      <c r="P54" s="108"/>
      <c r="Q54" s="112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</row>
    <row r="55" spans="1:78" s="117" customFormat="1" ht="21.75" customHeight="1" thickTop="1" x14ac:dyDescent="0.2">
      <c r="A55" s="113"/>
      <c r="B55" s="372" t="s">
        <v>398</v>
      </c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4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</row>
    <row r="56" spans="1:78" s="71" customFormat="1" ht="25.5" customHeight="1" thickBot="1" x14ac:dyDescent="0.25">
      <c r="A56" s="65"/>
      <c r="B56" s="375"/>
      <c r="C56" s="376"/>
      <c r="D56" s="376"/>
      <c r="E56" s="376"/>
      <c r="F56" s="376"/>
      <c r="G56" s="376"/>
      <c r="H56" s="376"/>
      <c r="I56" s="376"/>
      <c r="J56" s="376"/>
      <c r="K56" s="376"/>
      <c r="L56" s="376"/>
      <c r="M56" s="376"/>
      <c r="N56" s="376"/>
      <c r="O56" s="376"/>
      <c r="P56" s="376"/>
      <c r="Q56" s="377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</row>
    <row r="57" spans="1:78" s="71" customFormat="1" ht="21.75" customHeight="1" thickTop="1" x14ac:dyDescent="0.2">
      <c r="A57" s="65"/>
      <c r="B57" s="103"/>
      <c r="C57" s="97"/>
      <c r="D57" s="97"/>
      <c r="E57" s="97"/>
      <c r="F57" s="97"/>
      <c r="G57" s="97"/>
      <c r="H57" s="97"/>
      <c r="I57" s="119" t="s">
        <v>399</v>
      </c>
      <c r="J57" s="119" t="s">
        <v>368</v>
      </c>
      <c r="K57" s="97"/>
      <c r="L57" s="97"/>
      <c r="M57" s="97"/>
      <c r="N57" s="120">
        <f>N36</f>
        <v>313511</v>
      </c>
      <c r="O57" s="120">
        <f>O36</f>
        <v>51469</v>
      </c>
      <c r="P57" s="97"/>
      <c r="Q57" s="102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</row>
    <row r="58" spans="1:78" s="71" customFormat="1" ht="21.75" customHeight="1" x14ac:dyDescent="0.2">
      <c r="A58" s="65"/>
      <c r="B58" s="103"/>
      <c r="C58" s="97"/>
      <c r="D58" s="147">
        <f>D45</f>
        <v>118003</v>
      </c>
      <c r="E58" s="147">
        <f>E45</f>
        <v>27722</v>
      </c>
      <c r="F58" s="97"/>
      <c r="G58" s="97"/>
      <c r="H58" s="97"/>
      <c r="I58" s="93" t="s">
        <v>380</v>
      </c>
      <c r="J58" s="94" t="s">
        <v>381</v>
      </c>
      <c r="K58" s="97"/>
      <c r="L58" s="97"/>
      <c r="M58" s="97"/>
      <c r="N58" s="120">
        <f>N45</f>
        <v>12481</v>
      </c>
      <c r="O58" s="120">
        <f>O45</f>
        <v>153197</v>
      </c>
      <c r="P58" s="97"/>
      <c r="Q58" s="102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</row>
    <row r="59" spans="1:78" s="89" customFormat="1" ht="21.75" customHeight="1" x14ac:dyDescent="0.2">
      <c r="A59" s="77"/>
      <c r="B59" s="166"/>
      <c r="C59" s="167"/>
      <c r="D59" s="167"/>
      <c r="E59" s="167"/>
      <c r="F59" s="167"/>
      <c r="G59" s="167"/>
      <c r="H59" s="167"/>
      <c r="I59" s="93" t="s">
        <v>384</v>
      </c>
      <c r="J59" s="94" t="s">
        <v>400</v>
      </c>
      <c r="K59" s="167"/>
      <c r="L59" s="167"/>
      <c r="M59" s="167"/>
      <c r="N59" s="120">
        <f>N47</f>
        <v>64344</v>
      </c>
      <c r="O59" s="120">
        <f>O47</f>
        <v>71810</v>
      </c>
      <c r="P59" s="167"/>
      <c r="Q59" s="16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</row>
    <row r="60" spans="1:78" s="89" customFormat="1" ht="21.75" customHeight="1" x14ac:dyDescent="0.2">
      <c r="A60" s="77"/>
      <c r="B60" s="166"/>
      <c r="C60" s="167"/>
      <c r="D60" s="167"/>
      <c r="E60" s="167"/>
      <c r="F60" s="167"/>
      <c r="G60" s="167"/>
      <c r="H60" s="167"/>
      <c r="I60" s="93" t="s">
        <v>386</v>
      </c>
      <c r="J60" s="94" t="s">
        <v>401</v>
      </c>
      <c r="K60" s="167"/>
      <c r="L60" s="167"/>
      <c r="M60" s="167"/>
      <c r="N60" s="120">
        <f t="shared" ref="N60:O62" si="6">N48</f>
        <v>6982</v>
      </c>
      <c r="O60" s="120">
        <f t="shared" si="6"/>
        <v>2853</v>
      </c>
      <c r="P60" s="167"/>
      <c r="Q60" s="16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</row>
    <row r="61" spans="1:78" s="89" customFormat="1" ht="21.75" customHeight="1" x14ac:dyDescent="0.2">
      <c r="A61" s="77"/>
      <c r="B61" s="166"/>
      <c r="C61" s="167"/>
      <c r="D61" s="91">
        <f>D49</f>
        <v>116485</v>
      </c>
      <c r="E61" s="91" t="str">
        <f>E49</f>
        <v>:</v>
      </c>
      <c r="F61" s="167"/>
      <c r="G61" s="167"/>
      <c r="H61" s="167"/>
      <c r="I61" s="93" t="s">
        <v>388</v>
      </c>
      <c r="J61" s="94" t="s">
        <v>402</v>
      </c>
      <c r="K61" s="167"/>
      <c r="L61" s="167"/>
      <c r="M61" s="167"/>
      <c r="N61" s="120">
        <f t="shared" si="6"/>
        <v>285</v>
      </c>
      <c r="O61" s="120">
        <f t="shared" si="6"/>
        <v>26183</v>
      </c>
      <c r="P61" s="167"/>
      <c r="Q61" s="16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</row>
    <row r="62" spans="1:78" s="89" customFormat="1" ht="21.75" customHeight="1" x14ac:dyDescent="0.2">
      <c r="A62" s="77"/>
      <c r="B62" s="166"/>
      <c r="C62" s="167"/>
      <c r="D62" s="91">
        <f>D50</f>
        <v>0</v>
      </c>
      <c r="E62" s="91">
        <f>E50</f>
        <v>1429</v>
      </c>
      <c r="F62" s="167"/>
      <c r="G62" s="167"/>
      <c r="H62" s="167"/>
      <c r="I62" s="169" t="s">
        <v>390</v>
      </c>
      <c r="J62" s="170" t="s">
        <v>403</v>
      </c>
      <c r="K62" s="167"/>
      <c r="L62" s="167"/>
      <c r="M62" s="167"/>
      <c r="N62" s="120">
        <f t="shared" si="6"/>
        <v>132</v>
      </c>
      <c r="O62" s="120">
        <f t="shared" si="6"/>
        <v>36</v>
      </c>
      <c r="P62" s="167"/>
      <c r="Q62" s="16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</row>
    <row r="63" spans="1:78" s="71" customFormat="1" ht="21.75" customHeight="1" x14ac:dyDescent="0.15">
      <c r="B63" s="103"/>
      <c r="C63" s="97"/>
      <c r="D63" s="91">
        <v>71060</v>
      </c>
      <c r="E63" s="91">
        <v>368584</v>
      </c>
      <c r="F63" s="97"/>
      <c r="G63" s="97"/>
      <c r="H63" s="97"/>
      <c r="I63" s="171" t="s">
        <v>404</v>
      </c>
      <c r="J63" s="165" t="s">
        <v>405</v>
      </c>
      <c r="K63" s="97"/>
      <c r="L63" s="97"/>
      <c r="M63" s="97"/>
      <c r="N63" s="97"/>
      <c r="O63" s="97"/>
      <c r="P63" s="97"/>
      <c r="Q63" s="102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</row>
    <row r="64" spans="1:78" s="71" customFormat="1" ht="21.75" customHeight="1" x14ac:dyDescent="0.2">
      <c r="A64" s="65"/>
      <c r="B64" s="103"/>
      <c r="C64" s="97"/>
      <c r="D64" s="91">
        <f>D$17</f>
        <v>7747</v>
      </c>
      <c r="E64" s="91">
        <f>E$17</f>
        <v>119176</v>
      </c>
      <c r="F64" s="97"/>
      <c r="G64" s="97"/>
      <c r="H64" s="97"/>
      <c r="I64" s="93" t="s">
        <v>349</v>
      </c>
      <c r="J64" s="105" t="s">
        <v>350</v>
      </c>
      <c r="K64" s="100"/>
      <c r="L64" s="97"/>
      <c r="M64" s="97"/>
      <c r="N64" s="97"/>
      <c r="O64" s="97"/>
      <c r="P64" s="97"/>
      <c r="Q64" s="102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</row>
    <row r="65" spans="1:78" s="71" customFormat="1" ht="21.75" customHeight="1" thickBot="1" x14ac:dyDescent="0.25">
      <c r="A65" s="65"/>
      <c r="B65" s="172"/>
      <c r="C65" s="108"/>
      <c r="D65" s="107">
        <f>SUM(D63,-D64)</f>
        <v>63313</v>
      </c>
      <c r="E65" s="107">
        <f>SUM(E63,-E64)</f>
        <v>249408</v>
      </c>
      <c r="F65" s="108"/>
      <c r="G65" s="108"/>
      <c r="H65" s="108"/>
      <c r="I65" s="110" t="s">
        <v>406</v>
      </c>
      <c r="J65" s="111" t="s">
        <v>407</v>
      </c>
      <c r="K65" s="136"/>
      <c r="L65" s="108"/>
      <c r="M65" s="108"/>
      <c r="N65" s="108"/>
      <c r="O65" s="108"/>
      <c r="P65" s="108"/>
      <c r="Q65" s="112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</row>
    <row r="66" spans="1:78" s="117" customFormat="1" ht="21.75" customHeight="1" thickTop="1" x14ac:dyDescent="0.2">
      <c r="A66" s="65"/>
      <c r="B66" s="173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4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</row>
    <row r="67" spans="1:78" s="117" customFormat="1" ht="21.75" customHeight="1" thickBot="1" x14ac:dyDescent="0.25">
      <c r="A67" s="113"/>
      <c r="B67" s="173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74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</row>
    <row r="68" spans="1:78" s="71" customFormat="1" ht="21" customHeight="1" thickTop="1" thickBot="1" x14ac:dyDescent="0.25">
      <c r="A68" s="65"/>
      <c r="B68" s="345" t="s">
        <v>327</v>
      </c>
      <c r="C68" s="346"/>
      <c r="D68" s="346"/>
      <c r="E68" s="346"/>
      <c r="F68" s="346"/>
      <c r="G68" s="346"/>
      <c r="H68" s="347"/>
      <c r="I68" s="378" t="s">
        <v>328</v>
      </c>
      <c r="J68" s="349"/>
      <c r="K68" s="369" t="s">
        <v>329</v>
      </c>
      <c r="L68" s="370"/>
      <c r="M68" s="370"/>
      <c r="N68" s="370"/>
      <c r="O68" s="370"/>
      <c r="P68" s="370"/>
      <c r="Q68" s="371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</row>
    <row r="69" spans="1:78" s="71" customFormat="1" ht="27" customHeight="1" thickTop="1" x14ac:dyDescent="0.2">
      <c r="A69" s="65"/>
      <c r="B69" s="358" t="s">
        <v>330</v>
      </c>
      <c r="C69" s="361" t="s">
        <v>331</v>
      </c>
      <c r="D69" s="361" t="s">
        <v>332</v>
      </c>
      <c r="E69" s="361" t="s">
        <v>333</v>
      </c>
      <c r="F69" s="361" t="s">
        <v>334</v>
      </c>
      <c r="G69" s="74" t="s">
        <v>335</v>
      </c>
      <c r="H69" s="364" t="s">
        <v>336</v>
      </c>
      <c r="I69" s="350"/>
      <c r="J69" s="351"/>
      <c r="K69" s="357" t="s">
        <v>336</v>
      </c>
      <c r="L69" s="74" t="s">
        <v>335</v>
      </c>
      <c r="M69" s="360" t="s">
        <v>334</v>
      </c>
      <c r="N69" s="360" t="s">
        <v>333</v>
      </c>
      <c r="O69" s="360" t="s">
        <v>332</v>
      </c>
      <c r="P69" s="360" t="s">
        <v>331</v>
      </c>
      <c r="Q69" s="363" t="s">
        <v>330</v>
      </c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</row>
    <row r="70" spans="1:78" s="71" customFormat="1" ht="21" customHeight="1" x14ac:dyDescent="0.2">
      <c r="A70" s="65"/>
      <c r="B70" s="358"/>
      <c r="C70" s="361"/>
      <c r="D70" s="361"/>
      <c r="E70" s="361"/>
      <c r="F70" s="361"/>
      <c r="G70" s="75" t="s">
        <v>337</v>
      </c>
      <c r="H70" s="364"/>
      <c r="I70" s="350"/>
      <c r="J70" s="351"/>
      <c r="K70" s="358"/>
      <c r="L70" s="75" t="s">
        <v>337</v>
      </c>
      <c r="M70" s="361"/>
      <c r="N70" s="361"/>
      <c r="O70" s="361"/>
      <c r="P70" s="361"/>
      <c r="Q70" s="364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</row>
    <row r="71" spans="1:78" s="71" customFormat="1" ht="11.25" customHeight="1" thickBot="1" x14ac:dyDescent="0.25">
      <c r="A71" s="65"/>
      <c r="B71" s="359"/>
      <c r="C71" s="362"/>
      <c r="D71" s="362"/>
      <c r="E71" s="362"/>
      <c r="F71" s="362"/>
      <c r="G71" s="76"/>
      <c r="H71" s="365"/>
      <c r="I71" s="352"/>
      <c r="J71" s="353"/>
      <c r="K71" s="359"/>
      <c r="L71" s="76"/>
      <c r="M71" s="362"/>
      <c r="N71" s="362"/>
      <c r="O71" s="362"/>
      <c r="P71" s="362"/>
      <c r="Q71" s="365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</row>
    <row r="72" spans="1:78" s="71" customFormat="1" ht="25.5" customHeight="1" thickTop="1" thickBot="1" x14ac:dyDescent="0.25">
      <c r="A72" s="65"/>
      <c r="B72" s="366" t="s">
        <v>408</v>
      </c>
      <c r="C72" s="367"/>
      <c r="D72" s="367"/>
      <c r="E72" s="367"/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68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</row>
    <row r="73" spans="1:78" s="71" customFormat="1" ht="21.75" customHeight="1" thickTop="1" x14ac:dyDescent="0.2">
      <c r="A73" s="65"/>
      <c r="B73" s="103"/>
      <c r="C73" s="97"/>
      <c r="D73" s="97"/>
      <c r="E73" s="97"/>
      <c r="F73" s="101"/>
      <c r="G73" s="97"/>
      <c r="H73" s="97"/>
      <c r="I73" s="175" t="s">
        <v>394</v>
      </c>
      <c r="J73" s="176" t="s">
        <v>395</v>
      </c>
      <c r="K73" s="142"/>
      <c r="L73" s="101"/>
      <c r="M73" s="120">
        <f>F52</f>
        <v>1729222</v>
      </c>
      <c r="N73" s="121">
        <f>E52</f>
        <v>221751</v>
      </c>
      <c r="O73" s="121">
        <f>D52</f>
        <v>13304</v>
      </c>
      <c r="P73" s="121">
        <f>C52</f>
        <v>215687</v>
      </c>
      <c r="Q73" s="122">
        <f>B52</f>
        <v>1278480</v>
      </c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</row>
    <row r="74" spans="1:78" s="71" customFormat="1" ht="21.75" customHeight="1" x14ac:dyDescent="0.2">
      <c r="A74" s="65"/>
      <c r="B74" s="128">
        <v>195544</v>
      </c>
      <c r="C74" s="91">
        <v>1389</v>
      </c>
      <c r="D74" s="91">
        <v>13922</v>
      </c>
      <c r="E74" s="91">
        <v>32406</v>
      </c>
      <c r="F74" s="91">
        <v>243261</v>
      </c>
      <c r="G74" s="147">
        <v>495</v>
      </c>
      <c r="H74" s="91">
        <f>SUM(F74:G74)</f>
        <v>243756</v>
      </c>
      <c r="I74" s="93" t="s">
        <v>409</v>
      </c>
      <c r="J74" s="94" t="s">
        <v>410</v>
      </c>
      <c r="K74" s="120">
        <f>SUM(L74:M74)</f>
        <v>243756</v>
      </c>
      <c r="L74" s="143">
        <v>565</v>
      </c>
      <c r="M74" s="86">
        <v>243191</v>
      </c>
      <c r="N74" s="177"/>
      <c r="O74" s="178"/>
      <c r="P74" s="86">
        <v>243191</v>
      </c>
      <c r="Q74" s="102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</row>
    <row r="75" spans="1:78" s="71" customFormat="1" ht="21.75" customHeight="1" x14ac:dyDescent="0.2">
      <c r="A75" s="65"/>
      <c r="B75" s="128">
        <v>276162</v>
      </c>
      <c r="C75" s="124"/>
      <c r="D75" s="124"/>
      <c r="E75" s="178"/>
      <c r="F75" s="91">
        <v>276162</v>
      </c>
      <c r="G75" s="147">
        <v>19</v>
      </c>
      <c r="H75" s="91">
        <f t="shared" ref="H75:H79" si="7">SUM(F75:G75)</f>
        <v>276181</v>
      </c>
      <c r="I75" s="93" t="s">
        <v>411</v>
      </c>
      <c r="J75" s="179" t="s">
        <v>412</v>
      </c>
      <c r="K75" s="120">
        <f>SUM(L75:M75)</f>
        <v>276181</v>
      </c>
      <c r="L75" s="143">
        <v>0</v>
      </c>
      <c r="M75" s="86">
        <v>276181</v>
      </c>
      <c r="N75" s="86">
        <v>3471</v>
      </c>
      <c r="O75" s="86">
        <v>137246</v>
      </c>
      <c r="P75" s="86">
        <v>134903</v>
      </c>
      <c r="Q75" s="144">
        <v>561</v>
      </c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</row>
    <row r="76" spans="1:78" s="71" customFormat="1" ht="21.75" customHeight="1" x14ac:dyDescent="0.2">
      <c r="A76" s="65"/>
      <c r="B76" s="128">
        <v>1057</v>
      </c>
      <c r="C76" s="91">
        <v>250868</v>
      </c>
      <c r="D76" s="91">
        <v>79089</v>
      </c>
      <c r="E76" s="91">
        <v>3471</v>
      </c>
      <c r="F76" s="91">
        <v>334485</v>
      </c>
      <c r="G76" s="147" t="s">
        <v>375</v>
      </c>
      <c r="H76" s="91">
        <f>SUM(F76:G76)</f>
        <v>334485</v>
      </c>
      <c r="I76" s="93" t="s">
        <v>413</v>
      </c>
      <c r="J76" s="179" t="s">
        <v>414</v>
      </c>
      <c r="K76" s="91">
        <f>SUM(L76:M76)</f>
        <v>334485</v>
      </c>
      <c r="L76" s="91">
        <v>2477</v>
      </c>
      <c r="M76" s="91">
        <v>332008</v>
      </c>
      <c r="N76" s="124"/>
      <c r="O76" s="124"/>
      <c r="P76" s="124"/>
      <c r="Q76" s="144">
        <v>332008</v>
      </c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</row>
    <row r="77" spans="1:78" s="71" customFormat="1" ht="21.75" customHeight="1" x14ac:dyDescent="0.2">
      <c r="A77" s="65"/>
      <c r="B77" s="128">
        <v>47361</v>
      </c>
      <c r="C77" s="91">
        <v>47484</v>
      </c>
      <c r="D77" s="91">
        <v>54310</v>
      </c>
      <c r="E77" s="91">
        <v>6848</v>
      </c>
      <c r="F77" s="91">
        <v>156003</v>
      </c>
      <c r="G77" s="147">
        <v>19112</v>
      </c>
      <c r="H77" s="91">
        <f>SUM(F77:G77)</f>
        <v>175115</v>
      </c>
      <c r="I77" s="93" t="s">
        <v>415</v>
      </c>
      <c r="J77" s="94" t="s">
        <v>416</v>
      </c>
      <c r="K77" s="120">
        <f>SUM(L77:M77)</f>
        <v>175115</v>
      </c>
      <c r="L77" s="143">
        <v>43447</v>
      </c>
      <c r="M77" s="86">
        <v>131668</v>
      </c>
      <c r="N77" s="86">
        <v>6496</v>
      </c>
      <c r="O77" s="86">
        <v>48341</v>
      </c>
      <c r="P77" s="86">
        <v>6214</v>
      </c>
      <c r="Q77" s="144">
        <v>70617</v>
      </c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</row>
    <row r="78" spans="1:78" s="71" customFormat="1" ht="21.75" customHeight="1" x14ac:dyDescent="0.2">
      <c r="A78" s="65"/>
      <c r="B78" s="128">
        <v>31335</v>
      </c>
      <c r="C78" s="91">
        <v>490</v>
      </c>
      <c r="D78" s="91">
        <v>2017</v>
      </c>
      <c r="E78" s="91">
        <v>6360</v>
      </c>
      <c r="F78" s="91">
        <v>40202</v>
      </c>
      <c r="G78" s="147">
        <v>9326</v>
      </c>
      <c r="H78" s="91">
        <f>SUM(F78:G78)</f>
        <v>49528</v>
      </c>
      <c r="I78" s="169" t="s">
        <v>417</v>
      </c>
      <c r="J78" s="170" t="s">
        <v>418</v>
      </c>
      <c r="K78" s="91">
        <f t="shared" ref="K78:K79" si="8">SUM(L78:M78)</f>
        <v>49528</v>
      </c>
      <c r="L78" s="147">
        <v>3433</v>
      </c>
      <c r="M78" s="91">
        <v>46095</v>
      </c>
      <c r="N78" s="177"/>
      <c r="O78" s="91">
        <v>46095</v>
      </c>
      <c r="P78" s="91" t="s">
        <v>375</v>
      </c>
      <c r="Q78" s="18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</row>
    <row r="79" spans="1:78" s="71" customFormat="1" ht="21.75" customHeight="1" x14ac:dyDescent="0.2">
      <c r="A79" s="65"/>
      <c r="B79" s="181"/>
      <c r="C79" s="97"/>
      <c r="D79" s="91">
        <v>46095</v>
      </c>
      <c r="E79" s="125"/>
      <c r="F79" s="91">
        <v>46095</v>
      </c>
      <c r="G79" s="147">
        <v>3433</v>
      </c>
      <c r="H79" s="91">
        <f t="shared" si="7"/>
        <v>49528</v>
      </c>
      <c r="I79" s="169" t="s">
        <v>419</v>
      </c>
      <c r="J79" s="170" t="s">
        <v>420</v>
      </c>
      <c r="K79" s="120">
        <f t="shared" si="8"/>
        <v>49528</v>
      </c>
      <c r="L79" s="143">
        <v>9326</v>
      </c>
      <c r="M79" s="86">
        <v>40202</v>
      </c>
      <c r="N79" s="86">
        <v>6360</v>
      </c>
      <c r="O79" s="86">
        <v>2017</v>
      </c>
      <c r="P79" s="86">
        <v>490</v>
      </c>
      <c r="Q79" s="144">
        <v>31335</v>
      </c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</row>
    <row r="80" spans="1:78" s="71" customFormat="1" ht="21.75" customHeight="1" x14ac:dyDescent="0.2">
      <c r="A80" s="65"/>
      <c r="B80" s="128">
        <f>SUM(B81:B84)</f>
        <v>16026</v>
      </c>
      <c r="C80" s="91">
        <f t="shared" ref="C80:H80" si="9">SUM(C81:C84)</f>
        <v>46994</v>
      </c>
      <c r="D80" s="91">
        <f t="shared" si="9"/>
        <v>6198</v>
      </c>
      <c r="E80" s="91">
        <f t="shared" si="9"/>
        <v>488</v>
      </c>
      <c r="F80" s="91">
        <f t="shared" si="9"/>
        <v>69706</v>
      </c>
      <c r="G80" s="182">
        <f t="shared" si="9"/>
        <v>6353</v>
      </c>
      <c r="H80" s="91">
        <f t="shared" si="9"/>
        <v>76059</v>
      </c>
      <c r="I80" s="169" t="s">
        <v>421</v>
      </c>
      <c r="J80" s="170" t="s">
        <v>422</v>
      </c>
      <c r="K80" s="120">
        <f t="shared" ref="K80:Q80" si="10">SUM(K81:K84)</f>
        <v>76059</v>
      </c>
      <c r="L80" s="143">
        <f t="shared" si="10"/>
        <v>30688</v>
      </c>
      <c r="M80" s="86">
        <f t="shared" si="10"/>
        <v>45371</v>
      </c>
      <c r="N80" s="91">
        <f t="shared" si="10"/>
        <v>136</v>
      </c>
      <c r="O80" s="91">
        <f t="shared" si="10"/>
        <v>229</v>
      </c>
      <c r="P80" s="86">
        <f t="shared" si="10"/>
        <v>5724</v>
      </c>
      <c r="Q80" s="144">
        <f t="shared" si="10"/>
        <v>39282</v>
      </c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</row>
    <row r="81" spans="1:78" s="89" customFormat="1" ht="21.75" hidden="1" customHeight="1" x14ac:dyDescent="0.2">
      <c r="A81" s="77"/>
      <c r="B81" s="166"/>
      <c r="C81" s="183"/>
      <c r="D81" s="183"/>
      <c r="E81" s="183"/>
      <c r="F81" s="184"/>
      <c r="G81" s="184"/>
      <c r="H81" s="183"/>
      <c r="I81" s="185" t="s">
        <v>423</v>
      </c>
      <c r="J81" s="186" t="s">
        <v>424</v>
      </c>
      <c r="K81" s="187"/>
      <c r="L81" s="183"/>
      <c r="M81" s="188"/>
      <c r="N81" s="167"/>
      <c r="O81" s="167"/>
      <c r="P81" s="188"/>
      <c r="Q81" s="16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</row>
    <row r="82" spans="1:78" s="71" customFormat="1" ht="21.75" customHeight="1" x14ac:dyDescent="0.2">
      <c r="A82" s="65"/>
      <c r="B82" s="189"/>
      <c r="C82" s="91">
        <v>8072</v>
      </c>
      <c r="D82" s="126"/>
      <c r="E82" s="145"/>
      <c r="F82" s="91">
        <v>8072</v>
      </c>
      <c r="G82" s="147">
        <v>3788</v>
      </c>
      <c r="H82" s="91">
        <f>SUM(F82:G82)</f>
        <v>11860</v>
      </c>
      <c r="I82" s="169" t="s">
        <v>425</v>
      </c>
      <c r="J82" s="170" t="s">
        <v>426</v>
      </c>
      <c r="K82" s="120">
        <f t="shared" ref="K82:K84" si="11">SUM(L82:M82)</f>
        <v>11860</v>
      </c>
      <c r="L82" s="143">
        <v>8072</v>
      </c>
      <c r="M82" s="86">
        <v>3788</v>
      </c>
      <c r="N82" s="97"/>
      <c r="O82" s="97"/>
      <c r="P82" s="86">
        <v>3788</v>
      </c>
      <c r="Q82" s="102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</row>
    <row r="83" spans="1:78" s="71" customFormat="1" ht="21.75" customHeight="1" x14ac:dyDescent="0.2">
      <c r="A83" s="65"/>
      <c r="B83" s="128">
        <v>16026</v>
      </c>
      <c r="C83" s="91">
        <v>22456</v>
      </c>
      <c r="D83" s="91">
        <v>6198</v>
      </c>
      <c r="E83" s="91">
        <v>488</v>
      </c>
      <c r="F83" s="91">
        <v>45168</v>
      </c>
      <c r="G83" s="147">
        <v>2565</v>
      </c>
      <c r="H83" s="91">
        <f>SUM(F83:G83)</f>
        <v>47733</v>
      </c>
      <c r="I83" s="169" t="s">
        <v>427</v>
      </c>
      <c r="J83" s="170" t="s">
        <v>428</v>
      </c>
      <c r="K83" s="120">
        <f t="shared" si="11"/>
        <v>47733</v>
      </c>
      <c r="L83" s="143">
        <v>6150</v>
      </c>
      <c r="M83" s="86">
        <v>41583</v>
      </c>
      <c r="N83" s="86">
        <v>136</v>
      </c>
      <c r="O83" s="86">
        <v>229</v>
      </c>
      <c r="P83" s="86">
        <v>1936</v>
      </c>
      <c r="Q83" s="144">
        <v>39282</v>
      </c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</row>
    <row r="84" spans="1:78" s="71" customFormat="1" ht="21.75" customHeight="1" x14ac:dyDescent="0.2">
      <c r="A84" s="65"/>
      <c r="B84" s="189"/>
      <c r="C84" s="91">
        <v>16466</v>
      </c>
      <c r="D84" s="126"/>
      <c r="E84" s="145"/>
      <c r="F84" s="91">
        <v>16466</v>
      </c>
      <c r="G84" s="97"/>
      <c r="H84" s="91">
        <f>SUM(F84:G84)</f>
        <v>16466</v>
      </c>
      <c r="I84" s="169" t="s">
        <v>429</v>
      </c>
      <c r="J84" s="170" t="s">
        <v>430</v>
      </c>
      <c r="K84" s="120">
        <f t="shared" si="11"/>
        <v>16466</v>
      </c>
      <c r="L84" s="91">
        <v>16466</v>
      </c>
      <c r="M84" s="130"/>
      <c r="N84" s="130"/>
      <c r="O84" s="130"/>
      <c r="P84" s="130"/>
      <c r="Q84" s="131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</row>
    <row r="85" spans="1:78" s="71" customFormat="1" ht="21.75" customHeight="1" x14ac:dyDescent="0.2">
      <c r="A85" s="65"/>
      <c r="B85" s="128">
        <v>1161542</v>
      </c>
      <c r="C85" s="91">
        <v>300254</v>
      </c>
      <c r="D85" s="91">
        <v>51570</v>
      </c>
      <c r="E85" s="91">
        <v>188993</v>
      </c>
      <c r="F85" s="91">
        <v>1702359</v>
      </c>
      <c r="G85" s="97"/>
      <c r="H85" s="97"/>
      <c r="I85" s="98" t="s">
        <v>431</v>
      </c>
      <c r="J85" s="99" t="s">
        <v>432</v>
      </c>
      <c r="K85" s="149"/>
      <c r="L85" s="97"/>
      <c r="M85" s="97"/>
      <c r="N85" s="97"/>
      <c r="O85" s="97"/>
      <c r="P85" s="97"/>
      <c r="Q85" s="102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</row>
    <row r="86" spans="1:78" s="71" customFormat="1" ht="21.75" customHeight="1" x14ac:dyDescent="0.2">
      <c r="A86" s="65"/>
      <c r="B86" s="128">
        <f>B$17</f>
        <v>74462</v>
      </c>
      <c r="C86" s="91">
        <f>C$17</f>
        <v>27441</v>
      </c>
      <c r="D86" s="91">
        <f>D$17</f>
        <v>7747</v>
      </c>
      <c r="E86" s="91">
        <f>E$17</f>
        <v>119176</v>
      </c>
      <c r="F86" s="91">
        <f>F$17</f>
        <v>228826</v>
      </c>
      <c r="G86" s="97"/>
      <c r="H86" s="97"/>
      <c r="I86" s="93" t="s">
        <v>349</v>
      </c>
      <c r="J86" s="105" t="s">
        <v>350</v>
      </c>
      <c r="K86" s="100"/>
      <c r="L86" s="97"/>
      <c r="M86" s="97"/>
      <c r="N86" s="97"/>
      <c r="O86" s="97"/>
      <c r="P86" s="97"/>
      <c r="Q86" s="102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</row>
    <row r="87" spans="1:78" s="71" customFormat="1" ht="21.75" customHeight="1" thickBot="1" x14ac:dyDescent="0.25">
      <c r="A87" s="65"/>
      <c r="B87" s="133">
        <f>SUM(B85,-B86)</f>
        <v>1087080</v>
      </c>
      <c r="C87" s="107">
        <f>SUM(C85,-C86)</f>
        <v>272813</v>
      </c>
      <c r="D87" s="107">
        <f>SUM(D85,-D86)</f>
        <v>43823</v>
      </c>
      <c r="E87" s="107">
        <f>SUM(E85,-E86)</f>
        <v>69817</v>
      </c>
      <c r="F87" s="107">
        <f>SUM(F85,-F86)</f>
        <v>1473533</v>
      </c>
      <c r="G87" s="108"/>
      <c r="H87" s="109"/>
      <c r="I87" s="110" t="s">
        <v>433</v>
      </c>
      <c r="J87" s="111" t="s">
        <v>434</v>
      </c>
      <c r="K87" s="136"/>
      <c r="L87" s="108"/>
      <c r="M87" s="108"/>
      <c r="N87" s="108"/>
      <c r="O87" s="108"/>
      <c r="P87" s="108"/>
      <c r="Q87" s="112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</row>
    <row r="88" spans="1:78" s="117" customFormat="1" ht="21.75" customHeight="1" thickTop="1" x14ac:dyDescent="0.2">
      <c r="A88" s="113"/>
      <c r="B88" s="191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3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</row>
    <row r="89" spans="1:78" s="71" customFormat="1" ht="24.75" customHeight="1" thickBot="1" x14ac:dyDescent="0.25">
      <c r="A89" s="65"/>
      <c r="B89" s="379" t="s">
        <v>435</v>
      </c>
      <c r="C89" s="380"/>
      <c r="D89" s="380"/>
      <c r="E89" s="380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1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</row>
    <row r="90" spans="1:78" s="71" customFormat="1" ht="21" customHeight="1" thickTop="1" x14ac:dyDescent="0.2">
      <c r="A90" s="65"/>
      <c r="B90" s="103"/>
      <c r="C90" s="97"/>
      <c r="D90" s="97"/>
      <c r="E90" s="97"/>
      <c r="F90" s="97"/>
      <c r="G90" s="97"/>
      <c r="H90" s="97"/>
      <c r="I90" s="118" t="s">
        <v>431</v>
      </c>
      <c r="J90" s="119" t="s">
        <v>432</v>
      </c>
      <c r="K90" s="194"/>
      <c r="L90" s="97"/>
      <c r="M90" s="120">
        <f>F85</f>
        <v>1702359</v>
      </c>
      <c r="N90" s="121">
        <f>E85</f>
        <v>188993</v>
      </c>
      <c r="O90" s="121">
        <f>D85</f>
        <v>51570</v>
      </c>
      <c r="P90" s="121">
        <f>C85</f>
        <v>300254</v>
      </c>
      <c r="Q90" s="122">
        <f>B85</f>
        <v>1161542</v>
      </c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</row>
    <row r="91" spans="1:78" s="71" customFormat="1" ht="21" customHeight="1" x14ac:dyDescent="0.2">
      <c r="A91" s="65"/>
      <c r="B91" s="128">
        <v>1138546</v>
      </c>
      <c r="C91" s="91">
        <v>349615</v>
      </c>
      <c r="D91" s="100"/>
      <c r="E91" s="92"/>
      <c r="F91" s="91">
        <v>1488161</v>
      </c>
      <c r="G91" s="97"/>
      <c r="H91" s="92"/>
      <c r="I91" s="93" t="s">
        <v>436</v>
      </c>
      <c r="J91" s="94" t="s">
        <v>437</v>
      </c>
      <c r="K91" s="100"/>
      <c r="L91" s="97"/>
      <c r="M91" s="130"/>
      <c r="N91" s="130"/>
      <c r="O91" s="130"/>
      <c r="P91" s="130"/>
      <c r="Q91" s="102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</row>
    <row r="92" spans="1:78" s="71" customFormat="1" ht="21" customHeight="1" x14ac:dyDescent="0.2">
      <c r="A92" s="65"/>
      <c r="B92" s="128">
        <v>1138546</v>
      </c>
      <c r="C92" s="91">
        <v>221336</v>
      </c>
      <c r="D92" s="100"/>
      <c r="E92" s="92"/>
      <c r="F92" s="91">
        <v>1359882</v>
      </c>
      <c r="G92" s="97"/>
      <c r="H92" s="92"/>
      <c r="I92" s="93" t="s">
        <v>438</v>
      </c>
      <c r="J92" s="94" t="s">
        <v>439</v>
      </c>
      <c r="K92" s="100"/>
      <c r="L92" s="97"/>
      <c r="M92" s="97"/>
      <c r="N92" s="97"/>
      <c r="O92" s="97"/>
      <c r="P92" s="97"/>
      <c r="Q92" s="102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</row>
    <row r="93" spans="1:78" s="71" customFormat="1" ht="21" customHeight="1" x14ac:dyDescent="0.2">
      <c r="A93" s="65"/>
      <c r="B93" s="189"/>
      <c r="C93" s="91">
        <v>128279</v>
      </c>
      <c r="D93" s="126"/>
      <c r="E93" s="145"/>
      <c r="F93" s="91">
        <v>128279</v>
      </c>
      <c r="G93" s="101"/>
      <c r="H93" s="145"/>
      <c r="I93" s="93" t="s">
        <v>440</v>
      </c>
      <c r="J93" s="94" t="s">
        <v>441</v>
      </c>
      <c r="K93" s="126"/>
      <c r="L93" s="101"/>
      <c r="M93" s="101"/>
      <c r="N93" s="97"/>
      <c r="O93" s="97"/>
      <c r="P93" s="97"/>
      <c r="Q93" s="127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</row>
    <row r="94" spans="1:78" s="71" customFormat="1" ht="23.25" customHeight="1" x14ac:dyDescent="0.2">
      <c r="A94" s="65"/>
      <c r="B94" s="128" t="s">
        <v>375</v>
      </c>
      <c r="C94" s="91" t="s">
        <v>375</v>
      </c>
      <c r="D94" s="91">
        <v>58157</v>
      </c>
      <c r="E94" s="91" t="s">
        <v>375</v>
      </c>
      <c r="F94" s="91">
        <v>58157</v>
      </c>
      <c r="G94" s="147" t="s">
        <v>375</v>
      </c>
      <c r="H94" s="91">
        <f>SUM(F94:G94)</f>
        <v>58157</v>
      </c>
      <c r="I94" s="93" t="s">
        <v>442</v>
      </c>
      <c r="J94" s="195" t="s">
        <v>443</v>
      </c>
      <c r="K94" s="91">
        <f>SUM(L94:M94)</f>
        <v>58157</v>
      </c>
      <c r="L94" s="91">
        <v>0</v>
      </c>
      <c r="M94" s="91">
        <v>58157</v>
      </c>
      <c r="N94" s="97"/>
      <c r="O94" s="97"/>
      <c r="P94" s="97"/>
      <c r="Q94" s="144">
        <v>58157</v>
      </c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</row>
    <row r="95" spans="1:78" s="71" customFormat="1" ht="21" customHeight="1" x14ac:dyDescent="0.15">
      <c r="A95" s="196"/>
      <c r="B95" s="197">
        <v>81153</v>
      </c>
      <c r="C95" s="147">
        <v>-49361</v>
      </c>
      <c r="D95" s="147">
        <v>-6587</v>
      </c>
      <c r="E95" s="147">
        <v>188993</v>
      </c>
      <c r="F95" s="91">
        <v>214198</v>
      </c>
      <c r="G95" s="97"/>
      <c r="H95" s="125"/>
      <c r="I95" s="175" t="s">
        <v>444</v>
      </c>
      <c r="J95" s="175" t="s">
        <v>445</v>
      </c>
      <c r="K95" s="149"/>
      <c r="L95" s="130"/>
      <c r="M95" s="130"/>
      <c r="N95" s="97"/>
      <c r="O95" s="97"/>
      <c r="P95" s="97"/>
      <c r="Q95" s="102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</row>
    <row r="96" spans="1:78" s="71" customFormat="1" ht="21" customHeight="1" x14ac:dyDescent="0.2">
      <c r="A96" s="65"/>
      <c r="B96" s="128">
        <f>B$17</f>
        <v>74462</v>
      </c>
      <c r="C96" s="91">
        <f>C$17</f>
        <v>27441</v>
      </c>
      <c r="D96" s="91">
        <f>D$17</f>
        <v>7747</v>
      </c>
      <c r="E96" s="91">
        <f>E$17</f>
        <v>119176</v>
      </c>
      <c r="F96" s="91">
        <f>F$17</f>
        <v>228826</v>
      </c>
      <c r="G96" s="100"/>
      <c r="H96" s="92"/>
      <c r="I96" s="93" t="s">
        <v>349</v>
      </c>
      <c r="J96" s="105" t="s">
        <v>350</v>
      </c>
      <c r="K96" s="100"/>
      <c r="L96" s="97"/>
      <c r="M96" s="97"/>
      <c r="N96" s="97"/>
      <c r="O96" s="97"/>
      <c r="P96" s="97"/>
      <c r="Q96" s="102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</row>
    <row r="97" spans="1:78" s="71" customFormat="1" ht="21" customHeight="1" thickBot="1" x14ac:dyDescent="0.25">
      <c r="A97" s="65"/>
      <c r="B97" s="198">
        <f>SUM(B95,-B96)</f>
        <v>6691</v>
      </c>
      <c r="C97" s="199">
        <f>SUM(C95,-C96)</f>
        <v>-76802</v>
      </c>
      <c r="D97" s="199">
        <f>SUM(D95,-D96)</f>
        <v>-14334</v>
      </c>
      <c r="E97" s="199">
        <f>SUM(E95,-E96)</f>
        <v>69817</v>
      </c>
      <c r="F97" s="107">
        <f>SUM(F95,-F96)</f>
        <v>-14628</v>
      </c>
      <c r="G97" s="136"/>
      <c r="H97" s="92"/>
      <c r="I97" s="200" t="s">
        <v>446</v>
      </c>
      <c r="J97" s="201" t="s">
        <v>447</v>
      </c>
      <c r="K97" s="97"/>
      <c r="L97" s="97"/>
      <c r="M97" s="97"/>
      <c r="N97" s="97"/>
      <c r="O97" s="97"/>
      <c r="P97" s="97"/>
      <c r="Q97" s="102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</row>
    <row r="98" spans="1:78" s="71" customFormat="1" ht="21" customHeight="1" thickTop="1" thickBot="1" x14ac:dyDescent="0.25">
      <c r="A98" s="65"/>
      <c r="B98" s="345" t="s">
        <v>327</v>
      </c>
      <c r="C98" s="346"/>
      <c r="D98" s="346"/>
      <c r="E98" s="346"/>
      <c r="F98" s="346"/>
      <c r="G98" s="346"/>
      <c r="H98" s="347"/>
      <c r="I98" s="348" t="s">
        <v>328</v>
      </c>
      <c r="J98" s="349"/>
      <c r="K98" s="369" t="s">
        <v>329</v>
      </c>
      <c r="L98" s="370"/>
      <c r="M98" s="370"/>
      <c r="N98" s="370"/>
      <c r="O98" s="370"/>
      <c r="P98" s="370"/>
      <c r="Q98" s="371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</row>
    <row r="99" spans="1:78" s="71" customFormat="1" ht="27" customHeight="1" thickTop="1" x14ac:dyDescent="0.2">
      <c r="A99" s="65"/>
      <c r="B99" s="358" t="s">
        <v>330</v>
      </c>
      <c r="C99" s="361" t="s">
        <v>331</v>
      </c>
      <c r="D99" s="361" t="s">
        <v>332</v>
      </c>
      <c r="E99" s="361" t="s">
        <v>333</v>
      </c>
      <c r="F99" s="361" t="s">
        <v>334</v>
      </c>
      <c r="G99" s="361" t="s">
        <v>335</v>
      </c>
      <c r="H99" s="364" t="s">
        <v>336</v>
      </c>
      <c r="I99" s="350"/>
      <c r="J99" s="351"/>
      <c r="K99" s="357" t="s">
        <v>336</v>
      </c>
      <c r="L99" s="74" t="s">
        <v>335</v>
      </c>
      <c r="M99" s="360" t="s">
        <v>334</v>
      </c>
      <c r="N99" s="360" t="s">
        <v>333</v>
      </c>
      <c r="O99" s="360" t="s">
        <v>332</v>
      </c>
      <c r="P99" s="360" t="s">
        <v>331</v>
      </c>
      <c r="Q99" s="363" t="s">
        <v>330</v>
      </c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</row>
    <row r="100" spans="1:78" s="71" customFormat="1" ht="21" customHeight="1" x14ac:dyDescent="0.2">
      <c r="A100" s="65"/>
      <c r="B100" s="358"/>
      <c r="C100" s="361"/>
      <c r="D100" s="361"/>
      <c r="E100" s="361"/>
      <c r="F100" s="361"/>
      <c r="G100" s="361"/>
      <c r="H100" s="364"/>
      <c r="I100" s="350"/>
      <c r="J100" s="351"/>
      <c r="K100" s="358"/>
      <c r="L100" s="75" t="s">
        <v>337</v>
      </c>
      <c r="M100" s="361"/>
      <c r="N100" s="361"/>
      <c r="O100" s="361"/>
      <c r="P100" s="361"/>
      <c r="Q100" s="364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</row>
    <row r="101" spans="1:78" s="71" customFormat="1" ht="9.75" customHeight="1" thickBot="1" x14ac:dyDescent="0.25">
      <c r="A101" s="65"/>
      <c r="B101" s="359"/>
      <c r="C101" s="362"/>
      <c r="D101" s="362"/>
      <c r="E101" s="362"/>
      <c r="F101" s="362"/>
      <c r="G101" s="76"/>
      <c r="H101" s="365"/>
      <c r="I101" s="352"/>
      <c r="J101" s="353"/>
      <c r="K101" s="359"/>
      <c r="L101" s="76"/>
      <c r="M101" s="362"/>
      <c r="N101" s="362"/>
      <c r="O101" s="362"/>
      <c r="P101" s="362"/>
      <c r="Q101" s="365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</row>
    <row r="102" spans="1:78" s="71" customFormat="1" ht="25.5" customHeight="1" thickTop="1" thickBot="1" x14ac:dyDescent="0.25">
      <c r="A102" s="65"/>
      <c r="B102" s="382" t="s">
        <v>448</v>
      </c>
      <c r="C102" s="383"/>
      <c r="D102" s="383"/>
      <c r="E102" s="383"/>
      <c r="F102" s="383"/>
      <c r="G102" s="383"/>
      <c r="H102" s="383"/>
      <c r="I102" s="383"/>
      <c r="J102" s="383"/>
      <c r="K102" s="383"/>
      <c r="L102" s="383"/>
      <c r="M102" s="383"/>
      <c r="N102" s="383"/>
      <c r="O102" s="383"/>
      <c r="P102" s="383"/>
      <c r="Q102" s="384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</row>
    <row r="103" spans="1:78" s="71" customFormat="1" ht="22.5" customHeight="1" thickTop="1" x14ac:dyDescent="0.2">
      <c r="A103" s="65"/>
      <c r="B103" s="103"/>
      <c r="C103" s="97"/>
      <c r="D103" s="97"/>
      <c r="E103" s="97"/>
      <c r="F103" s="97"/>
      <c r="G103" s="120">
        <v>517642</v>
      </c>
      <c r="H103" s="97"/>
      <c r="I103" s="81" t="s">
        <v>449</v>
      </c>
      <c r="J103" s="202" t="s">
        <v>450</v>
      </c>
      <c r="K103" s="97"/>
      <c r="L103" s="97"/>
      <c r="M103" s="97"/>
      <c r="N103" s="97"/>
      <c r="O103" s="97"/>
      <c r="P103" s="97"/>
      <c r="Q103" s="102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</row>
    <row r="104" spans="1:78" s="89" customFormat="1" ht="22.5" customHeight="1" x14ac:dyDescent="0.2">
      <c r="A104" s="77"/>
      <c r="B104" s="166"/>
      <c r="C104" s="167"/>
      <c r="D104" s="167"/>
      <c r="E104" s="167"/>
      <c r="F104" s="167"/>
      <c r="G104" s="120">
        <v>303147</v>
      </c>
      <c r="H104" s="167"/>
      <c r="I104" s="93" t="s">
        <v>451</v>
      </c>
      <c r="J104" s="94" t="s">
        <v>452</v>
      </c>
      <c r="K104" s="167"/>
      <c r="L104" s="167"/>
      <c r="M104" s="167"/>
      <c r="N104" s="167"/>
      <c r="O104" s="167"/>
      <c r="P104" s="167"/>
      <c r="Q104" s="16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</row>
    <row r="105" spans="1:78" s="89" customFormat="1" ht="22.5" customHeight="1" x14ac:dyDescent="0.2">
      <c r="A105" s="77"/>
      <c r="B105" s="166"/>
      <c r="C105" s="167"/>
      <c r="D105" s="167"/>
      <c r="E105" s="167"/>
      <c r="F105" s="167"/>
      <c r="G105" s="120">
        <v>214495</v>
      </c>
      <c r="H105" s="167"/>
      <c r="I105" s="93" t="s">
        <v>453</v>
      </c>
      <c r="J105" s="94" t="s">
        <v>454</v>
      </c>
      <c r="K105" s="167"/>
      <c r="L105" s="167"/>
      <c r="M105" s="167"/>
      <c r="N105" s="167"/>
      <c r="O105" s="167"/>
      <c r="P105" s="167"/>
      <c r="Q105" s="16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</row>
    <row r="106" spans="1:78" s="71" customFormat="1" ht="22.5" customHeight="1" x14ac:dyDescent="0.2">
      <c r="A106" s="65"/>
      <c r="B106" s="103"/>
      <c r="C106" s="97"/>
      <c r="D106" s="97"/>
      <c r="E106" s="97"/>
      <c r="F106" s="97"/>
      <c r="G106" s="97"/>
      <c r="H106" s="92"/>
      <c r="I106" s="93" t="s">
        <v>455</v>
      </c>
      <c r="J106" s="94" t="s">
        <v>456</v>
      </c>
      <c r="K106" s="97"/>
      <c r="L106" s="91">
        <v>556880</v>
      </c>
      <c r="M106" s="97"/>
      <c r="N106" s="97"/>
      <c r="O106" s="97"/>
      <c r="P106" s="97"/>
      <c r="Q106" s="102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</row>
    <row r="107" spans="1:78" s="89" customFormat="1" ht="22.5" customHeight="1" x14ac:dyDescent="0.2">
      <c r="A107" s="77"/>
      <c r="B107" s="166"/>
      <c r="C107" s="167"/>
      <c r="D107" s="167"/>
      <c r="E107" s="167"/>
      <c r="F107" s="167"/>
      <c r="G107" s="167"/>
      <c r="H107" s="167"/>
      <c r="I107" s="93" t="s">
        <v>457</v>
      </c>
      <c r="J107" s="94" t="s">
        <v>458</v>
      </c>
      <c r="K107" s="167"/>
      <c r="L107" s="91">
        <v>423811</v>
      </c>
      <c r="M107" s="167"/>
      <c r="N107" s="167"/>
      <c r="O107" s="167"/>
      <c r="P107" s="167"/>
      <c r="Q107" s="16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</row>
    <row r="108" spans="1:78" s="89" customFormat="1" ht="22.5" customHeight="1" x14ac:dyDescent="0.2">
      <c r="A108" s="77"/>
      <c r="B108" s="166"/>
      <c r="C108" s="167"/>
      <c r="D108" s="167"/>
      <c r="E108" s="167"/>
      <c r="F108" s="167"/>
      <c r="G108" s="167"/>
      <c r="H108" s="167"/>
      <c r="I108" s="93" t="s">
        <v>459</v>
      </c>
      <c r="J108" s="94" t="s">
        <v>460</v>
      </c>
      <c r="K108" s="167"/>
      <c r="L108" s="91">
        <v>133069</v>
      </c>
      <c r="M108" s="167"/>
      <c r="N108" s="167"/>
      <c r="O108" s="167"/>
      <c r="P108" s="167"/>
      <c r="Q108" s="16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</row>
    <row r="109" spans="1:78" s="71" customFormat="1" ht="22.5" customHeight="1" x14ac:dyDescent="0.2">
      <c r="A109" s="65"/>
      <c r="B109" s="103"/>
      <c r="C109" s="97"/>
      <c r="D109" s="97"/>
      <c r="E109" s="97"/>
      <c r="F109" s="97"/>
      <c r="G109" s="91">
        <v>39238</v>
      </c>
      <c r="H109" s="97"/>
      <c r="I109" s="171" t="s">
        <v>461</v>
      </c>
      <c r="J109" s="203" t="s">
        <v>462</v>
      </c>
      <c r="K109" s="97"/>
      <c r="L109" s="97"/>
      <c r="M109" s="97"/>
      <c r="N109" s="97"/>
      <c r="O109" s="97"/>
      <c r="P109" s="97"/>
      <c r="Q109" s="102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</row>
    <row r="110" spans="1:78" s="71" customFormat="1" ht="23.25" customHeight="1" x14ac:dyDescent="0.2">
      <c r="A110" s="65"/>
      <c r="B110" s="103"/>
      <c r="C110" s="97"/>
      <c r="D110" s="97"/>
      <c r="E110" s="92"/>
      <c r="F110" s="147">
        <f>SUM(F22,F23,F24,F41,F44,F74,F75,F76,F77,F94)</f>
        <v>2719278</v>
      </c>
      <c r="G110" s="91">
        <f>SUM(G22,G41,G44,G74,G75,G76,G77,G94,)</f>
        <v>180436</v>
      </c>
      <c r="H110" s="91">
        <f>SUM(F110:G110)</f>
        <v>2899714</v>
      </c>
      <c r="I110" s="93" t="s">
        <v>463</v>
      </c>
      <c r="J110" s="94" t="s">
        <v>464</v>
      </c>
      <c r="K110" s="91">
        <f>SUM(L110:M110)</f>
        <v>2899714</v>
      </c>
      <c r="L110" s="147">
        <f>SUM(L25,L26,L37,L38,L44,L74,L75,L76,L77,L94)</f>
        <v>217640</v>
      </c>
      <c r="M110" s="91">
        <f>SUM(M25,M26,M37,M38,M44,M74,M75,M76,M77,M94)</f>
        <v>2682074</v>
      </c>
      <c r="N110" s="100"/>
      <c r="O110" s="97"/>
      <c r="P110" s="97"/>
      <c r="Q110" s="204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</row>
    <row r="111" spans="1:78" s="71" customFormat="1" ht="22.5" customHeight="1" thickBot="1" x14ac:dyDescent="0.25">
      <c r="A111" s="65"/>
      <c r="B111" s="103"/>
      <c r="C111" s="97"/>
      <c r="D111" s="97"/>
      <c r="E111" s="97"/>
      <c r="F111" s="130"/>
      <c r="G111" s="86">
        <v>76442</v>
      </c>
      <c r="H111" s="125"/>
      <c r="I111" s="118" t="s">
        <v>465</v>
      </c>
      <c r="J111" s="205" t="s">
        <v>466</v>
      </c>
      <c r="K111" s="97"/>
      <c r="L111" s="97"/>
      <c r="M111" s="97"/>
      <c r="N111" s="97"/>
      <c r="O111" s="97"/>
      <c r="P111" s="97"/>
      <c r="Q111" s="102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</row>
    <row r="112" spans="1:78" s="71" customFormat="1" ht="30.75" customHeight="1" thickTop="1" thickBot="1" x14ac:dyDescent="0.25">
      <c r="A112" s="65"/>
      <c r="B112" s="385"/>
      <c r="C112" s="386"/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7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</row>
    <row r="113" spans="1:78" s="71" customFormat="1" ht="21" customHeight="1" thickTop="1" thickBot="1" x14ac:dyDescent="0.25">
      <c r="A113" s="65"/>
      <c r="B113" s="388" t="s">
        <v>467</v>
      </c>
      <c r="C113" s="389"/>
      <c r="D113" s="389"/>
      <c r="E113" s="389"/>
      <c r="F113" s="389"/>
      <c r="G113" s="389"/>
      <c r="H113" s="390"/>
      <c r="I113" s="350" t="s">
        <v>468</v>
      </c>
      <c r="J113" s="351"/>
      <c r="K113" s="391" t="s">
        <v>469</v>
      </c>
      <c r="L113" s="392"/>
      <c r="M113" s="392"/>
      <c r="N113" s="392"/>
      <c r="O113" s="392"/>
      <c r="P113" s="392"/>
      <c r="Q113" s="393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</row>
    <row r="114" spans="1:78" s="71" customFormat="1" ht="27.75" customHeight="1" thickTop="1" x14ac:dyDescent="0.2">
      <c r="A114" s="65"/>
      <c r="B114" s="358" t="s">
        <v>330</v>
      </c>
      <c r="C114" s="361" t="s">
        <v>331</v>
      </c>
      <c r="D114" s="361" t="s">
        <v>332</v>
      </c>
      <c r="E114" s="361" t="s">
        <v>333</v>
      </c>
      <c r="F114" s="361" t="s">
        <v>334</v>
      </c>
      <c r="G114" s="74" t="s">
        <v>335</v>
      </c>
      <c r="H114" s="364" t="s">
        <v>336</v>
      </c>
      <c r="I114" s="350"/>
      <c r="J114" s="351"/>
      <c r="K114" s="357" t="s">
        <v>336</v>
      </c>
      <c r="L114" s="74" t="s">
        <v>335</v>
      </c>
      <c r="M114" s="360" t="s">
        <v>334</v>
      </c>
      <c r="N114" s="360" t="s">
        <v>333</v>
      </c>
      <c r="O114" s="360" t="s">
        <v>332</v>
      </c>
      <c r="P114" s="360" t="s">
        <v>331</v>
      </c>
      <c r="Q114" s="363" t="s">
        <v>330</v>
      </c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</row>
    <row r="115" spans="1:78" s="71" customFormat="1" ht="21" customHeight="1" x14ac:dyDescent="0.2">
      <c r="A115" s="65"/>
      <c r="B115" s="358"/>
      <c r="C115" s="361"/>
      <c r="D115" s="361"/>
      <c r="E115" s="361"/>
      <c r="F115" s="361"/>
      <c r="G115" s="75" t="s">
        <v>337</v>
      </c>
      <c r="H115" s="364"/>
      <c r="I115" s="350"/>
      <c r="J115" s="351"/>
      <c r="K115" s="358"/>
      <c r="L115" s="75" t="s">
        <v>337</v>
      </c>
      <c r="M115" s="361"/>
      <c r="N115" s="361"/>
      <c r="O115" s="361"/>
      <c r="P115" s="361"/>
      <c r="Q115" s="364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</row>
    <row r="116" spans="1:78" s="71" customFormat="1" ht="9" customHeight="1" thickBot="1" x14ac:dyDescent="0.25">
      <c r="A116" s="65"/>
      <c r="B116" s="359"/>
      <c r="C116" s="362"/>
      <c r="D116" s="362"/>
      <c r="E116" s="362"/>
      <c r="F116" s="362"/>
      <c r="G116" s="76"/>
      <c r="H116" s="365"/>
      <c r="I116" s="352"/>
      <c r="J116" s="353"/>
      <c r="K116" s="359"/>
      <c r="L116" s="76"/>
      <c r="M116" s="362"/>
      <c r="N116" s="362"/>
      <c r="O116" s="362"/>
      <c r="P116" s="362"/>
      <c r="Q116" s="365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</row>
    <row r="117" spans="1:78" s="71" customFormat="1" ht="26.25" customHeight="1" thickTop="1" thickBot="1" x14ac:dyDescent="0.25">
      <c r="A117" s="65"/>
      <c r="B117" s="366" t="s">
        <v>470</v>
      </c>
      <c r="C117" s="367"/>
      <c r="D117" s="367"/>
      <c r="E117" s="367"/>
      <c r="F117" s="367"/>
      <c r="G117" s="367"/>
      <c r="H117" s="367"/>
      <c r="I117" s="367"/>
      <c r="J117" s="367"/>
      <c r="K117" s="367"/>
      <c r="L117" s="367"/>
      <c r="M117" s="367"/>
      <c r="N117" s="367"/>
      <c r="O117" s="367"/>
      <c r="P117" s="367"/>
      <c r="Q117" s="368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</row>
    <row r="118" spans="1:78" s="71" customFormat="1" ht="24" customHeight="1" thickTop="1" x14ac:dyDescent="0.2">
      <c r="A118" s="65"/>
      <c r="B118" s="103"/>
      <c r="C118" s="97"/>
      <c r="D118" s="97"/>
      <c r="E118" s="97"/>
      <c r="F118" s="97"/>
      <c r="G118" s="97"/>
      <c r="H118" s="97"/>
      <c r="I118" s="206" t="s">
        <v>471</v>
      </c>
      <c r="J118" s="206" t="s">
        <v>472</v>
      </c>
      <c r="K118" s="121">
        <f>SUM(L118:M118)</f>
        <v>61814</v>
      </c>
      <c r="L118" s="120">
        <f>G111</f>
        <v>76442</v>
      </c>
      <c r="M118" s="120">
        <f>F95-F96</f>
        <v>-14628</v>
      </c>
      <c r="N118" s="121">
        <f>E95-E96</f>
        <v>69817</v>
      </c>
      <c r="O118" s="121">
        <f>D95-D96</f>
        <v>-14334</v>
      </c>
      <c r="P118" s="121">
        <f>C95-C96</f>
        <v>-76802</v>
      </c>
      <c r="Q118" s="207">
        <f>B95-B96</f>
        <v>6691</v>
      </c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</row>
    <row r="119" spans="1:78" s="71" customFormat="1" ht="24" customHeight="1" x14ac:dyDescent="0.2">
      <c r="A119" s="65"/>
      <c r="B119" s="90">
        <v>5054</v>
      </c>
      <c r="C119" s="91">
        <v>12638</v>
      </c>
      <c r="D119" s="91">
        <v>755</v>
      </c>
      <c r="E119" s="91">
        <v>1250</v>
      </c>
      <c r="F119" s="91">
        <v>19697</v>
      </c>
      <c r="G119" s="91">
        <v>917</v>
      </c>
      <c r="H119" s="91">
        <f t="shared" ref="H119" si="12">SUM(F119:G119)</f>
        <v>20614</v>
      </c>
      <c r="I119" s="208" t="s">
        <v>473</v>
      </c>
      <c r="J119" s="209" t="s">
        <v>474</v>
      </c>
      <c r="K119" s="120">
        <f>SUM(L119:M119)</f>
        <v>20614</v>
      </c>
      <c r="L119" s="143">
        <v>1608</v>
      </c>
      <c r="M119" s="86">
        <v>19006</v>
      </c>
      <c r="N119" s="86">
        <v>4859</v>
      </c>
      <c r="O119" s="86">
        <v>755</v>
      </c>
      <c r="P119" s="86">
        <v>6399</v>
      </c>
      <c r="Q119" s="144">
        <v>6993</v>
      </c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</row>
    <row r="120" spans="1:78" s="71" customFormat="1" ht="24" customHeight="1" x14ac:dyDescent="0.2">
      <c r="A120" s="65"/>
      <c r="B120" s="90">
        <v>4255</v>
      </c>
      <c r="C120" s="210"/>
      <c r="D120" s="91">
        <v>0</v>
      </c>
      <c r="E120" s="91">
        <v>0</v>
      </c>
      <c r="F120" s="211">
        <v>4255</v>
      </c>
      <c r="G120" s="147" t="s">
        <v>375</v>
      </c>
      <c r="H120" s="147">
        <f>SUM(F120:G120)</f>
        <v>4255</v>
      </c>
      <c r="I120" s="208" t="s">
        <v>475</v>
      </c>
      <c r="J120" s="209" t="s">
        <v>476</v>
      </c>
      <c r="K120" s="91">
        <f>SUM(L120:M120)</f>
        <v>4255</v>
      </c>
      <c r="L120" s="147" t="s">
        <v>375</v>
      </c>
      <c r="M120" s="91">
        <v>4255</v>
      </c>
      <c r="N120" s="149"/>
      <c r="O120" s="125"/>
      <c r="P120" s="91">
        <v>4255</v>
      </c>
      <c r="Q120" s="102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</row>
    <row r="121" spans="1:78" s="71" customFormat="1" ht="24" customHeight="1" x14ac:dyDescent="0.2">
      <c r="A121" s="65"/>
      <c r="B121" s="90">
        <f>SUM(B122:B123)</f>
        <v>799</v>
      </c>
      <c r="C121" s="91">
        <f t="shared" ref="C121:H121" si="13">SUM(C122:C123)</f>
        <v>12638</v>
      </c>
      <c r="D121" s="91">
        <f t="shared" si="13"/>
        <v>755</v>
      </c>
      <c r="E121" s="91">
        <f t="shared" si="13"/>
        <v>1250</v>
      </c>
      <c r="F121" s="211">
        <f t="shared" si="13"/>
        <v>15442</v>
      </c>
      <c r="G121" s="212">
        <f t="shared" si="13"/>
        <v>917</v>
      </c>
      <c r="H121" s="147">
        <f t="shared" si="13"/>
        <v>16359</v>
      </c>
      <c r="I121" s="208" t="s">
        <v>477</v>
      </c>
      <c r="J121" s="209" t="s">
        <v>478</v>
      </c>
      <c r="K121" s="91">
        <f t="shared" ref="K121:Q121" si="14">SUM(K122:K123)</f>
        <v>16359</v>
      </c>
      <c r="L121" s="147">
        <f t="shared" si="14"/>
        <v>1608</v>
      </c>
      <c r="M121" s="91">
        <f t="shared" si="14"/>
        <v>14751</v>
      </c>
      <c r="N121" s="147">
        <f t="shared" si="14"/>
        <v>4859</v>
      </c>
      <c r="O121" s="147">
        <f t="shared" si="14"/>
        <v>755</v>
      </c>
      <c r="P121" s="91">
        <f t="shared" si="14"/>
        <v>2144</v>
      </c>
      <c r="Q121" s="213">
        <f t="shared" si="14"/>
        <v>6993</v>
      </c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</row>
    <row r="122" spans="1:78" s="71" customFormat="1" ht="24" customHeight="1" x14ac:dyDescent="0.2">
      <c r="A122" s="65"/>
      <c r="B122" s="214"/>
      <c r="C122" s="91">
        <v>11623</v>
      </c>
      <c r="D122" s="177"/>
      <c r="E122" s="124"/>
      <c r="F122" s="211">
        <v>11623</v>
      </c>
      <c r="G122" s="212">
        <v>917</v>
      </c>
      <c r="H122" s="147">
        <f>SUM(F122:G122)</f>
        <v>12540</v>
      </c>
      <c r="I122" s="208" t="s">
        <v>479</v>
      </c>
      <c r="J122" s="209" t="s">
        <v>480</v>
      </c>
      <c r="K122" s="91">
        <f t="shared" ref="K122:K123" si="15">SUM(L122:M122)</f>
        <v>12540</v>
      </c>
      <c r="L122" s="147">
        <v>524</v>
      </c>
      <c r="M122" s="91">
        <v>12016</v>
      </c>
      <c r="N122" s="147">
        <v>4858</v>
      </c>
      <c r="O122" s="147" t="s">
        <v>375</v>
      </c>
      <c r="P122" s="91">
        <v>147</v>
      </c>
      <c r="Q122" s="213">
        <v>7011</v>
      </c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</row>
    <row r="123" spans="1:78" s="71" customFormat="1" ht="24" customHeight="1" x14ac:dyDescent="0.2">
      <c r="A123" s="65"/>
      <c r="B123" s="90">
        <v>799</v>
      </c>
      <c r="C123" s="91">
        <v>1015</v>
      </c>
      <c r="D123" s="91">
        <v>755</v>
      </c>
      <c r="E123" s="91">
        <v>1250</v>
      </c>
      <c r="F123" s="211">
        <v>3819</v>
      </c>
      <c r="G123" s="212">
        <v>0</v>
      </c>
      <c r="H123" s="147">
        <f>SUM(F123:G123)</f>
        <v>3819</v>
      </c>
      <c r="I123" s="208" t="s">
        <v>481</v>
      </c>
      <c r="J123" s="209" t="s">
        <v>482</v>
      </c>
      <c r="K123" s="91">
        <f t="shared" si="15"/>
        <v>3819</v>
      </c>
      <c r="L123" s="147">
        <v>1084</v>
      </c>
      <c r="M123" s="91">
        <v>2735</v>
      </c>
      <c r="N123" s="147">
        <v>1</v>
      </c>
      <c r="O123" s="147">
        <v>755</v>
      </c>
      <c r="P123" s="91">
        <v>1997</v>
      </c>
      <c r="Q123" s="213">
        <v>-18</v>
      </c>
      <c r="R123" s="190"/>
      <c r="S123" s="190"/>
      <c r="T123" s="190"/>
      <c r="U123" s="190"/>
      <c r="V123" s="190"/>
      <c r="W123" s="190"/>
      <c r="X123" s="190"/>
      <c r="Y123" s="190"/>
      <c r="Z123" s="190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0"/>
      <c r="BD123" s="190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</row>
    <row r="124" spans="1:78" s="71" customFormat="1" ht="24" customHeight="1" thickBot="1" x14ac:dyDescent="0.25">
      <c r="A124" s="215"/>
      <c r="B124" s="216">
        <v>8630</v>
      </c>
      <c r="C124" s="217">
        <v>-83041</v>
      </c>
      <c r="D124" s="217">
        <v>-14334</v>
      </c>
      <c r="E124" s="217">
        <v>73426</v>
      </c>
      <c r="F124" s="86">
        <v>-15319</v>
      </c>
      <c r="G124" s="217">
        <v>77133</v>
      </c>
      <c r="H124" s="217">
        <f>SUM(F124:G124)</f>
        <v>61814</v>
      </c>
      <c r="I124" s="218" t="s">
        <v>483</v>
      </c>
      <c r="J124" s="219" t="s">
        <v>484</v>
      </c>
      <c r="K124" s="100"/>
      <c r="L124" s="97"/>
      <c r="M124" s="130"/>
      <c r="N124" s="130"/>
      <c r="O124" s="97"/>
      <c r="P124" s="97"/>
      <c r="Q124" s="102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</row>
    <row r="125" spans="1:78" s="71" customFormat="1" ht="24" customHeight="1" thickTop="1" thickBot="1" x14ac:dyDescent="0.25">
      <c r="A125" s="65"/>
      <c r="B125" s="366" t="s">
        <v>485</v>
      </c>
      <c r="C125" s="367"/>
      <c r="D125" s="367"/>
      <c r="E125" s="367"/>
      <c r="F125" s="367"/>
      <c r="G125" s="367"/>
      <c r="H125" s="367"/>
      <c r="I125" s="367"/>
      <c r="J125" s="367"/>
      <c r="K125" s="367"/>
      <c r="L125" s="367"/>
      <c r="M125" s="367"/>
      <c r="N125" s="367"/>
      <c r="O125" s="367"/>
      <c r="P125" s="367"/>
      <c r="Q125" s="368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</row>
    <row r="126" spans="1:78" s="71" customFormat="1" ht="24" customHeight="1" thickTop="1" x14ac:dyDescent="0.2">
      <c r="A126" s="65"/>
      <c r="B126" s="220"/>
      <c r="C126" s="97"/>
      <c r="D126" s="97"/>
      <c r="E126" s="97"/>
      <c r="F126" s="97"/>
      <c r="G126" s="97"/>
      <c r="H126" s="97"/>
      <c r="I126" s="206" t="s">
        <v>483</v>
      </c>
      <c r="J126" s="221" t="s">
        <v>484</v>
      </c>
      <c r="K126" s="120">
        <f>SUM(L126:M126)</f>
        <v>61814</v>
      </c>
      <c r="L126" s="121">
        <f>G124</f>
        <v>77133</v>
      </c>
      <c r="M126" s="120">
        <f>F124</f>
        <v>-15319</v>
      </c>
      <c r="N126" s="121">
        <f>E124</f>
        <v>73426</v>
      </c>
      <c r="O126" s="121">
        <f>D124</f>
        <v>-14334</v>
      </c>
      <c r="P126" s="120">
        <f>C124</f>
        <v>-83041</v>
      </c>
      <c r="Q126" s="207">
        <f>B124</f>
        <v>8630</v>
      </c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</row>
    <row r="127" spans="1:78" s="71" customFormat="1" ht="24" customHeight="1" x14ac:dyDescent="0.2">
      <c r="A127" s="65"/>
      <c r="B127" s="128">
        <v>79758</v>
      </c>
      <c r="C127" s="91">
        <v>45779</v>
      </c>
      <c r="D127" s="91">
        <v>8476</v>
      </c>
      <c r="E127" s="91">
        <v>156627</v>
      </c>
      <c r="F127" s="91">
        <v>290640</v>
      </c>
      <c r="G127" s="97"/>
      <c r="H127" s="92"/>
      <c r="I127" s="208" t="s">
        <v>486</v>
      </c>
      <c r="J127" s="209" t="s">
        <v>487</v>
      </c>
      <c r="K127" s="149"/>
      <c r="L127" s="97"/>
      <c r="M127" s="130"/>
      <c r="N127" s="130"/>
      <c r="O127" s="130"/>
      <c r="P127" s="130"/>
      <c r="Q127" s="131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</row>
    <row r="128" spans="1:78" s="71" customFormat="1" ht="24" customHeight="1" x14ac:dyDescent="0.2">
      <c r="A128" s="65"/>
      <c r="B128" s="128">
        <v>76672</v>
      </c>
      <c r="C128" s="91">
        <v>45747</v>
      </c>
      <c r="D128" s="91">
        <v>6897</v>
      </c>
      <c r="E128" s="91">
        <v>150908</v>
      </c>
      <c r="F128" s="91">
        <v>280224</v>
      </c>
      <c r="G128" s="97"/>
      <c r="H128" s="92"/>
      <c r="I128" s="208" t="s">
        <v>488</v>
      </c>
      <c r="J128" s="222" t="s">
        <v>489</v>
      </c>
      <c r="K128" s="100"/>
      <c r="L128" s="97"/>
      <c r="M128" s="97"/>
      <c r="N128" s="97"/>
      <c r="O128" s="97"/>
      <c r="P128" s="97"/>
      <c r="Q128" s="102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</row>
    <row r="129" spans="1:78" s="71" customFormat="1" ht="24" customHeight="1" x14ac:dyDescent="0.2">
      <c r="A129" s="65"/>
      <c r="B129" s="128">
        <f>SUM(B130:B131)</f>
        <v>3086</v>
      </c>
      <c r="C129" s="91">
        <f t="shared" ref="C129:F129" si="16">SUM(C130:C131)</f>
        <v>32</v>
      </c>
      <c r="D129" s="91">
        <f t="shared" si="16"/>
        <v>1579</v>
      </c>
      <c r="E129" s="91">
        <f t="shared" si="16"/>
        <v>5719</v>
      </c>
      <c r="F129" s="91">
        <f t="shared" si="16"/>
        <v>10416</v>
      </c>
      <c r="G129" s="97"/>
      <c r="H129" s="92"/>
      <c r="I129" s="208" t="s">
        <v>490</v>
      </c>
      <c r="J129" s="222" t="s">
        <v>491</v>
      </c>
      <c r="K129" s="100"/>
      <c r="L129" s="97"/>
      <c r="M129" s="97"/>
      <c r="N129" s="97"/>
      <c r="O129" s="97"/>
      <c r="P129" s="97"/>
      <c r="Q129" s="102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</row>
    <row r="130" spans="1:78" s="71" customFormat="1" ht="24" customHeight="1" x14ac:dyDescent="0.2">
      <c r="A130" s="65"/>
      <c r="B130" s="128">
        <v>290</v>
      </c>
      <c r="C130" s="91">
        <v>-41</v>
      </c>
      <c r="D130" s="91">
        <v>3</v>
      </c>
      <c r="E130" s="91">
        <v>4822</v>
      </c>
      <c r="F130" s="91">
        <v>5074</v>
      </c>
      <c r="G130" s="97"/>
      <c r="H130" s="92"/>
      <c r="I130" s="208" t="s">
        <v>492</v>
      </c>
      <c r="J130" s="222" t="s">
        <v>493</v>
      </c>
      <c r="K130" s="100"/>
      <c r="L130" s="97"/>
      <c r="M130" s="97"/>
      <c r="N130" s="97"/>
      <c r="O130" s="97"/>
      <c r="P130" s="97"/>
      <c r="Q130" s="102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190"/>
      <c r="BE130" s="190"/>
      <c r="BF130" s="190"/>
      <c r="BG130" s="190"/>
      <c r="BH130" s="190"/>
      <c r="BI130" s="190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</row>
    <row r="131" spans="1:78" s="71" customFormat="1" ht="24" customHeight="1" x14ac:dyDescent="0.2">
      <c r="A131" s="65"/>
      <c r="B131" s="128">
        <v>2796</v>
      </c>
      <c r="C131" s="91">
        <v>73</v>
      </c>
      <c r="D131" s="91">
        <v>1576</v>
      </c>
      <c r="E131" s="91">
        <v>897</v>
      </c>
      <c r="F131" s="91">
        <v>5342</v>
      </c>
      <c r="G131" s="97"/>
      <c r="H131" s="97"/>
      <c r="I131" s="208" t="s">
        <v>494</v>
      </c>
      <c r="J131" s="222" t="s">
        <v>495</v>
      </c>
      <c r="K131" s="100"/>
      <c r="L131" s="97"/>
      <c r="M131" s="97"/>
      <c r="N131" s="97"/>
      <c r="O131" s="97"/>
      <c r="P131" s="97"/>
      <c r="Q131" s="102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</row>
    <row r="132" spans="1:78" s="71" customFormat="1" ht="24" customHeight="1" x14ac:dyDescent="0.2">
      <c r="A132" s="65"/>
      <c r="B132" s="220"/>
      <c r="C132" s="101"/>
      <c r="D132" s="101"/>
      <c r="E132" s="101"/>
      <c r="F132" s="101"/>
      <c r="G132" s="101"/>
      <c r="H132" s="145"/>
      <c r="I132" s="93" t="s">
        <v>349</v>
      </c>
      <c r="J132" s="223" t="s">
        <v>350</v>
      </c>
      <c r="K132" s="100"/>
      <c r="L132" s="97"/>
      <c r="M132" s="91">
        <v>228826</v>
      </c>
      <c r="N132" s="147">
        <v>119176</v>
      </c>
      <c r="O132" s="147">
        <v>7747</v>
      </c>
      <c r="P132" s="91">
        <v>27441</v>
      </c>
      <c r="Q132" s="213">
        <v>74462</v>
      </c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</row>
    <row r="133" spans="1:78" s="71" customFormat="1" ht="24" customHeight="1" x14ac:dyDescent="0.2">
      <c r="A133" s="65"/>
      <c r="B133" s="128">
        <v>-233</v>
      </c>
      <c r="C133" s="91">
        <v>-1906</v>
      </c>
      <c r="D133" s="120">
        <v>4</v>
      </c>
      <c r="E133" s="120">
        <v>1916</v>
      </c>
      <c r="F133" s="91">
        <v>-219</v>
      </c>
      <c r="G133" s="120">
        <v>219</v>
      </c>
      <c r="H133" s="91">
        <f t="shared" ref="H133:H134" si="17">SUM(F133:G133)</f>
        <v>0</v>
      </c>
      <c r="I133" s="208" t="s">
        <v>289</v>
      </c>
      <c r="J133" s="209" t="s">
        <v>496</v>
      </c>
      <c r="K133" s="97"/>
      <c r="L133" s="97"/>
      <c r="M133" s="130"/>
      <c r="N133" s="130"/>
      <c r="O133" s="97"/>
      <c r="P133" s="97"/>
      <c r="Q133" s="102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</row>
    <row r="134" spans="1:78" s="71" customFormat="1" ht="24" customHeight="1" thickBot="1" x14ac:dyDescent="0.25">
      <c r="A134" s="65"/>
      <c r="B134" s="133">
        <v>3567</v>
      </c>
      <c r="C134" s="107">
        <v>-99473</v>
      </c>
      <c r="D134" s="107">
        <v>-15067</v>
      </c>
      <c r="E134" s="107">
        <v>34059</v>
      </c>
      <c r="F134" s="107">
        <v>-76914</v>
      </c>
      <c r="G134" s="199">
        <v>76914</v>
      </c>
      <c r="H134" s="107">
        <f t="shared" si="17"/>
        <v>0</v>
      </c>
      <c r="I134" s="224" t="s">
        <v>497</v>
      </c>
      <c r="J134" s="225" t="s">
        <v>498</v>
      </c>
      <c r="K134" s="136"/>
      <c r="L134" s="108"/>
      <c r="M134" s="108"/>
      <c r="N134" s="108"/>
      <c r="O134" s="108"/>
      <c r="P134" s="108"/>
      <c r="Q134" s="112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</row>
    <row r="135" spans="1:78" ht="26.25" customHeight="1" thickTop="1" thickBot="1" x14ac:dyDescent="0.2">
      <c r="B135" s="394" t="s">
        <v>499</v>
      </c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7"/>
    </row>
    <row r="136" spans="1:78" ht="26.25" customHeight="1" thickTop="1" thickBot="1" x14ac:dyDescent="0.2">
      <c r="B136" s="395" t="s">
        <v>500</v>
      </c>
      <c r="C136" s="396"/>
      <c r="D136" s="396"/>
      <c r="E136" s="396"/>
      <c r="F136" s="396"/>
      <c r="G136" s="396"/>
      <c r="H136" s="397"/>
      <c r="I136" s="350" t="s">
        <v>501</v>
      </c>
      <c r="J136" s="351"/>
      <c r="K136" s="391" t="s">
        <v>502</v>
      </c>
      <c r="L136" s="392"/>
      <c r="M136" s="392"/>
      <c r="N136" s="392"/>
      <c r="O136" s="392"/>
      <c r="P136" s="392"/>
      <c r="Q136" s="393"/>
    </row>
    <row r="137" spans="1:78" ht="26.25" customHeight="1" thickTop="1" x14ac:dyDescent="0.15">
      <c r="B137" s="358" t="s">
        <v>330</v>
      </c>
      <c r="C137" s="361" t="s">
        <v>331</v>
      </c>
      <c r="D137" s="361" t="s">
        <v>332</v>
      </c>
      <c r="E137" s="361" t="s">
        <v>333</v>
      </c>
      <c r="F137" s="361" t="s">
        <v>334</v>
      </c>
      <c r="G137" s="74" t="s">
        <v>335</v>
      </c>
      <c r="H137" s="364" t="s">
        <v>336</v>
      </c>
      <c r="I137" s="350"/>
      <c r="J137" s="351"/>
      <c r="K137" s="357" t="s">
        <v>336</v>
      </c>
      <c r="L137" s="74" t="s">
        <v>335</v>
      </c>
      <c r="M137" s="360" t="s">
        <v>334</v>
      </c>
      <c r="N137" s="360" t="s">
        <v>333</v>
      </c>
      <c r="O137" s="360" t="s">
        <v>332</v>
      </c>
      <c r="P137" s="360" t="s">
        <v>331</v>
      </c>
      <c r="Q137" s="363" t="s">
        <v>330</v>
      </c>
    </row>
    <row r="138" spans="1:78" ht="21.75" customHeight="1" x14ac:dyDescent="0.15">
      <c r="B138" s="358"/>
      <c r="C138" s="361"/>
      <c r="D138" s="361"/>
      <c r="E138" s="361"/>
      <c r="F138" s="361"/>
      <c r="G138" s="75" t="s">
        <v>337</v>
      </c>
      <c r="H138" s="364"/>
      <c r="I138" s="350"/>
      <c r="J138" s="351"/>
      <c r="K138" s="358"/>
      <c r="L138" s="75" t="s">
        <v>337</v>
      </c>
      <c r="M138" s="361"/>
      <c r="N138" s="361"/>
      <c r="O138" s="361"/>
      <c r="P138" s="361"/>
      <c r="Q138" s="364"/>
    </row>
    <row r="139" spans="1:78" ht="8.25" customHeight="1" thickBot="1" x14ac:dyDescent="0.2">
      <c r="B139" s="359"/>
      <c r="C139" s="362"/>
      <c r="D139" s="362"/>
      <c r="E139" s="362"/>
      <c r="F139" s="362"/>
      <c r="G139" s="76"/>
      <c r="H139" s="365"/>
      <c r="I139" s="352"/>
      <c r="J139" s="353"/>
      <c r="K139" s="359"/>
      <c r="L139" s="76"/>
      <c r="M139" s="362"/>
      <c r="N139" s="362"/>
      <c r="O139" s="362"/>
      <c r="P139" s="362"/>
      <c r="Q139" s="365"/>
    </row>
    <row r="140" spans="1:78" ht="27.75" customHeight="1" thickTop="1" thickBot="1" x14ac:dyDescent="0.2">
      <c r="B140" s="382" t="s">
        <v>503</v>
      </c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383"/>
      <c r="O140" s="383"/>
      <c r="P140" s="383"/>
      <c r="Q140" s="384"/>
    </row>
    <row r="141" spans="1:78" ht="23" customHeight="1" thickTop="1" thickBot="1" x14ac:dyDescent="0.2">
      <c r="B141" s="227"/>
      <c r="C141" s="228"/>
      <c r="D141" s="228"/>
      <c r="E141" s="228"/>
      <c r="F141" s="228"/>
      <c r="G141" s="228"/>
      <c r="H141" s="229"/>
      <c r="I141" s="230" t="s">
        <v>504</v>
      </c>
      <c r="J141" s="231" t="s">
        <v>505</v>
      </c>
      <c r="K141" s="232">
        <f t="shared" ref="K141:K148" si="18">SUM(L141:M141)</f>
        <v>10210</v>
      </c>
      <c r="L141" s="233">
        <f>'[2]2012'!L214</f>
        <v>384682</v>
      </c>
      <c r="M141" s="233">
        <f>'[2]2012'!M214</f>
        <v>-374472</v>
      </c>
      <c r="N141" s="233">
        <f>'[2]2012'!N214</f>
        <v>-2758709</v>
      </c>
      <c r="O141" s="233">
        <f>'[2]2012'!O214</f>
        <v>-91264</v>
      </c>
      <c r="P141" s="233">
        <f>'[2]2012'!P214</f>
        <v>-1204211</v>
      </c>
      <c r="Q141" s="234">
        <f>'[2]2012'!Q214</f>
        <v>3679714</v>
      </c>
    </row>
    <row r="142" spans="1:78" ht="23" customHeight="1" thickTop="1" x14ac:dyDescent="0.15">
      <c r="B142" s="128">
        <f>'[2]2012'!B215</f>
        <v>5306614</v>
      </c>
      <c r="C142" s="91">
        <f>'[2]2012'!C215</f>
        <v>665245</v>
      </c>
      <c r="D142" s="91">
        <f>'[2]2012'!D215</f>
        <v>22761136</v>
      </c>
      <c r="E142" s="91">
        <f>'[2]2012'!E215</f>
        <v>1887262</v>
      </c>
      <c r="F142" s="91">
        <f>'[2]2012'!F215</f>
        <v>30620258</v>
      </c>
      <c r="G142" s="91">
        <f>'[2]2012'!G215</f>
        <v>10966414</v>
      </c>
      <c r="H142" s="91">
        <f>'[2]2012'!H215</f>
        <v>41586672</v>
      </c>
      <c r="I142" s="235" t="s">
        <v>506</v>
      </c>
      <c r="J142" s="236" t="s">
        <v>507</v>
      </c>
      <c r="K142" s="120">
        <f t="shared" si="18"/>
        <v>41576462</v>
      </c>
      <c r="L142" s="120">
        <f>'[2]2012'!L215</f>
        <v>10581732</v>
      </c>
      <c r="M142" s="120">
        <f>'[2]2012'!M215</f>
        <v>30994730</v>
      </c>
      <c r="N142" s="120">
        <f>'[2]2012'!N215</f>
        <v>4645971</v>
      </c>
      <c r="O142" s="120">
        <f>'[2]2012'!O215</f>
        <v>22852400</v>
      </c>
      <c r="P142" s="120">
        <f>'[2]2012'!P215</f>
        <v>1869456</v>
      </c>
      <c r="Q142" s="122">
        <f>'[2]2012'!Q215</f>
        <v>1626900</v>
      </c>
    </row>
    <row r="143" spans="1:78" ht="23" customHeight="1" x14ac:dyDescent="0.15">
      <c r="B143" s="237"/>
      <c r="C143" s="238">
        <f>'[2]2012'!C216</f>
        <v>19342</v>
      </c>
      <c r="D143" s="238">
        <f>'[2]2012'!D216</f>
        <v>0</v>
      </c>
      <c r="E143" s="239"/>
      <c r="F143" s="238">
        <f>'[2]2012'!F216</f>
        <v>19342</v>
      </c>
      <c r="G143" s="240">
        <f>'[2]2012'!G216</f>
        <v>9637</v>
      </c>
      <c r="H143" s="241">
        <f>SUM(F143,G143)</f>
        <v>28979</v>
      </c>
      <c r="I143" s="242" t="s">
        <v>508</v>
      </c>
      <c r="J143" s="236" t="s">
        <v>509</v>
      </c>
      <c r="K143" s="243">
        <f t="shared" si="18"/>
        <v>18768</v>
      </c>
      <c r="L143" s="91">
        <f>'[2]2012'!L216</f>
        <v>9131</v>
      </c>
      <c r="M143" s="91">
        <f>'[2]2012'!M216</f>
        <v>9637</v>
      </c>
      <c r="N143" s="97"/>
      <c r="O143" s="91">
        <f>'[2]2012'!O216</f>
        <v>0</v>
      </c>
      <c r="P143" s="91">
        <f>'[2]2012'!P216</f>
        <v>9637</v>
      </c>
      <c r="Q143" s="244"/>
    </row>
    <row r="144" spans="1:78" ht="23" customHeight="1" x14ac:dyDescent="0.15">
      <c r="B144" s="128">
        <f>'[2]2012'!B217</f>
        <v>1306032</v>
      </c>
      <c r="C144" s="91">
        <f>'[2]2012'!C217</f>
        <v>85921</v>
      </c>
      <c r="D144" s="91">
        <f>'[2]2012'!D217</f>
        <v>5096268</v>
      </c>
      <c r="E144" s="91">
        <f>'[2]2012'!E217</f>
        <v>480314</v>
      </c>
      <c r="F144" s="91">
        <f>'[2]2012'!F217</f>
        <v>6968535</v>
      </c>
      <c r="G144" s="240">
        <f>'[2]2012'!G217</f>
        <v>2979852</v>
      </c>
      <c r="H144" s="245">
        <f>'[2]2012'!H217</f>
        <v>9948387</v>
      </c>
      <c r="I144" s="242" t="s">
        <v>510</v>
      </c>
      <c r="J144" s="236" t="s">
        <v>511</v>
      </c>
      <c r="K144" s="243">
        <f t="shared" si="18"/>
        <v>9948387</v>
      </c>
      <c r="L144" s="91">
        <f>'[2]2012'!L217</f>
        <v>2744070</v>
      </c>
      <c r="M144" s="91">
        <f>'[2]2012'!M217</f>
        <v>7204317</v>
      </c>
      <c r="N144" s="91">
        <f>'[2]2012'!N217</f>
        <v>0</v>
      </c>
      <c r="O144" s="91">
        <f>'[2]2012'!O217</f>
        <v>7068816</v>
      </c>
      <c r="P144" s="91">
        <f>'[2]2012'!P217</f>
        <v>135501</v>
      </c>
      <c r="Q144" s="244"/>
    </row>
    <row r="145" spans="2:18" ht="23" customHeight="1" x14ac:dyDescent="0.15">
      <c r="B145" s="246">
        <f>'[2]2012'!B218</f>
        <v>78995</v>
      </c>
      <c r="C145" s="91">
        <f>'[2]2012'!C218</f>
        <v>55754</v>
      </c>
      <c r="D145" s="91">
        <f>'[2]2012'!D218</f>
        <v>3204955</v>
      </c>
      <c r="E145" s="91">
        <f>'[2]2012'!E218</f>
        <v>59639</v>
      </c>
      <c r="F145" s="91">
        <f>'[2]2012'!F218</f>
        <v>3399343</v>
      </c>
      <c r="G145" s="91">
        <f>'[2]2012'!G218</f>
        <v>1720687</v>
      </c>
      <c r="H145" s="247">
        <f>'[2]2012'!H218</f>
        <v>5120030</v>
      </c>
      <c r="I145" s="235" t="s">
        <v>512</v>
      </c>
      <c r="J145" s="248" t="s">
        <v>513</v>
      </c>
      <c r="K145" s="91">
        <f t="shared" si="18"/>
        <v>5120030</v>
      </c>
      <c r="L145" s="91">
        <f>'[2]2012'!L218</f>
        <v>1407883</v>
      </c>
      <c r="M145" s="91">
        <f>'[2]2012'!M218</f>
        <v>3712147</v>
      </c>
      <c r="N145" s="91">
        <f>'[2]2012'!N218</f>
        <v>369649</v>
      </c>
      <c r="O145" s="91">
        <f>'[2]2012'!O218</f>
        <v>1860340</v>
      </c>
      <c r="P145" s="91">
        <f>'[2]2012'!P218</f>
        <v>1480776</v>
      </c>
      <c r="Q145" s="91">
        <f>'[2]2012'!Q218</f>
        <v>1382</v>
      </c>
    </row>
    <row r="146" spans="2:18" ht="23" customHeight="1" x14ac:dyDescent="0.15">
      <c r="B146" s="128">
        <f>'[2]2012'!B219</f>
        <v>4818</v>
      </c>
      <c r="C146" s="91">
        <f>'[2]2012'!C219</f>
        <v>10077</v>
      </c>
      <c r="D146" s="91">
        <f>'[2]2012'!D219</f>
        <v>148737</v>
      </c>
      <c r="E146" s="91">
        <f>'[2]2012'!E219</f>
        <v>18668</v>
      </c>
      <c r="F146" s="91">
        <f>'[2]2012'!F219</f>
        <v>182300</v>
      </c>
      <c r="G146" s="240">
        <f>'[2]2012'!G219</f>
        <v>177556</v>
      </c>
      <c r="H146" s="245">
        <f>'[2]2012'!H219</f>
        <v>359856</v>
      </c>
      <c r="I146" s="235" t="s">
        <v>514</v>
      </c>
      <c r="J146" s="248" t="s">
        <v>515</v>
      </c>
      <c r="K146" s="243">
        <f t="shared" si="18"/>
        <v>359856</v>
      </c>
      <c r="L146" s="91">
        <f>'[2]2012'!L219</f>
        <v>82970</v>
      </c>
      <c r="M146" s="91">
        <f>'[2]2012'!M219</f>
        <v>276886</v>
      </c>
      <c r="N146" s="91">
        <f>'[2]2012'!N219</f>
        <v>28241</v>
      </c>
      <c r="O146" s="91">
        <f>'[2]2012'!O219</f>
        <v>197070</v>
      </c>
      <c r="P146" s="91">
        <f>'[2]2012'!P219</f>
        <v>51124</v>
      </c>
      <c r="Q146" s="91">
        <f>'[2]2012'!Q219</f>
        <v>451</v>
      </c>
    </row>
    <row r="147" spans="2:18" ht="23" customHeight="1" x14ac:dyDescent="0.15">
      <c r="B147" s="128">
        <f>'[2]2012'!B220</f>
        <v>74177</v>
      </c>
      <c r="C147" s="91">
        <f>'[2]2012'!C220</f>
        <v>45677</v>
      </c>
      <c r="D147" s="91">
        <f>'[2]2012'!D220</f>
        <v>3056218</v>
      </c>
      <c r="E147" s="91">
        <f>'[2]2012'!E220</f>
        <v>40971</v>
      </c>
      <c r="F147" s="91">
        <f>'[2]2012'!F220</f>
        <v>3217043</v>
      </c>
      <c r="G147" s="240">
        <f>'[2]2012'!G220</f>
        <v>1543131</v>
      </c>
      <c r="H147" s="245">
        <f>'[2]2012'!H220</f>
        <v>4760174</v>
      </c>
      <c r="I147" s="235" t="s">
        <v>516</v>
      </c>
      <c r="J147" s="248" t="s">
        <v>517</v>
      </c>
      <c r="K147" s="249">
        <f t="shared" si="18"/>
        <v>4760174</v>
      </c>
      <c r="L147" s="86">
        <f>'[2]2012'!L220</f>
        <v>1324913</v>
      </c>
      <c r="M147" s="86">
        <f>'[2]2012'!M220</f>
        <v>3435261</v>
      </c>
      <c r="N147" s="86">
        <f>'[2]2012'!N220</f>
        <v>341408</v>
      </c>
      <c r="O147" s="86">
        <f>'[2]2012'!O220</f>
        <v>1663270</v>
      </c>
      <c r="P147" s="86">
        <f>'[2]2012'!P220</f>
        <v>1429652</v>
      </c>
      <c r="Q147" s="86">
        <f>'[2]2012'!Q220</f>
        <v>931</v>
      </c>
      <c r="R147" s="250"/>
    </row>
    <row r="148" spans="2:18" ht="23" customHeight="1" x14ac:dyDescent="0.15">
      <c r="B148" s="90">
        <f>'[2]2012'!B221</f>
        <v>18492</v>
      </c>
      <c r="C148" s="91">
        <f>'[2]2012'!C221</f>
        <v>205230</v>
      </c>
      <c r="D148" s="91">
        <f>'[2]2012'!D221</f>
        <v>3797939</v>
      </c>
      <c r="E148" s="91">
        <f>'[2]2012'!E221</f>
        <v>315158</v>
      </c>
      <c r="F148" s="91">
        <f>'[2]2012'!F221</f>
        <v>4336819</v>
      </c>
      <c r="G148" s="240">
        <f>'[2]2012'!G221</f>
        <v>1533479</v>
      </c>
      <c r="H148" s="245">
        <f>'[2]2012'!H221</f>
        <v>5870298</v>
      </c>
      <c r="I148" s="242" t="s">
        <v>518</v>
      </c>
      <c r="J148" s="236" t="s">
        <v>519</v>
      </c>
      <c r="K148" s="243">
        <f t="shared" si="18"/>
        <v>5870298</v>
      </c>
      <c r="L148" s="91">
        <f>'[2]2012'!L221</f>
        <v>1243438</v>
      </c>
      <c r="M148" s="91">
        <f>'[2]2012'!M221</f>
        <v>4626860</v>
      </c>
      <c r="N148" s="91">
        <f>'[2]2012'!N221</f>
        <v>1111746</v>
      </c>
      <c r="O148" s="91">
        <f>'[2]2012'!O221</f>
        <v>1916253</v>
      </c>
      <c r="P148" s="91">
        <f>'[2]2012'!P221</f>
        <v>91019</v>
      </c>
      <c r="Q148" s="144">
        <f>'[2]2012'!Q221</f>
        <v>1507842</v>
      </c>
    </row>
    <row r="149" spans="2:18" ht="23" customHeight="1" x14ac:dyDescent="0.15">
      <c r="B149" s="128">
        <f>'[2]2012'!B222</f>
        <v>0</v>
      </c>
      <c r="C149" s="91">
        <f>'[2]2012'!C222</f>
        <v>0</v>
      </c>
      <c r="D149" s="91">
        <f>'[2]2012'!D222</f>
        <v>2292238</v>
      </c>
      <c r="E149" s="91">
        <f>'[2]2012'!E222</f>
        <v>0</v>
      </c>
      <c r="F149" s="91">
        <f>'[2]2012'!F222</f>
        <v>2292238</v>
      </c>
      <c r="G149" s="91">
        <f>'[2]2012'!G222</f>
        <v>1018498</v>
      </c>
      <c r="H149" s="91">
        <f>'[2]2012'!H222</f>
        <v>3310736</v>
      </c>
      <c r="I149" s="242" t="s">
        <v>520</v>
      </c>
      <c r="J149" s="248" t="s">
        <v>515</v>
      </c>
      <c r="K149" s="91">
        <f t="shared" ref="K149:K161" si="19">SUM(L149:M149)</f>
        <v>3310736</v>
      </c>
      <c r="L149" s="91">
        <f>'[2]2012'!L222</f>
        <v>922990</v>
      </c>
      <c r="M149" s="91">
        <f>'[2]2012'!M222</f>
        <v>2387746</v>
      </c>
      <c r="N149" s="91">
        <f>'[2]2012'!N222</f>
        <v>503188</v>
      </c>
      <c r="O149" s="91">
        <f>'[2]2012'!O222</f>
        <v>1685590</v>
      </c>
      <c r="P149" s="91">
        <f>'[2]2012'!P222</f>
        <v>15292</v>
      </c>
      <c r="Q149" s="251">
        <f>'[2]2012'!Q222</f>
        <v>183676</v>
      </c>
    </row>
    <row r="150" spans="2:18" ht="23" customHeight="1" x14ac:dyDescent="0.15">
      <c r="B150" s="128">
        <f>'[2]2012'!B223</f>
        <v>18492</v>
      </c>
      <c r="C150" s="91">
        <f>'[2]2012'!C223</f>
        <v>205230</v>
      </c>
      <c r="D150" s="91">
        <f>'[2]2012'!D223</f>
        <v>1505701</v>
      </c>
      <c r="E150" s="91">
        <f>'[2]2012'!E223</f>
        <v>315158</v>
      </c>
      <c r="F150" s="91">
        <f>'[2]2012'!F223</f>
        <v>2044581</v>
      </c>
      <c r="G150" s="91">
        <f>'[2]2012'!G223</f>
        <v>514981</v>
      </c>
      <c r="H150" s="91">
        <f>'[2]2012'!H223</f>
        <v>2559562</v>
      </c>
      <c r="I150" s="242" t="s">
        <v>521</v>
      </c>
      <c r="J150" s="248" t="s">
        <v>517</v>
      </c>
      <c r="K150" s="91">
        <f t="shared" si="19"/>
        <v>2559562</v>
      </c>
      <c r="L150" s="91">
        <f>'[2]2012'!L223</f>
        <v>320448</v>
      </c>
      <c r="M150" s="91">
        <f>'[2]2012'!M223</f>
        <v>2239114</v>
      </c>
      <c r="N150" s="91">
        <f>'[2]2012'!N223</f>
        <v>608558</v>
      </c>
      <c r="O150" s="91">
        <f>'[2]2012'!O223</f>
        <v>230663</v>
      </c>
      <c r="P150" s="91">
        <f>'[2]2012'!P223</f>
        <v>75727</v>
      </c>
      <c r="Q150" s="251">
        <f>'[2]2012'!Q223</f>
        <v>1324166</v>
      </c>
    </row>
    <row r="151" spans="2:18" ht="23" customHeight="1" x14ac:dyDescent="0.15">
      <c r="B151" s="90">
        <f>'[2]2012'!B224</f>
        <v>597138</v>
      </c>
      <c r="C151" s="91">
        <f>'[2]2012'!C224</f>
        <v>213406</v>
      </c>
      <c r="D151" s="91">
        <f>'[2]2012'!D224</f>
        <v>2845370</v>
      </c>
      <c r="E151" s="91">
        <f>'[2]2012'!E224</f>
        <v>878571</v>
      </c>
      <c r="F151" s="91">
        <f>'[2]2012'!F224</f>
        <v>4534485</v>
      </c>
      <c r="G151" s="91">
        <f>'[2]2012'!G224</f>
        <v>1666668</v>
      </c>
      <c r="H151" s="245">
        <f>'[2]2012'!H224</f>
        <v>6201153</v>
      </c>
      <c r="I151" s="242" t="s">
        <v>522</v>
      </c>
      <c r="J151" s="236" t="s">
        <v>523</v>
      </c>
      <c r="K151" s="91">
        <f t="shared" si="19"/>
        <v>6201153</v>
      </c>
      <c r="L151" s="91">
        <f>'[2]2012'!L224</f>
        <v>2099715</v>
      </c>
      <c r="M151" s="91">
        <f>'[2]2012'!M224</f>
        <v>4101438</v>
      </c>
      <c r="N151" s="91">
        <f>'[2]2012'!N224</f>
        <v>2258342</v>
      </c>
      <c r="O151" s="91">
        <f>'[2]2012'!O224</f>
        <v>1843096</v>
      </c>
      <c r="P151" s="91">
        <f>'[2]2012'!P224</f>
        <v>0</v>
      </c>
      <c r="Q151" s="252">
        <f>'[2]2012'!Q224</f>
        <v>0</v>
      </c>
    </row>
    <row r="152" spans="2:18" ht="23" customHeight="1" x14ac:dyDescent="0.15">
      <c r="B152" s="128">
        <f>'[2]2012'!B225</f>
        <v>463640</v>
      </c>
      <c r="C152" s="91">
        <f>'[2]2012'!C225</f>
        <v>213406</v>
      </c>
      <c r="D152" s="91">
        <f>'[2]2012'!D225</f>
        <v>1992990</v>
      </c>
      <c r="E152" s="91">
        <f>'[2]2012'!E225</f>
        <v>878112</v>
      </c>
      <c r="F152" s="91">
        <f>'[2]2012'!F225</f>
        <v>3548148</v>
      </c>
      <c r="G152" s="91">
        <f>'[2]2012'!G225</f>
        <v>1665292</v>
      </c>
      <c r="H152" s="91">
        <f>'[2]2012'!H225</f>
        <v>5213440</v>
      </c>
      <c r="I152" s="242" t="s">
        <v>524</v>
      </c>
      <c r="J152" s="236" t="s">
        <v>525</v>
      </c>
      <c r="K152" s="91">
        <f t="shared" si="19"/>
        <v>5213440</v>
      </c>
      <c r="L152" s="91">
        <f>'[2]2012'!L225</f>
        <v>1889880</v>
      </c>
      <c r="M152" s="91">
        <f>'[2]2012'!M225</f>
        <v>3323560</v>
      </c>
      <c r="N152" s="120">
        <f>'[2]2012'!N225</f>
        <v>2258342</v>
      </c>
      <c r="O152" s="120">
        <f>'[2]2012'!O225</f>
        <v>1065218</v>
      </c>
      <c r="P152" s="120">
        <f>'[2]2012'!P225</f>
        <v>0</v>
      </c>
      <c r="Q152" s="253">
        <f>'[2]2012'!Q225</f>
        <v>0</v>
      </c>
    </row>
    <row r="153" spans="2:18" ht="23" customHeight="1" x14ac:dyDescent="0.15">
      <c r="B153" s="128">
        <f>'[2]2012'!B226</f>
        <v>187204</v>
      </c>
      <c r="C153" s="91">
        <f>'[2]2012'!C226</f>
        <v>46921</v>
      </c>
      <c r="D153" s="91">
        <f>'[2]2012'!D226</f>
        <v>608506</v>
      </c>
      <c r="E153" s="91">
        <f>'[2]2012'!E226</f>
        <v>38510</v>
      </c>
      <c r="F153" s="91">
        <f>'[2]2012'!F226</f>
        <v>881141</v>
      </c>
      <c r="G153" s="91">
        <f>'[2]2012'!G226</f>
        <v>818754</v>
      </c>
      <c r="H153" s="91">
        <f>'[2]2012'!H226</f>
        <v>1699895</v>
      </c>
      <c r="I153" s="242" t="s">
        <v>526</v>
      </c>
      <c r="J153" s="236" t="s">
        <v>527</v>
      </c>
      <c r="K153" s="91">
        <f t="shared" si="19"/>
        <v>1699895</v>
      </c>
      <c r="L153" s="91">
        <f>'[2]2012'!L226</f>
        <v>0</v>
      </c>
      <c r="M153" s="91">
        <f>'[2]2012'!M226</f>
        <v>1699895</v>
      </c>
      <c r="N153" s="86">
        <f>'[2]2012'!N226</f>
        <v>1308510</v>
      </c>
      <c r="O153" s="86">
        <f>'[2]2012'!O226</f>
        <v>391385</v>
      </c>
      <c r="P153" s="239"/>
      <c r="Q153" s="244"/>
    </row>
    <row r="154" spans="2:18" ht="23" customHeight="1" x14ac:dyDescent="0.15">
      <c r="B154" s="128">
        <f>'[2]2012'!B227</f>
        <v>276436</v>
      </c>
      <c r="C154" s="91">
        <f>'[2]2012'!C227</f>
        <v>166485</v>
      </c>
      <c r="D154" s="91">
        <f>'[2]2012'!D227</f>
        <v>1384484</v>
      </c>
      <c r="E154" s="91">
        <f>'[2]2012'!E227</f>
        <v>839602</v>
      </c>
      <c r="F154" s="91">
        <f>'[2]2012'!F227</f>
        <v>2667007</v>
      </c>
      <c r="G154" s="91">
        <f>'[2]2012'!G227</f>
        <v>846538</v>
      </c>
      <c r="H154" s="91">
        <f>'[2]2012'!H227</f>
        <v>3513545</v>
      </c>
      <c r="I154" s="235" t="s">
        <v>528</v>
      </c>
      <c r="J154" s="236" t="s">
        <v>529</v>
      </c>
      <c r="K154" s="91">
        <f t="shared" si="19"/>
        <v>3513545</v>
      </c>
      <c r="L154" s="91">
        <f>'[2]2012'!L227</f>
        <v>1889880</v>
      </c>
      <c r="M154" s="91">
        <f>'[2]2012'!M227</f>
        <v>1623665</v>
      </c>
      <c r="N154" s="91">
        <f>'[2]2012'!N227</f>
        <v>949832</v>
      </c>
      <c r="O154" s="91">
        <f>'[2]2012'!O227</f>
        <v>673833</v>
      </c>
      <c r="P154" s="91">
        <f>'[2]2012'!P227</f>
        <v>0</v>
      </c>
      <c r="Q154" s="253">
        <f>'[2]2012'!Q227</f>
        <v>0</v>
      </c>
    </row>
    <row r="155" spans="2:18" ht="23" customHeight="1" x14ac:dyDescent="0.15">
      <c r="B155" s="128">
        <f>'[2]2012'!B228</f>
        <v>133498</v>
      </c>
      <c r="C155" s="86">
        <f>'[2]2012'!C228</f>
        <v>0</v>
      </c>
      <c r="D155" s="86">
        <f>'[2]2012'!D228</f>
        <v>852380</v>
      </c>
      <c r="E155" s="86">
        <f>'[2]2012'!E228</f>
        <v>459</v>
      </c>
      <c r="F155" s="86">
        <f>'[2]2012'!F228</f>
        <v>986337</v>
      </c>
      <c r="G155" s="86">
        <f>'[2]2012'!G228</f>
        <v>1376</v>
      </c>
      <c r="H155" s="86">
        <f>'[2]2012'!H228</f>
        <v>987713</v>
      </c>
      <c r="I155" s="242" t="s">
        <v>530</v>
      </c>
      <c r="J155" s="236" t="s">
        <v>531</v>
      </c>
      <c r="K155" s="91">
        <f t="shared" si="19"/>
        <v>987713</v>
      </c>
      <c r="L155" s="91">
        <f>'[2]2012'!L228</f>
        <v>209835</v>
      </c>
      <c r="M155" s="91">
        <f>'[2]2012'!M228</f>
        <v>777878</v>
      </c>
      <c r="N155" s="239"/>
      <c r="O155" s="91">
        <f>'[2]2012'!O228</f>
        <v>777878</v>
      </c>
      <c r="P155" s="239"/>
      <c r="Q155" s="244"/>
    </row>
    <row r="156" spans="2:18" ht="23" customHeight="1" x14ac:dyDescent="0.15">
      <c r="B156" s="254">
        <f>'[2]2012'!B229</f>
        <v>3127423</v>
      </c>
      <c r="C156" s="91">
        <f>'[2]2012'!C229</f>
        <v>697</v>
      </c>
      <c r="D156" s="91">
        <f>'[2]2012'!D229</f>
        <v>886436</v>
      </c>
      <c r="E156" s="91">
        <f>'[2]2012'!E229</f>
        <v>4166</v>
      </c>
      <c r="F156" s="91">
        <f>'[2]2012'!F229</f>
        <v>4018722</v>
      </c>
      <c r="G156" s="91">
        <f>'[2]2012'!G229</f>
        <v>19750</v>
      </c>
      <c r="H156" s="255">
        <f>'[2]2012'!H229</f>
        <v>4038472</v>
      </c>
      <c r="I156" s="242" t="s">
        <v>532</v>
      </c>
      <c r="J156" s="248" t="s">
        <v>533</v>
      </c>
      <c r="K156" s="91">
        <f t="shared" si="19"/>
        <v>4038472</v>
      </c>
      <c r="L156" s="143">
        <f>'[2]2012'!L229</f>
        <v>0</v>
      </c>
      <c r="M156" s="91">
        <f>'[2]2012'!M229</f>
        <v>4038472</v>
      </c>
      <c r="N156" s="91">
        <f>'[2]2012'!N229</f>
        <v>691412</v>
      </c>
      <c r="O156" s="91">
        <f>'[2]2012'!O229</f>
        <v>3228032</v>
      </c>
      <c r="P156" s="91">
        <f>'[2]2012'!P229</f>
        <v>73378</v>
      </c>
      <c r="Q156" s="144">
        <f>'[2]2012'!Q229</f>
        <v>45650</v>
      </c>
    </row>
    <row r="157" spans="2:18" ht="27" customHeight="1" x14ac:dyDescent="0.15">
      <c r="B157" s="128">
        <f>'[2]2012'!B230</f>
        <v>44595</v>
      </c>
      <c r="C157" s="240">
        <f>'[2]2012'!C230</f>
        <v>697</v>
      </c>
      <c r="D157" s="91">
        <f>'[2]2012'!D230</f>
        <v>489</v>
      </c>
      <c r="E157" s="91">
        <f>'[2]2012'!E230</f>
        <v>4166</v>
      </c>
      <c r="F157" s="91">
        <f>'[2]2012'!F230</f>
        <v>49947</v>
      </c>
      <c r="G157" s="240">
        <f>'[2]2012'!G230</f>
        <v>11824</v>
      </c>
      <c r="H157" s="245">
        <f>'[2]2012'!H230</f>
        <v>61771</v>
      </c>
      <c r="I157" s="235" t="s">
        <v>534</v>
      </c>
      <c r="J157" s="256" t="s">
        <v>535</v>
      </c>
      <c r="K157" s="257">
        <f t="shared" si="19"/>
        <v>61771</v>
      </c>
      <c r="L157" s="143">
        <f>'[2]2012'!L230</f>
        <v>0</v>
      </c>
      <c r="M157" s="91">
        <f>'[2]2012'!M230</f>
        <v>61771</v>
      </c>
      <c r="N157" s="91">
        <f>'[2]2012'!N230</f>
        <v>0</v>
      </c>
      <c r="O157" s="91">
        <f>'[2]2012'!O230</f>
        <v>61771</v>
      </c>
      <c r="P157" s="91">
        <f>'[2]2012'!P230</f>
        <v>0</v>
      </c>
      <c r="Q157" s="251">
        <f>'[2]2012'!Q230</f>
        <v>0</v>
      </c>
    </row>
    <row r="158" spans="2:18" ht="23" customHeight="1" x14ac:dyDescent="0.15">
      <c r="B158" s="128">
        <f>'[2]2012'!B231</f>
        <v>546351</v>
      </c>
      <c r="C158" s="240">
        <f>'[2]2012'!C231</f>
        <v>0</v>
      </c>
      <c r="D158" s="91">
        <f>'[2]2012'!D231</f>
        <v>0</v>
      </c>
      <c r="E158" s="91">
        <f>'[2]2012'!E231</f>
        <v>0</v>
      </c>
      <c r="F158" s="120">
        <f>'[2]2012'!F231</f>
        <v>546351</v>
      </c>
      <c r="G158" s="247">
        <f>'[2]2012'!G231</f>
        <v>7926</v>
      </c>
      <c r="H158" s="245">
        <f>'[2]2012'!H231</f>
        <v>554277</v>
      </c>
      <c r="I158" s="242" t="s">
        <v>536</v>
      </c>
      <c r="J158" s="248" t="s">
        <v>537</v>
      </c>
      <c r="K158" s="257">
        <f t="shared" si="19"/>
        <v>554277</v>
      </c>
      <c r="L158" s="143">
        <f>'[2]2012'!L231</f>
        <v>0</v>
      </c>
      <c r="M158" s="91">
        <f>'[2]2012'!M231</f>
        <v>554277</v>
      </c>
      <c r="N158" s="91">
        <f>'[2]2012'!N231</f>
        <v>0</v>
      </c>
      <c r="O158" s="91">
        <f>'[2]2012'!O231</f>
        <v>554277</v>
      </c>
      <c r="P158" s="91">
        <f>'[2]2012'!P231</f>
        <v>0</v>
      </c>
      <c r="Q158" s="251">
        <f>'[2]2012'!Q231</f>
        <v>0</v>
      </c>
    </row>
    <row r="159" spans="2:18" ht="29" customHeight="1" x14ac:dyDescent="0.15">
      <c r="B159" s="254">
        <f>'[2]2012'!B232</f>
        <v>2536477</v>
      </c>
      <c r="C159" s="255">
        <f>'[2]2012'!C232</f>
        <v>0</v>
      </c>
      <c r="D159" s="255">
        <f>'[2]2012'!D232</f>
        <v>885947</v>
      </c>
      <c r="E159" s="86">
        <f>'[2]2012'!E232</f>
        <v>0</v>
      </c>
      <c r="F159" s="91">
        <f>'[2]2012'!F232</f>
        <v>3422424</v>
      </c>
      <c r="G159" s="240">
        <f>'[2]2012'!G232</f>
        <v>0</v>
      </c>
      <c r="H159" s="245">
        <f>'[2]2012'!H232</f>
        <v>3422424</v>
      </c>
      <c r="I159" s="258" t="s">
        <v>538</v>
      </c>
      <c r="J159" s="259" t="s">
        <v>539</v>
      </c>
      <c r="K159" s="260">
        <f t="shared" si="19"/>
        <v>3422424</v>
      </c>
      <c r="L159" s="143">
        <f>'[2]2012'!L232</f>
        <v>0</v>
      </c>
      <c r="M159" s="86">
        <f>'[2]2012'!M232</f>
        <v>3422424</v>
      </c>
      <c r="N159" s="91">
        <f>'[2]2012'!N232</f>
        <v>691412</v>
      </c>
      <c r="O159" s="238">
        <f>'[2]2012'!O232</f>
        <v>2611984</v>
      </c>
      <c r="P159" s="91">
        <f>'[2]2012'!P232</f>
        <v>73378</v>
      </c>
      <c r="Q159" s="251">
        <f>'[2]2012'!Q232</f>
        <v>45650</v>
      </c>
    </row>
    <row r="160" spans="2:18" ht="23" customHeight="1" x14ac:dyDescent="0.15">
      <c r="B160" s="254">
        <f>'[2]2012'!B233</f>
        <v>5288</v>
      </c>
      <c r="C160" s="255">
        <f>'[2]2012'!C233</f>
        <v>3287</v>
      </c>
      <c r="D160" s="86">
        <f>'[2]2012'!D233</f>
        <v>6871572</v>
      </c>
      <c r="E160" s="86">
        <f>'[2]2012'!E233</f>
        <v>28611</v>
      </c>
      <c r="F160" s="238">
        <f>'[2]2012'!F233</f>
        <v>6908758</v>
      </c>
      <c r="G160" s="261">
        <f>'[2]2012'!G233</f>
        <v>3032225</v>
      </c>
      <c r="H160" s="245">
        <f>'[2]2012'!H233</f>
        <v>9940983</v>
      </c>
      <c r="I160" s="258" t="s">
        <v>540</v>
      </c>
      <c r="J160" s="262" t="s">
        <v>541</v>
      </c>
      <c r="K160" s="243">
        <f t="shared" si="19"/>
        <v>9940983</v>
      </c>
      <c r="L160" s="143">
        <f>'[2]2012'!L233</f>
        <v>3059947</v>
      </c>
      <c r="M160" s="86">
        <f>'[2]2012'!M233</f>
        <v>6881036</v>
      </c>
      <c r="N160" s="91">
        <f>'[2]2012'!N233</f>
        <v>46678</v>
      </c>
      <c r="O160" s="91">
        <f>'[2]2012'!O233</f>
        <v>6830205</v>
      </c>
      <c r="P160" s="91">
        <f>'[2]2012'!P233</f>
        <v>2359</v>
      </c>
      <c r="Q160" s="251">
        <f>'[2]2012'!Q233</f>
        <v>1794</v>
      </c>
    </row>
    <row r="161" spans="2:17" ht="23" customHeight="1" thickBot="1" x14ac:dyDescent="0.2">
      <c r="B161" s="133">
        <f>'[2]2012'!B234</f>
        <v>173246</v>
      </c>
      <c r="C161" s="263">
        <f>'[2]2012'!C234</f>
        <v>81608</v>
      </c>
      <c r="D161" s="107">
        <f>'[2]2012'!D234</f>
        <v>58596</v>
      </c>
      <c r="E161" s="107">
        <f>'[2]2012'!E234</f>
        <v>120803</v>
      </c>
      <c r="F161" s="107">
        <f>'[2]2012'!F234</f>
        <v>434253</v>
      </c>
      <c r="G161" s="264">
        <f>'[2]2012'!G234</f>
        <v>4116</v>
      </c>
      <c r="H161" s="245">
        <f>'[2]2012'!H234</f>
        <v>438369</v>
      </c>
      <c r="I161" s="265" t="s">
        <v>542</v>
      </c>
      <c r="J161" s="266" t="s">
        <v>543</v>
      </c>
      <c r="K161" s="267">
        <f t="shared" si="19"/>
        <v>438369</v>
      </c>
      <c r="L161" s="268">
        <f>'[2]2012'!L234</f>
        <v>17548</v>
      </c>
      <c r="M161" s="107">
        <f>'[2]2012'!M234</f>
        <v>420821</v>
      </c>
      <c r="N161" s="269">
        <f>'[2]2012'!N234</f>
        <v>168144</v>
      </c>
      <c r="O161" s="270">
        <f>'[2]2012'!O234</f>
        <v>105659</v>
      </c>
      <c r="P161" s="270">
        <f>'[2]2012'!P234</f>
        <v>76786</v>
      </c>
      <c r="Q161" s="271">
        <f>'[2]2012'!Q234</f>
        <v>70232</v>
      </c>
    </row>
    <row r="162" spans="2:17" ht="28.5" customHeight="1" thickTop="1" thickBot="1" x14ac:dyDescent="0.2">
      <c r="B162" s="382" t="s">
        <v>544</v>
      </c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4"/>
    </row>
    <row r="163" spans="2:17" ht="23.5" customHeight="1" thickTop="1" x14ac:dyDescent="0.15">
      <c r="B163" s="237"/>
      <c r="C163" s="239"/>
      <c r="D163" s="239"/>
      <c r="E163" s="239"/>
      <c r="F163" s="239"/>
      <c r="G163" s="239"/>
      <c r="H163" s="239"/>
      <c r="I163" s="272" t="s">
        <v>545</v>
      </c>
      <c r="J163" s="273" t="s">
        <v>546</v>
      </c>
      <c r="K163" s="274">
        <f t="shared" ref="K163:K172" si="20">SUM(L163:M163)</f>
        <v>0</v>
      </c>
      <c r="L163" s="275">
        <f>G134</f>
        <v>76914</v>
      </c>
      <c r="M163" s="275">
        <f>F134</f>
        <v>-76914</v>
      </c>
      <c r="N163" s="275">
        <f>E134</f>
        <v>34059</v>
      </c>
      <c r="O163" s="275">
        <f>D134</f>
        <v>-15067</v>
      </c>
      <c r="P163" s="275">
        <f>C134</f>
        <v>-99473</v>
      </c>
      <c r="Q163" s="276">
        <f>B134</f>
        <v>3567</v>
      </c>
    </row>
    <row r="164" spans="2:17" ht="23.5" customHeight="1" x14ac:dyDescent="0.15">
      <c r="B164" s="237"/>
      <c r="C164" s="239"/>
      <c r="D164" s="239"/>
      <c r="E164" s="239"/>
      <c r="F164" s="239"/>
      <c r="G164" s="239"/>
      <c r="H164" s="239"/>
      <c r="I164" s="258" t="s">
        <v>547</v>
      </c>
      <c r="J164" s="277" t="s">
        <v>548</v>
      </c>
      <c r="K164" s="278">
        <f t="shared" si="20"/>
        <v>0</v>
      </c>
      <c r="L164" s="279">
        <f t="shared" ref="L164:Q164" si="21">SUM(L163,-L165)</f>
        <v>-1644</v>
      </c>
      <c r="M164" s="279">
        <f t="shared" si="21"/>
        <v>1644</v>
      </c>
      <c r="N164" s="279">
        <f t="shared" si="21"/>
        <v>13211</v>
      </c>
      <c r="O164" s="279">
        <f t="shared" si="21"/>
        <v>-1738</v>
      </c>
      <c r="P164" s="279">
        <f t="shared" si="21"/>
        <v>49</v>
      </c>
      <c r="Q164" s="280">
        <f t="shared" si="21"/>
        <v>-9878</v>
      </c>
    </row>
    <row r="165" spans="2:17" ht="23.5" customHeight="1" thickBot="1" x14ac:dyDescent="0.2">
      <c r="B165" s="237"/>
      <c r="C165" s="239"/>
      <c r="D165" s="239"/>
      <c r="E165" s="239"/>
      <c r="F165" s="239"/>
      <c r="G165" s="239"/>
      <c r="H165" s="239"/>
      <c r="I165" s="281" t="s">
        <v>549</v>
      </c>
      <c r="J165" s="282" t="s">
        <v>550</v>
      </c>
      <c r="K165" s="283">
        <f t="shared" si="20"/>
        <v>0</v>
      </c>
      <c r="L165" s="284">
        <v>78558</v>
      </c>
      <c r="M165" s="284">
        <v>-78558</v>
      </c>
      <c r="N165" s="284">
        <v>20848</v>
      </c>
      <c r="O165" s="284">
        <v>-13329</v>
      </c>
      <c r="P165" s="284">
        <v>-99522</v>
      </c>
      <c r="Q165" s="285">
        <v>13445</v>
      </c>
    </row>
    <row r="166" spans="2:17" ht="23.5" customHeight="1" thickTop="1" x14ac:dyDescent="0.15">
      <c r="B166" s="128">
        <v>37479</v>
      </c>
      <c r="C166" s="91">
        <v>-20200</v>
      </c>
      <c r="D166" s="91">
        <v>-164878</v>
      </c>
      <c r="E166" s="91">
        <v>59369</v>
      </c>
      <c r="F166" s="91">
        <v>-88230</v>
      </c>
      <c r="G166" s="91">
        <v>-95774</v>
      </c>
      <c r="H166" s="91">
        <f t="shared" ref="H166:H172" si="22">SUM(F166:G166)</f>
        <v>-184004</v>
      </c>
      <c r="I166" s="286" t="s">
        <v>551</v>
      </c>
      <c r="J166" s="273" t="s">
        <v>552</v>
      </c>
      <c r="K166" s="120">
        <f t="shared" si="20"/>
        <v>-184004</v>
      </c>
      <c r="L166" s="120">
        <v>-174332</v>
      </c>
      <c r="M166" s="120">
        <v>-9672</v>
      </c>
      <c r="N166" s="120">
        <v>38521</v>
      </c>
      <c r="O166" s="120">
        <v>-151549</v>
      </c>
      <c r="P166" s="120">
        <v>79322</v>
      </c>
      <c r="Q166" s="122">
        <v>24034</v>
      </c>
    </row>
    <row r="167" spans="2:17" ht="23.5" customHeight="1" x14ac:dyDescent="0.15">
      <c r="B167" s="237"/>
      <c r="C167" s="238">
        <v>43</v>
      </c>
      <c r="D167" s="238">
        <v>0</v>
      </c>
      <c r="E167" s="239"/>
      <c r="F167" s="238">
        <v>43</v>
      </c>
      <c r="G167" s="240">
        <v>0</v>
      </c>
      <c r="H167" s="241">
        <f t="shared" si="22"/>
        <v>43</v>
      </c>
      <c r="I167" s="242" t="s">
        <v>553</v>
      </c>
      <c r="J167" s="236" t="s">
        <v>509</v>
      </c>
      <c r="K167" s="243">
        <f t="shared" si="20"/>
        <v>43</v>
      </c>
      <c r="L167" s="91">
        <v>43</v>
      </c>
      <c r="M167" s="91">
        <v>0</v>
      </c>
      <c r="N167" s="239"/>
      <c r="O167" s="91">
        <v>0</v>
      </c>
      <c r="P167" s="91">
        <v>0</v>
      </c>
      <c r="Q167" s="244"/>
    </row>
    <row r="168" spans="2:17" ht="23.5" customHeight="1" x14ac:dyDescent="0.15">
      <c r="B168" s="128">
        <v>52793</v>
      </c>
      <c r="C168" s="91">
        <v>4632</v>
      </c>
      <c r="D168" s="91">
        <v>-227435</v>
      </c>
      <c r="E168" s="91">
        <v>24821</v>
      </c>
      <c r="F168" s="91">
        <v>-145189</v>
      </c>
      <c r="G168" s="240">
        <v>-278145</v>
      </c>
      <c r="H168" s="245">
        <f t="shared" si="22"/>
        <v>-423334</v>
      </c>
      <c r="I168" s="242" t="s">
        <v>554</v>
      </c>
      <c r="J168" s="236" t="s">
        <v>511</v>
      </c>
      <c r="K168" s="243">
        <f t="shared" si="20"/>
        <v>-423334</v>
      </c>
      <c r="L168" s="91">
        <v>-190287</v>
      </c>
      <c r="M168" s="91">
        <v>-233047</v>
      </c>
      <c r="N168" s="91">
        <v>0</v>
      </c>
      <c r="O168" s="91">
        <v>-225118</v>
      </c>
      <c r="P168" s="91">
        <v>-7929</v>
      </c>
      <c r="Q168" s="244"/>
    </row>
    <row r="169" spans="2:17" ht="23.5" customHeight="1" x14ac:dyDescent="0.15">
      <c r="B169" s="246">
        <v>-1088</v>
      </c>
      <c r="C169" s="91">
        <v>-2239</v>
      </c>
      <c r="D169" s="91">
        <v>56415</v>
      </c>
      <c r="E169" s="91">
        <v>3887</v>
      </c>
      <c r="F169" s="91">
        <v>56975</v>
      </c>
      <c r="G169" s="91">
        <v>16903</v>
      </c>
      <c r="H169" s="247">
        <f t="shared" si="22"/>
        <v>73878</v>
      </c>
      <c r="I169" s="235" t="s">
        <v>555</v>
      </c>
      <c r="J169" s="248" t="s">
        <v>513</v>
      </c>
      <c r="K169" s="91">
        <f t="shared" si="20"/>
        <v>73878</v>
      </c>
      <c r="L169" s="91">
        <v>15811</v>
      </c>
      <c r="M169" s="91">
        <v>58067</v>
      </c>
      <c r="N169" s="91">
        <v>15694</v>
      </c>
      <c r="O169" s="91">
        <v>-38895</v>
      </c>
      <c r="P169" s="91">
        <v>80856</v>
      </c>
      <c r="Q169" s="287">
        <v>412</v>
      </c>
    </row>
    <row r="170" spans="2:17" ht="23.5" customHeight="1" x14ac:dyDescent="0.15">
      <c r="B170" s="128">
        <v>809</v>
      </c>
      <c r="C170" s="91">
        <v>-325</v>
      </c>
      <c r="D170" s="91">
        <v>-18682</v>
      </c>
      <c r="E170" s="91">
        <v>-298</v>
      </c>
      <c r="F170" s="91">
        <v>-18496</v>
      </c>
      <c r="G170" s="240">
        <v>-17470</v>
      </c>
      <c r="H170" s="245">
        <f t="shared" si="22"/>
        <v>-35966</v>
      </c>
      <c r="I170" s="235" t="s">
        <v>556</v>
      </c>
      <c r="J170" s="248" t="s">
        <v>515</v>
      </c>
      <c r="K170" s="243">
        <f t="shared" si="20"/>
        <v>-35966</v>
      </c>
      <c r="L170" s="91">
        <v>-12280</v>
      </c>
      <c r="M170" s="91">
        <v>-23686</v>
      </c>
      <c r="N170" s="91">
        <v>1772</v>
      </c>
      <c r="O170" s="91">
        <v>-11511</v>
      </c>
      <c r="P170" s="91">
        <v>-14315</v>
      </c>
      <c r="Q170" s="287">
        <v>368</v>
      </c>
    </row>
    <row r="171" spans="2:17" ht="23.5" customHeight="1" x14ac:dyDescent="0.15">
      <c r="B171" s="128">
        <v>-1897</v>
      </c>
      <c r="C171" s="91">
        <v>-1914</v>
      </c>
      <c r="D171" s="91">
        <v>75097</v>
      </c>
      <c r="E171" s="91">
        <v>4185</v>
      </c>
      <c r="F171" s="91">
        <v>75471</v>
      </c>
      <c r="G171" s="240">
        <v>34373</v>
      </c>
      <c r="H171" s="245">
        <f t="shared" si="22"/>
        <v>109844</v>
      </c>
      <c r="I171" s="235" t="s">
        <v>557</v>
      </c>
      <c r="J171" s="248" t="s">
        <v>517</v>
      </c>
      <c r="K171" s="249">
        <f t="shared" si="20"/>
        <v>109844</v>
      </c>
      <c r="L171" s="86">
        <v>28091</v>
      </c>
      <c r="M171" s="86">
        <v>81753</v>
      </c>
      <c r="N171" s="86">
        <v>13922</v>
      </c>
      <c r="O171" s="86">
        <v>-27384</v>
      </c>
      <c r="P171" s="86">
        <v>95171</v>
      </c>
      <c r="Q171" s="287">
        <v>44</v>
      </c>
    </row>
    <row r="172" spans="2:17" ht="23.5" customHeight="1" x14ac:dyDescent="0.15">
      <c r="B172" s="90">
        <v>-13361</v>
      </c>
      <c r="C172" s="91">
        <v>1771</v>
      </c>
      <c r="D172" s="91">
        <v>-14644</v>
      </c>
      <c r="E172" s="91">
        <v>880</v>
      </c>
      <c r="F172" s="91">
        <v>-25354</v>
      </c>
      <c r="G172" s="240">
        <v>99754</v>
      </c>
      <c r="H172" s="245">
        <f t="shared" si="22"/>
        <v>74400</v>
      </c>
      <c r="I172" s="242" t="s">
        <v>558</v>
      </c>
      <c r="J172" s="236" t="s">
        <v>519</v>
      </c>
      <c r="K172" s="243">
        <f t="shared" si="20"/>
        <v>74400</v>
      </c>
      <c r="L172" s="91">
        <v>-7576</v>
      </c>
      <c r="M172" s="91">
        <v>81976</v>
      </c>
      <c r="N172" s="91">
        <v>-5264</v>
      </c>
      <c r="O172" s="91">
        <v>62039</v>
      </c>
      <c r="P172" s="91">
        <v>1417</v>
      </c>
      <c r="Q172" s="144">
        <v>23784</v>
      </c>
    </row>
    <row r="173" spans="2:17" ht="23.5" customHeight="1" x14ac:dyDescent="0.15">
      <c r="B173" s="128">
        <v>0</v>
      </c>
      <c r="C173" s="91">
        <v>0</v>
      </c>
      <c r="D173" s="91">
        <v>-51627</v>
      </c>
      <c r="E173" s="91">
        <v>0</v>
      </c>
      <c r="F173" s="91">
        <v>-51627</v>
      </c>
      <c r="G173" s="91">
        <v>98571</v>
      </c>
      <c r="H173" s="91">
        <f t="shared" ref="H173:H174" si="23">SUM(F173:G173)</f>
        <v>46944</v>
      </c>
      <c r="I173" s="242" t="s">
        <v>559</v>
      </c>
      <c r="J173" s="248" t="s">
        <v>515</v>
      </c>
      <c r="K173" s="91">
        <f t="shared" ref="K173:K185" si="24">SUM(L173:M173)</f>
        <v>46944</v>
      </c>
      <c r="L173" s="91">
        <v>-14960</v>
      </c>
      <c r="M173" s="91">
        <v>61904</v>
      </c>
      <c r="N173" s="91">
        <v>-10328</v>
      </c>
      <c r="O173" s="91">
        <v>72105</v>
      </c>
      <c r="P173" s="91">
        <v>37</v>
      </c>
      <c r="Q173" s="251">
        <v>90</v>
      </c>
    </row>
    <row r="174" spans="2:17" ht="23.5" customHeight="1" x14ac:dyDescent="0.15">
      <c r="B174" s="128">
        <v>-13361</v>
      </c>
      <c r="C174" s="91">
        <v>1771</v>
      </c>
      <c r="D174" s="91">
        <v>36983</v>
      </c>
      <c r="E174" s="91">
        <v>880</v>
      </c>
      <c r="F174" s="91">
        <v>26273</v>
      </c>
      <c r="G174" s="91">
        <v>1183</v>
      </c>
      <c r="H174" s="91">
        <f t="shared" si="23"/>
        <v>27456</v>
      </c>
      <c r="I174" s="242" t="s">
        <v>560</v>
      </c>
      <c r="J174" s="248" t="s">
        <v>517</v>
      </c>
      <c r="K174" s="91">
        <f t="shared" si="24"/>
        <v>27456</v>
      </c>
      <c r="L174" s="91">
        <v>7384</v>
      </c>
      <c r="M174" s="91">
        <v>20072</v>
      </c>
      <c r="N174" s="91">
        <v>5064</v>
      </c>
      <c r="O174" s="91">
        <v>-10066</v>
      </c>
      <c r="P174" s="91">
        <v>1380</v>
      </c>
      <c r="Q174" s="251">
        <v>23694</v>
      </c>
    </row>
    <row r="175" spans="2:17" ht="23.5" customHeight="1" x14ac:dyDescent="0.15">
      <c r="B175" s="90">
        <v>-34731</v>
      </c>
      <c r="C175" s="91">
        <v>-29472</v>
      </c>
      <c r="D175" s="91">
        <v>-1395</v>
      </c>
      <c r="E175" s="91">
        <v>27654</v>
      </c>
      <c r="F175" s="91">
        <v>-37944</v>
      </c>
      <c r="G175" s="91">
        <v>65085</v>
      </c>
      <c r="H175" s="245">
        <f>SUM(F175:G175)</f>
        <v>27141</v>
      </c>
      <c r="I175" s="242" t="s">
        <v>561</v>
      </c>
      <c r="J175" s="248" t="s">
        <v>562</v>
      </c>
      <c r="K175" s="91">
        <f t="shared" si="24"/>
        <v>27141</v>
      </c>
      <c r="L175" s="91">
        <v>-4145</v>
      </c>
      <c r="M175" s="91">
        <v>31286</v>
      </c>
      <c r="N175" s="91">
        <v>16080</v>
      </c>
      <c r="O175" s="91">
        <v>15206</v>
      </c>
      <c r="P175" s="91">
        <v>0</v>
      </c>
      <c r="Q175" s="252">
        <v>0</v>
      </c>
    </row>
    <row r="176" spans="2:17" ht="23.5" customHeight="1" x14ac:dyDescent="0.15">
      <c r="B176" s="128">
        <v>-18492</v>
      </c>
      <c r="C176" s="91">
        <v>-29472</v>
      </c>
      <c r="D176" s="91">
        <v>-45512</v>
      </c>
      <c r="E176" s="91">
        <v>27646</v>
      </c>
      <c r="F176" s="91">
        <v>-65830</v>
      </c>
      <c r="G176" s="91">
        <v>65058</v>
      </c>
      <c r="H176" s="91">
        <f t="shared" ref="H176:H179" si="25">SUM(F176:G176)</f>
        <v>-772</v>
      </c>
      <c r="I176" s="242" t="s">
        <v>563</v>
      </c>
      <c r="J176" s="248" t="s">
        <v>564</v>
      </c>
      <c r="K176" s="91">
        <f t="shared" si="24"/>
        <v>-772</v>
      </c>
      <c r="L176" s="91">
        <v>-14335</v>
      </c>
      <c r="M176" s="91">
        <v>13563</v>
      </c>
      <c r="N176" s="120">
        <v>16080</v>
      </c>
      <c r="O176" s="120">
        <v>-2517</v>
      </c>
      <c r="P176" s="120">
        <v>0</v>
      </c>
      <c r="Q176" s="253">
        <v>0</v>
      </c>
    </row>
    <row r="177" spans="2:17" ht="23.5" customHeight="1" x14ac:dyDescent="0.15">
      <c r="B177" s="128">
        <v>-5523</v>
      </c>
      <c r="C177" s="91">
        <v>-7934</v>
      </c>
      <c r="D177" s="91">
        <v>-85</v>
      </c>
      <c r="E177" s="91">
        <v>805</v>
      </c>
      <c r="F177" s="91">
        <v>-12737</v>
      </c>
      <c r="G177" s="91">
        <v>25656</v>
      </c>
      <c r="H177" s="91">
        <f t="shared" si="25"/>
        <v>12919</v>
      </c>
      <c r="I177" s="242" t="s">
        <v>565</v>
      </c>
      <c r="J177" s="248" t="s">
        <v>566</v>
      </c>
      <c r="K177" s="91">
        <f t="shared" si="24"/>
        <v>12919</v>
      </c>
      <c r="L177" s="91">
        <v>0</v>
      </c>
      <c r="M177" s="91">
        <v>12919</v>
      </c>
      <c r="N177" s="86">
        <v>4668</v>
      </c>
      <c r="O177" s="86">
        <v>8251</v>
      </c>
      <c r="P177" s="91">
        <v>0</v>
      </c>
      <c r="Q177" s="244"/>
    </row>
    <row r="178" spans="2:17" ht="23.5" customHeight="1" x14ac:dyDescent="0.15">
      <c r="B178" s="128">
        <v>-12969</v>
      </c>
      <c r="C178" s="91">
        <v>-21538</v>
      </c>
      <c r="D178" s="91">
        <v>-45427</v>
      </c>
      <c r="E178" s="91">
        <v>26841</v>
      </c>
      <c r="F178" s="91">
        <v>-53093</v>
      </c>
      <c r="G178" s="91">
        <v>39402</v>
      </c>
      <c r="H178" s="91">
        <f t="shared" si="25"/>
        <v>-13691</v>
      </c>
      <c r="I178" s="235" t="s">
        <v>528</v>
      </c>
      <c r="J178" s="248" t="s">
        <v>529</v>
      </c>
      <c r="K178" s="91">
        <f t="shared" si="24"/>
        <v>-13691</v>
      </c>
      <c r="L178" s="91">
        <v>-14335</v>
      </c>
      <c r="M178" s="91">
        <v>644</v>
      </c>
      <c r="N178" s="91">
        <v>11412</v>
      </c>
      <c r="O178" s="91">
        <v>-10768</v>
      </c>
      <c r="P178" s="91">
        <v>0</v>
      </c>
      <c r="Q178" s="253">
        <v>0</v>
      </c>
    </row>
    <row r="179" spans="2:17" ht="23.5" customHeight="1" x14ac:dyDescent="0.15">
      <c r="B179" s="128">
        <v>-16239</v>
      </c>
      <c r="C179" s="86">
        <v>0</v>
      </c>
      <c r="D179" s="86">
        <v>44117</v>
      </c>
      <c r="E179" s="86">
        <v>8</v>
      </c>
      <c r="F179" s="86">
        <v>27886</v>
      </c>
      <c r="G179" s="86">
        <v>27</v>
      </c>
      <c r="H179" s="86">
        <f t="shared" si="25"/>
        <v>27913</v>
      </c>
      <c r="I179" s="242" t="s">
        <v>567</v>
      </c>
      <c r="J179" s="248" t="s">
        <v>568</v>
      </c>
      <c r="K179" s="91">
        <f t="shared" si="24"/>
        <v>27913</v>
      </c>
      <c r="L179" s="91">
        <v>10190</v>
      </c>
      <c r="M179" s="91">
        <v>17723</v>
      </c>
      <c r="N179" s="239"/>
      <c r="O179" s="91">
        <v>17723</v>
      </c>
      <c r="P179" s="239"/>
      <c r="Q179" s="244"/>
    </row>
    <row r="180" spans="2:17" ht="23.5" customHeight="1" x14ac:dyDescent="0.15">
      <c r="B180" s="254">
        <v>48242</v>
      </c>
      <c r="C180" s="91">
        <v>-23</v>
      </c>
      <c r="D180" s="91">
        <v>12826</v>
      </c>
      <c r="E180" s="91">
        <v>-137</v>
      </c>
      <c r="F180" s="91">
        <v>60908</v>
      </c>
      <c r="G180" s="91">
        <v>-546</v>
      </c>
      <c r="H180" s="255">
        <f>SUM(F180:G180)</f>
        <v>60362</v>
      </c>
      <c r="I180" s="242" t="s">
        <v>569</v>
      </c>
      <c r="J180" s="248" t="s">
        <v>533</v>
      </c>
      <c r="K180" s="91">
        <f t="shared" si="24"/>
        <v>60362</v>
      </c>
      <c r="L180" s="143">
        <v>0</v>
      </c>
      <c r="M180" s="91">
        <v>60362</v>
      </c>
      <c r="N180" s="91">
        <v>9291</v>
      </c>
      <c r="O180" s="91">
        <v>48467</v>
      </c>
      <c r="P180" s="91">
        <v>1995</v>
      </c>
      <c r="Q180" s="144">
        <v>609</v>
      </c>
    </row>
    <row r="181" spans="2:17" ht="29.5" customHeight="1" x14ac:dyDescent="0.15">
      <c r="B181" s="128">
        <v>-1468</v>
      </c>
      <c r="C181" s="240">
        <v>-23</v>
      </c>
      <c r="D181" s="91">
        <v>-16</v>
      </c>
      <c r="E181" s="91">
        <v>-137</v>
      </c>
      <c r="F181" s="91">
        <v>-1644</v>
      </c>
      <c r="G181" s="240">
        <v>-389</v>
      </c>
      <c r="H181" s="245">
        <f>SUM(F181:G181)</f>
        <v>-2033</v>
      </c>
      <c r="I181" s="235" t="s">
        <v>570</v>
      </c>
      <c r="J181" s="256" t="s">
        <v>535</v>
      </c>
      <c r="K181" s="257">
        <f t="shared" si="24"/>
        <v>-2033</v>
      </c>
      <c r="L181" s="143">
        <v>0</v>
      </c>
      <c r="M181" s="91">
        <v>-2033</v>
      </c>
      <c r="N181" s="91">
        <v>0</v>
      </c>
      <c r="O181" s="91">
        <v>-2033</v>
      </c>
      <c r="P181" s="91">
        <v>0</v>
      </c>
      <c r="Q181" s="251">
        <v>0</v>
      </c>
    </row>
    <row r="182" spans="2:17" ht="23.5" customHeight="1" x14ac:dyDescent="0.15">
      <c r="B182" s="128">
        <v>-8447</v>
      </c>
      <c r="C182" s="240">
        <v>0</v>
      </c>
      <c r="D182" s="91">
        <v>0</v>
      </c>
      <c r="E182" s="91">
        <v>0</v>
      </c>
      <c r="F182" s="120">
        <v>-8447</v>
      </c>
      <c r="G182" s="247">
        <v>-157</v>
      </c>
      <c r="H182" s="245">
        <f>SUM(F182:G182)</f>
        <v>-8604</v>
      </c>
      <c r="I182" s="242" t="s">
        <v>571</v>
      </c>
      <c r="J182" s="248" t="s">
        <v>537</v>
      </c>
      <c r="K182" s="257">
        <f t="shared" si="24"/>
        <v>-8604</v>
      </c>
      <c r="L182" s="143">
        <v>0</v>
      </c>
      <c r="M182" s="91">
        <v>-8604</v>
      </c>
      <c r="N182" s="91">
        <v>0</v>
      </c>
      <c r="O182" s="91">
        <v>-8604</v>
      </c>
      <c r="P182" s="91">
        <v>0</v>
      </c>
      <c r="Q182" s="251">
        <v>0</v>
      </c>
    </row>
    <row r="183" spans="2:17" ht="29.5" customHeight="1" x14ac:dyDescent="0.15">
      <c r="B183" s="254">
        <v>58157</v>
      </c>
      <c r="C183" s="255">
        <v>0</v>
      </c>
      <c r="D183" s="86">
        <v>12842</v>
      </c>
      <c r="E183" s="86">
        <v>0</v>
      </c>
      <c r="F183" s="91">
        <v>70999</v>
      </c>
      <c r="G183" s="240">
        <v>0</v>
      </c>
      <c r="H183" s="245">
        <f t="shared" ref="H183:H184" si="26">SUM(F183:G183)</f>
        <v>70999</v>
      </c>
      <c r="I183" s="258" t="s">
        <v>572</v>
      </c>
      <c r="J183" s="259" t="s">
        <v>573</v>
      </c>
      <c r="K183" s="260">
        <f t="shared" si="24"/>
        <v>70999</v>
      </c>
      <c r="L183" s="143">
        <v>0</v>
      </c>
      <c r="M183" s="86">
        <v>70999</v>
      </c>
      <c r="N183" s="91">
        <v>9291</v>
      </c>
      <c r="O183" s="238">
        <v>59104</v>
      </c>
      <c r="P183" s="91">
        <v>1995</v>
      </c>
      <c r="Q183" s="251">
        <v>609</v>
      </c>
    </row>
    <row r="184" spans="2:17" ht="23.5" customHeight="1" x14ac:dyDescent="0.15">
      <c r="B184" s="254">
        <v>2496</v>
      </c>
      <c r="C184" s="255">
        <v>-33</v>
      </c>
      <c r="D184" s="86">
        <v>7477</v>
      </c>
      <c r="E184" s="86">
        <v>3471</v>
      </c>
      <c r="F184" s="238">
        <v>13411</v>
      </c>
      <c r="G184" s="261">
        <v>3</v>
      </c>
      <c r="H184" s="245">
        <f t="shared" si="26"/>
        <v>13414</v>
      </c>
      <c r="I184" s="258" t="s">
        <v>574</v>
      </c>
      <c r="J184" s="262" t="s">
        <v>541</v>
      </c>
      <c r="K184" s="243">
        <f t="shared" si="24"/>
        <v>13414</v>
      </c>
      <c r="L184" s="143">
        <v>11711</v>
      </c>
      <c r="M184" s="86">
        <v>1703</v>
      </c>
      <c r="N184" s="91">
        <v>1546</v>
      </c>
      <c r="O184" s="91">
        <v>157</v>
      </c>
      <c r="P184" s="91">
        <v>0</v>
      </c>
      <c r="Q184" s="251">
        <v>0</v>
      </c>
    </row>
    <row r="185" spans="2:17" ht="23.5" customHeight="1" thickBot="1" x14ac:dyDescent="0.2">
      <c r="B185" s="133">
        <v>-16872</v>
      </c>
      <c r="C185" s="263">
        <v>5121</v>
      </c>
      <c r="D185" s="107">
        <v>1878</v>
      </c>
      <c r="E185" s="107">
        <v>-1207</v>
      </c>
      <c r="F185" s="107">
        <v>-11080</v>
      </c>
      <c r="G185" s="264">
        <v>1172</v>
      </c>
      <c r="H185" s="245">
        <f>SUM(F185:G185)</f>
        <v>-9908</v>
      </c>
      <c r="I185" s="265" t="s">
        <v>575</v>
      </c>
      <c r="J185" s="266" t="s">
        <v>543</v>
      </c>
      <c r="K185" s="267">
        <f t="shared" si="24"/>
        <v>-9908</v>
      </c>
      <c r="L185" s="268">
        <v>111</v>
      </c>
      <c r="M185" s="107">
        <v>-10019</v>
      </c>
      <c r="N185" s="269">
        <v>1174</v>
      </c>
      <c r="O185" s="270">
        <v>-13405</v>
      </c>
      <c r="P185" s="270">
        <v>2983</v>
      </c>
      <c r="Q185" s="271">
        <v>-771</v>
      </c>
    </row>
    <row r="186" spans="2:17" ht="23.5" customHeight="1" thickTop="1" thickBot="1" x14ac:dyDescent="0.2">
      <c r="B186" s="385"/>
      <c r="C186" s="386"/>
      <c r="D186" s="386"/>
      <c r="E186" s="386"/>
      <c r="F186" s="386"/>
      <c r="G186" s="386"/>
      <c r="H186" s="386"/>
      <c r="I186" s="386"/>
      <c r="J186" s="386"/>
      <c r="K186" s="386"/>
      <c r="L186" s="386"/>
      <c r="M186" s="386"/>
      <c r="N186" s="386"/>
      <c r="O186" s="386"/>
      <c r="P186" s="386"/>
      <c r="Q186" s="387"/>
    </row>
    <row r="187" spans="2:17" ht="23.5" customHeight="1" thickTop="1" thickBot="1" x14ac:dyDescent="0.2">
      <c r="B187" s="395" t="s">
        <v>500</v>
      </c>
      <c r="C187" s="396"/>
      <c r="D187" s="396"/>
      <c r="E187" s="396"/>
      <c r="F187" s="396"/>
      <c r="G187" s="396"/>
      <c r="H187" s="397"/>
      <c r="I187" s="350" t="s">
        <v>501</v>
      </c>
      <c r="J187" s="351"/>
      <c r="K187" s="391" t="s">
        <v>502</v>
      </c>
      <c r="L187" s="392"/>
      <c r="M187" s="392"/>
      <c r="N187" s="392"/>
      <c r="O187" s="392"/>
      <c r="P187" s="392"/>
      <c r="Q187" s="393"/>
    </row>
    <row r="188" spans="2:17" ht="23.5" customHeight="1" thickTop="1" x14ac:dyDescent="0.15">
      <c r="B188" s="358" t="s">
        <v>330</v>
      </c>
      <c r="C188" s="361" t="s">
        <v>331</v>
      </c>
      <c r="D188" s="361" t="s">
        <v>332</v>
      </c>
      <c r="E188" s="361" t="s">
        <v>333</v>
      </c>
      <c r="F188" s="361" t="s">
        <v>334</v>
      </c>
      <c r="G188" s="74" t="s">
        <v>335</v>
      </c>
      <c r="H188" s="364" t="s">
        <v>336</v>
      </c>
      <c r="I188" s="350"/>
      <c r="J188" s="351"/>
      <c r="K188" s="357" t="s">
        <v>336</v>
      </c>
      <c r="L188" s="74" t="s">
        <v>335</v>
      </c>
      <c r="M188" s="360" t="s">
        <v>334</v>
      </c>
      <c r="N188" s="360" t="s">
        <v>333</v>
      </c>
      <c r="O188" s="360" t="s">
        <v>332</v>
      </c>
      <c r="P188" s="360" t="s">
        <v>331</v>
      </c>
      <c r="Q188" s="363" t="s">
        <v>330</v>
      </c>
    </row>
    <row r="189" spans="2:17" ht="23.5" customHeight="1" x14ac:dyDescent="0.15">
      <c r="B189" s="358"/>
      <c r="C189" s="361"/>
      <c r="D189" s="361"/>
      <c r="E189" s="361"/>
      <c r="F189" s="361"/>
      <c r="G189" s="75" t="s">
        <v>337</v>
      </c>
      <c r="H189" s="364"/>
      <c r="I189" s="350"/>
      <c r="J189" s="351"/>
      <c r="K189" s="358"/>
      <c r="L189" s="75" t="s">
        <v>337</v>
      </c>
      <c r="M189" s="361"/>
      <c r="N189" s="361"/>
      <c r="O189" s="361"/>
      <c r="P189" s="361"/>
      <c r="Q189" s="364"/>
    </row>
    <row r="190" spans="2:17" ht="23.5" customHeight="1" thickBot="1" x14ac:dyDescent="0.2">
      <c r="B190" s="359"/>
      <c r="C190" s="362"/>
      <c r="D190" s="362"/>
      <c r="E190" s="362"/>
      <c r="F190" s="362"/>
      <c r="G190" s="76"/>
      <c r="H190" s="365"/>
      <c r="I190" s="352"/>
      <c r="J190" s="353"/>
      <c r="K190" s="359"/>
      <c r="L190" s="76"/>
      <c r="M190" s="362"/>
      <c r="N190" s="362"/>
      <c r="O190" s="362"/>
      <c r="P190" s="362"/>
      <c r="Q190" s="365"/>
    </row>
    <row r="191" spans="2:17" ht="23.5" customHeight="1" thickTop="1" thickBot="1" x14ac:dyDescent="0.2">
      <c r="B191" s="382" t="s">
        <v>576</v>
      </c>
      <c r="C191" s="383"/>
      <c r="D191" s="383"/>
      <c r="E191" s="383"/>
      <c r="F191" s="383"/>
      <c r="G191" s="383"/>
      <c r="H191" s="383"/>
      <c r="I191" s="383"/>
      <c r="J191" s="383"/>
      <c r="K191" s="383"/>
      <c r="L191" s="383"/>
      <c r="M191" s="383"/>
      <c r="N191" s="383"/>
      <c r="O191" s="383"/>
      <c r="P191" s="383"/>
      <c r="Q191" s="384"/>
    </row>
    <row r="192" spans="2:17" ht="23.5" customHeight="1" thickTop="1" thickBot="1" x14ac:dyDescent="0.2">
      <c r="B192" s="237"/>
      <c r="C192" s="239"/>
      <c r="D192" s="239"/>
      <c r="E192" s="239"/>
      <c r="F192" s="239"/>
      <c r="G192" s="239"/>
      <c r="H192" s="239"/>
      <c r="I192" s="288" t="s">
        <v>577</v>
      </c>
      <c r="J192" s="231" t="s">
        <v>578</v>
      </c>
      <c r="K192" s="289">
        <f>SUM(L192:M192)</f>
        <v>-2941</v>
      </c>
      <c r="L192" s="290">
        <f>IFERROR(G193-L193,":")</f>
        <v>-174133</v>
      </c>
      <c r="M192" s="290">
        <f>IFERROR(F193-M193,":")</f>
        <v>171192</v>
      </c>
      <c r="N192" s="290">
        <f>IFERROR(E193-N193,":")</f>
        <v>-48106</v>
      </c>
      <c r="O192" s="290">
        <f>IFERROR(D193-O193,":")</f>
        <v>32651</v>
      </c>
      <c r="P192" s="290">
        <f>IFERROR(C193-P193,":")</f>
        <v>82624</v>
      </c>
      <c r="Q192" s="291">
        <f>IFERROR(B193-Q193,":")</f>
        <v>104020</v>
      </c>
    </row>
    <row r="193" spans="2:17" ht="23.5" customHeight="1" thickTop="1" x14ac:dyDescent="0.15">
      <c r="B193" s="128">
        <f>IFERROR(B215-B166-B142,":")</f>
        <v>90963</v>
      </c>
      <c r="C193" s="91">
        <f t="shared" ref="C193:G194" si="27">IFERROR(C215-C166-C142,":")</f>
        <v>2319</v>
      </c>
      <c r="D193" s="91">
        <f t="shared" si="27"/>
        <v>-1388826</v>
      </c>
      <c r="E193" s="91">
        <f t="shared" si="27"/>
        <v>-5768</v>
      </c>
      <c r="F193" s="91">
        <f t="shared" si="27"/>
        <v>-1301312</v>
      </c>
      <c r="G193" s="91">
        <f t="shared" si="27"/>
        <v>-738447</v>
      </c>
      <c r="H193" s="91">
        <f>IF(H142=0,":", IFERROR(H215-H166-H142,":"))</f>
        <v>-2039759</v>
      </c>
      <c r="I193" s="292" t="s">
        <v>506</v>
      </c>
      <c r="J193" s="236" t="s">
        <v>552</v>
      </c>
      <c r="K193" s="120">
        <f>IF(K142=0,":", IFERROR(K215-K166-K142,":"))</f>
        <v>-2036818</v>
      </c>
      <c r="L193" s="120">
        <f t="shared" ref="L193:Q208" si="28">IFERROR(L215-L166-L142,":")</f>
        <v>-564314</v>
      </c>
      <c r="M193" s="120">
        <f t="shared" si="28"/>
        <v>-1472504</v>
      </c>
      <c r="N193" s="120">
        <f t="shared" si="28"/>
        <v>42338</v>
      </c>
      <c r="O193" s="120">
        <f t="shared" si="28"/>
        <v>-1421477</v>
      </c>
      <c r="P193" s="120">
        <f t="shared" si="28"/>
        <v>-80305</v>
      </c>
      <c r="Q193" s="122">
        <f t="shared" si="28"/>
        <v>-13057</v>
      </c>
    </row>
    <row r="194" spans="2:17" ht="23.5" customHeight="1" x14ac:dyDescent="0.15">
      <c r="B194" s="237"/>
      <c r="C194" s="238">
        <f>IFERROR(C216-C167-C143,":")</f>
        <v>-3118</v>
      </c>
      <c r="D194" s="238">
        <f>IFERROR(D216-D167-D143,":")</f>
        <v>0</v>
      </c>
      <c r="E194" s="239"/>
      <c r="F194" s="238">
        <f t="shared" si="27"/>
        <v>-3118</v>
      </c>
      <c r="G194" s="240">
        <f t="shared" si="27"/>
        <v>-187</v>
      </c>
      <c r="H194" s="241">
        <f t="shared" ref="H194:H212" si="29">IF(H143=0,":", IFERROR(H216-H167-H143,":"))</f>
        <v>-3305</v>
      </c>
      <c r="I194" s="242" t="s">
        <v>508</v>
      </c>
      <c r="J194" s="236" t="s">
        <v>509</v>
      </c>
      <c r="K194" s="243">
        <f t="shared" ref="K194:K212" si="30">IF(K143=0,":", IFERROR(K216-K167-K143,":"))</f>
        <v>-362</v>
      </c>
      <c r="L194" s="91">
        <f t="shared" si="28"/>
        <v>-175</v>
      </c>
      <c r="M194" s="91">
        <f t="shared" si="28"/>
        <v>-187</v>
      </c>
      <c r="N194" s="239"/>
      <c r="O194" s="91">
        <f t="shared" si="28"/>
        <v>0</v>
      </c>
      <c r="P194" s="91">
        <f t="shared" si="28"/>
        <v>-187</v>
      </c>
      <c r="Q194" s="244"/>
    </row>
    <row r="195" spans="2:17" ht="23.5" customHeight="1" x14ac:dyDescent="0.15">
      <c r="B195" s="128">
        <f t="shared" ref="B195:G210" si="31">IFERROR(B217-B168-B144,":")</f>
        <v>-1739</v>
      </c>
      <c r="C195" s="91">
        <f t="shared" si="31"/>
        <v>-3118</v>
      </c>
      <c r="D195" s="91">
        <f t="shared" si="31"/>
        <v>8207</v>
      </c>
      <c r="E195" s="91">
        <f t="shared" si="31"/>
        <v>2979</v>
      </c>
      <c r="F195" s="91">
        <f t="shared" si="31"/>
        <v>6329</v>
      </c>
      <c r="G195" s="240">
        <f t="shared" si="31"/>
        <v>-11554</v>
      </c>
      <c r="H195" s="245">
        <f t="shared" si="29"/>
        <v>-5225</v>
      </c>
      <c r="I195" s="242" t="s">
        <v>510</v>
      </c>
      <c r="J195" s="236" t="s">
        <v>511</v>
      </c>
      <c r="K195" s="243">
        <f t="shared" si="30"/>
        <v>-5225</v>
      </c>
      <c r="L195" s="91">
        <f t="shared" si="28"/>
        <v>-15429</v>
      </c>
      <c r="M195" s="91">
        <f t="shared" si="28"/>
        <v>10204</v>
      </c>
      <c r="N195" s="91">
        <f t="shared" si="28"/>
        <v>0</v>
      </c>
      <c r="O195" s="91">
        <f t="shared" si="28"/>
        <v>10248</v>
      </c>
      <c r="P195" s="91">
        <f t="shared" si="28"/>
        <v>-44</v>
      </c>
      <c r="Q195" s="244"/>
    </row>
    <row r="196" spans="2:17" ht="23.5" customHeight="1" x14ac:dyDescent="0.15">
      <c r="B196" s="246">
        <f t="shared" si="31"/>
        <v>3438</v>
      </c>
      <c r="C196" s="91">
        <f t="shared" si="31"/>
        <v>-1216</v>
      </c>
      <c r="D196" s="91">
        <f t="shared" si="31"/>
        <v>-63125</v>
      </c>
      <c r="E196" s="91">
        <f t="shared" si="31"/>
        <v>-2278</v>
      </c>
      <c r="F196" s="91">
        <f t="shared" si="31"/>
        <v>-63181</v>
      </c>
      <c r="G196" s="91">
        <f t="shared" si="31"/>
        <v>-165154</v>
      </c>
      <c r="H196" s="247">
        <f t="shared" si="29"/>
        <v>-228335</v>
      </c>
      <c r="I196" s="235" t="s">
        <v>512</v>
      </c>
      <c r="J196" s="248" t="s">
        <v>513</v>
      </c>
      <c r="K196" s="91">
        <f t="shared" si="30"/>
        <v>-228335</v>
      </c>
      <c r="L196" s="91">
        <f t="shared" si="28"/>
        <v>-35058</v>
      </c>
      <c r="M196" s="91">
        <f t="shared" si="28"/>
        <v>-193277</v>
      </c>
      <c r="N196" s="91">
        <f t="shared" si="28"/>
        <v>5475</v>
      </c>
      <c r="O196" s="91">
        <f t="shared" si="28"/>
        <v>-125345</v>
      </c>
      <c r="P196" s="91">
        <f t="shared" si="28"/>
        <v>-73280</v>
      </c>
      <c r="Q196" s="287">
        <f t="shared" si="28"/>
        <v>-127</v>
      </c>
    </row>
    <row r="197" spans="2:17" ht="23.5" customHeight="1" x14ac:dyDescent="0.15">
      <c r="B197" s="128">
        <f t="shared" si="31"/>
        <v>-1118</v>
      </c>
      <c r="C197" s="91">
        <f t="shared" si="31"/>
        <v>-114</v>
      </c>
      <c r="D197" s="91">
        <f t="shared" si="31"/>
        <v>-3416</v>
      </c>
      <c r="E197" s="91">
        <f t="shared" si="31"/>
        <v>-236</v>
      </c>
      <c r="F197" s="91">
        <f t="shared" si="31"/>
        <v>-4884</v>
      </c>
      <c r="G197" s="240">
        <f t="shared" si="31"/>
        <v>-293</v>
      </c>
      <c r="H197" s="245">
        <f t="shared" si="29"/>
        <v>-5177</v>
      </c>
      <c r="I197" s="235" t="s">
        <v>514</v>
      </c>
      <c r="J197" s="248" t="s">
        <v>515</v>
      </c>
      <c r="K197" s="243">
        <f t="shared" si="30"/>
        <v>-5177</v>
      </c>
      <c r="L197" s="91">
        <f t="shared" si="28"/>
        <v>-5502</v>
      </c>
      <c r="M197" s="91">
        <f t="shared" si="28"/>
        <v>325</v>
      </c>
      <c r="N197" s="91">
        <f t="shared" si="28"/>
        <v>118</v>
      </c>
      <c r="O197" s="91">
        <f t="shared" si="28"/>
        <v>266</v>
      </c>
      <c r="P197" s="91">
        <f t="shared" si="28"/>
        <v>0</v>
      </c>
      <c r="Q197" s="287">
        <f t="shared" si="28"/>
        <v>-59</v>
      </c>
    </row>
    <row r="198" spans="2:17" ht="23.5" customHeight="1" x14ac:dyDescent="0.15">
      <c r="B198" s="128">
        <f t="shared" si="31"/>
        <v>4556</v>
      </c>
      <c r="C198" s="91">
        <f t="shared" si="31"/>
        <v>-1102</v>
      </c>
      <c r="D198" s="91">
        <f t="shared" si="31"/>
        <v>-59709</v>
      </c>
      <c r="E198" s="91">
        <f t="shared" si="31"/>
        <v>-2042</v>
      </c>
      <c r="F198" s="91">
        <f t="shared" si="31"/>
        <v>-58297</v>
      </c>
      <c r="G198" s="240">
        <f t="shared" si="31"/>
        <v>-164861</v>
      </c>
      <c r="H198" s="245">
        <f t="shared" si="29"/>
        <v>-223158</v>
      </c>
      <c r="I198" s="235" t="s">
        <v>516</v>
      </c>
      <c r="J198" s="248" t="s">
        <v>517</v>
      </c>
      <c r="K198" s="249">
        <f t="shared" si="30"/>
        <v>-223158</v>
      </c>
      <c r="L198" s="86">
        <f t="shared" si="28"/>
        <v>-29556</v>
      </c>
      <c r="M198" s="86">
        <f t="shared" si="28"/>
        <v>-193602</v>
      </c>
      <c r="N198" s="86">
        <f t="shared" si="28"/>
        <v>5357</v>
      </c>
      <c r="O198" s="86">
        <f t="shared" si="28"/>
        <v>-125611</v>
      </c>
      <c r="P198" s="86">
        <f t="shared" si="28"/>
        <v>-73280</v>
      </c>
      <c r="Q198" s="287">
        <f t="shared" si="28"/>
        <v>-68</v>
      </c>
    </row>
    <row r="199" spans="2:17" ht="23.5" customHeight="1" x14ac:dyDescent="0.15">
      <c r="B199" s="90">
        <f t="shared" si="31"/>
        <v>13557</v>
      </c>
      <c r="C199" s="91">
        <f t="shared" si="31"/>
        <v>-1019</v>
      </c>
      <c r="D199" s="91">
        <f t="shared" si="31"/>
        <v>-46332</v>
      </c>
      <c r="E199" s="91">
        <f t="shared" si="31"/>
        <v>424</v>
      </c>
      <c r="F199" s="91">
        <f t="shared" si="31"/>
        <v>-33370</v>
      </c>
      <c r="G199" s="240">
        <f t="shared" si="31"/>
        <v>-2940</v>
      </c>
      <c r="H199" s="245">
        <f t="shared" si="29"/>
        <v>-36310</v>
      </c>
      <c r="I199" s="242" t="s">
        <v>518</v>
      </c>
      <c r="J199" s="236" t="s">
        <v>519</v>
      </c>
      <c r="K199" s="243">
        <f t="shared" si="30"/>
        <v>-36310</v>
      </c>
      <c r="L199" s="91">
        <f t="shared" si="28"/>
        <v>8266</v>
      </c>
      <c r="M199" s="91">
        <f t="shared" si="28"/>
        <v>-44576</v>
      </c>
      <c r="N199" s="91">
        <f t="shared" si="28"/>
        <v>-43210</v>
      </c>
      <c r="O199" s="91">
        <f>IFERROR(O221-O172-O148,":")</f>
        <v>4812</v>
      </c>
      <c r="P199" s="91">
        <f t="shared" si="28"/>
        <v>1620</v>
      </c>
      <c r="Q199" s="144">
        <f t="shared" si="28"/>
        <v>-7798</v>
      </c>
    </row>
    <row r="200" spans="2:17" ht="23.5" customHeight="1" x14ac:dyDescent="0.15">
      <c r="B200" s="128">
        <f t="shared" si="31"/>
        <v>0</v>
      </c>
      <c r="C200" s="91">
        <f t="shared" si="31"/>
        <v>0</v>
      </c>
      <c r="D200" s="91">
        <f t="shared" si="31"/>
        <v>-55265</v>
      </c>
      <c r="E200" s="91">
        <f t="shared" si="31"/>
        <v>0</v>
      </c>
      <c r="F200" s="91">
        <f t="shared" si="31"/>
        <v>-55265</v>
      </c>
      <c r="G200" s="91">
        <f t="shared" si="31"/>
        <v>3411</v>
      </c>
      <c r="H200" s="91">
        <f t="shared" si="29"/>
        <v>-51854</v>
      </c>
      <c r="I200" s="242" t="s">
        <v>520</v>
      </c>
      <c r="J200" s="248" t="s">
        <v>515</v>
      </c>
      <c r="K200" s="91">
        <f t="shared" si="30"/>
        <v>-51854</v>
      </c>
      <c r="L200" s="91">
        <f t="shared" si="28"/>
        <v>-12394</v>
      </c>
      <c r="M200" s="91">
        <f t="shared" si="28"/>
        <v>-39460</v>
      </c>
      <c r="N200" s="91">
        <f t="shared" si="28"/>
        <v>-9097</v>
      </c>
      <c r="O200" s="91">
        <f t="shared" si="28"/>
        <v>-21375</v>
      </c>
      <c r="P200" s="91">
        <f t="shared" si="28"/>
        <v>-115</v>
      </c>
      <c r="Q200" s="251">
        <f t="shared" si="28"/>
        <v>-8873</v>
      </c>
    </row>
    <row r="201" spans="2:17" ht="23.5" customHeight="1" x14ac:dyDescent="0.15">
      <c r="B201" s="128">
        <f t="shared" si="31"/>
        <v>13557</v>
      </c>
      <c r="C201" s="91">
        <f t="shared" si="31"/>
        <v>-1019</v>
      </c>
      <c r="D201" s="91">
        <f t="shared" si="31"/>
        <v>8933</v>
      </c>
      <c r="E201" s="91">
        <f t="shared" si="31"/>
        <v>424</v>
      </c>
      <c r="F201" s="91">
        <f t="shared" si="31"/>
        <v>21895</v>
      </c>
      <c r="G201" s="91">
        <f t="shared" si="31"/>
        <v>-6351</v>
      </c>
      <c r="H201" s="91">
        <f t="shared" si="29"/>
        <v>15544</v>
      </c>
      <c r="I201" s="242" t="s">
        <v>521</v>
      </c>
      <c r="J201" s="248" t="s">
        <v>517</v>
      </c>
      <c r="K201" s="91">
        <f t="shared" si="30"/>
        <v>15544</v>
      </c>
      <c r="L201" s="91">
        <f t="shared" si="28"/>
        <v>20660</v>
      </c>
      <c r="M201" s="91">
        <f t="shared" si="28"/>
        <v>-5116</v>
      </c>
      <c r="N201" s="91">
        <f t="shared" si="28"/>
        <v>-34113</v>
      </c>
      <c r="O201" s="91">
        <f t="shared" si="28"/>
        <v>26187</v>
      </c>
      <c r="P201" s="91">
        <f t="shared" si="28"/>
        <v>1735</v>
      </c>
      <c r="Q201" s="251">
        <f t="shared" si="28"/>
        <v>1075</v>
      </c>
    </row>
    <row r="202" spans="2:17" ht="23.5" customHeight="1" x14ac:dyDescent="0.15">
      <c r="B202" s="90">
        <f t="shared" si="31"/>
        <v>125838</v>
      </c>
      <c r="C202" s="91">
        <f t="shared" si="31"/>
        <v>11398</v>
      </c>
      <c r="D202" s="91">
        <f t="shared" si="31"/>
        <v>233645</v>
      </c>
      <c r="E202" s="91">
        <f t="shared" si="31"/>
        <v>-3338</v>
      </c>
      <c r="F202" s="91">
        <f t="shared" si="31"/>
        <v>367543</v>
      </c>
      <c r="G202" s="91">
        <f t="shared" si="31"/>
        <v>94215</v>
      </c>
      <c r="H202" s="245">
        <f t="shared" si="29"/>
        <v>461758</v>
      </c>
      <c r="I202" s="242" t="s">
        <v>522</v>
      </c>
      <c r="J202" s="236" t="s">
        <v>523</v>
      </c>
      <c r="K202" s="91">
        <f t="shared" si="30"/>
        <v>461758</v>
      </c>
      <c r="L202" s="91">
        <f t="shared" si="28"/>
        <v>125584</v>
      </c>
      <c r="M202" s="91">
        <f t="shared" si="28"/>
        <v>336174</v>
      </c>
      <c r="N202" s="91">
        <f t="shared" si="28"/>
        <v>186141</v>
      </c>
      <c r="O202" s="91">
        <f t="shared" si="28"/>
        <v>150033</v>
      </c>
      <c r="P202" s="91">
        <f t="shared" si="28"/>
        <v>0</v>
      </c>
      <c r="Q202" s="252">
        <f t="shared" si="28"/>
        <v>0</v>
      </c>
    </row>
    <row r="203" spans="2:17" ht="23.5" customHeight="1" x14ac:dyDescent="0.15">
      <c r="B203" s="128">
        <f t="shared" si="31"/>
        <v>59127</v>
      </c>
      <c r="C203" s="91">
        <f t="shared" si="31"/>
        <v>11398</v>
      </c>
      <c r="D203" s="91">
        <f t="shared" si="31"/>
        <v>204922</v>
      </c>
      <c r="E203" s="91">
        <f t="shared" si="31"/>
        <v>-3428</v>
      </c>
      <c r="F203" s="91">
        <f t="shared" si="31"/>
        <v>272019</v>
      </c>
      <c r="G203" s="91">
        <f t="shared" si="31"/>
        <v>93947</v>
      </c>
      <c r="H203" s="91">
        <f t="shared" si="29"/>
        <v>365966</v>
      </c>
      <c r="I203" s="242" t="s">
        <v>524</v>
      </c>
      <c r="J203" s="236" t="s">
        <v>525</v>
      </c>
      <c r="K203" s="91">
        <f t="shared" si="30"/>
        <v>365966</v>
      </c>
      <c r="L203" s="91">
        <f t="shared" si="28"/>
        <v>117853</v>
      </c>
      <c r="M203" s="91">
        <f t="shared" si="28"/>
        <v>248113</v>
      </c>
      <c r="N203" s="120">
        <f t="shared" si="28"/>
        <v>186141</v>
      </c>
      <c r="O203" s="120">
        <f t="shared" si="28"/>
        <v>61972</v>
      </c>
      <c r="P203" s="120">
        <f t="shared" si="28"/>
        <v>0</v>
      </c>
      <c r="Q203" s="253">
        <f t="shared" si="28"/>
        <v>0</v>
      </c>
    </row>
    <row r="204" spans="2:17" ht="23.5" customHeight="1" x14ac:dyDescent="0.15">
      <c r="B204" s="128">
        <f t="shared" si="31"/>
        <v>23344</v>
      </c>
      <c r="C204" s="91">
        <f t="shared" si="31"/>
        <v>15362</v>
      </c>
      <c r="D204" s="91">
        <f t="shared" si="31"/>
        <v>71750</v>
      </c>
      <c r="E204" s="91">
        <f t="shared" si="31"/>
        <v>2531</v>
      </c>
      <c r="F204" s="91">
        <f t="shared" si="31"/>
        <v>112987</v>
      </c>
      <c r="G204" s="91">
        <f t="shared" si="31"/>
        <v>105652</v>
      </c>
      <c r="H204" s="91">
        <f t="shared" si="29"/>
        <v>218639</v>
      </c>
      <c r="I204" s="242" t="s">
        <v>526</v>
      </c>
      <c r="J204" s="236" t="s">
        <v>527</v>
      </c>
      <c r="K204" s="91">
        <f t="shared" si="30"/>
        <v>218639</v>
      </c>
      <c r="L204" s="91">
        <f t="shared" si="28"/>
        <v>0</v>
      </c>
      <c r="M204" s="91">
        <f t="shared" si="28"/>
        <v>218639</v>
      </c>
      <c r="N204" s="86">
        <f t="shared" si="28"/>
        <v>157546</v>
      </c>
      <c r="O204" s="86">
        <f t="shared" si="28"/>
        <v>61093</v>
      </c>
      <c r="P204" s="91">
        <f t="shared" si="28"/>
        <v>0</v>
      </c>
      <c r="Q204" s="244"/>
    </row>
    <row r="205" spans="2:17" ht="23.5" customHeight="1" x14ac:dyDescent="0.15">
      <c r="B205" s="128">
        <f t="shared" si="31"/>
        <v>35783</v>
      </c>
      <c r="C205" s="91">
        <f t="shared" si="31"/>
        <v>-3964</v>
      </c>
      <c r="D205" s="91">
        <f t="shared" si="31"/>
        <v>133172</v>
      </c>
      <c r="E205" s="91">
        <f t="shared" si="31"/>
        <v>-5959</v>
      </c>
      <c r="F205" s="91">
        <f t="shared" si="31"/>
        <v>159032</v>
      </c>
      <c r="G205" s="91">
        <f t="shared" si="31"/>
        <v>-11705</v>
      </c>
      <c r="H205" s="91">
        <f t="shared" si="29"/>
        <v>147327</v>
      </c>
      <c r="I205" s="235" t="s">
        <v>528</v>
      </c>
      <c r="J205" s="236" t="s">
        <v>529</v>
      </c>
      <c r="K205" s="91">
        <f t="shared" si="30"/>
        <v>147327</v>
      </c>
      <c r="L205" s="91">
        <f t="shared" si="28"/>
        <v>117853</v>
      </c>
      <c r="M205" s="91">
        <f t="shared" si="28"/>
        <v>29474</v>
      </c>
      <c r="N205" s="91">
        <f t="shared" si="28"/>
        <v>28595</v>
      </c>
      <c r="O205" s="91">
        <f t="shared" si="28"/>
        <v>879</v>
      </c>
      <c r="P205" s="91">
        <f t="shared" si="28"/>
        <v>0</v>
      </c>
      <c r="Q205" s="253">
        <f t="shared" si="28"/>
        <v>0</v>
      </c>
    </row>
    <row r="206" spans="2:17" ht="23.5" customHeight="1" x14ac:dyDescent="0.15">
      <c r="B206" s="128">
        <f t="shared" si="31"/>
        <v>66711</v>
      </c>
      <c r="C206" s="86">
        <f t="shared" si="31"/>
        <v>0</v>
      </c>
      <c r="D206" s="86">
        <f t="shared" si="31"/>
        <v>28723</v>
      </c>
      <c r="E206" s="86">
        <f t="shared" si="31"/>
        <v>90</v>
      </c>
      <c r="F206" s="86">
        <f t="shared" si="31"/>
        <v>95524</v>
      </c>
      <c r="G206" s="86">
        <f t="shared" si="31"/>
        <v>268</v>
      </c>
      <c r="H206" s="86">
        <f t="shared" si="29"/>
        <v>95792</v>
      </c>
      <c r="I206" s="242" t="s">
        <v>530</v>
      </c>
      <c r="J206" s="236" t="s">
        <v>531</v>
      </c>
      <c r="K206" s="91">
        <f t="shared" si="30"/>
        <v>95792</v>
      </c>
      <c r="L206" s="91">
        <f t="shared" si="28"/>
        <v>7731</v>
      </c>
      <c r="M206" s="91">
        <f t="shared" si="28"/>
        <v>88061</v>
      </c>
      <c r="N206" s="239"/>
      <c r="O206" s="91">
        <f>IFERROR(O228-O179-O155,":")</f>
        <v>88061</v>
      </c>
      <c r="P206" s="239"/>
      <c r="Q206" s="244"/>
    </row>
    <row r="207" spans="2:17" ht="23.5" customHeight="1" x14ac:dyDescent="0.15">
      <c r="B207" s="254">
        <f t="shared" si="31"/>
        <v>-66301</v>
      </c>
      <c r="C207" s="91">
        <f t="shared" si="31"/>
        <v>0</v>
      </c>
      <c r="D207" s="91">
        <f t="shared" si="31"/>
        <v>-131060</v>
      </c>
      <c r="E207" s="91">
        <f t="shared" si="31"/>
        <v>0</v>
      </c>
      <c r="F207" s="91">
        <f t="shared" si="31"/>
        <v>-197361</v>
      </c>
      <c r="G207" s="91">
        <f t="shared" si="31"/>
        <v>2682</v>
      </c>
      <c r="H207" s="255">
        <f t="shared" si="29"/>
        <v>-194679</v>
      </c>
      <c r="I207" s="242" t="s">
        <v>532</v>
      </c>
      <c r="J207" s="248" t="s">
        <v>533</v>
      </c>
      <c r="K207" s="91">
        <f t="shared" si="30"/>
        <v>-194679</v>
      </c>
      <c r="L207" s="143">
        <f t="shared" si="28"/>
        <v>0</v>
      </c>
      <c r="M207" s="91">
        <f t="shared" si="28"/>
        <v>-194679</v>
      </c>
      <c r="N207" s="91">
        <f t="shared" si="28"/>
        <v>-101105</v>
      </c>
      <c r="O207" s="91">
        <f t="shared" si="28"/>
        <v>-78974</v>
      </c>
      <c r="P207" s="91">
        <f t="shared" si="28"/>
        <v>-7641</v>
      </c>
      <c r="Q207" s="144">
        <f t="shared" si="28"/>
        <v>-6959</v>
      </c>
    </row>
    <row r="208" spans="2:17" ht="29.5" customHeight="1" x14ac:dyDescent="0.15">
      <c r="B208" s="128">
        <f t="shared" si="31"/>
        <v>0</v>
      </c>
      <c r="C208" s="240">
        <f>IFERROR(C230-C181-C157,":")</f>
        <v>0</v>
      </c>
      <c r="D208" s="91">
        <f>IFERROR(D230-D181-D157,":")</f>
        <v>0</v>
      </c>
      <c r="E208" s="91">
        <f t="shared" si="31"/>
        <v>0</v>
      </c>
      <c r="F208" s="91">
        <f t="shared" si="31"/>
        <v>0</v>
      </c>
      <c r="G208" s="240">
        <f t="shared" si="31"/>
        <v>0</v>
      </c>
      <c r="H208" s="245">
        <f t="shared" si="29"/>
        <v>0</v>
      </c>
      <c r="I208" s="235" t="s">
        <v>534</v>
      </c>
      <c r="J208" s="256" t="s">
        <v>535</v>
      </c>
      <c r="K208" s="257">
        <f t="shared" si="30"/>
        <v>0</v>
      </c>
      <c r="L208" s="143">
        <f t="shared" si="28"/>
        <v>0</v>
      </c>
      <c r="M208" s="91">
        <f t="shared" si="28"/>
        <v>0</v>
      </c>
      <c r="N208" s="91">
        <f t="shared" si="28"/>
        <v>0</v>
      </c>
      <c r="O208" s="91">
        <f t="shared" si="28"/>
        <v>0</v>
      </c>
      <c r="P208" s="91">
        <f t="shared" si="28"/>
        <v>0</v>
      </c>
      <c r="Q208" s="251">
        <f t="shared" si="28"/>
        <v>0</v>
      </c>
    </row>
    <row r="209" spans="2:17" ht="23.5" customHeight="1" x14ac:dyDescent="0.15">
      <c r="B209" s="128">
        <f t="shared" si="31"/>
        <v>25860</v>
      </c>
      <c r="C209" s="240">
        <f t="shared" si="31"/>
        <v>0</v>
      </c>
      <c r="D209" s="91">
        <f t="shared" si="31"/>
        <v>0</v>
      </c>
      <c r="E209" s="91">
        <f t="shared" si="31"/>
        <v>0</v>
      </c>
      <c r="F209" s="120">
        <f t="shared" si="31"/>
        <v>25860</v>
      </c>
      <c r="G209" s="247">
        <f t="shared" si="31"/>
        <v>2682</v>
      </c>
      <c r="H209" s="245">
        <f t="shared" si="29"/>
        <v>28542</v>
      </c>
      <c r="I209" s="242" t="s">
        <v>536</v>
      </c>
      <c r="J209" s="248" t="s">
        <v>537</v>
      </c>
      <c r="K209" s="257">
        <f t="shared" si="30"/>
        <v>28542</v>
      </c>
      <c r="L209" s="143">
        <f t="shared" ref="L209:Q212" si="32">IFERROR(L231-L182-L158,":")</f>
        <v>0</v>
      </c>
      <c r="M209" s="91">
        <f t="shared" si="32"/>
        <v>28542</v>
      </c>
      <c r="N209" s="91">
        <f t="shared" si="32"/>
        <v>0</v>
      </c>
      <c r="O209" s="91">
        <f t="shared" si="32"/>
        <v>28542</v>
      </c>
      <c r="P209" s="91">
        <f t="shared" si="32"/>
        <v>0</v>
      </c>
      <c r="Q209" s="251">
        <f t="shared" si="32"/>
        <v>0</v>
      </c>
    </row>
    <row r="210" spans="2:17" ht="29.5" customHeight="1" x14ac:dyDescent="0.15">
      <c r="B210" s="254">
        <f t="shared" si="31"/>
        <v>-92161</v>
      </c>
      <c r="C210" s="255">
        <f t="shared" si="31"/>
        <v>0</v>
      </c>
      <c r="D210" s="86">
        <f t="shared" si="31"/>
        <v>-131060</v>
      </c>
      <c r="E210" s="86">
        <f t="shared" si="31"/>
        <v>0</v>
      </c>
      <c r="F210" s="91">
        <f t="shared" si="31"/>
        <v>-223221</v>
      </c>
      <c r="G210" s="240">
        <f t="shared" si="31"/>
        <v>0</v>
      </c>
      <c r="H210" s="245">
        <f t="shared" si="29"/>
        <v>-223221</v>
      </c>
      <c r="I210" s="258" t="s">
        <v>538</v>
      </c>
      <c r="J210" s="259" t="s">
        <v>539</v>
      </c>
      <c r="K210" s="260">
        <f t="shared" si="30"/>
        <v>-223221</v>
      </c>
      <c r="L210" s="143">
        <f t="shared" si="32"/>
        <v>0</v>
      </c>
      <c r="M210" s="86">
        <f t="shared" si="32"/>
        <v>-223221</v>
      </c>
      <c r="N210" s="91">
        <f t="shared" si="32"/>
        <v>-101105</v>
      </c>
      <c r="O210" s="238">
        <f t="shared" si="32"/>
        <v>-107516</v>
      </c>
      <c r="P210" s="91">
        <f t="shared" si="32"/>
        <v>-7641</v>
      </c>
      <c r="Q210" s="251">
        <f t="shared" si="32"/>
        <v>-6959</v>
      </c>
    </row>
    <row r="211" spans="2:17" ht="23.5" customHeight="1" x14ac:dyDescent="0.15">
      <c r="B211" s="254">
        <f t="shared" ref="B211:G212" si="33">IFERROR(B233-B184-B160,":")</f>
        <v>829</v>
      </c>
      <c r="C211" s="255">
        <f t="shared" si="33"/>
        <v>-316</v>
      </c>
      <c r="D211" s="86">
        <f t="shared" si="33"/>
        <v>-1391726</v>
      </c>
      <c r="E211" s="86">
        <f t="shared" si="33"/>
        <v>-6460</v>
      </c>
      <c r="F211" s="238">
        <f t="shared" si="33"/>
        <v>-1397673</v>
      </c>
      <c r="G211" s="261">
        <f t="shared" si="33"/>
        <v>-655487</v>
      </c>
      <c r="H211" s="245">
        <f t="shared" si="29"/>
        <v>-2053160</v>
      </c>
      <c r="I211" s="258" t="s">
        <v>540</v>
      </c>
      <c r="J211" s="262" t="s">
        <v>541</v>
      </c>
      <c r="K211" s="243">
        <f t="shared" si="30"/>
        <v>-2053160</v>
      </c>
      <c r="L211" s="143">
        <f t="shared" si="32"/>
        <v>-647241</v>
      </c>
      <c r="M211" s="86">
        <f t="shared" si="32"/>
        <v>-1405919</v>
      </c>
      <c r="N211" s="91">
        <f t="shared" si="32"/>
        <v>-7855</v>
      </c>
      <c r="O211" s="91">
        <f t="shared" si="32"/>
        <v>-1399390</v>
      </c>
      <c r="P211" s="91">
        <f t="shared" si="32"/>
        <v>-1100</v>
      </c>
      <c r="Q211" s="251">
        <f t="shared" si="32"/>
        <v>2426</v>
      </c>
    </row>
    <row r="212" spans="2:17" ht="23.5" customHeight="1" thickBot="1" x14ac:dyDescent="0.2">
      <c r="B212" s="133">
        <f t="shared" si="33"/>
        <v>15341</v>
      </c>
      <c r="C212" s="263">
        <f t="shared" si="33"/>
        <v>-292</v>
      </c>
      <c r="D212" s="107">
        <f t="shared" si="33"/>
        <v>1565</v>
      </c>
      <c r="E212" s="107">
        <f t="shared" si="33"/>
        <v>2905</v>
      </c>
      <c r="F212" s="107">
        <f t="shared" si="33"/>
        <v>19519</v>
      </c>
      <c r="G212" s="264">
        <f t="shared" si="33"/>
        <v>-22</v>
      </c>
      <c r="H212" s="245">
        <f t="shared" si="29"/>
        <v>19497</v>
      </c>
      <c r="I212" s="265" t="s">
        <v>542</v>
      </c>
      <c r="J212" s="266" t="s">
        <v>543</v>
      </c>
      <c r="K212" s="267">
        <f t="shared" si="30"/>
        <v>19497</v>
      </c>
      <c r="L212" s="268">
        <f t="shared" si="32"/>
        <v>-261</v>
      </c>
      <c r="M212" s="107">
        <f t="shared" si="32"/>
        <v>19758</v>
      </c>
      <c r="N212" s="269">
        <f t="shared" si="32"/>
        <v>2892</v>
      </c>
      <c r="O212" s="270">
        <f t="shared" si="32"/>
        <v>17138</v>
      </c>
      <c r="P212" s="270">
        <f t="shared" si="32"/>
        <v>327</v>
      </c>
      <c r="Q212" s="271">
        <f t="shared" si="32"/>
        <v>-599</v>
      </c>
    </row>
    <row r="213" spans="2:17" ht="23.5" customHeight="1" thickTop="1" thickBot="1" x14ac:dyDescent="0.2">
      <c r="B213" s="382" t="s">
        <v>579</v>
      </c>
      <c r="C213" s="383"/>
      <c r="D213" s="383"/>
      <c r="E213" s="383"/>
      <c r="F213" s="383"/>
      <c r="G213" s="383"/>
      <c r="H213" s="383"/>
      <c r="I213" s="383"/>
      <c r="J213" s="383"/>
      <c r="K213" s="383"/>
      <c r="L213" s="383"/>
      <c r="M213" s="383"/>
      <c r="N213" s="383"/>
      <c r="O213" s="383"/>
      <c r="P213" s="383"/>
      <c r="Q213" s="384"/>
    </row>
    <row r="214" spans="2:17" ht="23.5" customHeight="1" thickTop="1" thickBot="1" x14ac:dyDescent="0.2">
      <c r="B214" s="237"/>
      <c r="C214" s="239"/>
      <c r="D214" s="239"/>
      <c r="E214" s="239"/>
      <c r="F214" s="239"/>
      <c r="G214" s="239"/>
      <c r="H214" s="239"/>
      <c r="I214" s="288" t="s">
        <v>504</v>
      </c>
      <c r="J214" s="231" t="s">
        <v>505</v>
      </c>
      <c r="K214" s="289">
        <f t="shared" ref="K214:K221" si="34">SUM(L214:M214)</f>
        <v>7269</v>
      </c>
      <c r="L214" s="290">
        <v>289107</v>
      </c>
      <c r="M214" s="290">
        <v>-281838</v>
      </c>
      <c r="N214" s="290">
        <v>-2785967</v>
      </c>
      <c r="O214" s="290">
        <v>-71942</v>
      </c>
      <c r="P214" s="290">
        <v>-1221109</v>
      </c>
      <c r="Q214" s="291">
        <v>3797179</v>
      </c>
    </row>
    <row r="215" spans="2:17" ht="23.5" customHeight="1" thickTop="1" x14ac:dyDescent="0.15">
      <c r="B215" s="128">
        <v>5435056</v>
      </c>
      <c r="C215" s="91">
        <v>647364</v>
      </c>
      <c r="D215" s="91">
        <v>21207432</v>
      </c>
      <c r="E215" s="91">
        <v>1940863</v>
      </c>
      <c r="F215" s="91">
        <v>29230716</v>
      </c>
      <c r="G215" s="91">
        <v>10132193</v>
      </c>
      <c r="H215" s="91">
        <f t="shared" ref="H215:H223" si="35">SUM(F215:G215)</f>
        <v>39362909</v>
      </c>
      <c r="I215" s="292" t="s">
        <v>506</v>
      </c>
      <c r="J215" s="236" t="s">
        <v>507</v>
      </c>
      <c r="K215" s="120">
        <f t="shared" si="34"/>
        <v>39355640</v>
      </c>
      <c r="L215" s="120">
        <v>9843086</v>
      </c>
      <c r="M215" s="120">
        <v>29512554</v>
      </c>
      <c r="N215" s="120">
        <v>4726830</v>
      </c>
      <c r="O215" s="120">
        <v>21279374</v>
      </c>
      <c r="P215" s="120">
        <v>1868473</v>
      </c>
      <c r="Q215" s="122">
        <v>1637877</v>
      </c>
    </row>
    <row r="216" spans="2:17" ht="23.5" customHeight="1" x14ac:dyDescent="0.15">
      <c r="B216" s="237"/>
      <c r="C216" s="238">
        <v>16267</v>
      </c>
      <c r="D216" s="238">
        <v>0</v>
      </c>
      <c r="E216" s="239"/>
      <c r="F216" s="238">
        <v>16267</v>
      </c>
      <c r="G216" s="240">
        <v>9450</v>
      </c>
      <c r="H216" s="241">
        <f t="shared" si="35"/>
        <v>25717</v>
      </c>
      <c r="I216" s="242" t="s">
        <v>508</v>
      </c>
      <c r="J216" s="236" t="s">
        <v>509</v>
      </c>
      <c r="K216" s="243">
        <f t="shared" si="34"/>
        <v>18449</v>
      </c>
      <c r="L216" s="91">
        <v>8999</v>
      </c>
      <c r="M216" s="91">
        <v>9450</v>
      </c>
      <c r="N216" s="239"/>
      <c r="O216" s="91">
        <v>0</v>
      </c>
      <c r="P216" s="91">
        <v>9450</v>
      </c>
      <c r="Q216" s="244"/>
    </row>
    <row r="217" spans="2:17" ht="23.5" customHeight="1" x14ac:dyDescent="0.15">
      <c r="B217" s="128">
        <v>1357086</v>
      </c>
      <c r="C217" s="91">
        <v>87435</v>
      </c>
      <c r="D217" s="91">
        <v>4877040</v>
      </c>
      <c r="E217" s="91">
        <v>508114</v>
      </c>
      <c r="F217" s="91">
        <v>6829675</v>
      </c>
      <c r="G217" s="240">
        <v>2690153</v>
      </c>
      <c r="H217" s="245">
        <f t="shared" si="35"/>
        <v>9519828</v>
      </c>
      <c r="I217" s="242" t="s">
        <v>510</v>
      </c>
      <c r="J217" s="236" t="s">
        <v>511</v>
      </c>
      <c r="K217" s="243">
        <f t="shared" si="34"/>
        <v>9519828</v>
      </c>
      <c r="L217" s="91">
        <v>2538354</v>
      </c>
      <c r="M217" s="91">
        <v>6981474</v>
      </c>
      <c r="N217" s="91">
        <v>0</v>
      </c>
      <c r="O217" s="91">
        <v>6853946</v>
      </c>
      <c r="P217" s="91">
        <v>127528</v>
      </c>
      <c r="Q217" s="244"/>
    </row>
    <row r="218" spans="2:17" ht="23.5" customHeight="1" x14ac:dyDescent="0.15">
      <c r="B218" s="246">
        <v>81345</v>
      </c>
      <c r="C218" s="91">
        <v>52299</v>
      </c>
      <c r="D218" s="91">
        <v>3198245</v>
      </c>
      <c r="E218" s="91">
        <v>61248</v>
      </c>
      <c r="F218" s="91">
        <v>3393137</v>
      </c>
      <c r="G218" s="91">
        <v>1572436</v>
      </c>
      <c r="H218" s="247">
        <f t="shared" si="35"/>
        <v>4965573</v>
      </c>
      <c r="I218" s="235" t="s">
        <v>512</v>
      </c>
      <c r="J218" s="248" t="s">
        <v>513</v>
      </c>
      <c r="K218" s="91">
        <f t="shared" si="34"/>
        <v>4965573</v>
      </c>
      <c r="L218" s="91">
        <v>1388636</v>
      </c>
      <c r="M218" s="91">
        <v>3576937</v>
      </c>
      <c r="N218" s="91">
        <v>390818</v>
      </c>
      <c r="O218" s="91">
        <v>1696100</v>
      </c>
      <c r="P218" s="91">
        <v>1488352</v>
      </c>
      <c r="Q218" s="287">
        <v>1667</v>
      </c>
    </row>
    <row r="219" spans="2:17" ht="23.5" customHeight="1" x14ac:dyDescent="0.15">
      <c r="B219" s="128">
        <v>4509</v>
      </c>
      <c r="C219" s="91">
        <v>9638</v>
      </c>
      <c r="D219" s="91">
        <v>126639</v>
      </c>
      <c r="E219" s="91">
        <v>18134</v>
      </c>
      <c r="F219" s="91">
        <v>158920</v>
      </c>
      <c r="G219" s="240">
        <v>159793</v>
      </c>
      <c r="H219" s="245">
        <f t="shared" si="35"/>
        <v>318713</v>
      </c>
      <c r="I219" s="235" t="s">
        <v>514</v>
      </c>
      <c r="J219" s="248" t="s">
        <v>515</v>
      </c>
      <c r="K219" s="243">
        <f t="shared" si="34"/>
        <v>318713</v>
      </c>
      <c r="L219" s="91">
        <v>65188</v>
      </c>
      <c r="M219" s="91">
        <v>253525</v>
      </c>
      <c r="N219" s="91">
        <v>30131</v>
      </c>
      <c r="O219" s="91">
        <v>185825</v>
      </c>
      <c r="P219" s="91">
        <v>36809</v>
      </c>
      <c r="Q219" s="287">
        <v>760</v>
      </c>
    </row>
    <row r="220" spans="2:17" ht="23.5" customHeight="1" x14ac:dyDescent="0.15">
      <c r="B220" s="128">
        <v>76836</v>
      </c>
      <c r="C220" s="91">
        <v>42661</v>
      </c>
      <c r="D220" s="91">
        <v>3071606</v>
      </c>
      <c r="E220" s="91">
        <v>43114</v>
      </c>
      <c r="F220" s="91">
        <v>3234217</v>
      </c>
      <c r="G220" s="240">
        <v>1412643</v>
      </c>
      <c r="H220" s="245">
        <f t="shared" si="35"/>
        <v>4646860</v>
      </c>
      <c r="I220" s="235" t="s">
        <v>516</v>
      </c>
      <c r="J220" s="248" t="s">
        <v>517</v>
      </c>
      <c r="K220" s="249">
        <f t="shared" si="34"/>
        <v>4646860</v>
      </c>
      <c r="L220" s="86">
        <v>1323448</v>
      </c>
      <c r="M220" s="86">
        <v>3323412</v>
      </c>
      <c r="N220" s="86">
        <v>360687</v>
      </c>
      <c r="O220" s="86">
        <v>1510275</v>
      </c>
      <c r="P220" s="86">
        <v>1451543</v>
      </c>
      <c r="Q220" s="287">
        <v>907</v>
      </c>
    </row>
    <row r="221" spans="2:17" ht="23.5" customHeight="1" x14ac:dyDescent="0.15">
      <c r="B221" s="90">
        <v>18688</v>
      </c>
      <c r="C221" s="91">
        <v>205982</v>
      </c>
      <c r="D221" s="91">
        <v>3736963</v>
      </c>
      <c r="E221" s="91">
        <v>316462</v>
      </c>
      <c r="F221" s="91">
        <v>4278095</v>
      </c>
      <c r="G221" s="240">
        <v>1630293</v>
      </c>
      <c r="H221" s="245">
        <f t="shared" si="35"/>
        <v>5908388</v>
      </c>
      <c r="I221" s="242" t="s">
        <v>518</v>
      </c>
      <c r="J221" s="236" t="s">
        <v>519</v>
      </c>
      <c r="K221" s="243">
        <f t="shared" si="34"/>
        <v>5908388</v>
      </c>
      <c r="L221" s="91">
        <v>1244128</v>
      </c>
      <c r="M221" s="91">
        <v>4664260</v>
      </c>
      <c r="N221" s="91">
        <v>1063272</v>
      </c>
      <c r="O221" s="91">
        <v>1983104</v>
      </c>
      <c r="P221" s="91">
        <v>94056</v>
      </c>
      <c r="Q221" s="144">
        <v>1523828</v>
      </c>
    </row>
    <row r="222" spans="2:17" ht="23.5" customHeight="1" x14ac:dyDescent="0.15">
      <c r="B222" s="128">
        <v>0</v>
      </c>
      <c r="C222" s="91">
        <v>0</v>
      </c>
      <c r="D222" s="91">
        <v>2185346</v>
      </c>
      <c r="E222" s="91">
        <v>0</v>
      </c>
      <c r="F222" s="91">
        <v>2185346</v>
      </c>
      <c r="G222" s="91">
        <v>1120480</v>
      </c>
      <c r="H222" s="91">
        <f t="shared" si="35"/>
        <v>3305826</v>
      </c>
      <c r="I222" s="242" t="s">
        <v>520</v>
      </c>
      <c r="J222" s="248" t="s">
        <v>515</v>
      </c>
      <c r="K222" s="91">
        <f t="shared" ref="K222:K234" si="36">SUM(L222:M222)</f>
        <v>3305826</v>
      </c>
      <c r="L222" s="91">
        <v>895636</v>
      </c>
      <c r="M222" s="91">
        <v>2410190</v>
      </c>
      <c r="N222" s="91">
        <v>483763</v>
      </c>
      <c r="O222" s="91">
        <v>1736320</v>
      </c>
      <c r="P222" s="91">
        <v>15214</v>
      </c>
      <c r="Q222" s="251">
        <v>174893</v>
      </c>
    </row>
    <row r="223" spans="2:17" ht="23.5" customHeight="1" x14ac:dyDescent="0.15">
      <c r="B223" s="128">
        <v>18688</v>
      </c>
      <c r="C223" s="91">
        <v>205982</v>
      </c>
      <c r="D223" s="91">
        <v>1551617</v>
      </c>
      <c r="E223" s="91">
        <v>316462</v>
      </c>
      <c r="F223" s="91">
        <v>2092749</v>
      </c>
      <c r="G223" s="91">
        <v>509813</v>
      </c>
      <c r="H223" s="91">
        <f t="shared" si="35"/>
        <v>2602562</v>
      </c>
      <c r="I223" s="242" t="s">
        <v>521</v>
      </c>
      <c r="J223" s="248" t="s">
        <v>517</v>
      </c>
      <c r="K223" s="91">
        <f t="shared" si="36"/>
        <v>2602562</v>
      </c>
      <c r="L223" s="91">
        <v>348492</v>
      </c>
      <c r="M223" s="91">
        <v>2254070</v>
      </c>
      <c r="N223" s="91">
        <v>579509</v>
      </c>
      <c r="O223" s="91">
        <v>246784</v>
      </c>
      <c r="P223" s="91">
        <v>78842</v>
      </c>
      <c r="Q223" s="251">
        <v>1348935</v>
      </c>
    </row>
    <row r="224" spans="2:17" ht="23.5" customHeight="1" x14ac:dyDescent="0.15">
      <c r="B224" s="90">
        <v>688245</v>
      </c>
      <c r="C224" s="91">
        <v>195332</v>
      </c>
      <c r="D224" s="91">
        <v>3077620</v>
      </c>
      <c r="E224" s="91">
        <v>902887</v>
      </c>
      <c r="F224" s="91">
        <v>4864084</v>
      </c>
      <c r="G224" s="91">
        <v>1825968</v>
      </c>
      <c r="H224" s="245">
        <f>SUM(F224:G224)</f>
        <v>6690052</v>
      </c>
      <c r="I224" s="242" t="s">
        <v>522</v>
      </c>
      <c r="J224" s="236" t="s">
        <v>523</v>
      </c>
      <c r="K224" s="91">
        <f t="shared" si="36"/>
        <v>6690052</v>
      </c>
      <c r="L224" s="91">
        <v>2221154</v>
      </c>
      <c r="M224" s="91">
        <v>4468898</v>
      </c>
      <c r="N224" s="91">
        <v>2460563</v>
      </c>
      <c r="O224" s="91">
        <v>2008335</v>
      </c>
      <c r="P224" s="91">
        <v>0</v>
      </c>
      <c r="Q224" s="252">
        <v>0</v>
      </c>
    </row>
    <row r="225" spans="2:18" ht="23.5" customHeight="1" x14ac:dyDescent="0.15">
      <c r="B225" s="128">
        <v>504275</v>
      </c>
      <c r="C225" s="91">
        <v>195332</v>
      </c>
      <c r="D225" s="91">
        <v>2152400</v>
      </c>
      <c r="E225" s="91">
        <v>902330</v>
      </c>
      <c r="F225" s="91">
        <v>3754337</v>
      </c>
      <c r="G225" s="91">
        <v>1824297</v>
      </c>
      <c r="H225" s="91">
        <f t="shared" ref="H225:H228" si="37">SUM(F225:G225)</f>
        <v>5578634</v>
      </c>
      <c r="I225" s="242" t="s">
        <v>524</v>
      </c>
      <c r="J225" s="236" t="s">
        <v>525</v>
      </c>
      <c r="K225" s="91">
        <f t="shared" si="36"/>
        <v>5578634</v>
      </c>
      <c r="L225" s="91">
        <v>1993398</v>
      </c>
      <c r="M225" s="91">
        <v>3585236</v>
      </c>
      <c r="N225" s="120">
        <v>2460563</v>
      </c>
      <c r="O225" s="120">
        <v>1124673</v>
      </c>
      <c r="P225" s="120">
        <v>0</v>
      </c>
      <c r="Q225" s="253">
        <v>0</v>
      </c>
    </row>
    <row r="226" spans="2:18" ht="23.5" customHeight="1" x14ac:dyDescent="0.15">
      <c r="B226" s="128">
        <v>205025</v>
      </c>
      <c r="C226" s="91">
        <v>54349</v>
      </c>
      <c r="D226" s="91">
        <v>680171</v>
      </c>
      <c r="E226" s="91">
        <v>41846</v>
      </c>
      <c r="F226" s="91">
        <v>981391</v>
      </c>
      <c r="G226" s="91">
        <v>950062</v>
      </c>
      <c r="H226" s="91">
        <f t="shared" si="37"/>
        <v>1931453</v>
      </c>
      <c r="I226" s="242" t="s">
        <v>526</v>
      </c>
      <c r="J226" s="236" t="s">
        <v>527</v>
      </c>
      <c r="K226" s="91">
        <f t="shared" si="36"/>
        <v>1931453</v>
      </c>
      <c r="L226" s="91">
        <v>0</v>
      </c>
      <c r="M226" s="91">
        <v>1931453</v>
      </c>
      <c r="N226" s="86">
        <v>1470724</v>
      </c>
      <c r="O226" s="86">
        <v>460729</v>
      </c>
      <c r="P226" s="91">
        <v>0</v>
      </c>
      <c r="Q226" s="244"/>
    </row>
    <row r="227" spans="2:18" ht="23.5" customHeight="1" x14ac:dyDescent="0.15">
      <c r="B227" s="128">
        <v>299250</v>
      </c>
      <c r="C227" s="91">
        <v>140983</v>
      </c>
      <c r="D227" s="91">
        <v>1472229</v>
      </c>
      <c r="E227" s="91">
        <v>860484</v>
      </c>
      <c r="F227" s="91">
        <v>2772946</v>
      </c>
      <c r="G227" s="91">
        <v>874235</v>
      </c>
      <c r="H227" s="91">
        <f t="shared" si="37"/>
        <v>3647181</v>
      </c>
      <c r="I227" s="235" t="s">
        <v>528</v>
      </c>
      <c r="J227" s="236" t="s">
        <v>529</v>
      </c>
      <c r="K227" s="91">
        <f t="shared" si="36"/>
        <v>3647181</v>
      </c>
      <c r="L227" s="91">
        <v>1993398</v>
      </c>
      <c r="M227" s="91">
        <v>1653783</v>
      </c>
      <c r="N227" s="91">
        <v>989839</v>
      </c>
      <c r="O227" s="91">
        <v>663944</v>
      </c>
      <c r="P227" s="91">
        <v>0</v>
      </c>
      <c r="Q227" s="253">
        <v>0</v>
      </c>
    </row>
    <row r="228" spans="2:18" ht="23.5" customHeight="1" x14ac:dyDescent="0.15">
      <c r="B228" s="128">
        <v>183970</v>
      </c>
      <c r="C228" s="86">
        <v>0</v>
      </c>
      <c r="D228" s="86">
        <v>925220</v>
      </c>
      <c r="E228" s="86">
        <v>557</v>
      </c>
      <c r="F228" s="86">
        <v>1109747</v>
      </c>
      <c r="G228" s="86">
        <v>1671</v>
      </c>
      <c r="H228" s="86">
        <f t="shared" si="37"/>
        <v>1111418</v>
      </c>
      <c r="I228" s="242" t="s">
        <v>530</v>
      </c>
      <c r="J228" s="236" t="s">
        <v>531</v>
      </c>
      <c r="K228" s="91">
        <f t="shared" si="36"/>
        <v>1111418</v>
      </c>
      <c r="L228" s="91">
        <v>227756</v>
      </c>
      <c r="M228" s="91">
        <v>883662</v>
      </c>
      <c r="N228" s="239"/>
      <c r="O228" s="91">
        <v>883662</v>
      </c>
      <c r="P228" s="239"/>
      <c r="Q228" s="244"/>
    </row>
    <row r="229" spans="2:18" ht="23.5" customHeight="1" x14ac:dyDescent="0.15">
      <c r="B229" s="254">
        <v>3109364</v>
      </c>
      <c r="C229" s="91">
        <v>674</v>
      </c>
      <c r="D229" s="91">
        <v>768202</v>
      </c>
      <c r="E229" s="91">
        <v>4029</v>
      </c>
      <c r="F229" s="91">
        <v>3882269</v>
      </c>
      <c r="G229" s="91">
        <v>21886</v>
      </c>
      <c r="H229" s="255">
        <f>SUM(F229:G229)</f>
        <v>3904155</v>
      </c>
      <c r="I229" s="242" t="s">
        <v>532</v>
      </c>
      <c r="J229" s="248" t="s">
        <v>533</v>
      </c>
      <c r="K229" s="91">
        <f t="shared" si="36"/>
        <v>3904155</v>
      </c>
      <c r="L229" s="143">
        <v>0</v>
      </c>
      <c r="M229" s="91">
        <v>3904155</v>
      </c>
      <c r="N229" s="91">
        <v>599598</v>
      </c>
      <c r="O229" s="91">
        <v>3197525</v>
      </c>
      <c r="P229" s="91">
        <v>67732</v>
      </c>
      <c r="Q229" s="144">
        <v>39300</v>
      </c>
      <c r="R229" s="293"/>
    </row>
    <row r="230" spans="2:18" ht="29" customHeight="1" x14ac:dyDescent="0.15">
      <c r="B230" s="128">
        <v>43127</v>
      </c>
      <c r="C230" s="240">
        <v>674</v>
      </c>
      <c r="D230" s="91">
        <v>473</v>
      </c>
      <c r="E230" s="91">
        <v>4029</v>
      </c>
      <c r="F230" s="120">
        <v>48303</v>
      </c>
      <c r="G230" s="247">
        <v>11435</v>
      </c>
      <c r="H230" s="245">
        <f t="shared" ref="H230" si="38">IFERROR(H229-H231-H232,":")</f>
        <v>59738</v>
      </c>
      <c r="I230" s="235" t="s">
        <v>534</v>
      </c>
      <c r="J230" s="256" t="s">
        <v>535</v>
      </c>
      <c r="K230" s="257">
        <f t="shared" ref="K230" si="39">IFERROR(K229-K231-K232,":")</f>
        <v>59738</v>
      </c>
      <c r="L230" s="143">
        <v>0</v>
      </c>
      <c r="M230" s="91">
        <v>59738</v>
      </c>
      <c r="N230" s="91">
        <v>0</v>
      </c>
      <c r="O230" s="91">
        <v>59738</v>
      </c>
      <c r="P230" s="91">
        <v>0</v>
      </c>
      <c r="Q230" s="251">
        <v>0</v>
      </c>
    </row>
    <row r="231" spans="2:18" ht="23.5" customHeight="1" x14ac:dyDescent="0.15">
      <c r="B231" s="128">
        <v>563764</v>
      </c>
      <c r="C231" s="240">
        <v>0</v>
      </c>
      <c r="D231" s="91">
        <v>0</v>
      </c>
      <c r="E231" s="91">
        <v>0</v>
      </c>
      <c r="F231" s="120">
        <v>563764</v>
      </c>
      <c r="G231" s="247">
        <v>10451</v>
      </c>
      <c r="H231" s="245">
        <f>SUM(F231:G231)</f>
        <v>574215</v>
      </c>
      <c r="I231" s="242" t="s">
        <v>536</v>
      </c>
      <c r="J231" s="248" t="s">
        <v>537</v>
      </c>
      <c r="K231" s="257">
        <f t="shared" si="36"/>
        <v>574215</v>
      </c>
      <c r="L231" s="143">
        <v>0</v>
      </c>
      <c r="M231" s="91">
        <v>574215</v>
      </c>
      <c r="N231" s="91">
        <v>0</v>
      </c>
      <c r="O231" s="91">
        <v>574215</v>
      </c>
      <c r="P231" s="91">
        <v>0</v>
      </c>
      <c r="Q231" s="251">
        <v>0</v>
      </c>
    </row>
    <row r="232" spans="2:18" ht="29" customHeight="1" x14ac:dyDescent="0.15">
      <c r="B232" s="254">
        <v>2502473</v>
      </c>
      <c r="C232" s="255">
        <v>0</v>
      </c>
      <c r="D232" s="86">
        <v>767729</v>
      </c>
      <c r="E232" s="86">
        <v>0</v>
      </c>
      <c r="F232" s="91">
        <v>3270202</v>
      </c>
      <c r="G232" s="240">
        <v>0</v>
      </c>
      <c r="H232" s="245">
        <f t="shared" ref="H232:H233" si="40">SUM(F232:G232)</f>
        <v>3270202</v>
      </c>
      <c r="I232" s="258" t="s">
        <v>538</v>
      </c>
      <c r="J232" s="259" t="s">
        <v>539</v>
      </c>
      <c r="K232" s="260">
        <f t="shared" si="36"/>
        <v>3270202</v>
      </c>
      <c r="L232" s="143">
        <v>0</v>
      </c>
      <c r="M232" s="86">
        <v>3270202</v>
      </c>
      <c r="N232" s="91">
        <v>599598</v>
      </c>
      <c r="O232" s="238">
        <v>2563572</v>
      </c>
      <c r="P232" s="91">
        <v>67732</v>
      </c>
      <c r="Q232" s="251">
        <v>39300</v>
      </c>
    </row>
    <row r="233" spans="2:18" ht="23.5" customHeight="1" x14ac:dyDescent="0.15">
      <c r="B233" s="254">
        <v>8613</v>
      </c>
      <c r="C233" s="255">
        <v>2938</v>
      </c>
      <c r="D233" s="86">
        <v>5487323</v>
      </c>
      <c r="E233" s="86">
        <v>25622</v>
      </c>
      <c r="F233" s="238">
        <v>5524496</v>
      </c>
      <c r="G233" s="261">
        <v>2376741</v>
      </c>
      <c r="H233" s="245">
        <f t="shared" si="40"/>
        <v>7901237</v>
      </c>
      <c r="I233" s="258" t="s">
        <v>540</v>
      </c>
      <c r="J233" s="262" t="s">
        <v>541</v>
      </c>
      <c r="K233" s="243">
        <f t="shared" si="36"/>
        <v>7901237</v>
      </c>
      <c r="L233" s="143">
        <v>2424417</v>
      </c>
      <c r="M233" s="86">
        <v>5476820</v>
      </c>
      <c r="N233" s="91">
        <v>40369</v>
      </c>
      <c r="O233" s="91">
        <v>5430972</v>
      </c>
      <c r="P233" s="91">
        <v>1259</v>
      </c>
      <c r="Q233" s="251">
        <v>4220</v>
      </c>
    </row>
    <row r="234" spans="2:18" ht="23.5" customHeight="1" thickBot="1" x14ac:dyDescent="0.2">
      <c r="B234" s="133">
        <v>171715</v>
      </c>
      <c r="C234" s="263">
        <v>86437</v>
      </c>
      <c r="D234" s="107">
        <v>62039</v>
      </c>
      <c r="E234" s="107">
        <v>122501</v>
      </c>
      <c r="F234" s="107">
        <v>442692</v>
      </c>
      <c r="G234" s="264">
        <v>5266</v>
      </c>
      <c r="H234" s="294">
        <f>SUM(F234:G234)</f>
        <v>447958</v>
      </c>
      <c r="I234" s="295" t="s">
        <v>542</v>
      </c>
      <c r="J234" s="266" t="s">
        <v>543</v>
      </c>
      <c r="K234" s="267">
        <f t="shared" si="36"/>
        <v>447958</v>
      </c>
      <c r="L234" s="268">
        <v>17398</v>
      </c>
      <c r="M234" s="107">
        <v>430560</v>
      </c>
      <c r="N234" s="269">
        <v>172210</v>
      </c>
      <c r="O234" s="270">
        <v>109392</v>
      </c>
      <c r="P234" s="270">
        <v>80096</v>
      </c>
      <c r="Q234" s="271">
        <v>68862</v>
      </c>
    </row>
    <row r="235" spans="2:18" ht="14" thickTop="1" x14ac:dyDescent="0.15"/>
    <row r="238" spans="2:18" x14ac:dyDescent="0.15">
      <c r="K238" s="296"/>
    </row>
  </sheetData>
  <mergeCells count="126">
    <mergeCell ref="B213:Q213"/>
    <mergeCell ref="K188:K190"/>
    <mergeCell ref="M188:M190"/>
    <mergeCell ref="N188:N190"/>
    <mergeCell ref="O188:O190"/>
    <mergeCell ref="P188:P190"/>
    <mergeCell ref="Q188:Q190"/>
    <mergeCell ref="B186:Q186"/>
    <mergeCell ref="B187:H187"/>
    <mergeCell ref="I187:J190"/>
    <mergeCell ref="K187:Q187"/>
    <mergeCell ref="B188:B190"/>
    <mergeCell ref="C188:C190"/>
    <mergeCell ref="D188:D190"/>
    <mergeCell ref="E188:E190"/>
    <mergeCell ref="F188:F190"/>
    <mergeCell ref="H188:H190"/>
    <mergeCell ref="B140:Q140"/>
    <mergeCell ref="B162:Q162"/>
    <mergeCell ref="D137:D139"/>
    <mergeCell ref="E137:E139"/>
    <mergeCell ref="F137:F139"/>
    <mergeCell ref="H137:H139"/>
    <mergeCell ref="K137:K139"/>
    <mergeCell ref="M137:M139"/>
    <mergeCell ref="B191:Q191"/>
    <mergeCell ref="B117:Q117"/>
    <mergeCell ref="B125:Q125"/>
    <mergeCell ref="B135:Q135"/>
    <mergeCell ref="B136:H136"/>
    <mergeCell ref="I136:J139"/>
    <mergeCell ref="K136:Q136"/>
    <mergeCell ref="B137:B139"/>
    <mergeCell ref="C137:C139"/>
    <mergeCell ref="F114:F116"/>
    <mergeCell ref="H114:H116"/>
    <mergeCell ref="K114:K116"/>
    <mergeCell ref="M114:M116"/>
    <mergeCell ref="N114:N116"/>
    <mergeCell ref="O114:O116"/>
    <mergeCell ref="N137:N139"/>
    <mergeCell ref="O137:O139"/>
    <mergeCell ref="P137:P139"/>
    <mergeCell ref="Q137:Q139"/>
    <mergeCell ref="B102:Q102"/>
    <mergeCell ref="B112:Q112"/>
    <mergeCell ref="B113:H113"/>
    <mergeCell ref="I113:J116"/>
    <mergeCell ref="K113:Q113"/>
    <mergeCell ref="B114:B116"/>
    <mergeCell ref="C114:C116"/>
    <mergeCell ref="D114:D116"/>
    <mergeCell ref="E114:E116"/>
    <mergeCell ref="P114:P116"/>
    <mergeCell ref="Q114:Q116"/>
    <mergeCell ref="B89:Q89"/>
    <mergeCell ref="B98:H98"/>
    <mergeCell ref="I98:J101"/>
    <mergeCell ref="K98:Q98"/>
    <mergeCell ref="B99:B101"/>
    <mergeCell ref="C99:C101"/>
    <mergeCell ref="D99:D101"/>
    <mergeCell ref="E99:E101"/>
    <mergeCell ref="F99:F101"/>
    <mergeCell ref="G99:G100"/>
    <mergeCell ref="Q99:Q101"/>
    <mergeCell ref="H99:H101"/>
    <mergeCell ref="K99:K101"/>
    <mergeCell ref="M99:M101"/>
    <mergeCell ref="N99:N101"/>
    <mergeCell ref="O99:O101"/>
    <mergeCell ref="P99:P101"/>
    <mergeCell ref="B72:Q72"/>
    <mergeCell ref="B68:H68"/>
    <mergeCell ref="I68:J71"/>
    <mergeCell ref="K68:Q68"/>
    <mergeCell ref="B69:B71"/>
    <mergeCell ref="C69:C71"/>
    <mergeCell ref="D69:D71"/>
    <mergeCell ref="E69:E71"/>
    <mergeCell ref="F69:F71"/>
    <mergeCell ref="H69:H71"/>
    <mergeCell ref="K69:K71"/>
    <mergeCell ref="B35:Q35"/>
    <mergeCell ref="B55:Q56"/>
    <mergeCell ref="D32:D34"/>
    <mergeCell ref="E32:E34"/>
    <mergeCell ref="F32:F34"/>
    <mergeCell ref="H32:H34"/>
    <mergeCell ref="K32:K34"/>
    <mergeCell ref="M32:M34"/>
    <mergeCell ref="M69:M71"/>
    <mergeCell ref="N69:N71"/>
    <mergeCell ref="O69:O71"/>
    <mergeCell ref="P69:P71"/>
    <mergeCell ref="Q69:Q71"/>
    <mergeCell ref="B11:Q11"/>
    <mergeCell ref="B20:Q20"/>
    <mergeCell ref="B31:H31"/>
    <mergeCell ref="I31:J34"/>
    <mergeCell ref="K31:Q31"/>
    <mergeCell ref="B32:B34"/>
    <mergeCell ref="C32:C34"/>
    <mergeCell ref="E8:E10"/>
    <mergeCell ref="F8:F10"/>
    <mergeCell ref="H8:H10"/>
    <mergeCell ref="K8:K10"/>
    <mergeCell ref="M8:M10"/>
    <mergeCell ref="N8:N10"/>
    <mergeCell ref="N32:N34"/>
    <mergeCell ref="O32:O34"/>
    <mergeCell ref="P32:P34"/>
    <mergeCell ref="Q32:Q34"/>
    <mergeCell ref="B2:Q2"/>
    <mergeCell ref="B3:Q3"/>
    <mergeCell ref="B4:Q4"/>
    <mergeCell ref="B5:Q5"/>
    <mergeCell ref="B7:H7"/>
    <mergeCell ref="I7:J10"/>
    <mergeCell ref="K7:Q7"/>
    <mergeCell ref="B8:B10"/>
    <mergeCell ref="C8:C10"/>
    <mergeCell ref="D8:D10"/>
    <mergeCell ref="O8:O10"/>
    <mergeCell ref="P8:P10"/>
    <mergeCell ref="Q8:Q10"/>
  </mergeCells>
  <printOptions horizontalCentered="1"/>
  <pageMargins left="0" right="0" top="0" bottom="0" header="0" footer="0"/>
  <pageSetup paperSize="9" scale="46" orientation="landscape" r:id="rId1"/>
  <headerFooter alignWithMargins="0">
    <oddFooter>&amp;L&amp;F&amp;A&amp;C&amp;P of &amp;N</oddFooter>
  </headerFooter>
  <rowBreaks count="6" manualBreakCount="6">
    <brk id="30" max="16383" man="1"/>
    <brk id="67" max="16383" man="1"/>
    <brk id="97" max="16383" man="1"/>
    <brk id="135" min="1" max="16" man="1"/>
    <brk id="186" min="1" max="16" man="1"/>
    <brk id="234" min="1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23"/>
  <sheetViews>
    <sheetView topLeftCell="FF1" workbookViewId="0">
      <selection activeCell="AD39" sqref="AD39"/>
    </sheetView>
  </sheetViews>
  <sheetFormatPr baseColWidth="10" defaultColWidth="11" defaultRowHeight="16" x14ac:dyDescent="0.2"/>
  <cols>
    <col min="1" max="1" width="5.1640625" bestFit="1" customWidth="1"/>
    <col min="2" max="4" width="12.33203125" bestFit="1" customWidth="1"/>
    <col min="5" max="5" width="16.33203125" bestFit="1" customWidth="1"/>
    <col min="6" max="6" width="10" bestFit="1" customWidth="1"/>
    <col min="7" max="9" width="11" bestFit="1" customWidth="1"/>
    <col min="10" max="10" width="15" bestFit="1" customWidth="1"/>
    <col min="11" max="11" width="10" bestFit="1" customWidth="1"/>
    <col min="12" max="12" width="10.1640625" bestFit="1" customWidth="1"/>
    <col min="13" max="15" width="11.1640625" bestFit="1" customWidth="1"/>
    <col min="16" max="16" width="15.1640625" bestFit="1" customWidth="1"/>
    <col min="17" max="18" width="10.1640625" bestFit="1" customWidth="1"/>
    <col min="19" max="21" width="11.1640625" bestFit="1" customWidth="1"/>
    <col min="22" max="22" width="15.1640625" bestFit="1" customWidth="1"/>
    <col min="23" max="24" width="11.1640625" bestFit="1" customWidth="1"/>
    <col min="25" max="27" width="12.1640625" bestFit="1" customWidth="1"/>
    <col min="28" max="28" width="16.1640625" bestFit="1" customWidth="1"/>
    <col min="29" max="29" width="10.1640625" bestFit="1" customWidth="1"/>
    <col min="30" max="30" width="11.1640625" bestFit="1" customWidth="1"/>
    <col min="31" max="31" width="10.1640625" bestFit="1" customWidth="1"/>
    <col min="32" max="32" width="11.1640625" bestFit="1" customWidth="1"/>
    <col min="33" max="33" width="12.1640625" bestFit="1" customWidth="1"/>
    <col min="34" max="35" width="11.1640625" bestFit="1" customWidth="1"/>
    <col min="36" max="36" width="12.1640625" bestFit="1" customWidth="1"/>
    <col min="37" max="37" width="11.1640625" bestFit="1" customWidth="1"/>
    <col min="38" max="38" width="10.1640625" bestFit="1" customWidth="1"/>
    <col min="39" max="41" width="11.1640625" bestFit="1" customWidth="1"/>
    <col min="42" max="42" width="15.1640625" bestFit="1" customWidth="1"/>
    <col min="43" max="43" width="10.1640625" bestFit="1" customWidth="1"/>
    <col min="44" max="44" width="11.1640625" bestFit="1" customWidth="1"/>
    <col min="45" max="47" width="12.1640625" bestFit="1" customWidth="1"/>
    <col min="48" max="48" width="16.1640625" bestFit="1" customWidth="1"/>
    <col min="49" max="50" width="11.1640625" bestFit="1" customWidth="1"/>
    <col min="51" max="52" width="12.1640625" bestFit="1" customWidth="1"/>
    <col min="53" max="54" width="11.1640625" bestFit="1" customWidth="1"/>
    <col min="55" max="56" width="12.1640625" bestFit="1" customWidth="1"/>
    <col min="57" max="57" width="16.1640625" bestFit="1" customWidth="1"/>
    <col min="58" max="59" width="11.1640625" bestFit="1" customWidth="1"/>
    <col min="60" max="60" width="12.1640625" bestFit="1" customWidth="1"/>
    <col min="61" max="61" width="16.1640625" bestFit="1" customWidth="1"/>
    <col min="62" max="63" width="11.1640625" bestFit="1" customWidth="1"/>
    <col min="64" max="65" width="12.1640625" bestFit="1" customWidth="1"/>
    <col min="66" max="66" width="16.1640625" bestFit="1" customWidth="1"/>
    <col min="67" max="67" width="10.1640625" bestFit="1" customWidth="1"/>
    <col min="68" max="70" width="11.1640625" bestFit="1" customWidth="1"/>
    <col min="71" max="71" width="15.1640625" bestFit="1" customWidth="1"/>
    <col min="72" max="73" width="10.1640625" bestFit="1" customWidth="1"/>
    <col min="74" max="76" width="11.1640625" bestFit="1" customWidth="1"/>
    <col min="77" max="77" width="15.1640625" bestFit="1" customWidth="1"/>
    <col min="78" max="79" width="10.1640625" bestFit="1" customWidth="1"/>
    <col min="80" max="82" width="11.1640625" bestFit="1" customWidth="1"/>
    <col min="83" max="83" width="15.1640625" bestFit="1" customWidth="1"/>
    <col min="84" max="85" width="10.1640625" bestFit="1" customWidth="1"/>
    <col min="86" max="86" width="11.1640625" bestFit="1" customWidth="1"/>
    <col min="87" max="87" width="10.1640625" bestFit="1" customWidth="1"/>
    <col min="88" max="90" width="11.1640625" bestFit="1" customWidth="1"/>
    <col min="91" max="91" width="15.1640625" bestFit="1" customWidth="1"/>
    <col min="92" max="92" width="10.1640625" bestFit="1" customWidth="1"/>
    <col min="93" max="93" width="10.33203125" bestFit="1" customWidth="1"/>
    <col min="94" max="96" width="11.33203125" bestFit="1" customWidth="1"/>
    <col min="97" max="97" width="15.1640625" bestFit="1" customWidth="1"/>
    <col min="98" max="98" width="10.33203125" bestFit="1" customWidth="1"/>
    <col min="99" max="99" width="10" bestFit="1" customWidth="1"/>
    <col min="100" max="102" width="11" bestFit="1" customWidth="1"/>
    <col min="103" max="103" width="15" bestFit="1" customWidth="1"/>
    <col min="104" max="104" width="10" bestFit="1" customWidth="1"/>
    <col min="105" max="105" width="11" bestFit="1" customWidth="1"/>
    <col min="106" max="106" width="15" bestFit="1" customWidth="1"/>
    <col min="107" max="107" width="13" bestFit="1" customWidth="1"/>
    <col min="108" max="110" width="14" bestFit="1" customWidth="1"/>
    <col min="111" max="111" width="18" bestFit="1" customWidth="1"/>
    <col min="112" max="112" width="15" bestFit="1" customWidth="1"/>
    <col min="113" max="113" width="12" bestFit="1" customWidth="1"/>
    <col min="114" max="116" width="13.1640625" bestFit="1" customWidth="1"/>
    <col min="117" max="117" width="17" bestFit="1" customWidth="1"/>
    <col min="118" max="118" width="12.33203125" bestFit="1" customWidth="1"/>
    <col min="119" max="121" width="13.33203125" bestFit="1" customWidth="1"/>
    <col min="122" max="122" width="17.1640625" bestFit="1" customWidth="1"/>
    <col min="123" max="123" width="11" bestFit="1" customWidth="1"/>
    <col min="124" max="126" width="12" bestFit="1" customWidth="1"/>
    <col min="127" max="127" width="16" bestFit="1" customWidth="1"/>
    <col min="128" max="128" width="11" bestFit="1" customWidth="1"/>
    <col min="129" max="131" width="12" bestFit="1" customWidth="1"/>
    <col min="132" max="132" width="16" bestFit="1" customWidth="1"/>
    <col min="133" max="133" width="11.33203125" bestFit="1" customWidth="1"/>
    <col min="134" max="136" width="12.33203125" bestFit="1" customWidth="1"/>
    <col min="137" max="137" width="16.1640625" bestFit="1" customWidth="1"/>
    <col min="138" max="138" width="10" bestFit="1" customWidth="1"/>
    <col min="139" max="141" width="12.6640625" bestFit="1" customWidth="1"/>
    <col min="142" max="142" width="16.6640625" bestFit="1" customWidth="1"/>
    <col min="143" max="143" width="10.33203125" bestFit="1" customWidth="1"/>
    <col min="144" max="146" width="11.33203125" bestFit="1" customWidth="1"/>
    <col min="147" max="147" width="15.33203125" bestFit="1" customWidth="1"/>
    <col min="148" max="148" width="10.33203125" bestFit="1" customWidth="1"/>
    <col min="149" max="149" width="10.5" bestFit="1" customWidth="1"/>
    <col min="150" max="150" width="15.5" bestFit="1" customWidth="1"/>
    <col min="151" max="152" width="10.5" bestFit="1" customWidth="1"/>
    <col min="153" max="153" width="11.5" bestFit="1" customWidth="1"/>
    <col min="154" max="154" width="10.5" bestFit="1" customWidth="1"/>
    <col min="155" max="155" width="11.5" bestFit="1" customWidth="1"/>
    <col min="156" max="156" width="12.5" bestFit="1" customWidth="1"/>
    <col min="157" max="158" width="11.5" bestFit="1" customWidth="1"/>
    <col min="159" max="159" width="12.5" bestFit="1" customWidth="1"/>
    <col min="160" max="160" width="10.5" bestFit="1" customWidth="1"/>
    <col min="161" max="163" width="11.5" bestFit="1" customWidth="1"/>
    <col min="164" max="164" width="15.5" bestFit="1" customWidth="1"/>
    <col min="165" max="166" width="11.5" bestFit="1" customWidth="1"/>
    <col min="167" max="169" width="12.5" bestFit="1" customWidth="1"/>
    <col min="170" max="170" width="16.5" bestFit="1" customWidth="1"/>
    <col min="171" max="171" width="10.5" bestFit="1" customWidth="1"/>
    <col min="172" max="174" width="11.5" bestFit="1" customWidth="1"/>
    <col min="175" max="175" width="15.5" bestFit="1" customWidth="1"/>
    <col min="176" max="176" width="10.5" bestFit="1" customWidth="1"/>
    <col min="177" max="177" width="11.5" bestFit="1" customWidth="1"/>
    <col min="178" max="180" width="12.5" bestFit="1" customWidth="1"/>
    <col min="181" max="181" width="16.5" bestFit="1" customWidth="1"/>
    <col min="182" max="183" width="11.5" bestFit="1" customWidth="1"/>
    <col min="184" max="186" width="12.5" bestFit="1" customWidth="1"/>
    <col min="187" max="187" width="16.5" bestFit="1" customWidth="1"/>
    <col min="188" max="189" width="11.5" bestFit="1" customWidth="1"/>
    <col min="190" max="191" width="12.5" bestFit="1" customWidth="1"/>
    <col min="192" max="193" width="11.5" bestFit="1" customWidth="1"/>
    <col min="194" max="196" width="12.5" bestFit="1" customWidth="1"/>
    <col min="197" max="197" width="16.5" bestFit="1" customWidth="1"/>
    <col min="198" max="199" width="11.5" bestFit="1" customWidth="1"/>
    <col min="200" max="202" width="12.5" bestFit="1" customWidth="1"/>
    <col min="203" max="203" width="16.5" bestFit="1" customWidth="1"/>
    <col min="204" max="204" width="10.5" bestFit="1" customWidth="1"/>
    <col min="205" max="205" width="11.5" bestFit="1" customWidth="1"/>
    <col min="206" max="207" width="10.5" bestFit="1" customWidth="1"/>
    <col min="208" max="210" width="11.5" bestFit="1" customWidth="1"/>
    <col min="211" max="211" width="15.5" bestFit="1" customWidth="1"/>
    <col min="212" max="213" width="10.5" bestFit="1" customWidth="1"/>
    <col min="214" max="216" width="11.5" bestFit="1" customWidth="1"/>
    <col min="217" max="217" width="15.5" bestFit="1" customWidth="1"/>
    <col min="218" max="219" width="10.5" bestFit="1" customWidth="1"/>
    <col min="220" max="220" width="15.5" bestFit="1" customWidth="1"/>
    <col min="221" max="222" width="10.5" bestFit="1" customWidth="1"/>
    <col min="223" max="225" width="11.5" bestFit="1" customWidth="1"/>
    <col min="226" max="226" width="15.5" bestFit="1" customWidth="1"/>
    <col min="227" max="227" width="10.5" bestFit="1" customWidth="1"/>
    <col min="228" max="228" width="10.33203125" bestFit="1" customWidth="1"/>
    <col min="229" max="231" width="11.33203125" bestFit="1" customWidth="1"/>
    <col min="232" max="232" width="15.33203125" bestFit="1" customWidth="1"/>
    <col min="233" max="233" width="12.33203125" bestFit="1" customWidth="1"/>
    <col min="234" max="236" width="13.5" bestFit="1" customWidth="1"/>
    <col min="237" max="237" width="17.33203125" bestFit="1" customWidth="1"/>
    <col min="238" max="238" width="10.33203125" bestFit="1" customWidth="1"/>
  </cols>
  <sheetData>
    <row r="1" spans="1:2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293</v>
      </c>
      <c r="IF1" t="s">
        <v>294</v>
      </c>
      <c r="IG1" t="s">
        <v>295</v>
      </c>
      <c r="IH1" t="s">
        <v>296</v>
      </c>
      <c r="II1" t="s">
        <v>297</v>
      </c>
      <c r="IJ1" t="s">
        <v>298</v>
      </c>
      <c r="IK1" t="s">
        <v>299</v>
      </c>
      <c r="IL1" t="s">
        <v>300</v>
      </c>
      <c r="IM1" t="s">
        <v>301</v>
      </c>
      <c r="IN1" t="s">
        <v>302</v>
      </c>
      <c r="IO1" t="s">
        <v>303</v>
      </c>
      <c r="IP1" t="s">
        <v>304</v>
      </c>
      <c r="IQ1" t="s">
        <v>305</v>
      </c>
      <c r="IR1" t="s">
        <v>306</v>
      </c>
      <c r="IS1" t="s">
        <v>307</v>
      </c>
      <c r="IT1" t="s">
        <v>308</v>
      </c>
      <c r="IU1" t="s">
        <v>309</v>
      </c>
      <c r="IV1" t="s">
        <v>310</v>
      </c>
      <c r="IW1" t="s">
        <v>311</v>
      </c>
      <c r="IX1" t="s">
        <v>312</v>
      </c>
      <c r="IY1" t="s">
        <v>313</v>
      </c>
      <c r="IZ1" t="s">
        <v>314</v>
      </c>
    </row>
    <row r="2" spans="1:260" x14ac:dyDescent="0.25">
      <c r="A2">
        <v>2016</v>
      </c>
      <c r="B2">
        <v>1001696</v>
      </c>
      <c r="C2">
        <v>119350</v>
      </c>
      <c r="D2">
        <v>209509</v>
      </c>
      <c r="E2">
        <v>395405</v>
      </c>
      <c r="F2">
        <v>-86457</v>
      </c>
      <c r="G2">
        <v>30989</v>
      </c>
      <c r="H2">
        <v>-30637</v>
      </c>
      <c r="I2">
        <v>-63996</v>
      </c>
      <c r="J2">
        <v>-22813</v>
      </c>
      <c r="K2">
        <v>86457</v>
      </c>
      <c r="L2">
        <v>962635</v>
      </c>
      <c r="M2">
        <v>623019</v>
      </c>
      <c r="N2">
        <v>66533</v>
      </c>
      <c r="O2">
        <v>179436</v>
      </c>
      <c r="P2">
        <v>93647</v>
      </c>
      <c r="Q2">
        <v>1360</v>
      </c>
      <c r="R2">
        <v>253982</v>
      </c>
      <c r="S2">
        <v>28094</v>
      </c>
      <c r="T2">
        <v>2805</v>
      </c>
      <c r="U2">
        <v>0</v>
      </c>
      <c r="V2">
        <v>45</v>
      </c>
      <c r="W2">
        <v>223038</v>
      </c>
      <c r="X2">
        <v>30944</v>
      </c>
      <c r="Y2">
        <v>28094</v>
      </c>
      <c r="Z2">
        <v>2805</v>
      </c>
      <c r="AA2">
        <v>0</v>
      </c>
      <c r="AB2">
        <v>45</v>
      </c>
      <c r="AC2">
        <v>13517</v>
      </c>
      <c r="AD2">
        <v>13517</v>
      </c>
      <c r="AE2">
        <v>2179</v>
      </c>
      <c r="AF2">
        <v>9361</v>
      </c>
      <c r="AG2">
        <v>9361</v>
      </c>
      <c r="AH2">
        <v>0</v>
      </c>
      <c r="AI2">
        <v>4156</v>
      </c>
      <c r="AJ2">
        <v>4156</v>
      </c>
      <c r="AK2">
        <v>2179</v>
      </c>
      <c r="AL2">
        <v>524885</v>
      </c>
      <c r="AM2">
        <v>176389</v>
      </c>
      <c r="AN2">
        <v>273991</v>
      </c>
      <c r="AO2">
        <v>47974</v>
      </c>
      <c r="AP2">
        <v>26531</v>
      </c>
      <c r="AQ2">
        <v>139596</v>
      </c>
      <c r="AR2">
        <v>212754</v>
      </c>
      <c r="AS2">
        <v>27851</v>
      </c>
      <c r="AT2">
        <v>110646</v>
      </c>
      <c r="AU2">
        <v>47974</v>
      </c>
      <c r="AV2">
        <v>26283</v>
      </c>
      <c r="AW2">
        <v>56730</v>
      </c>
      <c r="AX2">
        <v>180998</v>
      </c>
      <c r="AY2">
        <v>143806</v>
      </c>
      <c r="AZ2">
        <v>37192</v>
      </c>
      <c r="BA2">
        <v>70208</v>
      </c>
      <c r="BB2">
        <v>12263</v>
      </c>
      <c r="BC2">
        <v>3310</v>
      </c>
      <c r="BD2">
        <v>8953</v>
      </c>
      <c r="BE2">
        <v>0</v>
      </c>
      <c r="BF2">
        <v>9622</v>
      </c>
      <c r="BG2">
        <v>117200</v>
      </c>
      <c r="BH2">
        <v>117200</v>
      </c>
      <c r="BI2">
        <v>0</v>
      </c>
      <c r="BJ2">
        <v>3036</v>
      </c>
      <c r="BK2">
        <v>1670</v>
      </c>
      <c r="BL2">
        <v>1422</v>
      </c>
      <c r="BM2">
        <v>0</v>
      </c>
      <c r="BN2">
        <v>248</v>
      </c>
      <c r="BO2">
        <v>271097</v>
      </c>
      <c r="BP2">
        <v>34407</v>
      </c>
      <c r="BQ2">
        <v>17840</v>
      </c>
      <c r="BR2">
        <v>1389</v>
      </c>
      <c r="BS2">
        <v>217461</v>
      </c>
      <c r="BT2">
        <v>567</v>
      </c>
      <c r="BU2">
        <v>951687</v>
      </c>
      <c r="BV2">
        <v>3025</v>
      </c>
      <c r="BW2">
        <v>87494</v>
      </c>
      <c r="BX2">
        <v>502709</v>
      </c>
      <c r="BY2">
        <v>358459</v>
      </c>
      <c r="BZ2">
        <v>15</v>
      </c>
      <c r="CA2">
        <v>143024</v>
      </c>
      <c r="CB2">
        <v>6002</v>
      </c>
      <c r="CC2">
        <v>49592</v>
      </c>
      <c r="CD2">
        <v>41901</v>
      </c>
      <c r="CE2">
        <v>45529</v>
      </c>
      <c r="CF2">
        <v>19831</v>
      </c>
      <c r="CG2">
        <v>51295</v>
      </c>
      <c r="CH2">
        <v>51295</v>
      </c>
      <c r="CI2">
        <v>23470</v>
      </c>
      <c r="CJ2">
        <v>1694</v>
      </c>
      <c r="CK2">
        <v>135</v>
      </c>
      <c r="CL2">
        <v>16653</v>
      </c>
      <c r="CM2">
        <v>4988</v>
      </c>
      <c r="CN2">
        <v>929</v>
      </c>
      <c r="CO2">
        <v>-147</v>
      </c>
      <c r="CP2">
        <v>3337</v>
      </c>
      <c r="CQ2">
        <v>4</v>
      </c>
      <c r="CR2">
        <v>-3331</v>
      </c>
      <c r="CS2">
        <v>-157</v>
      </c>
      <c r="CT2">
        <v>147</v>
      </c>
      <c r="CU2" t="s">
        <v>238</v>
      </c>
      <c r="CV2" t="s">
        <v>238</v>
      </c>
      <c r="CW2" t="s">
        <v>238</v>
      </c>
      <c r="CX2">
        <v>165155</v>
      </c>
      <c r="CY2" t="s">
        <v>238</v>
      </c>
      <c r="CZ2">
        <v>1630845</v>
      </c>
      <c r="DA2">
        <v>368639</v>
      </c>
      <c r="DB2">
        <v>1262206</v>
      </c>
      <c r="DC2">
        <v>1976663</v>
      </c>
      <c r="DD2">
        <v>189823</v>
      </c>
      <c r="DE2">
        <v>9060</v>
      </c>
      <c r="DF2">
        <v>419289</v>
      </c>
      <c r="DG2">
        <v>1358491</v>
      </c>
      <c r="DH2">
        <v>1498834</v>
      </c>
      <c r="DI2">
        <v>249560</v>
      </c>
      <c r="DJ2">
        <v>127317</v>
      </c>
      <c r="DK2">
        <v>9622</v>
      </c>
      <c r="DL2">
        <v>30073</v>
      </c>
      <c r="DM2">
        <v>82548</v>
      </c>
      <c r="DN2">
        <v>323227</v>
      </c>
      <c r="DO2">
        <v>167107</v>
      </c>
      <c r="DP2">
        <v>9551</v>
      </c>
      <c r="DQ2">
        <v>50859</v>
      </c>
      <c r="DR2">
        <v>95710</v>
      </c>
      <c r="DS2">
        <v>21924</v>
      </c>
      <c r="DT2">
        <v>21996</v>
      </c>
      <c r="DU2">
        <v>3</v>
      </c>
      <c r="DV2">
        <v>-262</v>
      </c>
      <c r="DW2">
        <v>187</v>
      </c>
      <c r="DX2">
        <v>667</v>
      </c>
      <c r="DY2">
        <v>720</v>
      </c>
      <c r="DZ2">
        <v>-494</v>
      </c>
      <c r="EA2">
        <v>53</v>
      </c>
      <c r="EB2">
        <v>388</v>
      </c>
      <c r="EC2">
        <v>345818</v>
      </c>
      <c r="ED2">
        <v>189823</v>
      </c>
      <c r="EE2">
        <v>9060</v>
      </c>
      <c r="EF2">
        <v>50650</v>
      </c>
      <c r="EG2">
        <v>96285</v>
      </c>
      <c r="EH2">
        <v>547590</v>
      </c>
      <c r="EI2">
        <v>1001696</v>
      </c>
      <c r="EJ2">
        <v>119350</v>
      </c>
      <c r="EK2">
        <v>209509</v>
      </c>
      <c r="EL2">
        <v>395405</v>
      </c>
      <c r="EM2">
        <v>-86457</v>
      </c>
      <c r="EN2">
        <v>30989</v>
      </c>
      <c r="EO2">
        <v>-30637</v>
      </c>
      <c r="EP2">
        <v>-63996</v>
      </c>
      <c r="EQ2">
        <v>-22813</v>
      </c>
      <c r="ER2">
        <v>86457</v>
      </c>
      <c r="ES2">
        <v>962364</v>
      </c>
      <c r="ET2">
        <v>962364</v>
      </c>
      <c r="EU2">
        <v>1631</v>
      </c>
      <c r="EV2">
        <v>250655</v>
      </c>
      <c r="EW2">
        <v>250655</v>
      </c>
      <c r="EX2">
        <v>3327</v>
      </c>
      <c r="EY2">
        <v>219711</v>
      </c>
      <c r="EZ2">
        <v>219711</v>
      </c>
      <c r="FA2">
        <v>3327</v>
      </c>
      <c r="FB2">
        <v>30944</v>
      </c>
      <c r="FC2">
        <v>30944</v>
      </c>
      <c r="FD2">
        <v>15696</v>
      </c>
      <c r="FE2">
        <v>4156</v>
      </c>
      <c r="FF2">
        <v>0</v>
      </c>
      <c r="FG2">
        <v>0</v>
      </c>
      <c r="FH2">
        <v>2179</v>
      </c>
      <c r="FI2">
        <v>9361</v>
      </c>
      <c r="FJ2">
        <v>6335</v>
      </c>
      <c r="FK2">
        <v>4156</v>
      </c>
      <c r="FL2">
        <v>0</v>
      </c>
      <c r="FM2">
        <v>0</v>
      </c>
      <c r="FN2">
        <v>2179</v>
      </c>
      <c r="FO2">
        <v>503175</v>
      </c>
      <c r="FP2">
        <v>77593</v>
      </c>
      <c r="FQ2">
        <v>224077</v>
      </c>
      <c r="FR2">
        <v>18322</v>
      </c>
      <c r="FS2">
        <v>183183</v>
      </c>
      <c r="FT2">
        <v>161306</v>
      </c>
      <c r="FU2">
        <v>188492</v>
      </c>
      <c r="FV2">
        <v>15858</v>
      </c>
      <c r="FW2">
        <v>140618</v>
      </c>
      <c r="FX2">
        <v>5528</v>
      </c>
      <c r="FY2">
        <v>26488</v>
      </c>
      <c r="FZ2">
        <v>80992</v>
      </c>
      <c r="GA2">
        <v>184114</v>
      </c>
      <c r="GB2">
        <v>56686</v>
      </c>
      <c r="GC2">
        <v>61660</v>
      </c>
      <c r="GD2">
        <v>11393</v>
      </c>
      <c r="GE2">
        <v>54375</v>
      </c>
      <c r="GF2">
        <v>67092</v>
      </c>
      <c r="GG2">
        <v>9622</v>
      </c>
      <c r="GH2">
        <v>4750</v>
      </c>
      <c r="GI2">
        <v>4872</v>
      </c>
      <c r="GJ2">
        <v>12263</v>
      </c>
      <c r="GK2">
        <v>119277</v>
      </c>
      <c r="GL2">
        <v>167</v>
      </c>
      <c r="GM2">
        <v>16891</v>
      </c>
      <c r="GN2">
        <v>27</v>
      </c>
      <c r="GO2">
        <v>102192</v>
      </c>
      <c r="GP2">
        <v>959</v>
      </c>
      <c r="GQ2">
        <v>1670</v>
      </c>
      <c r="GR2">
        <v>132</v>
      </c>
      <c r="GS2">
        <v>36</v>
      </c>
      <c r="GT2">
        <v>1374</v>
      </c>
      <c r="GU2">
        <v>128</v>
      </c>
      <c r="GV2">
        <v>270953</v>
      </c>
      <c r="GW2">
        <v>270953</v>
      </c>
      <c r="GX2">
        <v>711</v>
      </c>
      <c r="GY2">
        <v>948922</v>
      </c>
      <c r="GZ2">
        <v>3025</v>
      </c>
      <c r="HA2">
        <v>138789</v>
      </c>
      <c r="HB2">
        <v>155586</v>
      </c>
      <c r="HC2">
        <v>651522</v>
      </c>
      <c r="HD2">
        <v>2780</v>
      </c>
      <c r="HE2">
        <v>121584</v>
      </c>
      <c r="HF2">
        <v>5514</v>
      </c>
      <c r="HG2">
        <v>45761</v>
      </c>
      <c r="HH2">
        <v>7103</v>
      </c>
      <c r="HI2">
        <v>63206</v>
      </c>
      <c r="HJ2">
        <v>41271</v>
      </c>
      <c r="HK2">
        <v>51295</v>
      </c>
      <c r="HL2">
        <v>51295</v>
      </c>
      <c r="HM2">
        <v>0</v>
      </c>
      <c r="HN2">
        <v>21370</v>
      </c>
      <c r="HO2">
        <v>4795</v>
      </c>
      <c r="HP2">
        <v>135</v>
      </c>
      <c r="HQ2">
        <v>6785</v>
      </c>
      <c r="HR2">
        <v>9655</v>
      </c>
      <c r="HS2">
        <v>3029</v>
      </c>
      <c r="HT2" t="s">
        <v>238</v>
      </c>
      <c r="HU2" t="s">
        <v>238</v>
      </c>
      <c r="HV2" t="s">
        <v>238</v>
      </c>
      <c r="HW2">
        <v>374664</v>
      </c>
      <c r="HX2" t="s">
        <v>238</v>
      </c>
      <c r="HY2">
        <v>249560</v>
      </c>
      <c r="HZ2">
        <v>127317</v>
      </c>
      <c r="IA2">
        <v>9622</v>
      </c>
      <c r="IB2">
        <v>30073</v>
      </c>
      <c r="IC2">
        <v>82548</v>
      </c>
      <c r="ID2">
        <v>584616</v>
      </c>
      <c r="IE2">
        <v>297965</v>
      </c>
      <c r="IF2">
        <v>3025</v>
      </c>
      <c r="IG2">
        <v>138789</v>
      </c>
      <c r="IH2">
        <v>155586</v>
      </c>
      <c r="II2">
        <v>565</v>
      </c>
      <c r="IJ2">
        <v>0</v>
      </c>
      <c r="IK2">
        <v>354881</v>
      </c>
      <c r="IL2">
        <v>354881</v>
      </c>
      <c r="IM2">
        <v>2780</v>
      </c>
      <c r="IN2">
        <v>296076</v>
      </c>
      <c r="IO2">
        <v>296076</v>
      </c>
      <c r="IP2">
        <v>297950</v>
      </c>
      <c r="IQ2">
        <v>297950</v>
      </c>
      <c r="IR2">
        <v>15</v>
      </c>
      <c r="IS2">
        <v>357661</v>
      </c>
      <c r="IT2">
        <v>3025</v>
      </c>
      <c r="IU2">
        <v>87494</v>
      </c>
      <c r="IV2">
        <v>266081</v>
      </c>
      <c r="IW2">
        <v>1061</v>
      </c>
      <c r="IX2">
        <v>296076</v>
      </c>
      <c r="IY2">
        <v>236628</v>
      </c>
      <c r="IZ2">
        <v>59448</v>
      </c>
    </row>
    <row r="3" spans="1:260" x14ac:dyDescent="0.25">
      <c r="A3">
        <v>2015</v>
      </c>
      <c r="B3">
        <v>966806</v>
      </c>
      <c r="C3">
        <v>120479</v>
      </c>
      <c r="D3">
        <v>203661</v>
      </c>
      <c r="E3">
        <v>378246</v>
      </c>
      <c r="F3">
        <v>-81342</v>
      </c>
      <c r="G3">
        <v>28731</v>
      </c>
      <c r="H3">
        <v>-27061</v>
      </c>
      <c r="I3">
        <v>-80185</v>
      </c>
      <c r="J3">
        <v>-2827</v>
      </c>
      <c r="K3">
        <v>81345</v>
      </c>
      <c r="L3">
        <v>928147</v>
      </c>
      <c r="M3">
        <v>598719</v>
      </c>
      <c r="N3">
        <v>64053</v>
      </c>
      <c r="O3">
        <v>174479</v>
      </c>
      <c r="P3">
        <v>90896</v>
      </c>
      <c r="Q3">
        <v>1295</v>
      </c>
      <c r="R3">
        <v>242487</v>
      </c>
      <c r="S3">
        <v>27369</v>
      </c>
      <c r="T3">
        <v>2979</v>
      </c>
      <c r="U3">
        <v>0</v>
      </c>
      <c r="V3">
        <v>15</v>
      </c>
      <c r="W3">
        <v>212124</v>
      </c>
      <c r="X3">
        <v>30363</v>
      </c>
      <c r="Y3">
        <v>27369</v>
      </c>
      <c r="Z3">
        <v>2979</v>
      </c>
      <c r="AA3">
        <v>0</v>
      </c>
      <c r="AB3">
        <v>15</v>
      </c>
      <c r="AC3">
        <v>11728</v>
      </c>
      <c r="AD3">
        <v>11728</v>
      </c>
      <c r="AE3">
        <v>1961</v>
      </c>
      <c r="AF3">
        <v>8602</v>
      </c>
      <c r="AG3">
        <v>8602</v>
      </c>
      <c r="AH3">
        <v>0</v>
      </c>
      <c r="AI3">
        <v>3126</v>
      </c>
      <c r="AJ3">
        <v>3126</v>
      </c>
      <c r="AK3">
        <v>1961</v>
      </c>
      <c r="AL3">
        <v>532135</v>
      </c>
      <c r="AM3">
        <v>175641</v>
      </c>
      <c r="AN3">
        <v>285388</v>
      </c>
      <c r="AO3">
        <v>43962</v>
      </c>
      <c r="AP3">
        <v>27144</v>
      </c>
      <c r="AQ3">
        <v>130470</v>
      </c>
      <c r="AR3">
        <v>209287</v>
      </c>
      <c r="AS3">
        <v>26296</v>
      </c>
      <c r="AT3">
        <v>112133</v>
      </c>
      <c r="AU3">
        <v>43962</v>
      </c>
      <c r="AV3">
        <v>26896</v>
      </c>
      <c r="AW3">
        <v>51544</v>
      </c>
      <c r="AX3">
        <v>195926</v>
      </c>
      <c r="AY3">
        <v>150478</v>
      </c>
      <c r="AZ3">
        <v>45448</v>
      </c>
      <c r="BA3">
        <v>75652</v>
      </c>
      <c r="BB3">
        <v>7354</v>
      </c>
      <c r="BC3">
        <v>-2543</v>
      </c>
      <c r="BD3">
        <v>9897</v>
      </c>
      <c r="BE3">
        <v>0</v>
      </c>
      <c r="BF3">
        <v>505</v>
      </c>
      <c r="BG3">
        <v>117910</v>
      </c>
      <c r="BH3">
        <v>117910</v>
      </c>
      <c r="BI3">
        <v>0</v>
      </c>
      <c r="BJ3">
        <v>2769</v>
      </c>
      <c r="BK3">
        <v>1658</v>
      </c>
      <c r="BL3">
        <v>1410</v>
      </c>
      <c r="BM3">
        <v>0</v>
      </c>
      <c r="BN3">
        <v>248</v>
      </c>
      <c r="BO3">
        <v>260917</v>
      </c>
      <c r="BP3">
        <v>32039</v>
      </c>
      <c r="BQ3">
        <v>17970</v>
      </c>
      <c r="BR3">
        <v>1389</v>
      </c>
      <c r="BS3">
        <v>209519</v>
      </c>
      <c r="BT3">
        <v>479</v>
      </c>
      <c r="BU3">
        <v>921023</v>
      </c>
      <c r="BV3">
        <v>3027</v>
      </c>
      <c r="BW3">
        <v>81530</v>
      </c>
      <c r="BX3">
        <v>494175</v>
      </c>
      <c r="BY3">
        <v>342291</v>
      </c>
      <c r="BZ3">
        <v>11</v>
      </c>
      <c r="CA3">
        <v>144181</v>
      </c>
      <c r="CB3">
        <v>5483</v>
      </c>
      <c r="CC3">
        <v>51005</v>
      </c>
      <c r="CD3">
        <v>42529</v>
      </c>
      <c r="CE3">
        <v>45164</v>
      </c>
      <c r="CF3">
        <v>19399</v>
      </c>
      <c r="CG3">
        <v>51833</v>
      </c>
      <c r="CH3">
        <v>51833</v>
      </c>
      <c r="CI3">
        <v>24174</v>
      </c>
      <c r="CJ3">
        <v>1307</v>
      </c>
      <c r="CK3">
        <v>1079</v>
      </c>
      <c r="CL3">
        <v>16223</v>
      </c>
      <c r="CM3">
        <v>5565</v>
      </c>
      <c r="CN3">
        <v>915</v>
      </c>
      <c r="CO3">
        <v>209</v>
      </c>
      <c r="CP3">
        <v>2661</v>
      </c>
      <c r="CQ3">
        <v>4</v>
      </c>
      <c r="CR3">
        <v>-2266</v>
      </c>
      <c r="CS3">
        <v>-190</v>
      </c>
      <c r="CT3">
        <v>-209</v>
      </c>
      <c r="CU3" t="s">
        <v>238</v>
      </c>
      <c r="CV3" t="s">
        <v>238</v>
      </c>
      <c r="CW3" t="s">
        <v>238</v>
      </c>
      <c r="CX3">
        <v>162566</v>
      </c>
      <c r="CY3" t="s">
        <v>238</v>
      </c>
      <c r="CZ3">
        <v>1577526</v>
      </c>
      <c r="DA3">
        <v>362839</v>
      </c>
      <c r="DB3">
        <v>1214687</v>
      </c>
      <c r="DC3">
        <v>1902502</v>
      </c>
      <c r="DD3">
        <v>176027</v>
      </c>
      <c r="DE3">
        <v>8500</v>
      </c>
      <c r="DF3">
        <v>411890</v>
      </c>
      <c r="DG3">
        <v>1306085</v>
      </c>
      <c r="DH3">
        <v>1446410</v>
      </c>
      <c r="DI3">
        <v>245090</v>
      </c>
      <c r="DJ3">
        <v>125281</v>
      </c>
      <c r="DK3">
        <v>8784</v>
      </c>
      <c r="DL3">
        <v>29182</v>
      </c>
      <c r="DM3">
        <v>81843</v>
      </c>
      <c r="DN3">
        <v>317056</v>
      </c>
      <c r="DO3">
        <v>167565</v>
      </c>
      <c r="DP3">
        <v>9188</v>
      </c>
      <c r="DQ3">
        <v>49256</v>
      </c>
      <c r="DR3">
        <v>91047</v>
      </c>
      <c r="DS3">
        <v>8984</v>
      </c>
      <c r="DT3">
        <v>8904</v>
      </c>
      <c r="DU3">
        <v>4</v>
      </c>
      <c r="DV3">
        <v>-277</v>
      </c>
      <c r="DW3">
        <v>353</v>
      </c>
      <c r="DX3">
        <v>-1064</v>
      </c>
      <c r="DY3">
        <v>-442</v>
      </c>
      <c r="DZ3">
        <v>-692</v>
      </c>
      <c r="EA3">
        <v>72</v>
      </c>
      <c r="EB3">
        <v>-2</v>
      </c>
      <c r="EC3">
        <v>324976</v>
      </c>
      <c r="ED3">
        <v>176027</v>
      </c>
      <c r="EE3">
        <v>8500</v>
      </c>
      <c r="EF3">
        <v>49051</v>
      </c>
      <c r="EG3">
        <v>91398</v>
      </c>
      <c r="EH3">
        <v>517446</v>
      </c>
      <c r="EI3">
        <v>966806</v>
      </c>
      <c r="EJ3">
        <v>120479</v>
      </c>
      <c r="EK3">
        <v>203661</v>
      </c>
      <c r="EL3">
        <v>378246</v>
      </c>
      <c r="EM3">
        <v>-81342</v>
      </c>
      <c r="EN3">
        <v>28731</v>
      </c>
      <c r="EO3">
        <v>-27061</v>
      </c>
      <c r="EP3">
        <v>-80185</v>
      </c>
      <c r="EQ3">
        <v>-2827</v>
      </c>
      <c r="ER3">
        <v>81345</v>
      </c>
      <c r="ES3">
        <v>928058</v>
      </c>
      <c r="ET3">
        <v>928058</v>
      </c>
      <c r="EU3">
        <v>1384</v>
      </c>
      <c r="EV3">
        <v>239400</v>
      </c>
      <c r="EW3">
        <v>239400</v>
      </c>
      <c r="EX3">
        <v>3087</v>
      </c>
      <c r="EY3">
        <v>209037</v>
      </c>
      <c r="EZ3">
        <v>209037</v>
      </c>
      <c r="FA3">
        <v>3087</v>
      </c>
      <c r="FB3">
        <v>30363</v>
      </c>
      <c r="FC3">
        <v>30363</v>
      </c>
      <c r="FD3">
        <v>13689</v>
      </c>
      <c r="FE3">
        <v>3126</v>
      </c>
      <c r="FF3">
        <v>0</v>
      </c>
      <c r="FG3">
        <v>0</v>
      </c>
      <c r="FH3">
        <v>1961</v>
      </c>
      <c r="FI3">
        <v>8602</v>
      </c>
      <c r="FJ3">
        <v>5087</v>
      </c>
      <c r="FK3">
        <v>3126</v>
      </c>
      <c r="FL3">
        <v>0</v>
      </c>
      <c r="FM3">
        <v>0</v>
      </c>
      <c r="FN3">
        <v>1961</v>
      </c>
      <c r="FO3">
        <v>507604</v>
      </c>
      <c r="FP3">
        <v>68064</v>
      </c>
      <c r="FQ3">
        <v>236808</v>
      </c>
      <c r="FR3">
        <v>17374</v>
      </c>
      <c r="FS3">
        <v>185358</v>
      </c>
      <c r="FT3">
        <v>155001</v>
      </c>
      <c r="FU3">
        <v>185837</v>
      </c>
      <c r="FV3">
        <v>14447</v>
      </c>
      <c r="FW3">
        <v>138971</v>
      </c>
      <c r="FX3">
        <v>5652</v>
      </c>
      <c r="FY3">
        <v>26767</v>
      </c>
      <c r="FZ3">
        <v>74994</v>
      </c>
      <c r="GA3">
        <v>200026</v>
      </c>
      <c r="GB3">
        <v>61514</v>
      </c>
      <c r="GC3">
        <v>72792</v>
      </c>
      <c r="GD3">
        <v>10333</v>
      </c>
      <c r="GE3">
        <v>55387</v>
      </c>
      <c r="GF3">
        <v>71552</v>
      </c>
      <c r="GG3">
        <v>505</v>
      </c>
      <c r="GH3">
        <v>-8190</v>
      </c>
      <c r="GI3">
        <v>8695</v>
      </c>
      <c r="GJ3">
        <v>7354</v>
      </c>
      <c r="GK3">
        <v>119578</v>
      </c>
      <c r="GL3">
        <v>161</v>
      </c>
      <c r="GM3">
        <v>16314</v>
      </c>
      <c r="GN3">
        <v>27</v>
      </c>
      <c r="GO3">
        <v>103076</v>
      </c>
      <c r="GP3">
        <v>1101</v>
      </c>
      <c r="GQ3">
        <v>1658</v>
      </c>
      <c r="GR3">
        <v>132</v>
      </c>
      <c r="GS3">
        <v>36</v>
      </c>
      <c r="GT3">
        <v>1362</v>
      </c>
      <c r="GU3">
        <v>128</v>
      </c>
      <c r="GV3">
        <v>260670</v>
      </c>
      <c r="GW3">
        <v>260670</v>
      </c>
      <c r="GX3">
        <v>726</v>
      </c>
      <c r="GY3">
        <v>918354</v>
      </c>
      <c r="GZ3">
        <v>3027</v>
      </c>
      <c r="HA3">
        <v>133363</v>
      </c>
      <c r="HB3">
        <v>146172</v>
      </c>
      <c r="HC3">
        <v>635792</v>
      </c>
      <c r="HD3">
        <v>2680</v>
      </c>
      <c r="HE3">
        <v>122398</v>
      </c>
      <c r="HF3">
        <v>4995</v>
      </c>
      <c r="HG3">
        <v>45548</v>
      </c>
      <c r="HH3">
        <v>7876</v>
      </c>
      <c r="HI3">
        <v>63979</v>
      </c>
      <c r="HJ3">
        <v>41182</v>
      </c>
      <c r="HK3">
        <v>51833</v>
      </c>
      <c r="HL3">
        <v>51833</v>
      </c>
      <c r="HM3">
        <v>0</v>
      </c>
      <c r="HN3">
        <v>23271</v>
      </c>
      <c r="HO3">
        <v>4986</v>
      </c>
      <c r="HP3">
        <v>1079</v>
      </c>
      <c r="HQ3">
        <v>7048</v>
      </c>
      <c r="HR3">
        <v>10158</v>
      </c>
      <c r="HS3">
        <v>1818</v>
      </c>
      <c r="HT3" t="s">
        <v>238</v>
      </c>
      <c r="HU3" t="s">
        <v>238</v>
      </c>
      <c r="HV3" t="s">
        <v>238</v>
      </c>
      <c r="HW3">
        <v>366227</v>
      </c>
      <c r="HX3" t="s">
        <v>238</v>
      </c>
      <c r="HY3">
        <v>245090</v>
      </c>
      <c r="HZ3">
        <v>125281</v>
      </c>
      <c r="IA3">
        <v>8784</v>
      </c>
      <c r="IB3">
        <v>29182</v>
      </c>
      <c r="IC3">
        <v>81843</v>
      </c>
      <c r="ID3">
        <v>547234</v>
      </c>
      <c r="IE3">
        <v>283121</v>
      </c>
      <c r="IF3">
        <v>3027</v>
      </c>
      <c r="IG3">
        <v>133363</v>
      </c>
      <c r="IH3">
        <v>146172</v>
      </c>
      <c r="II3">
        <v>559</v>
      </c>
      <c r="IJ3">
        <v>0</v>
      </c>
      <c r="IK3">
        <v>345384</v>
      </c>
      <c r="IL3">
        <v>345384</v>
      </c>
      <c r="IM3">
        <v>2680</v>
      </c>
      <c r="IN3">
        <v>289849</v>
      </c>
      <c r="IO3">
        <v>289849</v>
      </c>
      <c r="IP3">
        <v>283110</v>
      </c>
      <c r="IQ3">
        <v>283110</v>
      </c>
      <c r="IR3">
        <v>11</v>
      </c>
      <c r="IS3">
        <v>348064</v>
      </c>
      <c r="IT3">
        <v>3027</v>
      </c>
      <c r="IU3">
        <v>81530</v>
      </c>
      <c r="IV3">
        <v>262452</v>
      </c>
      <c r="IW3">
        <v>1055</v>
      </c>
      <c r="IX3">
        <v>289849</v>
      </c>
      <c r="IY3">
        <v>231723</v>
      </c>
      <c r="IZ3">
        <v>58126</v>
      </c>
    </row>
    <row r="4" spans="1:260" x14ac:dyDescent="0.25">
      <c r="A4">
        <v>2014</v>
      </c>
      <c r="B4">
        <v>939409</v>
      </c>
      <c r="C4">
        <v>120149</v>
      </c>
      <c r="D4">
        <v>200566</v>
      </c>
      <c r="E4">
        <v>364152</v>
      </c>
      <c r="F4">
        <v>-85413</v>
      </c>
      <c r="G4">
        <v>33943</v>
      </c>
      <c r="H4">
        <v>-17939</v>
      </c>
      <c r="I4">
        <v>-101740</v>
      </c>
      <c r="J4">
        <v>323</v>
      </c>
      <c r="K4">
        <v>85413</v>
      </c>
      <c r="L4">
        <v>899342</v>
      </c>
      <c r="M4">
        <v>575357</v>
      </c>
      <c r="N4">
        <v>63655</v>
      </c>
      <c r="O4">
        <v>172262</v>
      </c>
      <c r="P4">
        <v>88068</v>
      </c>
      <c r="Q4">
        <v>1080</v>
      </c>
      <c r="R4">
        <v>234476</v>
      </c>
      <c r="S4">
        <v>26118</v>
      </c>
      <c r="T4">
        <v>2823</v>
      </c>
      <c r="U4">
        <v>0</v>
      </c>
      <c r="V4">
        <v>60</v>
      </c>
      <c r="W4">
        <v>205475</v>
      </c>
      <c r="X4">
        <v>29001</v>
      </c>
      <c r="Y4">
        <v>26118</v>
      </c>
      <c r="Z4">
        <v>2823</v>
      </c>
      <c r="AA4">
        <v>0</v>
      </c>
      <c r="AB4">
        <v>60</v>
      </c>
      <c r="AC4">
        <v>9955</v>
      </c>
      <c r="AD4">
        <v>9955</v>
      </c>
      <c r="AE4">
        <v>2306</v>
      </c>
      <c r="AF4">
        <v>7271</v>
      </c>
      <c r="AG4">
        <v>7271</v>
      </c>
      <c r="AH4">
        <v>0</v>
      </c>
      <c r="AI4">
        <v>2684</v>
      </c>
      <c r="AJ4">
        <v>2684</v>
      </c>
      <c r="AK4">
        <v>2306</v>
      </c>
      <c r="AL4">
        <v>550697</v>
      </c>
      <c r="AM4">
        <v>182971</v>
      </c>
      <c r="AN4">
        <v>291046</v>
      </c>
      <c r="AO4">
        <v>49068</v>
      </c>
      <c r="AP4">
        <v>27612</v>
      </c>
      <c r="AQ4">
        <v>139005</v>
      </c>
      <c r="AR4">
        <v>222037</v>
      </c>
      <c r="AS4">
        <v>29962</v>
      </c>
      <c r="AT4">
        <v>115643</v>
      </c>
      <c r="AU4">
        <v>49068</v>
      </c>
      <c r="AV4">
        <v>27364</v>
      </c>
      <c r="AW4">
        <v>52673</v>
      </c>
      <c r="AX4">
        <v>179815</v>
      </c>
      <c r="AY4">
        <v>147769</v>
      </c>
      <c r="AZ4">
        <v>32046</v>
      </c>
      <c r="BA4">
        <v>99586</v>
      </c>
      <c r="BB4">
        <v>9976</v>
      </c>
      <c r="BC4">
        <v>3817</v>
      </c>
      <c r="BD4">
        <v>6159</v>
      </c>
      <c r="BE4">
        <v>0</v>
      </c>
      <c r="BF4">
        <v>-15901</v>
      </c>
      <c r="BG4">
        <v>137198</v>
      </c>
      <c r="BH4">
        <v>137198</v>
      </c>
      <c r="BI4">
        <v>0</v>
      </c>
      <c r="BJ4">
        <v>2647</v>
      </c>
      <c r="BK4">
        <v>1671</v>
      </c>
      <c r="BL4">
        <v>1423</v>
      </c>
      <c r="BM4">
        <v>0</v>
      </c>
      <c r="BN4">
        <v>248</v>
      </c>
      <c r="BO4">
        <v>248249</v>
      </c>
      <c r="BP4">
        <v>30680</v>
      </c>
      <c r="BQ4">
        <v>16120</v>
      </c>
      <c r="BR4">
        <v>1389</v>
      </c>
      <c r="BS4">
        <v>200060</v>
      </c>
      <c r="BT4">
        <v>529</v>
      </c>
      <c r="BU4">
        <v>910795</v>
      </c>
      <c r="BV4">
        <v>3517</v>
      </c>
      <c r="BW4">
        <v>75708</v>
      </c>
      <c r="BX4">
        <v>485225</v>
      </c>
      <c r="BY4">
        <v>346345</v>
      </c>
      <c r="BZ4">
        <v>15</v>
      </c>
      <c r="CA4">
        <v>144928</v>
      </c>
      <c r="CB4">
        <v>6185</v>
      </c>
      <c r="CC4">
        <v>50265</v>
      </c>
      <c r="CD4">
        <v>43967</v>
      </c>
      <c r="CE4">
        <v>44511</v>
      </c>
      <c r="CF4">
        <v>18703</v>
      </c>
      <c r="CG4">
        <v>69963</v>
      </c>
      <c r="CH4">
        <v>69963</v>
      </c>
      <c r="CI4">
        <v>18833</v>
      </c>
      <c r="CJ4">
        <v>1228</v>
      </c>
      <c r="CK4">
        <v>436</v>
      </c>
      <c r="CL4">
        <v>12803</v>
      </c>
      <c r="CM4">
        <v>4366</v>
      </c>
      <c r="CN4">
        <v>1621</v>
      </c>
      <c r="CO4">
        <v>300</v>
      </c>
      <c r="CP4">
        <v>2928</v>
      </c>
      <c r="CQ4">
        <v>4</v>
      </c>
      <c r="CR4">
        <v>-2419</v>
      </c>
      <c r="CS4">
        <v>-213</v>
      </c>
      <c r="CT4">
        <v>-300</v>
      </c>
      <c r="CU4">
        <v>1519614</v>
      </c>
      <c r="CV4">
        <v>1008892</v>
      </c>
      <c r="CW4">
        <v>138246</v>
      </c>
      <c r="CX4">
        <v>158349</v>
      </c>
      <c r="CY4">
        <v>214126</v>
      </c>
      <c r="CZ4">
        <v>1541431</v>
      </c>
      <c r="DA4">
        <v>358529</v>
      </c>
      <c r="DB4">
        <v>1182902</v>
      </c>
      <c r="DC4">
        <v>1858703</v>
      </c>
      <c r="DD4">
        <v>170708</v>
      </c>
      <c r="DE4">
        <v>7493</v>
      </c>
      <c r="DF4">
        <v>408087</v>
      </c>
      <c r="DG4">
        <v>1272415</v>
      </c>
      <c r="DH4">
        <v>1411141</v>
      </c>
      <c r="DI4">
        <v>238657</v>
      </c>
      <c r="DJ4">
        <v>121866</v>
      </c>
      <c r="DK4">
        <v>8245</v>
      </c>
      <c r="DL4">
        <v>28304</v>
      </c>
      <c r="DM4">
        <v>80242</v>
      </c>
      <c r="DN4">
        <v>302495</v>
      </c>
      <c r="DO4">
        <v>158311</v>
      </c>
      <c r="DP4">
        <v>7392</v>
      </c>
      <c r="DQ4">
        <v>49531</v>
      </c>
      <c r="DR4">
        <v>87261</v>
      </c>
      <c r="DS4">
        <v>13073</v>
      </c>
      <c r="DT4">
        <v>12349</v>
      </c>
      <c r="DU4">
        <v>11</v>
      </c>
      <c r="DV4">
        <v>-38</v>
      </c>
      <c r="DW4">
        <v>751</v>
      </c>
      <c r="DX4">
        <v>1704</v>
      </c>
      <c r="DY4">
        <v>48</v>
      </c>
      <c r="DZ4">
        <v>90</v>
      </c>
      <c r="EA4">
        <v>65</v>
      </c>
      <c r="EB4">
        <v>1501</v>
      </c>
      <c r="EC4">
        <v>317272</v>
      </c>
      <c r="ED4">
        <v>170708</v>
      </c>
      <c r="EE4">
        <v>7493</v>
      </c>
      <c r="EF4">
        <v>49558</v>
      </c>
      <c r="EG4">
        <v>89513</v>
      </c>
      <c r="EH4">
        <v>511654</v>
      </c>
      <c r="EI4">
        <v>939409</v>
      </c>
      <c r="EJ4">
        <v>120149</v>
      </c>
      <c r="EK4">
        <v>200566</v>
      </c>
      <c r="EL4">
        <v>364152</v>
      </c>
      <c r="EM4">
        <v>-85413</v>
      </c>
      <c r="EN4">
        <v>33943</v>
      </c>
      <c r="EO4">
        <v>-17939</v>
      </c>
      <c r="EP4">
        <v>-101740</v>
      </c>
      <c r="EQ4">
        <v>323</v>
      </c>
      <c r="ER4">
        <v>85413</v>
      </c>
      <c r="ES4">
        <v>898872</v>
      </c>
      <c r="ET4">
        <v>898872</v>
      </c>
      <c r="EU4">
        <v>1550</v>
      </c>
      <c r="EV4">
        <v>231516</v>
      </c>
      <c r="EW4">
        <v>231516</v>
      </c>
      <c r="EX4">
        <v>2960</v>
      </c>
      <c r="EY4">
        <v>202515</v>
      </c>
      <c r="EZ4">
        <v>202515</v>
      </c>
      <c r="FA4">
        <v>2960</v>
      </c>
      <c r="FB4">
        <v>29001</v>
      </c>
      <c r="FC4">
        <v>29001</v>
      </c>
      <c r="FD4">
        <v>12261</v>
      </c>
      <c r="FE4">
        <v>2684</v>
      </c>
      <c r="FF4">
        <v>0</v>
      </c>
      <c r="FG4">
        <v>0</v>
      </c>
      <c r="FH4">
        <v>2306</v>
      </c>
      <c r="FI4">
        <v>7271</v>
      </c>
      <c r="FJ4">
        <v>4990</v>
      </c>
      <c r="FK4">
        <v>2684</v>
      </c>
      <c r="FL4">
        <v>0</v>
      </c>
      <c r="FM4">
        <v>0</v>
      </c>
      <c r="FN4">
        <v>2306</v>
      </c>
      <c r="FO4">
        <v>528055</v>
      </c>
      <c r="FP4">
        <v>77829</v>
      </c>
      <c r="FQ4">
        <v>249142</v>
      </c>
      <c r="FR4">
        <v>16815</v>
      </c>
      <c r="FS4">
        <v>184269</v>
      </c>
      <c r="FT4">
        <v>161647</v>
      </c>
      <c r="FU4">
        <v>193143</v>
      </c>
      <c r="FV4">
        <v>14133</v>
      </c>
      <c r="FW4">
        <v>148339</v>
      </c>
      <c r="FX4">
        <v>5018</v>
      </c>
      <c r="FY4">
        <v>25653</v>
      </c>
      <c r="FZ4">
        <v>81567</v>
      </c>
      <c r="GA4">
        <v>211234</v>
      </c>
      <c r="GB4">
        <v>84852</v>
      </c>
      <c r="GC4">
        <v>62393</v>
      </c>
      <c r="GD4">
        <v>10365</v>
      </c>
      <c r="GE4">
        <v>53624</v>
      </c>
      <c r="GF4">
        <v>68167</v>
      </c>
      <c r="GG4">
        <v>-15901</v>
      </c>
      <c r="GH4">
        <v>-21635</v>
      </c>
      <c r="GI4">
        <v>5734</v>
      </c>
      <c r="GJ4">
        <v>9976</v>
      </c>
      <c r="GK4">
        <v>137908</v>
      </c>
      <c r="GL4">
        <v>347</v>
      </c>
      <c r="GM4">
        <v>32640</v>
      </c>
      <c r="GN4">
        <v>57</v>
      </c>
      <c r="GO4">
        <v>104864</v>
      </c>
      <c r="GP4">
        <v>1937</v>
      </c>
      <c r="GQ4">
        <v>1671</v>
      </c>
      <c r="GR4">
        <v>132</v>
      </c>
      <c r="GS4">
        <v>36</v>
      </c>
      <c r="GT4">
        <v>1375</v>
      </c>
      <c r="GU4">
        <v>128</v>
      </c>
      <c r="GV4">
        <v>248409</v>
      </c>
      <c r="GW4">
        <v>248409</v>
      </c>
      <c r="GX4">
        <v>369</v>
      </c>
      <c r="GY4">
        <v>908228</v>
      </c>
      <c r="GZ4">
        <v>3517</v>
      </c>
      <c r="HA4">
        <v>145671</v>
      </c>
      <c r="HB4">
        <v>138818</v>
      </c>
      <c r="HC4">
        <v>620222</v>
      </c>
      <c r="HD4">
        <v>2582</v>
      </c>
      <c r="HE4">
        <v>122326</v>
      </c>
      <c r="HF4">
        <v>5697</v>
      </c>
      <c r="HG4">
        <v>44176</v>
      </c>
      <c r="HH4">
        <v>8163</v>
      </c>
      <c r="HI4">
        <v>64288</v>
      </c>
      <c r="HJ4">
        <v>41305</v>
      </c>
      <c r="HK4">
        <v>69963</v>
      </c>
      <c r="HL4">
        <v>69963</v>
      </c>
      <c r="HM4">
        <v>0</v>
      </c>
      <c r="HN4">
        <v>18718</v>
      </c>
      <c r="HO4">
        <v>4499</v>
      </c>
      <c r="HP4">
        <v>436</v>
      </c>
      <c r="HQ4">
        <v>6069</v>
      </c>
      <c r="HR4">
        <v>7714</v>
      </c>
      <c r="HS4">
        <v>1736</v>
      </c>
      <c r="HT4">
        <v>3143890</v>
      </c>
      <c r="HU4">
        <v>1948301</v>
      </c>
      <c r="HV4">
        <v>258395</v>
      </c>
      <c r="HW4">
        <v>358915</v>
      </c>
      <c r="HX4">
        <v>578278</v>
      </c>
      <c r="HY4">
        <v>238657</v>
      </c>
      <c r="HZ4">
        <v>121866</v>
      </c>
      <c r="IA4">
        <v>8245</v>
      </c>
      <c r="IB4">
        <v>28304</v>
      </c>
      <c r="IC4">
        <v>80242</v>
      </c>
      <c r="ID4">
        <v>547877</v>
      </c>
      <c r="IE4">
        <v>288599</v>
      </c>
      <c r="IF4">
        <v>3517</v>
      </c>
      <c r="IG4">
        <v>145671</v>
      </c>
      <c r="IH4">
        <v>138818</v>
      </c>
      <c r="II4">
        <v>593</v>
      </c>
      <c r="IJ4">
        <v>0</v>
      </c>
      <c r="IK4">
        <v>334718</v>
      </c>
      <c r="IL4">
        <v>334718</v>
      </c>
      <c r="IM4">
        <v>2582</v>
      </c>
      <c r="IN4">
        <v>284911</v>
      </c>
      <c r="IO4">
        <v>284911</v>
      </c>
      <c r="IP4">
        <v>288584</v>
      </c>
      <c r="IQ4">
        <v>288584</v>
      </c>
      <c r="IR4">
        <v>15</v>
      </c>
      <c r="IS4">
        <v>337300</v>
      </c>
      <c r="IT4">
        <v>3517</v>
      </c>
      <c r="IU4">
        <v>75708</v>
      </c>
      <c r="IV4">
        <v>256986</v>
      </c>
      <c r="IW4">
        <v>1089</v>
      </c>
      <c r="IX4">
        <v>284911</v>
      </c>
      <c r="IY4">
        <v>228239</v>
      </c>
      <c r="IZ4">
        <v>56672</v>
      </c>
    </row>
    <row r="5" spans="1:260" x14ac:dyDescent="0.25">
      <c r="A5">
        <v>2013</v>
      </c>
      <c r="B5">
        <v>899936</v>
      </c>
      <c r="C5">
        <v>116294</v>
      </c>
      <c r="D5">
        <v>196136</v>
      </c>
      <c r="E5">
        <v>339187</v>
      </c>
      <c r="F5">
        <v>-76914</v>
      </c>
      <c r="G5">
        <v>34059</v>
      </c>
      <c r="H5">
        <v>-15067</v>
      </c>
      <c r="I5">
        <v>-99473</v>
      </c>
      <c r="J5">
        <v>3567</v>
      </c>
      <c r="K5">
        <v>76914</v>
      </c>
      <c r="L5">
        <v>879055</v>
      </c>
      <c r="M5">
        <v>563074</v>
      </c>
      <c r="N5">
        <v>62187</v>
      </c>
      <c r="O5">
        <v>168695</v>
      </c>
      <c r="P5">
        <v>85099</v>
      </c>
      <c r="Q5">
        <v>1094</v>
      </c>
      <c r="R5">
        <v>223142</v>
      </c>
      <c r="S5">
        <v>25680</v>
      </c>
      <c r="T5">
        <v>2638</v>
      </c>
      <c r="U5">
        <v>0</v>
      </c>
      <c r="V5">
        <v>60</v>
      </c>
      <c r="W5">
        <v>194764</v>
      </c>
      <c r="X5">
        <v>28378</v>
      </c>
      <c r="Y5">
        <v>25680</v>
      </c>
      <c r="Z5">
        <v>2638</v>
      </c>
      <c r="AA5">
        <v>0</v>
      </c>
      <c r="AB5">
        <v>60</v>
      </c>
      <c r="AC5">
        <v>9083</v>
      </c>
      <c r="AD5">
        <v>9083</v>
      </c>
      <c r="AE5">
        <v>2455</v>
      </c>
      <c r="AF5">
        <v>6754</v>
      </c>
      <c r="AG5">
        <v>6754</v>
      </c>
      <c r="AH5">
        <v>0</v>
      </c>
      <c r="AI5">
        <v>2329</v>
      </c>
      <c r="AJ5">
        <v>2329</v>
      </c>
      <c r="AK5">
        <v>2455</v>
      </c>
      <c r="AL5">
        <v>539930</v>
      </c>
      <c r="AM5">
        <v>175984</v>
      </c>
      <c r="AN5">
        <v>292244</v>
      </c>
      <c r="AO5">
        <v>49605</v>
      </c>
      <c r="AP5">
        <v>22097</v>
      </c>
      <c r="AQ5">
        <v>157261</v>
      </c>
      <c r="AR5">
        <v>217179</v>
      </c>
      <c r="AS5">
        <v>27722</v>
      </c>
      <c r="AT5">
        <v>118003</v>
      </c>
      <c r="AU5">
        <v>49605</v>
      </c>
      <c r="AV5">
        <v>21849</v>
      </c>
      <c r="AW5">
        <v>58824</v>
      </c>
      <c r="AX5">
        <v>189798</v>
      </c>
      <c r="AY5">
        <v>141570</v>
      </c>
      <c r="AZ5">
        <v>48228</v>
      </c>
      <c r="BA5">
        <v>85787</v>
      </c>
      <c r="BB5">
        <v>14791</v>
      </c>
      <c r="BC5">
        <v>5263</v>
      </c>
      <c r="BD5">
        <v>9528</v>
      </c>
      <c r="BE5">
        <v>0</v>
      </c>
      <c r="BF5">
        <v>9835</v>
      </c>
      <c r="BG5">
        <v>116485</v>
      </c>
      <c r="BH5">
        <v>116485</v>
      </c>
      <c r="BI5">
        <v>0</v>
      </c>
      <c r="BJ5">
        <v>2815</v>
      </c>
      <c r="BK5">
        <v>1677</v>
      </c>
      <c r="BL5">
        <v>1429</v>
      </c>
      <c r="BM5">
        <v>0</v>
      </c>
      <c r="BN5">
        <v>248</v>
      </c>
      <c r="BO5">
        <v>243261</v>
      </c>
      <c r="BP5">
        <v>32406</v>
      </c>
      <c r="BQ5">
        <v>13922</v>
      </c>
      <c r="BR5">
        <v>1389</v>
      </c>
      <c r="BS5">
        <v>195544</v>
      </c>
      <c r="BT5">
        <v>495</v>
      </c>
      <c r="BU5">
        <v>886518</v>
      </c>
      <c r="BV5">
        <v>3471</v>
      </c>
      <c r="BW5">
        <v>79089</v>
      </c>
      <c r="BX5">
        <v>472204</v>
      </c>
      <c r="BY5">
        <v>331754</v>
      </c>
      <c r="BZ5">
        <v>19</v>
      </c>
      <c r="CA5">
        <v>156003</v>
      </c>
      <c r="CB5">
        <v>6848</v>
      </c>
      <c r="CC5">
        <v>54310</v>
      </c>
      <c r="CD5">
        <v>47484</v>
      </c>
      <c r="CE5">
        <v>47361</v>
      </c>
      <c r="CF5">
        <v>19112</v>
      </c>
      <c r="CG5">
        <v>58157</v>
      </c>
      <c r="CH5">
        <v>58157</v>
      </c>
      <c r="CI5">
        <v>19697</v>
      </c>
      <c r="CJ5">
        <v>1250</v>
      </c>
      <c r="CK5">
        <v>755</v>
      </c>
      <c r="CL5">
        <v>12638</v>
      </c>
      <c r="CM5">
        <v>5054</v>
      </c>
      <c r="CN5">
        <v>917</v>
      </c>
      <c r="CO5">
        <v>-219</v>
      </c>
      <c r="CP5">
        <v>1916</v>
      </c>
      <c r="CQ5">
        <v>4</v>
      </c>
      <c r="CR5">
        <v>-1906</v>
      </c>
      <c r="CS5">
        <v>-233</v>
      </c>
      <c r="CT5">
        <v>219</v>
      </c>
      <c r="CU5">
        <v>1489704</v>
      </c>
      <c r="CV5">
        <v>977360</v>
      </c>
      <c r="CW5">
        <v>138200</v>
      </c>
      <c r="CX5">
        <v>156158</v>
      </c>
      <c r="CY5">
        <v>217986</v>
      </c>
      <c r="CZ5">
        <v>1488161</v>
      </c>
      <c r="DA5">
        <v>349615</v>
      </c>
      <c r="DB5">
        <v>1138546</v>
      </c>
      <c r="DC5">
        <v>1778801</v>
      </c>
      <c r="DD5">
        <v>156627</v>
      </c>
      <c r="DE5">
        <v>8476</v>
      </c>
      <c r="DF5">
        <v>395394</v>
      </c>
      <c r="DG5">
        <v>1218304</v>
      </c>
      <c r="DH5">
        <v>1359882</v>
      </c>
      <c r="DI5">
        <v>228826</v>
      </c>
      <c r="DJ5">
        <v>119176</v>
      </c>
      <c r="DK5">
        <v>7747</v>
      </c>
      <c r="DL5">
        <v>27441</v>
      </c>
      <c r="DM5">
        <v>74462</v>
      </c>
      <c r="DN5">
        <v>280224</v>
      </c>
      <c r="DO5">
        <v>150908</v>
      </c>
      <c r="DP5">
        <v>6897</v>
      </c>
      <c r="DQ5">
        <v>45747</v>
      </c>
      <c r="DR5">
        <v>76672</v>
      </c>
      <c r="DS5">
        <v>5074</v>
      </c>
      <c r="DT5">
        <v>4822</v>
      </c>
      <c r="DU5">
        <v>3</v>
      </c>
      <c r="DV5">
        <v>-41</v>
      </c>
      <c r="DW5">
        <v>290</v>
      </c>
      <c r="DX5">
        <v>5342</v>
      </c>
      <c r="DY5">
        <v>897</v>
      </c>
      <c r="DZ5">
        <v>1576</v>
      </c>
      <c r="EA5">
        <v>73</v>
      </c>
      <c r="EB5">
        <v>2796</v>
      </c>
      <c r="EC5">
        <v>290640</v>
      </c>
      <c r="ED5">
        <v>156627</v>
      </c>
      <c r="EE5">
        <v>8476</v>
      </c>
      <c r="EF5">
        <v>45779</v>
      </c>
      <c r="EG5">
        <v>79758</v>
      </c>
      <c r="EH5">
        <v>517642</v>
      </c>
      <c r="EI5">
        <v>899936</v>
      </c>
      <c r="EJ5">
        <v>116294</v>
      </c>
      <c r="EK5">
        <v>196136</v>
      </c>
      <c r="EL5">
        <v>339187</v>
      </c>
      <c r="EM5">
        <v>-76914</v>
      </c>
      <c r="EN5">
        <v>34059</v>
      </c>
      <c r="EO5">
        <v>-15067</v>
      </c>
      <c r="EP5">
        <v>-99473</v>
      </c>
      <c r="EQ5">
        <v>3567</v>
      </c>
      <c r="ER5">
        <v>76914</v>
      </c>
      <c r="ES5">
        <v>878729</v>
      </c>
      <c r="ET5">
        <v>878729</v>
      </c>
      <c r="EU5">
        <v>1420</v>
      </c>
      <c r="EV5">
        <v>220216</v>
      </c>
      <c r="EW5">
        <v>220216</v>
      </c>
      <c r="EX5">
        <v>2926</v>
      </c>
      <c r="EY5">
        <v>191838</v>
      </c>
      <c r="EZ5">
        <v>191838</v>
      </c>
      <c r="FA5">
        <v>2926</v>
      </c>
      <c r="FB5">
        <v>28378</v>
      </c>
      <c r="FC5">
        <v>28378</v>
      </c>
      <c r="FD5">
        <v>11538</v>
      </c>
      <c r="FE5">
        <v>2329</v>
      </c>
      <c r="FF5">
        <v>0</v>
      </c>
      <c r="FG5">
        <v>0</v>
      </c>
      <c r="FH5">
        <v>2455</v>
      </c>
      <c r="FI5">
        <v>6754</v>
      </c>
      <c r="FJ5">
        <v>4784</v>
      </c>
      <c r="FK5">
        <v>2329</v>
      </c>
      <c r="FL5">
        <v>0</v>
      </c>
      <c r="FM5">
        <v>0</v>
      </c>
      <c r="FN5">
        <v>2455</v>
      </c>
      <c r="FO5">
        <v>530386</v>
      </c>
      <c r="FP5">
        <v>84224</v>
      </c>
      <c r="FQ5">
        <v>254079</v>
      </c>
      <c r="FR5">
        <v>26718</v>
      </c>
      <c r="FS5">
        <v>165365</v>
      </c>
      <c r="FT5">
        <v>166805</v>
      </c>
      <c r="FU5">
        <v>191249</v>
      </c>
      <c r="FV5">
        <v>12481</v>
      </c>
      <c r="FW5">
        <v>153197</v>
      </c>
      <c r="FX5">
        <v>4812</v>
      </c>
      <c r="FY5">
        <v>20759</v>
      </c>
      <c r="FZ5">
        <v>84754</v>
      </c>
      <c r="GA5">
        <v>209926</v>
      </c>
      <c r="GB5">
        <v>64344</v>
      </c>
      <c r="GC5">
        <v>71810</v>
      </c>
      <c r="GD5">
        <v>20478</v>
      </c>
      <c r="GE5">
        <v>53294</v>
      </c>
      <c r="GF5">
        <v>65659</v>
      </c>
      <c r="GG5">
        <v>9835</v>
      </c>
      <c r="GH5">
        <v>6982</v>
      </c>
      <c r="GI5">
        <v>2853</v>
      </c>
      <c r="GJ5">
        <v>14791</v>
      </c>
      <c r="GK5">
        <v>117699</v>
      </c>
      <c r="GL5">
        <v>285</v>
      </c>
      <c r="GM5">
        <v>26183</v>
      </c>
      <c r="GN5">
        <v>47</v>
      </c>
      <c r="GO5">
        <v>91184</v>
      </c>
      <c r="GP5">
        <v>1601</v>
      </c>
      <c r="GQ5">
        <v>1677</v>
      </c>
      <c r="GR5">
        <v>132</v>
      </c>
      <c r="GS5">
        <v>36</v>
      </c>
      <c r="GT5">
        <v>1381</v>
      </c>
      <c r="GU5">
        <v>128</v>
      </c>
      <c r="GV5">
        <v>243191</v>
      </c>
      <c r="GW5">
        <v>243191</v>
      </c>
      <c r="GX5">
        <v>565</v>
      </c>
      <c r="GY5">
        <v>884060</v>
      </c>
      <c r="GZ5">
        <v>3471</v>
      </c>
      <c r="HA5">
        <v>137246</v>
      </c>
      <c r="HB5">
        <v>134903</v>
      </c>
      <c r="HC5">
        <v>608440</v>
      </c>
      <c r="HD5">
        <v>2477</v>
      </c>
      <c r="HE5">
        <v>131668</v>
      </c>
      <c r="HF5">
        <v>6496</v>
      </c>
      <c r="HG5">
        <v>48341</v>
      </c>
      <c r="HH5">
        <v>6214</v>
      </c>
      <c r="HI5">
        <v>70617</v>
      </c>
      <c r="HJ5">
        <v>43447</v>
      </c>
      <c r="HK5">
        <v>58157</v>
      </c>
      <c r="HL5">
        <v>58157</v>
      </c>
      <c r="HM5">
        <v>0</v>
      </c>
      <c r="HN5">
        <v>19006</v>
      </c>
      <c r="HO5">
        <v>4859</v>
      </c>
      <c r="HP5">
        <v>755</v>
      </c>
      <c r="HQ5">
        <v>6399</v>
      </c>
      <c r="HR5">
        <v>6993</v>
      </c>
      <c r="HS5">
        <v>1608</v>
      </c>
      <c r="HT5">
        <v>3041257</v>
      </c>
      <c r="HU5">
        <v>1877296</v>
      </c>
      <c r="HV5">
        <v>254494</v>
      </c>
      <c r="HW5">
        <v>352294</v>
      </c>
      <c r="HX5">
        <v>557173</v>
      </c>
      <c r="HY5">
        <v>228826</v>
      </c>
      <c r="HZ5">
        <v>119176</v>
      </c>
      <c r="IA5">
        <v>7747</v>
      </c>
      <c r="IB5">
        <v>27441</v>
      </c>
      <c r="IC5">
        <v>74462</v>
      </c>
      <c r="ID5">
        <v>556880</v>
      </c>
      <c r="IE5">
        <v>276181</v>
      </c>
      <c r="IF5">
        <v>3471</v>
      </c>
      <c r="IG5">
        <v>137246</v>
      </c>
      <c r="IH5">
        <v>134903</v>
      </c>
      <c r="II5">
        <v>561</v>
      </c>
      <c r="IJ5">
        <v>0</v>
      </c>
      <c r="IK5">
        <v>332008</v>
      </c>
      <c r="IL5">
        <v>332008</v>
      </c>
      <c r="IM5">
        <v>2477</v>
      </c>
      <c r="IN5">
        <v>275871</v>
      </c>
      <c r="IO5">
        <v>275871</v>
      </c>
      <c r="IP5">
        <v>276162</v>
      </c>
      <c r="IQ5">
        <v>276162</v>
      </c>
      <c r="IR5">
        <v>19</v>
      </c>
      <c r="IS5">
        <v>334485</v>
      </c>
      <c r="IT5">
        <v>3471</v>
      </c>
      <c r="IU5">
        <v>79089</v>
      </c>
      <c r="IV5">
        <v>250868</v>
      </c>
      <c r="IW5">
        <v>1057</v>
      </c>
      <c r="IX5">
        <v>275871</v>
      </c>
      <c r="IY5">
        <v>221336</v>
      </c>
      <c r="IZ5">
        <v>54535</v>
      </c>
    </row>
    <row r="6" spans="1:260" x14ac:dyDescent="0.25">
      <c r="A6">
        <v>2012</v>
      </c>
      <c r="B6">
        <v>855371</v>
      </c>
      <c r="C6">
        <v>111717</v>
      </c>
      <c r="D6">
        <v>198663</v>
      </c>
      <c r="E6">
        <v>329825</v>
      </c>
      <c r="F6">
        <v>-61600</v>
      </c>
      <c r="G6">
        <v>38837</v>
      </c>
      <c r="H6">
        <v>2825</v>
      </c>
      <c r="I6">
        <v>-139423</v>
      </c>
      <c r="J6">
        <v>36161</v>
      </c>
      <c r="K6">
        <v>61600</v>
      </c>
      <c r="L6">
        <v>850503</v>
      </c>
      <c r="M6">
        <v>537613</v>
      </c>
      <c r="N6">
        <v>58830</v>
      </c>
      <c r="O6">
        <v>172114</v>
      </c>
      <c r="P6">
        <v>81946</v>
      </c>
      <c r="Q6">
        <v>1124</v>
      </c>
      <c r="R6">
        <v>213722</v>
      </c>
      <c r="S6">
        <v>24574</v>
      </c>
      <c r="T6">
        <v>2562</v>
      </c>
      <c r="U6">
        <v>0</v>
      </c>
      <c r="V6">
        <v>60</v>
      </c>
      <c r="W6">
        <v>186526</v>
      </c>
      <c r="X6">
        <v>27196</v>
      </c>
      <c r="Y6">
        <v>24574</v>
      </c>
      <c r="Z6">
        <v>2562</v>
      </c>
      <c r="AA6">
        <v>0</v>
      </c>
      <c r="AB6">
        <v>60</v>
      </c>
      <c r="AC6">
        <v>9051</v>
      </c>
      <c r="AD6">
        <v>9051</v>
      </c>
      <c r="AE6">
        <v>2625</v>
      </c>
      <c r="AF6">
        <v>7058</v>
      </c>
      <c r="AG6">
        <v>7058</v>
      </c>
      <c r="AH6">
        <v>0</v>
      </c>
      <c r="AI6">
        <v>1993</v>
      </c>
      <c r="AJ6">
        <v>1993</v>
      </c>
      <c r="AK6">
        <v>2625</v>
      </c>
      <c r="AL6">
        <v>532420</v>
      </c>
      <c r="AM6">
        <v>167564</v>
      </c>
      <c r="AN6">
        <v>290900</v>
      </c>
      <c r="AO6">
        <v>48354</v>
      </c>
      <c r="AP6">
        <v>25602</v>
      </c>
      <c r="AQ6">
        <v>170279</v>
      </c>
      <c r="AR6">
        <v>243887</v>
      </c>
      <c r="AS6">
        <v>30067</v>
      </c>
      <c r="AT6">
        <v>140111</v>
      </c>
      <c r="AU6">
        <v>48354</v>
      </c>
      <c r="AV6">
        <v>25355</v>
      </c>
      <c r="AW6">
        <v>68235</v>
      </c>
      <c r="AX6">
        <v>171402</v>
      </c>
      <c r="AY6">
        <v>141557</v>
      </c>
      <c r="AZ6">
        <v>29845</v>
      </c>
      <c r="BA6">
        <v>79067</v>
      </c>
      <c r="BB6">
        <v>-885</v>
      </c>
      <c r="BC6">
        <v>-5363</v>
      </c>
      <c r="BD6">
        <v>4478</v>
      </c>
      <c r="BE6">
        <v>0</v>
      </c>
      <c r="BF6">
        <v>20517</v>
      </c>
      <c r="BG6">
        <v>116466</v>
      </c>
      <c r="BH6">
        <v>116466</v>
      </c>
      <c r="BI6">
        <v>0</v>
      </c>
      <c r="BJ6">
        <v>2460</v>
      </c>
      <c r="BK6">
        <v>1550</v>
      </c>
      <c r="BL6">
        <v>1303</v>
      </c>
      <c r="BM6">
        <v>0</v>
      </c>
      <c r="BN6">
        <v>247</v>
      </c>
      <c r="BO6">
        <v>237330</v>
      </c>
      <c r="BP6">
        <v>32821</v>
      </c>
      <c r="BQ6">
        <v>13996</v>
      </c>
      <c r="BR6">
        <v>1389</v>
      </c>
      <c r="BS6">
        <v>189124</v>
      </c>
      <c r="BT6">
        <v>435</v>
      </c>
      <c r="BU6">
        <v>870447</v>
      </c>
      <c r="BV6">
        <v>3520</v>
      </c>
      <c r="BW6">
        <v>77944</v>
      </c>
      <c r="BX6">
        <v>463161</v>
      </c>
      <c r="BY6">
        <v>325822</v>
      </c>
      <c r="BZ6">
        <v>23</v>
      </c>
      <c r="CA6">
        <v>149001</v>
      </c>
      <c r="CB6">
        <v>4011</v>
      </c>
      <c r="CC6">
        <v>54260</v>
      </c>
      <c r="CD6">
        <v>45240</v>
      </c>
      <c r="CE6">
        <v>45490</v>
      </c>
      <c r="CF6">
        <v>15998</v>
      </c>
      <c r="CG6">
        <v>58408</v>
      </c>
      <c r="CH6">
        <v>58408</v>
      </c>
      <c r="CI6">
        <v>27331</v>
      </c>
      <c r="CJ6">
        <v>764</v>
      </c>
      <c r="CK6">
        <v>48</v>
      </c>
      <c r="CL6">
        <v>23298</v>
      </c>
      <c r="CM6">
        <v>3221</v>
      </c>
      <c r="CN6">
        <v>729</v>
      </c>
      <c r="CO6">
        <v>-361</v>
      </c>
      <c r="CP6">
        <v>1772</v>
      </c>
      <c r="CQ6">
        <v>4</v>
      </c>
      <c r="CR6">
        <v>-1876</v>
      </c>
      <c r="CS6">
        <v>-261</v>
      </c>
      <c r="CT6">
        <v>361</v>
      </c>
      <c r="CU6">
        <v>1421797</v>
      </c>
      <c r="CV6">
        <v>939826</v>
      </c>
      <c r="CW6">
        <v>128475</v>
      </c>
      <c r="CX6">
        <v>148744</v>
      </c>
      <c r="CY6">
        <v>204752</v>
      </c>
      <c r="CZ6">
        <v>1442888</v>
      </c>
      <c r="DA6">
        <v>347125</v>
      </c>
      <c r="DB6">
        <v>1095763</v>
      </c>
      <c r="DC6">
        <v>1712378</v>
      </c>
      <c r="DD6">
        <v>144480</v>
      </c>
      <c r="DE6">
        <v>8650</v>
      </c>
      <c r="DF6">
        <v>393313</v>
      </c>
      <c r="DG6">
        <v>1165935</v>
      </c>
      <c r="DH6">
        <v>1313082</v>
      </c>
      <c r="DI6">
        <v>219710</v>
      </c>
      <c r="DJ6">
        <v>116317</v>
      </c>
      <c r="DK6">
        <v>7579</v>
      </c>
      <c r="DL6">
        <v>26549</v>
      </c>
      <c r="DM6">
        <v>69265</v>
      </c>
      <c r="DN6">
        <v>266761</v>
      </c>
      <c r="DO6">
        <v>142641</v>
      </c>
      <c r="DP6">
        <v>8833</v>
      </c>
      <c r="DQ6">
        <v>46223</v>
      </c>
      <c r="DR6">
        <v>69064</v>
      </c>
      <c r="DS6">
        <v>1900</v>
      </c>
      <c r="DT6">
        <v>1946</v>
      </c>
      <c r="DU6">
        <v>1</v>
      </c>
      <c r="DV6">
        <v>-132</v>
      </c>
      <c r="DW6">
        <v>85</v>
      </c>
      <c r="DX6">
        <v>829</v>
      </c>
      <c r="DY6">
        <v>-107</v>
      </c>
      <c r="DZ6">
        <v>-184</v>
      </c>
      <c r="EA6">
        <v>97</v>
      </c>
      <c r="EB6">
        <v>1023</v>
      </c>
      <c r="EC6">
        <v>269490</v>
      </c>
      <c r="ED6">
        <v>144480</v>
      </c>
      <c r="EE6">
        <v>8650</v>
      </c>
      <c r="EF6">
        <v>46188</v>
      </c>
      <c r="EG6">
        <v>70172</v>
      </c>
      <c r="EH6">
        <v>499141</v>
      </c>
      <c r="EI6">
        <v>855371</v>
      </c>
      <c r="EJ6">
        <v>111717</v>
      </c>
      <c r="EK6">
        <v>198663</v>
      </c>
      <c r="EL6">
        <v>329825</v>
      </c>
      <c r="EM6">
        <v>-61600</v>
      </c>
      <c r="EN6">
        <v>38837</v>
      </c>
      <c r="EO6">
        <v>2825</v>
      </c>
      <c r="EP6">
        <v>-139423</v>
      </c>
      <c r="EQ6">
        <v>36161</v>
      </c>
      <c r="ER6">
        <v>61600</v>
      </c>
      <c r="ES6">
        <v>850355</v>
      </c>
      <c r="ET6">
        <v>850355</v>
      </c>
      <c r="EU6">
        <v>1272</v>
      </c>
      <c r="EV6">
        <v>210824</v>
      </c>
      <c r="EW6">
        <v>210824</v>
      </c>
      <c r="EX6">
        <v>2898</v>
      </c>
      <c r="EY6">
        <v>183628</v>
      </c>
      <c r="EZ6">
        <v>183628</v>
      </c>
      <c r="FA6">
        <v>2898</v>
      </c>
      <c r="FB6">
        <v>27196</v>
      </c>
      <c r="FC6">
        <v>27196</v>
      </c>
      <c r="FD6">
        <v>11676</v>
      </c>
      <c r="FE6">
        <v>1993</v>
      </c>
      <c r="FF6">
        <v>0</v>
      </c>
      <c r="FG6">
        <v>0</v>
      </c>
      <c r="FH6">
        <v>2625</v>
      </c>
      <c r="FI6">
        <v>7058</v>
      </c>
      <c r="FJ6">
        <v>4618</v>
      </c>
      <c r="FK6">
        <v>1993</v>
      </c>
      <c r="FL6">
        <v>0</v>
      </c>
      <c r="FM6">
        <v>0</v>
      </c>
      <c r="FN6">
        <v>2625</v>
      </c>
      <c r="FO6">
        <v>530655</v>
      </c>
      <c r="FP6">
        <v>86910</v>
      </c>
      <c r="FQ6">
        <v>264523</v>
      </c>
      <c r="FR6">
        <v>10157</v>
      </c>
      <c r="FS6">
        <v>169065</v>
      </c>
      <c r="FT6">
        <v>172044</v>
      </c>
      <c r="FU6">
        <v>210228</v>
      </c>
      <c r="FV6">
        <v>12299</v>
      </c>
      <c r="FW6">
        <v>169473</v>
      </c>
      <c r="FX6">
        <v>4708</v>
      </c>
      <c r="FY6">
        <v>23748</v>
      </c>
      <c r="FZ6">
        <v>101894</v>
      </c>
      <c r="GA6">
        <v>180737</v>
      </c>
      <c r="GB6">
        <v>62539</v>
      </c>
      <c r="GC6">
        <v>62839</v>
      </c>
      <c r="GD6">
        <v>4158</v>
      </c>
      <c r="GE6">
        <v>51201</v>
      </c>
      <c r="GF6">
        <v>69732</v>
      </c>
      <c r="GG6">
        <v>20517</v>
      </c>
      <c r="GH6">
        <v>11717</v>
      </c>
      <c r="GI6">
        <v>8800</v>
      </c>
      <c r="GJ6">
        <v>-885</v>
      </c>
      <c r="GK6">
        <v>117623</v>
      </c>
      <c r="GL6">
        <v>223</v>
      </c>
      <c r="GM6">
        <v>23375</v>
      </c>
      <c r="GN6">
        <v>36</v>
      </c>
      <c r="GO6">
        <v>93989</v>
      </c>
      <c r="GP6">
        <v>1303</v>
      </c>
      <c r="GQ6">
        <v>1550</v>
      </c>
      <c r="GR6">
        <v>132</v>
      </c>
      <c r="GS6">
        <v>36</v>
      </c>
      <c r="GT6">
        <v>1255</v>
      </c>
      <c r="GU6">
        <v>127</v>
      </c>
      <c r="GV6">
        <v>237125</v>
      </c>
      <c r="GW6">
        <v>237125</v>
      </c>
      <c r="GX6">
        <v>640</v>
      </c>
      <c r="GY6">
        <v>868185</v>
      </c>
      <c r="GZ6">
        <v>3520</v>
      </c>
      <c r="HA6">
        <v>136352</v>
      </c>
      <c r="HB6">
        <v>131486</v>
      </c>
      <c r="HC6">
        <v>596827</v>
      </c>
      <c r="HD6">
        <v>2285</v>
      </c>
      <c r="HE6">
        <v>129555</v>
      </c>
      <c r="HF6">
        <v>4247</v>
      </c>
      <c r="HG6">
        <v>46913</v>
      </c>
      <c r="HH6">
        <v>4910</v>
      </c>
      <c r="HI6">
        <v>73485</v>
      </c>
      <c r="HJ6">
        <v>35444</v>
      </c>
      <c r="HK6">
        <v>58408</v>
      </c>
      <c r="HL6">
        <v>58408</v>
      </c>
      <c r="HM6">
        <v>0</v>
      </c>
      <c r="HN6">
        <v>26803</v>
      </c>
      <c r="HO6">
        <v>3915</v>
      </c>
      <c r="HP6">
        <v>8922</v>
      </c>
      <c r="HQ6">
        <v>4137</v>
      </c>
      <c r="HR6">
        <v>9829</v>
      </c>
      <c r="HS6">
        <v>1257</v>
      </c>
      <c r="HT6">
        <v>2917373</v>
      </c>
      <c r="HU6">
        <v>1795197</v>
      </c>
      <c r="HV6">
        <v>240192</v>
      </c>
      <c r="HW6">
        <v>347407</v>
      </c>
      <c r="HX6">
        <v>534577</v>
      </c>
      <c r="HY6">
        <v>219710</v>
      </c>
      <c r="HZ6">
        <v>116317</v>
      </c>
      <c r="IA6">
        <v>7579</v>
      </c>
      <c r="IB6">
        <v>26549</v>
      </c>
      <c r="IC6">
        <v>69265</v>
      </c>
      <c r="ID6">
        <v>536475</v>
      </c>
      <c r="IE6">
        <v>271929</v>
      </c>
      <c r="IF6">
        <v>3520</v>
      </c>
      <c r="IG6">
        <v>136352</v>
      </c>
      <c r="IH6">
        <v>131486</v>
      </c>
      <c r="II6">
        <v>571</v>
      </c>
      <c r="IJ6">
        <v>0</v>
      </c>
      <c r="IK6">
        <v>326088</v>
      </c>
      <c r="IL6">
        <v>326088</v>
      </c>
      <c r="IM6">
        <v>2285</v>
      </c>
      <c r="IN6">
        <v>270168</v>
      </c>
      <c r="IO6">
        <v>270168</v>
      </c>
      <c r="IP6">
        <v>271906</v>
      </c>
      <c r="IQ6">
        <v>271906</v>
      </c>
      <c r="IR6">
        <v>23</v>
      </c>
      <c r="IS6">
        <v>328373</v>
      </c>
      <c r="IT6">
        <v>3520</v>
      </c>
      <c r="IU6">
        <v>77944</v>
      </c>
      <c r="IV6">
        <v>245842</v>
      </c>
      <c r="IW6">
        <v>1067</v>
      </c>
      <c r="IX6">
        <v>270168</v>
      </c>
      <c r="IY6">
        <v>217319</v>
      </c>
      <c r="IZ6">
        <v>52849</v>
      </c>
    </row>
    <row r="7" spans="1:260" x14ac:dyDescent="0.25">
      <c r="A7">
        <v>2011</v>
      </c>
      <c r="B7">
        <v>827351</v>
      </c>
      <c r="C7">
        <v>112974</v>
      </c>
      <c r="D7">
        <v>196506</v>
      </c>
      <c r="E7">
        <v>315244</v>
      </c>
      <c r="F7">
        <v>-29465</v>
      </c>
      <c r="G7">
        <v>69094</v>
      </c>
      <c r="H7">
        <v>-15672</v>
      </c>
      <c r="I7">
        <v>-124569</v>
      </c>
      <c r="J7">
        <v>41682</v>
      </c>
      <c r="K7">
        <v>29468</v>
      </c>
      <c r="L7">
        <v>831143</v>
      </c>
      <c r="M7">
        <v>513761</v>
      </c>
      <c r="N7">
        <v>61022</v>
      </c>
      <c r="O7">
        <v>171185</v>
      </c>
      <c r="P7">
        <v>85175</v>
      </c>
      <c r="Q7">
        <v>1121</v>
      </c>
      <c r="R7">
        <v>208227</v>
      </c>
      <c r="S7">
        <v>23204</v>
      </c>
      <c r="T7">
        <v>2472</v>
      </c>
      <c r="U7">
        <v>0</v>
      </c>
      <c r="V7">
        <v>57</v>
      </c>
      <c r="W7">
        <v>182494</v>
      </c>
      <c r="X7">
        <v>25733</v>
      </c>
      <c r="Y7">
        <v>23204</v>
      </c>
      <c r="Z7">
        <v>2472</v>
      </c>
      <c r="AA7">
        <v>0</v>
      </c>
      <c r="AB7">
        <v>57</v>
      </c>
      <c r="AC7">
        <v>7988</v>
      </c>
      <c r="AD7">
        <v>7988</v>
      </c>
      <c r="AE7">
        <v>3166</v>
      </c>
      <c r="AF7">
        <v>6295</v>
      </c>
      <c r="AG7">
        <v>6295</v>
      </c>
      <c r="AH7">
        <v>0</v>
      </c>
      <c r="AI7">
        <v>1693</v>
      </c>
      <c r="AJ7">
        <v>1693</v>
      </c>
      <c r="AK7">
        <v>3166</v>
      </c>
      <c r="AL7">
        <v>559475</v>
      </c>
      <c r="AM7">
        <v>163209</v>
      </c>
      <c r="AN7">
        <v>320768</v>
      </c>
      <c r="AO7">
        <v>51680</v>
      </c>
      <c r="AP7">
        <v>23818</v>
      </c>
      <c r="AQ7">
        <v>199995</v>
      </c>
      <c r="AR7">
        <v>256718</v>
      </c>
      <c r="AS7">
        <v>28212</v>
      </c>
      <c r="AT7">
        <v>153251</v>
      </c>
      <c r="AU7">
        <v>51680</v>
      </c>
      <c r="AV7">
        <v>23575</v>
      </c>
      <c r="AW7">
        <v>82303</v>
      </c>
      <c r="AX7">
        <v>179187</v>
      </c>
      <c r="AY7">
        <v>139681</v>
      </c>
      <c r="AZ7">
        <v>39506</v>
      </c>
      <c r="BA7">
        <v>86098</v>
      </c>
      <c r="BB7">
        <v>-2368</v>
      </c>
      <c r="BC7">
        <v>-5971</v>
      </c>
      <c r="BD7">
        <v>3603</v>
      </c>
      <c r="BE7">
        <v>0</v>
      </c>
      <c r="BF7">
        <v>29564</v>
      </c>
      <c r="BG7">
        <v>124408</v>
      </c>
      <c r="BH7">
        <v>124408</v>
      </c>
      <c r="BI7">
        <v>0</v>
      </c>
      <c r="BJ7">
        <v>2030</v>
      </c>
      <c r="BK7">
        <v>1530</v>
      </c>
      <c r="BL7">
        <v>1287</v>
      </c>
      <c r="BM7">
        <v>0</v>
      </c>
      <c r="BN7">
        <v>243</v>
      </c>
      <c r="BO7">
        <v>242720</v>
      </c>
      <c r="BP7">
        <v>35731</v>
      </c>
      <c r="BQ7">
        <v>13111</v>
      </c>
      <c r="BR7">
        <v>1356</v>
      </c>
      <c r="BS7">
        <v>192522</v>
      </c>
      <c r="BT7">
        <v>466</v>
      </c>
      <c r="BU7">
        <v>848247</v>
      </c>
      <c r="BV7">
        <v>2969</v>
      </c>
      <c r="BW7">
        <v>71946</v>
      </c>
      <c r="BX7">
        <v>446982</v>
      </c>
      <c r="BY7">
        <v>326350</v>
      </c>
      <c r="BZ7">
        <v>25</v>
      </c>
      <c r="CA7">
        <v>146072</v>
      </c>
      <c r="CB7">
        <v>4233</v>
      </c>
      <c r="CC7">
        <v>50214</v>
      </c>
      <c r="CD7">
        <v>45153</v>
      </c>
      <c r="CE7">
        <v>46472</v>
      </c>
      <c r="CF7">
        <v>13744</v>
      </c>
      <c r="CG7">
        <v>68888</v>
      </c>
      <c r="CH7">
        <v>68888</v>
      </c>
      <c r="CI7">
        <v>18058</v>
      </c>
      <c r="CJ7">
        <v>807</v>
      </c>
      <c r="CK7">
        <v>22</v>
      </c>
      <c r="CL7">
        <v>14228</v>
      </c>
      <c r="CM7">
        <v>3001</v>
      </c>
      <c r="CN7">
        <v>1022</v>
      </c>
      <c r="CO7">
        <v>-196</v>
      </c>
      <c r="CP7">
        <v>1513</v>
      </c>
      <c r="CQ7">
        <v>4</v>
      </c>
      <c r="CR7">
        <v>-1474</v>
      </c>
      <c r="CS7">
        <v>-239</v>
      </c>
      <c r="CT7">
        <v>196</v>
      </c>
      <c r="CU7">
        <v>1383055</v>
      </c>
      <c r="CV7">
        <v>904738</v>
      </c>
      <c r="CW7">
        <v>129379</v>
      </c>
      <c r="CX7">
        <v>146336</v>
      </c>
      <c r="CY7">
        <v>202602</v>
      </c>
      <c r="CZ7">
        <v>1397112</v>
      </c>
      <c r="DA7">
        <v>339974</v>
      </c>
      <c r="DB7">
        <v>1057138</v>
      </c>
      <c r="DC7">
        <v>1655334</v>
      </c>
      <c r="DD7">
        <v>135088</v>
      </c>
      <c r="DE7">
        <v>7154</v>
      </c>
      <c r="DF7">
        <v>388218</v>
      </c>
      <c r="DG7">
        <v>1124874</v>
      </c>
      <c r="DH7">
        <v>1269689</v>
      </c>
      <c r="DI7">
        <v>212636</v>
      </c>
      <c r="DJ7">
        <v>113891</v>
      </c>
      <c r="DK7">
        <v>7173</v>
      </c>
      <c r="DL7">
        <v>25321</v>
      </c>
      <c r="DM7">
        <v>66251</v>
      </c>
      <c r="DN7">
        <v>255231</v>
      </c>
      <c r="DO7">
        <v>132455</v>
      </c>
      <c r="DP7">
        <v>7167</v>
      </c>
      <c r="DQ7">
        <v>48275</v>
      </c>
      <c r="DR7">
        <v>67334</v>
      </c>
      <c r="DS7">
        <v>2686</v>
      </c>
      <c r="DT7">
        <v>2641</v>
      </c>
      <c r="DU7">
        <v>1</v>
      </c>
      <c r="DV7">
        <v>-126</v>
      </c>
      <c r="DW7">
        <v>170</v>
      </c>
      <c r="DX7">
        <v>305</v>
      </c>
      <c r="DY7">
        <v>-8</v>
      </c>
      <c r="DZ7">
        <v>-14</v>
      </c>
      <c r="EA7">
        <v>95</v>
      </c>
      <c r="EB7">
        <v>232</v>
      </c>
      <c r="EC7">
        <v>258222</v>
      </c>
      <c r="ED7">
        <v>135088</v>
      </c>
      <c r="EE7">
        <v>7154</v>
      </c>
      <c r="EF7">
        <v>48244</v>
      </c>
      <c r="EG7">
        <v>67736</v>
      </c>
      <c r="EH7">
        <v>496987</v>
      </c>
      <c r="EI7">
        <v>827351</v>
      </c>
      <c r="EJ7">
        <v>112974</v>
      </c>
      <c r="EK7">
        <v>196506</v>
      </c>
      <c r="EL7">
        <v>315244</v>
      </c>
      <c r="EM7">
        <v>-29465</v>
      </c>
      <c r="EN7">
        <v>69094</v>
      </c>
      <c r="EO7">
        <v>-15672</v>
      </c>
      <c r="EP7">
        <v>-124569</v>
      </c>
      <c r="EQ7">
        <v>41682</v>
      </c>
      <c r="ER7">
        <v>29468</v>
      </c>
      <c r="ES7">
        <v>830970</v>
      </c>
      <c r="ET7">
        <v>830970</v>
      </c>
      <c r="EU7">
        <v>1294</v>
      </c>
      <c r="EV7">
        <v>205290</v>
      </c>
      <c r="EW7">
        <v>205290</v>
      </c>
      <c r="EX7">
        <v>2937</v>
      </c>
      <c r="EY7">
        <v>179557</v>
      </c>
      <c r="EZ7">
        <v>179557</v>
      </c>
      <c r="FA7">
        <v>2937</v>
      </c>
      <c r="FB7">
        <v>25733</v>
      </c>
      <c r="FC7">
        <v>25733</v>
      </c>
      <c r="FD7">
        <v>11154</v>
      </c>
      <c r="FE7">
        <v>1693</v>
      </c>
      <c r="FF7">
        <v>0</v>
      </c>
      <c r="FG7">
        <v>0</v>
      </c>
      <c r="FH7">
        <v>3166</v>
      </c>
      <c r="FI7">
        <v>6295</v>
      </c>
      <c r="FJ7">
        <v>4859</v>
      </c>
      <c r="FK7">
        <v>1693</v>
      </c>
      <c r="FL7">
        <v>0</v>
      </c>
      <c r="FM7">
        <v>0</v>
      </c>
      <c r="FN7">
        <v>3166</v>
      </c>
      <c r="FO7">
        <v>579068</v>
      </c>
      <c r="FP7">
        <v>108728</v>
      </c>
      <c r="FQ7">
        <v>278285</v>
      </c>
      <c r="FR7">
        <v>8161</v>
      </c>
      <c r="FS7">
        <v>183894</v>
      </c>
      <c r="FT7">
        <v>180406</v>
      </c>
      <c r="FU7">
        <v>229616</v>
      </c>
      <c r="FV7">
        <v>12932</v>
      </c>
      <c r="FW7">
        <v>188721</v>
      </c>
      <c r="FX7">
        <v>5116</v>
      </c>
      <c r="FY7">
        <v>22847</v>
      </c>
      <c r="FZ7">
        <v>109409</v>
      </c>
      <c r="GA7">
        <v>193083</v>
      </c>
      <c r="GB7">
        <v>68098</v>
      </c>
      <c r="GC7">
        <v>66532</v>
      </c>
      <c r="GD7">
        <v>1763</v>
      </c>
      <c r="GE7">
        <v>56690</v>
      </c>
      <c r="GF7">
        <v>72202</v>
      </c>
      <c r="GG7">
        <v>29564</v>
      </c>
      <c r="GH7">
        <v>27262</v>
      </c>
      <c r="GI7">
        <v>2302</v>
      </c>
      <c r="GJ7">
        <v>-2368</v>
      </c>
      <c r="GK7">
        <v>125275</v>
      </c>
      <c r="GL7">
        <v>304</v>
      </c>
      <c r="GM7">
        <v>20695</v>
      </c>
      <c r="GN7">
        <v>42</v>
      </c>
      <c r="GO7">
        <v>104234</v>
      </c>
      <c r="GP7">
        <v>1163</v>
      </c>
      <c r="GQ7">
        <v>1530</v>
      </c>
      <c r="GR7">
        <v>132</v>
      </c>
      <c r="GS7">
        <v>35</v>
      </c>
      <c r="GT7">
        <v>1240</v>
      </c>
      <c r="GU7">
        <v>123</v>
      </c>
      <c r="GV7">
        <v>242440</v>
      </c>
      <c r="GW7">
        <v>242440</v>
      </c>
      <c r="GX7">
        <v>746</v>
      </c>
      <c r="GY7">
        <v>845985</v>
      </c>
      <c r="GZ7">
        <v>2969</v>
      </c>
      <c r="HA7">
        <v>140834</v>
      </c>
      <c r="HB7">
        <v>128122</v>
      </c>
      <c r="HC7">
        <v>574060</v>
      </c>
      <c r="HD7">
        <v>2287</v>
      </c>
      <c r="HE7">
        <v>126941</v>
      </c>
      <c r="HF7">
        <v>3745</v>
      </c>
      <c r="HG7">
        <v>47815</v>
      </c>
      <c r="HH7">
        <v>3845</v>
      </c>
      <c r="HI7">
        <v>71536</v>
      </c>
      <c r="HJ7">
        <v>32875</v>
      </c>
      <c r="HK7">
        <v>68888</v>
      </c>
      <c r="HL7">
        <v>68888</v>
      </c>
      <c r="HM7">
        <v>0</v>
      </c>
      <c r="HN7">
        <v>17482</v>
      </c>
      <c r="HO7">
        <v>5123</v>
      </c>
      <c r="HP7">
        <v>22</v>
      </c>
      <c r="HQ7">
        <v>3832</v>
      </c>
      <c r="HR7">
        <v>8505</v>
      </c>
      <c r="HS7">
        <v>1598</v>
      </c>
      <c r="HT7">
        <v>2835130</v>
      </c>
      <c r="HU7">
        <v>1732089</v>
      </c>
      <c r="HV7">
        <v>242353</v>
      </c>
      <c r="HW7">
        <v>342842</v>
      </c>
      <c r="HX7">
        <v>517846</v>
      </c>
      <c r="HY7">
        <v>212636</v>
      </c>
      <c r="HZ7">
        <v>113891</v>
      </c>
      <c r="IA7">
        <v>7173</v>
      </c>
      <c r="IB7">
        <v>25321</v>
      </c>
      <c r="IC7">
        <v>66251</v>
      </c>
      <c r="ID7">
        <v>524047</v>
      </c>
      <c r="IE7">
        <v>272471</v>
      </c>
      <c r="IF7">
        <v>2969</v>
      </c>
      <c r="IG7">
        <v>140834</v>
      </c>
      <c r="IH7">
        <v>128122</v>
      </c>
      <c r="II7">
        <v>546</v>
      </c>
      <c r="IJ7">
        <v>0</v>
      </c>
      <c r="IK7">
        <v>308101</v>
      </c>
      <c r="IL7">
        <v>308101</v>
      </c>
      <c r="IM7">
        <v>2287</v>
      </c>
      <c r="IN7">
        <v>265413</v>
      </c>
      <c r="IO7">
        <v>265413</v>
      </c>
      <c r="IP7">
        <v>272446</v>
      </c>
      <c r="IQ7">
        <v>272446</v>
      </c>
      <c r="IR7">
        <v>25</v>
      </c>
      <c r="IS7">
        <v>310388</v>
      </c>
      <c r="IT7">
        <v>2969</v>
      </c>
      <c r="IU7">
        <v>71946</v>
      </c>
      <c r="IV7">
        <v>234431</v>
      </c>
      <c r="IW7">
        <v>1042</v>
      </c>
      <c r="IX7">
        <v>265413</v>
      </c>
      <c r="IY7">
        <v>212551</v>
      </c>
      <c r="IZ7">
        <v>52862</v>
      </c>
    </row>
    <row r="8" spans="1:260" x14ac:dyDescent="0.25">
      <c r="A8">
        <v>2010</v>
      </c>
      <c r="B8">
        <v>798792</v>
      </c>
      <c r="C8">
        <v>114408</v>
      </c>
      <c r="D8">
        <v>196244</v>
      </c>
      <c r="E8">
        <v>305191</v>
      </c>
      <c r="F8">
        <v>-43056</v>
      </c>
      <c r="G8">
        <v>59488</v>
      </c>
      <c r="H8">
        <v>-23194</v>
      </c>
      <c r="I8">
        <v>-150439</v>
      </c>
      <c r="J8">
        <v>71089</v>
      </c>
      <c r="K8">
        <v>43059</v>
      </c>
      <c r="L8">
        <v>819664</v>
      </c>
      <c r="M8">
        <v>500080</v>
      </c>
      <c r="N8">
        <v>63500</v>
      </c>
      <c r="O8">
        <v>172352</v>
      </c>
      <c r="P8">
        <v>83732</v>
      </c>
      <c r="Q8">
        <v>1097</v>
      </c>
      <c r="R8">
        <v>192758</v>
      </c>
      <c r="S8">
        <v>22485</v>
      </c>
      <c r="T8">
        <v>5484</v>
      </c>
      <c r="U8">
        <v>0</v>
      </c>
      <c r="V8">
        <v>48</v>
      </c>
      <c r="W8">
        <v>164741</v>
      </c>
      <c r="X8">
        <v>28017</v>
      </c>
      <c r="Y8">
        <v>22485</v>
      </c>
      <c r="Z8">
        <v>5484</v>
      </c>
      <c r="AA8">
        <v>0</v>
      </c>
      <c r="AB8">
        <v>48</v>
      </c>
      <c r="AC8">
        <v>9165</v>
      </c>
      <c r="AD8">
        <v>9165</v>
      </c>
      <c r="AE8">
        <v>3059</v>
      </c>
      <c r="AF8">
        <v>6937</v>
      </c>
      <c r="AG8">
        <v>6937</v>
      </c>
      <c r="AH8">
        <v>0</v>
      </c>
      <c r="AI8">
        <v>2228</v>
      </c>
      <c r="AJ8">
        <v>2228</v>
      </c>
      <c r="AK8">
        <v>3059</v>
      </c>
      <c r="AL8">
        <v>530481</v>
      </c>
      <c r="AM8">
        <v>153070</v>
      </c>
      <c r="AN8">
        <v>311862</v>
      </c>
      <c r="AO8">
        <v>45261</v>
      </c>
      <c r="AP8">
        <v>20288</v>
      </c>
      <c r="AQ8">
        <v>174003</v>
      </c>
      <c r="AR8">
        <v>228742</v>
      </c>
      <c r="AS8">
        <v>29088</v>
      </c>
      <c r="AT8">
        <v>134344</v>
      </c>
      <c r="AU8">
        <v>45261</v>
      </c>
      <c r="AV8">
        <v>20049</v>
      </c>
      <c r="AW8">
        <v>69029</v>
      </c>
      <c r="AX8">
        <v>158632</v>
      </c>
      <c r="AY8">
        <v>122545</v>
      </c>
      <c r="AZ8">
        <v>36087</v>
      </c>
      <c r="BA8">
        <v>73788</v>
      </c>
      <c r="BB8">
        <v>4839</v>
      </c>
      <c r="BC8">
        <v>156</v>
      </c>
      <c r="BD8">
        <v>4683</v>
      </c>
      <c r="BE8">
        <v>0</v>
      </c>
      <c r="BF8">
        <v>27569</v>
      </c>
      <c r="BG8">
        <v>136748</v>
      </c>
      <c r="BH8">
        <v>136748</v>
      </c>
      <c r="BI8">
        <v>0</v>
      </c>
      <c r="BJ8">
        <v>3617</v>
      </c>
      <c r="BK8">
        <v>1520</v>
      </c>
      <c r="BL8">
        <v>1281</v>
      </c>
      <c r="BM8">
        <v>0</v>
      </c>
      <c r="BN8">
        <v>239</v>
      </c>
      <c r="BO8">
        <v>233977</v>
      </c>
      <c r="BP8">
        <v>35667</v>
      </c>
      <c r="BQ8">
        <v>10072</v>
      </c>
      <c r="BR8">
        <v>1236</v>
      </c>
      <c r="BS8">
        <v>187002</v>
      </c>
      <c r="BT8">
        <v>557</v>
      </c>
      <c r="BU8">
        <v>838016</v>
      </c>
      <c r="BV8">
        <v>3301</v>
      </c>
      <c r="BW8">
        <v>71165</v>
      </c>
      <c r="BX8">
        <v>438021</v>
      </c>
      <c r="BY8">
        <v>325529</v>
      </c>
      <c r="BZ8">
        <v>29</v>
      </c>
      <c r="CA8">
        <v>150492</v>
      </c>
      <c r="CB8">
        <v>6263</v>
      </c>
      <c r="CC8">
        <v>51122</v>
      </c>
      <c r="CD8">
        <v>48183</v>
      </c>
      <c r="CE8">
        <v>44924</v>
      </c>
      <c r="CF8">
        <v>14956</v>
      </c>
      <c r="CG8">
        <v>75076</v>
      </c>
      <c r="CH8">
        <v>75076</v>
      </c>
      <c r="CI8">
        <v>21433</v>
      </c>
      <c r="CJ8">
        <v>700</v>
      </c>
      <c r="CK8">
        <v>67</v>
      </c>
      <c r="CL8">
        <v>17917</v>
      </c>
      <c r="CM8">
        <v>2749</v>
      </c>
      <c r="CN8">
        <v>1197</v>
      </c>
      <c r="CO8">
        <v>-53</v>
      </c>
      <c r="CP8">
        <v>1352</v>
      </c>
      <c r="CQ8">
        <v>4</v>
      </c>
      <c r="CR8">
        <v>-1168</v>
      </c>
      <c r="CS8">
        <v>-241</v>
      </c>
      <c r="CT8">
        <v>53</v>
      </c>
      <c r="CU8">
        <v>1328189</v>
      </c>
      <c r="CV8">
        <v>865489</v>
      </c>
      <c r="CW8">
        <v>116551</v>
      </c>
      <c r="CX8">
        <v>148472</v>
      </c>
      <c r="CY8">
        <v>197677</v>
      </c>
      <c r="CZ8">
        <v>1363814</v>
      </c>
      <c r="DA8">
        <v>338388</v>
      </c>
      <c r="DB8">
        <v>1025426</v>
      </c>
      <c r="DC8">
        <v>1615032</v>
      </c>
      <c r="DD8">
        <v>130771</v>
      </c>
      <c r="DE8">
        <v>6180</v>
      </c>
      <c r="DF8">
        <v>388640</v>
      </c>
      <c r="DG8">
        <v>1089441</v>
      </c>
      <c r="DH8">
        <v>1236057</v>
      </c>
      <c r="DI8">
        <v>206080</v>
      </c>
      <c r="DJ8">
        <v>110567</v>
      </c>
      <c r="DK8">
        <v>6848</v>
      </c>
      <c r="DL8">
        <v>23892</v>
      </c>
      <c r="DM8">
        <v>64773</v>
      </c>
      <c r="DN8">
        <v>245687</v>
      </c>
      <c r="DO8">
        <v>125613</v>
      </c>
      <c r="DP8">
        <v>6078</v>
      </c>
      <c r="DQ8">
        <v>50220</v>
      </c>
      <c r="DR8">
        <v>63776</v>
      </c>
      <c r="DS8">
        <v>5458</v>
      </c>
      <c r="DT8">
        <v>5103</v>
      </c>
      <c r="DU8">
        <v>0</v>
      </c>
      <c r="DV8">
        <v>-14</v>
      </c>
      <c r="DW8">
        <v>369</v>
      </c>
      <c r="DX8">
        <v>73</v>
      </c>
      <c r="DY8">
        <v>55</v>
      </c>
      <c r="DZ8">
        <v>102</v>
      </c>
      <c r="EA8">
        <v>46</v>
      </c>
      <c r="EB8">
        <v>-130</v>
      </c>
      <c r="EC8">
        <v>251218</v>
      </c>
      <c r="ED8">
        <v>130771</v>
      </c>
      <c r="EE8">
        <v>6180</v>
      </c>
      <c r="EF8">
        <v>50252</v>
      </c>
      <c r="EG8">
        <v>64015</v>
      </c>
      <c r="EH8">
        <v>444317</v>
      </c>
      <c r="EI8">
        <v>798792</v>
      </c>
      <c r="EJ8">
        <v>114408</v>
      </c>
      <c r="EK8">
        <v>196244</v>
      </c>
      <c r="EL8">
        <v>305191</v>
      </c>
      <c r="EM8">
        <v>-43056</v>
      </c>
      <c r="EN8">
        <v>59488</v>
      </c>
      <c r="EO8">
        <v>-23194</v>
      </c>
      <c r="EP8">
        <v>-150439</v>
      </c>
      <c r="EQ8">
        <v>71089</v>
      </c>
      <c r="ER8">
        <v>43059</v>
      </c>
      <c r="ES8">
        <v>819275</v>
      </c>
      <c r="ET8">
        <v>819275</v>
      </c>
      <c r="EU8">
        <v>1486</v>
      </c>
      <c r="EV8">
        <v>189813</v>
      </c>
      <c r="EW8">
        <v>189813</v>
      </c>
      <c r="EX8">
        <v>2945</v>
      </c>
      <c r="EY8">
        <v>161796</v>
      </c>
      <c r="EZ8">
        <v>161796</v>
      </c>
      <c r="FA8">
        <v>2945</v>
      </c>
      <c r="FB8">
        <v>28017</v>
      </c>
      <c r="FC8">
        <v>28017</v>
      </c>
      <c r="FD8">
        <v>12224</v>
      </c>
      <c r="FE8">
        <v>2228</v>
      </c>
      <c r="FF8">
        <v>0</v>
      </c>
      <c r="FG8">
        <v>0</v>
      </c>
      <c r="FH8">
        <v>3059</v>
      </c>
      <c r="FI8">
        <v>6937</v>
      </c>
      <c r="FJ8">
        <v>5287</v>
      </c>
      <c r="FK8">
        <v>2228</v>
      </c>
      <c r="FL8">
        <v>0</v>
      </c>
      <c r="FM8">
        <v>0</v>
      </c>
      <c r="FN8">
        <v>3059</v>
      </c>
      <c r="FO8">
        <v>550951</v>
      </c>
      <c r="FP8">
        <v>96453</v>
      </c>
      <c r="FQ8">
        <v>259579</v>
      </c>
      <c r="FR8">
        <v>7608</v>
      </c>
      <c r="FS8">
        <v>187311</v>
      </c>
      <c r="FT8">
        <v>153535</v>
      </c>
      <c r="FU8">
        <v>205458</v>
      </c>
      <c r="FV8">
        <v>11753</v>
      </c>
      <c r="FW8">
        <v>169135</v>
      </c>
      <c r="FX8">
        <v>4854</v>
      </c>
      <c r="FY8">
        <v>19716</v>
      </c>
      <c r="FZ8">
        <v>92315</v>
      </c>
      <c r="GA8">
        <v>177110</v>
      </c>
      <c r="GB8">
        <v>57887</v>
      </c>
      <c r="GC8">
        <v>59572</v>
      </c>
      <c r="GD8">
        <v>1472</v>
      </c>
      <c r="GE8">
        <v>58179</v>
      </c>
      <c r="GF8">
        <v>55310</v>
      </c>
      <c r="GG8">
        <v>27569</v>
      </c>
      <c r="GH8">
        <v>26240</v>
      </c>
      <c r="GI8">
        <v>1329</v>
      </c>
      <c r="GJ8">
        <v>4839</v>
      </c>
      <c r="GK8">
        <v>139294</v>
      </c>
      <c r="GL8">
        <v>443</v>
      </c>
      <c r="GM8">
        <v>29510</v>
      </c>
      <c r="GN8">
        <v>43</v>
      </c>
      <c r="GO8">
        <v>109298</v>
      </c>
      <c r="GP8">
        <v>1071</v>
      </c>
      <c r="GQ8">
        <v>1520</v>
      </c>
      <c r="GR8">
        <v>130</v>
      </c>
      <c r="GS8">
        <v>33</v>
      </c>
      <c r="GT8">
        <v>1239</v>
      </c>
      <c r="GU8">
        <v>118</v>
      </c>
      <c r="GV8">
        <v>233466</v>
      </c>
      <c r="GW8">
        <v>233466</v>
      </c>
      <c r="GX8">
        <v>1068</v>
      </c>
      <c r="GY8">
        <v>835885</v>
      </c>
      <c r="GZ8">
        <v>3301</v>
      </c>
      <c r="HA8">
        <v>146241</v>
      </c>
      <c r="HB8">
        <v>123828</v>
      </c>
      <c r="HC8">
        <v>562515</v>
      </c>
      <c r="HD8">
        <v>2160</v>
      </c>
      <c r="HE8">
        <v>132472</v>
      </c>
      <c r="HF8">
        <v>5775</v>
      </c>
      <c r="HG8">
        <v>51042</v>
      </c>
      <c r="HH8">
        <v>4116</v>
      </c>
      <c r="HI8">
        <v>71539</v>
      </c>
      <c r="HJ8">
        <v>32976</v>
      </c>
      <c r="HK8">
        <v>75076</v>
      </c>
      <c r="HL8">
        <v>75076</v>
      </c>
      <c r="HM8">
        <v>0</v>
      </c>
      <c r="HN8">
        <v>21383</v>
      </c>
      <c r="HO8">
        <v>6628</v>
      </c>
      <c r="HP8">
        <v>67</v>
      </c>
      <c r="HQ8">
        <v>3462</v>
      </c>
      <c r="HR8">
        <v>11226</v>
      </c>
      <c r="HS8">
        <v>1247</v>
      </c>
      <c r="HT8">
        <v>2742824</v>
      </c>
      <c r="HU8">
        <v>1664281</v>
      </c>
      <c r="HV8">
        <v>230959</v>
      </c>
      <c r="HW8">
        <v>344716</v>
      </c>
      <c r="HX8">
        <v>502868</v>
      </c>
      <c r="HY8">
        <v>206080</v>
      </c>
      <c r="HZ8">
        <v>110567</v>
      </c>
      <c r="IA8">
        <v>6848</v>
      </c>
      <c r="IB8">
        <v>23892</v>
      </c>
      <c r="IC8">
        <v>64773</v>
      </c>
      <c r="ID8">
        <v>486910</v>
      </c>
      <c r="IE8">
        <v>273977</v>
      </c>
      <c r="IF8">
        <v>3301</v>
      </c>
      <c r="IG8">
        <v>146241</v>
      </c>
      <c r="IH8">
        <v>123828</v>
      </c>
      <c r="II8">
        <v>607</v>
      </c>
      <c r="IJ8">
        <v>0</v>
      </c>
      <c r="IK8">
        <v>300789</v>
      </c>
      <c r="IL8">
        <v>300789</v>
      </c>
      <c r="IM8">
        <v>2160</v>
      </c>
      <c r="IN8">
        <v>261119</v>
      </c>
      <c r="IO8">
        <v>261119</v>
      </c>
      <c r="IP8">
        <v>273948</v>
      </c>
      <c r="IQ8">
        <v>273948</v>
      </c>
      <c r="IR8">
        <v>29</v>
      </c>
      <c r="IS8">
        <v>302949</v>
      </c>
      <c r="IT8">
        <v>3301</v>
      </c>
      <c r="IU8">
        <v>71165</v>
      </c>
      <c r="IV8">
        <v>227390</v>
      </c>
      <c r="IW8">
        <v>1093</v>
      </c>
      <c r="IX8">
        <v>261119</v>
      </c>
      <c r="IY8">
        <v>210631</v>
      </c>
      <c r="IZ8">
        <v>50488</v>
      </c>
    </row>
    <row r="9" spans="1:260" x14ac:dyDescent="0.25">
      <c r="A9">
        <v>2009</v>
      </c>
      <c r="B9">
        <v>767712</v>
      </c>
      <c r="C9">
        <v>124531</v>
      </c>
      <c r="D9">
        <v>189095</v>
      </c>
      <c r="E9">
        <v>300891</v>
      </c>
      <c r="F9">
        <v>-44426</v>
      </c>
      <c r="G9">
        <v>59453</v>
      </c>
      <c r="H9">
        <v>6029</v>
      </c>
      <c r="I9">
        <v>-160520</v>
      </c>
      <c r="J9">
        <v>50612</v>
      </c>
      <c r="K9">
        <v>44427</v>
      </c>
      <c r="L9">
        <v>795449</v>
      </c>
      <c r="M9">
        <v>487701</v>
      </c>
      <c r="N9">
        <v>61289</v>
      </c>
      <c r="O9">
        <v>166401</v>
      </c>
      <c r="P9">
        <v>80058</v>
      </c>
      <c r="Q9">
        <v>1176</v>
      </c>
      <c r="R9">
        <v>167914</v>
      </c>
      <c r="S9">
        <v>22362</v>
      </c>
      <c r="T9">
        <v>1789</v>
      </c>
      <c r="U9">
        <v>0</v>
      </c>
      <c r="V9">
        <v>48</v>
      </c>
      <c r="W9">
        <v>143715</v>
      </c>
      <c r="X9">
        <v>24199</v>
      </c>
      <c r="Y9">
        <v>22362</v>
      </c>
      <c r="Z9">
        <v>1789</v>
      </c>
      <c r="AA9">
        <v>0</v>
      </c>
      <c r="AB9">
        <v>48</v>
      </c>
      <c r="AC9">
        <v>9554</v>
      </c>
      <c r="AD9">
        <v>9554</v>
      </c>
      <c r="AE9">
        <v>3411</v>
      </c>
      <c r="AF9">
        <v>6485</v>
      </c>
      <c r="AG9">
        <v>6485</v>
      </c>
      <c r="AH9">
        <v>0</v>
      </c>
      <c r="AI9">
        <v>3069</v>
      </c>
      <c r="AJ9">
        <v>3069</v>
      </c>
      <c r="AK9">
        <v>3411</v>
      </c>
      <c r="AL9">
        <v>564078</v>
      </c>
      <c r="AM9">
        <v>157977</v>
      </c>
      <c r="AN9">
        <v>350198</v>
      </c>
      <c r="AO9">
        <v>28176</v>
      </c>
      <c r="AP9">
        <v>27727</v>
      </c>
      <c r="AQ9">
        <v>175117</v>
      </c>
      <c r="AR9">
        <v>273595</v>
      </c>
      <c r="AS9">
        <v>41305</v>
      </c>
      <c r="AT9">
        <v>176626</v>
      </c>
      <c r="AU9">
        <v>28176</v>
      </c>
      <c r="AV9">
        <v>27488</v>
      </c>
      <c r="AW9">
        <v>88704</v>
      </c>
      <c r="AX9">
        <v>160937</v>
      </c>
      <c r="AY9">
        <v>119926</v>
      </c>
      <c r="AZ9">
        <v>41011</v>
      </c>
      <c r="BA9">
        <v>73765</v>
      </c>
      <c r="BB9">
        <v>6878</v>
      </c>
      <c r="BC9">
        <v>-4539</v>
      </c>
      <c r="BD9">
        <v>11417</v>
      </c>
      <c r="BE9">
        <v>0</v>
      </c>
      <c r="BF9">
        <v>10986</v>
      </c>
      <c r="BG9">
        <v>121144</v>
      </c>
      <c r="BH9">
        <v>121144</v>
      </c>
      <c r="BI9">
        <v>0</v>
      </c>
      <c r="BJ9">
        <v>1662</v>
      </c>
      <c r="BK9">
        <v>1524</v>
      </c>
      <c r="BL9">
        <v>1285</v>
      </c>
      <c r="BM9">
        <v>0</v>
      </c>
      <c r="BN9">
        <v>239</v>
      </c>
      <c r="BO9">
        <v>225416</v>
      </c>
      <c r="BP9">
        <v>33992</v>
      </c>
      <c r="BQ9">
        <v>5135</v>
      </c>
      <c r="BR9">
        <v>1189</v>
      </c>
      <c r="BS9">
        <v>185100</v>
      </c>
      <c r="BT9">
        <v>622</v>
      </c>
      <c r="BU9">
        <v>792292</v>
      </c>
      <c r="BV9">
        <v>4179</v>
      </c>
      <c r="BW9">
        <v>65334</v>
      </c>
      <c r="BX9">
        <v>423757</v>
      </c>
      <c r="BY9">
        <v>299022</v>
      </c>
      <c r="BZ9">
        <v>61</v>
      </c>
      <c r="CA9">
        <v>127635</v>
      </c>
      <c r="CB9">
        <v>6066</v>
      </c>
      <c r="CC9">
        <v>40447</v>
      </c>
      <c r="CD9">
        <v>45208</v>
      </c>
      <c r="CE9">
        <v>35914</v>
      </c>
      <c r="CF9">
        <v>16190</v>
      </c>
      <c r="CG9">
        <v>56907</v>
      </c>
      <c r="CH9">
        <v>56907</v>
      </c>
      <c r="CI9">
        <v>39011</v>
      </c>
      <c r="CJ9">
        <v>760</v>
      </c>
      <c r="CK9">
        <v>1981</v>
      </c>
      <c r="CL9">
        <v>31848</v>
      </c>
      <c r="CM9">
        <v>4422</v>
      </c>
      <c r="CN9">
        <v>855</v>
      </c>
      <c r="CO9">
        <v>-373</v>
      </c>
      <c r="CP9">
        <v>1005</v>
      </c>
      <c r="CQ9">
        <v>4</v>
      </c>
      <c r="CR9">
        <v>-1136</v>
      </c>
      <c r="CS9">
        <v>-246</v>
      </c>
      <c r="CT9">
        <v>373</v>
      </c>
      <c r="CU9">
        <v>1290645</v>
      </c>
      <c r="CV9">
        <v>831476</v>
      </c>
      <c r="CW9">
        <v>122094</v>
      </c>
      <c r="CX9">
        <v>149328</v>
      </c>
      <c r="CY9">
        <v>187747</v>
      </c>
      <c r="CZ9">
        <v>1329939</v>
      </c>
      <c r="DA9">
        <v>331500</v>
      </c>
      <c r="DB9">
        <v>998439</v>
      </c>
      <c r="DC9">
        <v>1553814</v>
      </c>
      <c r="DD9">
        <v>107402</v>
      </c>
      <c r="DE9">
        <v>5997</v>
      </c>
      <c r="DF9">
        <v>382118</v>
      </c>
      <c r="DG9">
        <v>1058297</v>
      </c>
      <c r="DH9">
        <v>1204317</v>
      </c>
      <c r="DI9">
        <v>204323</v>
      </c>
      <c r="DJ9">
        <v>111803</v>
      </c>
      <c r="DK9">
        <v>6767</v>
      </c>
      <c r="DL9">
        <v>22694</v>
      </c>
      <c r="DM9">
        <v>63059</v>
      </c>
      <c r="DN9">
        <v>236583</v>
      </c>
      <c r="DO9">
        <v>120527</v>
      </c>
      <c r="DP9">
        <v>5255</v>
      </c>
      <c r="DQ9">
        <v>50553</v>
      </c>
      <c r="DR9">
        <v>60248</v>
      </c>
      <c r="DS9">
        <v>-14441</v>
      </c>
      <c r="DT9">
        <v>-13552</v>
      </c>
      <c r="DU9">
        <v>-4</v>
      </c>
      <c r="DV9">
        <v>83</v>
      </c>
      <c r="DW9">
        <v>-968</v>
      </c>
      <c r="DX9">
        <v>1733</v>
      </c>
      <c r="DY9">
        <v>427</v>
      </c>
      <c r="DZ9">
        <v>746</v>
      </c>
      <c r="EA9">
        <v>-18</v>
      </c>
      <c r="EB9">
        <v>578</v>
      </c>
      <c r="EC9">
        <v>223875</v>
      </c>
      <c r="ED9">
        <v>107402</v>
      </c>
      <c r="EE9">
        <v>5997</v>
      </c>
      <c r="EF9">
        <v>50618</v>
      </c>
      <c r="EG9">
        <v>59858</v>
      </c>
      <c r="EH9">
        <v>398580</v>
      </c>
      <c r="EI9">
        <v>767712</v>
      </c>
      <c r="EJ9">
        <v>124531</v>
      </c>
      <c r="EK9">
        <v>189095</v>
      </c>
      <c r="EL9">
        <v>300891</v>
      </c>
      <c r="EM9">
        <v>-44426</v>
      </c>
      <c r="EN9">
        <v>59453</v>
      </c>
      <c r="EO9">
        <v>6029</v>
      </c>
      <c r="EP9">
        <v>-160520</v>
      </c>
      <c r="EQ9">
        <v>50612</v>
      </c>
      <c r="ER9">
        <v>44427</v>
      </c>
      <c r="ES9">
        <v>795190</v>
      </c>
      <c r="ET9">
        <v>795190</v>
      </c>
      <c r="EU9">
        <v>1435</v>
      </c>
      <c r="EV9">
        <v>165259</v>
      </c>
      <c r="EW9">
        <v>165259</v>
      </c>
      <c r="EX9">
        <v>2655</v>
      </c>
      <c r="EY9">
        <v>141060</v>
      </c>
      <c r="EZ9">
        <v>141060</v>
      </c>
      <c r="FA9">
        <v>2655</v>
      </c>
      <c r="FB9">
        <v>24199</v>
      </c>
      <c r="FC9">
        <v>24199</v>
      </c>
      <c r="FD9">
        <v>12965</v>
      </c>
      <c r="FE9">
        <v>3069</v>
      </c>
      <c r="FF9">
        <v>0</v>
      </c>
      <c r="FG9">
        <v>0</v>
      </c>
      <c r="FH9">
        <v>3411</v>
      </c>
      <c r="FI9">
        <v>6485</v>
      </c>
      <c r="FJ9">
        <v>6480</v>
      </c>
      <c r="FK9">
        <v>3069</v>
      </c>
      <c r="FL9">
        <v>0</v>
      </c>
      <c r="FM9">
        <v>0</v>
      </c>
      <c r="FN9">
        <v>3411</v>
      </c>
      <c r="FO9">
        <v>568942</v>
      </c>
      <c r="FP9">
        <v>88768</v>
      </c>
      <c r="FQ9">
        <v>297851</v>
      </c>
      <c r="FR9">
        <v>8494</v>
      </c>
      <c r="FS9">
        <v>173829</v>
      </c>
      <c r="FT9">
        <v>170254</v>
      </c>
      <c r="FU9">
        <v>256568</v>
      </c>
      <c r="FV9">
        <v>12586</v>
      </c>
      <c r="FW9">
        <v>215065</v>
      </c>
      <c r="FX9">
        <v>5071</v>
      </c>
      <c r="FY9">
        <v>23846</v>
      </c>
      <c r="FZ9">
        <v>105732</v>
      </c>
      <c r="GA9">
        <v>178531</v>
      </c>
      <c r="GB9">
        <v>62614</v>
      </c>
      <c r="GC9">
        <v>59413</v>
      </c>
      <c r="GD9">
        <v>2112</v>
      </c>
      <c r="GE9">
        <v>54392</v>
      </c>
      <c r="GF9">
        <v>56171</v>
      </c>
      <c r="GG9">
        <v>10986</v>
      </c>
      <c r="GH9">
        <v>12455</v>
      </c>
      <c r="GI9">
        <v>-1469</v>
      </c>
      <c r="GJ9">
        <v>6878</v>
      </c>
      <c r="GK9">
        <v>121333</v>
      </c>
      <c r="GL9">
        <v>981</v>
      </c>
      <c r="GM9">
        <v>24811</v>
      </c>
      <c r="GN9">
        <v>65</v>
      </c>
      <c r="GO9">
        <v>95476</v>
      </c>
      <c r="GP9">
        <v>1473</v>
      </c>
      <c r="GQ9">
        <v>1524</v>
      </c>
      <c r="GR9">
        <v>132</v>
      </c>
      <c r="GS9">
        <v>31</v>
      </c>
      <c r="GT9">
        <v>1246</v>
      </c>
      <c r="GU9">
        <v>115</v>
      </c>
      <c r="GV9">
        <v>225473</v>
      </c>
      <c r="GW9">
        <v>225473</v>
      </c>
      <c r="GX9">
        <v>565</v>
      </c>
      <c r="GY9">
        <v>790254</v>
      </c>
      <c r="GZ9">
        <v>4179</v>
      </c>
      <c r="HA9">
        <v>122241</v>
      </c>
      <c r="HB9">
        <v>120683</v>
      </c>
      <c r="HC9">
        <v>543151</v>
      </c>
      <c r="HD9">
        <v>2099</v>
      </c>
      <c r="HE9">
        <v>113780</v>
      </c>
      <c r="HF9">
        <v>5578</v>
      </c>
      <c r="HG9">
        <v>40367</v>
      </c>
      <c r="HH9">
        <v>6358</v>
      </c>
      <c r="HI9">
        <v>61477</v>
      </c>
      <c r="HJ9">
        <v>30045</v>
      </c>
      <c r="HK9">
        <v>56907</v>
      </c>
      <c r="HL9">
        <v>56907</v>
      </c>
      <c r="HM9">
        <v>0</v>
      </c>
      <c r="HN9">
        <v>39042</v>
      </c>
      <c r="HO9">
        <v>11591</v>
      </c>
      <c r="HP9">
        <v>10120</v>
      </c>
      <c r="HQ9">
        <v>5355</v>
      </c>
      <c r="HR9">
        <v>11976</v>
      </c>
      <c r="HS9">
        <v>824</v>
      </c>
      <c r="HT9">
        <v>2672874</v>
      </c>
      <c r="HU9">
        <v>1599188</v>
      </c>
      <c r="HV9">
        <v>246625</v>
      </c>
      <c r="HW9">
        <v>338423</v>
      </c>
      <c r="HX9">
        <v>488638</v>
      </c>
      <c r="HY9">
        <v>204323</v>
      </c>
      <c r="HZ9">
        <v>111803</v>
      </c>
      <c r="IA9">
        <v>6767</v>
      </c>
      <c r="IB9">
        <v>22694</v>
      </c>
      <c r="IC9">
        <v>63059</v>
      </c>
      <c r="ID9">
        <v>432935</v>
      </c>
      <c r="IE9">
        <v>247867</v>
      </c>
      <c r="IF9">
        <v>4179</v>
      </c>
      <c r="IG9">
        <v>122241</v>
      </c>
      <c r="IH9">
        <v>120683</v>
      </c>
      <c r="II9">
        <v>764</v>
      </c>
      <c r="IJ9">
        <v>0</v>
      </c>
      <c r="IK9">
        <v>286551</v>
      </c>
      <c r="IL9">
        <v>286551</v>
      </c>
      <c r="IM9">
        <v>2099</v>
      </c>
      <c r="IN9">
        <v>255836</v>
      </c>
      <c r="IO9">
        <v>255836</v>
      </c>
      <c r="IP9">
        <v>247806</v>
      </c>
      <c r="IQ9">
        <v>247806</v>
      </c>
      <c r="IR9">
        <v>61</v>
      </c>
      <c r="IS9">
        <v>288650</v>
      </c>
      <c r="IT9">
        <v>4179</v>
      </c>
      <c r="IU9">
        <v>65334</v>
      </c>
      <c r="IV9">
        <v>217879</v>
      </c>
      <c r="IW9">
        <v>1258</v>
      </c>
      <c r="IX9">
        <v>255836</v>
      </c>
      <c r="IY9">
        <v>205878</v>
      </c>
      <c r="IZ9">
        <v>49958</v>
      </c>
    </row>
    <row r="10" spans="1:260" x14ac:dyDescent="0.25">
      <c r="A10">
        <v>2008</v>
      </c>
      <c r="B10">
        <v>801918</v>
      </c>
      <c r="C10">
        <v>106907</v>
      </c>
      <c r="D10">
        <v>183041</v>
      </c>
      <c r="E10">
        <v>322241</v>
      </c>
      <c r="F10">
        <v>-54779</v>
      </c>
      <c r="G10">
        <v>40814</v>
      </c>
      <c r="H10">
        <v>-5845</v>
      </c>
      <c r="I10">
        <v>-76825</v>
      </c>
      <c r="J10">
        <v>-12923</v>
      </c>
      <c r="K10">
        <v>54782</v>
      </c>
      <c r="L10">
        <v>792367</v>
      </c>
      <c r="M10">
        <v>494621</v>
      </c>
      <c r="N10">
        <v>58434</v>
      </c>
      <c r="O10">
        <v>161417</v>
      </c>
      <c r="P10">
        <v>77895</v>
      </c>
      <c r="Q10">
        <v>1046</v>
      </c>
      <c r="R10">
        <v>178809</v>
      </c>
      <c r="S10">
        <v>21130</v>
      </c>
      <c r="T10">
        <v>1802</v>
      </c>
      <c r="U10">
        <v>0</v>
      </c>
      <c r="V10">
        <v>50</v>
      </c>
      <c r="W10">
        <v>155827</v>
      </c>
      <c r="X10">
        <v>22982</v>
      </c>
      <c r="Y10">
        <v>21130</v>
      </c>
      <c r="Z10">
        <v>1802</v>
      </c>
      <c r="AA10">
        <v>0</v>
      </c>
      <c r="AB10">
        <v>50</v>
      </c>
      <c r="AC10">
        <v>9011</v>
      </c>
      <c r="AD10">
        <v>9011</v>
      </c>
      <c r="AE10">
        <v>3051</v>
      </c>
      <c r="AF10">
        <v>5682</v>
      </c>
      <c r="AG10">
        <v>5682</v>
      </c>
      <c r="AH10">
        <v>0</v>
      </c>
      <c r="AI10">
        <v>3329</v>
      </c>
      <c r="AJ10">
        <v>3329</v>
      </c>
      <c r="AK10">
        <v>3051</v>
      </c>
      <c r="AL10">
        <v>939900</v>
      </c>
      <c r="AM10">
        <v>187756</v>
      </c>
      <c r="AN10">
        <v>629026</v>
      </c>
      <c r="AO10">
        <v>34119</v>
      </c>
      <c r="AP10">
        <v>88999</v>
      </c>
      <c r="AQ10">
        <v>287868</v>
      </c>
      <c r="AR10">
        <v>606046</v>
      </c>
      <c r="AS10">
        <v>68968</v>
      </c>
      <c r="AT10">
        <v>414193</v>
      </c>
      <c r="AU10">
        <v>34119</v>
      </c>
      <c r="AV10">
        <v>88766</v>
      </c>
      <c r="AW10">
        <v>190368</v>
      </c>
      <c r="AX10">
        <v>180713</v>
      </c>
      <c r="AY10">
        <v>113873</v>
      </c>
      <c r="AZ10">
        <v>66840</v>
      </c>
      <c r="BA10">
        <v>55238</v>
      </c>
      <c r="BB10">
        <v>6965</v>
      </c>
      <c r="BC10">
        <v>3656</v>
      </c>
      <c r="BD10">
        <v>3309</v>
      </c>
      <c r="BE10">
        <v>0</v>
      </c>
      <c r="BF10">
        <v>39760</v>
      </c>
      <c r="BG10">
        <v>144684</v>
      </c>
      <c r="BH10">
        <v>144684</v>
      </c>
      <c r="BI10">
        <v>0</v>
      </c>
      <c r="BJ10">
        <v>2502</v>
      </c>
      <c r="BK10">
        <v>1492</v>
      </c>
      <c r="BL10">
        <v>1259</v>
      </c>
      <c r="BM10">
        <v>0</v>
      </c>
      <c r="BN10">
        <v>233</v>
      </c>
      <c r="BO10">
        <v>246591</v>
      </c>
      <c r="BP10">
        <v>40973</v>
      </c>
      <c r="BQ10">
        <v>11702</v>
      </c>
      <c r="BR10">
        <v>1147</v>
      </c>
      <c r="BS10">
        <v>192769</v>
      </c>
      <c r="BT10">
        <v>616</v>
      </c>
      <c r="BU10">
        <v>760497</v>
      </c>
      <c r="BV10">
        <v>3710</v>
      </c>
      <c r="BW10">
        <v>62109</v>
      </c>
      <c r="BX10">
        <v>389644</v>
      </c>
      <c r="BY10">
        <v>305034</v>
      </c>
      <c r="BZ10">
        <v>40</v>
      </c>
      <c r="CA10">
        <v>136061</v>
      </c>
      <c r="CB10">
        <v>5718</v>
      </c>
      <c r="CC10">
        <v>53686</v>
      </c>
      <c r="CD10">
        <v>41367</v>
      </c>
      <c r="CE10">
        <v>35290</v>
      </c>
      <c r="CF10">
        <v>19632</v>
      </c>
      <c r="CG10">
        <v>68265</v>
      </c>
      <c r="CH10">
        <v>68265</v>
      </c>
      <c r="CI10">
        <v>93362</v>
      </c>
      <c r="CJ10">
        <v>1110</v>
      </c>
      <c r="CK10">
        <v>22034</v>
      </c>
      <c r="CL10">
        <v>42202</v>
      </c>
      <c r="CM10">
        <v>28016</v>
      </c>
      <c r="CN10">
        <v>1389</v>
      </c>
      <c r="CO10">
        <v>40</v>
      </c>
      <c r="CP10">
        <v>1363</v>
      </c>
      <c r="CQ10">
        <v>-12</v>
      </c>
      <c r="CR10">
        <v>-1080</v>
      </c>
      <c r="CS10">
        <v>-231</v>
      </c>
      <c r="CT10">
        <v>-40</v>
      </c>
      <c r="CU10">
        <v>1312398</v>
      </c>
      <c r="CV10">
        <v>866087</v>
      </c>
      <c r="CW10">
        <v>133773</v>
      </c>
      <c r="CX10">
        <v>139179</v>
      </c>
      <c r="CY10">
        <v>173359</v>
      </c>
      <c r="CZ10">
        <v>1339066</v>
      </c>
      <c r="DA10">
        <v>316942</v>
      </c>
      <c r="DB10">
        <v>1022124</v>
      </c>
      <c r="DC10">
        <v>1610441</v>
      </c>
      <c r="DD10">
        <v>141616</v>
      </c>
      <c r="DE10">
        <v>6056</v>
      </c>
      <c r="DF10">
        <v>364224</v>
      </c>
      <c r="DG10">
        <v>1098545</v>
      </c>
      <c r="DH10">
        <v>1215262</v>
      </c>
      <c r="DI10">
        <v>202586</v>
      </c>
      <c r="DJ10">
        <v>108424</v>
      </c>
      <c r="DK10">
        <v>6214</v>
      </c>
      <c r="DL10">
        <v>21624</v>
      </c>
      <c r="DM10">
        <v>66324</v>
      </c>
      <c r="DN10">
        <v>271152</v>
      </c>
      <c r="DO10">
        <v>141303</v>
      </c>
      <c r="DP10">
        <v>6153</v>
      </c>
      <c r="DQ10">
        <v>46850</v>
      </c>
      <c r="DR10">
        <v>76846</v>
      </c>
      <c r="DS10">
        <v>535</v>
      </c>
      <c r="DT10">
        <v>370</v>
      </c>
      <c r="DU10">
        <v>-1</v>
      </c>
      <c r="DV10">
        <v>183</v>
      </c>
      <c r="DW10">
        <v>-17</v>
      </c>
      <c r="DX10">
        <v>-312</v>
      </c>
      <c r="DY10">
        <v>-57</v>
      </c>
      <c r="DZ10">
        <v>-96</v>
      </c>
      <c r="EA10">
        <v>249</v>
      </c>
      <c r="EB10">
        <v>-408</v>
      </c>
      <c r="EC10">
        <v>271375</v>
      </c>
      <c r="ED10">
        <v>141616</v>
      </c>
      <c r="EE10">
        <v>6056</v>
      </c>
      <c r="EF10">
        <v>47282</v>
      </c>
      <c r="EG10">
        <v>76421</v>
      </c>
      <c r="EH10">
        <v>420800</v>
      </c>
      <c r="EI10">
        <v>801918</v>
      </c>
      <c r="EJ10">
        <v>106907</v>
      </c>
      <c r="EK10">
        <v>183041</v>
      </c>
      <c r="EL10">
        <v>322241</v>
      </c>
      <c r="EM10">
        <v>-54779</v>
      </c>
      <c r="EN10">
        <v>40814</v>
      </c>
      <c r="EO10">
        <v>-5845</v>
      </c>
      <c r="EP10">
        <v>-76825</v>
      </c>
      <c r="EQ10">
        <v>-12923</v>
      </c>
      <c r="ER10">
        <v>54782</v>
      </c>
      <c r="ES10">
        <v>791652</v>
      </c>
      <c r="ET10">
        <v>791652</v>
      </c>
      <c r="EU10">
        <v>1761</v>
      </c>
      <c r="EV10">
        <v>176120</v>
      </c>
      <c r="EW10">
        <v>176120</v>
      </c>
      <c r="EX10">
        <v>2689</v>
      </c>
      <c r="EY10">
        <v>153138</v>
      </c>
      <c r="EZ10">
        <v>153138</v>
      </c>
      <c r="FA10">
        <v>2689</v>
      </c>
      <c r="FB10">
        <v>22982</v>
      </c>
      <c r="FC10">
        <v>22982</v>
      </c>
      <c r="FD10">
        <v>12062</v>
      </c>
      <c r="FE10">
        <v>3329</v>
      </c>
      <c r="FF10">
        <v>0</v>
      </c>
      <c r="FG10">
        <v>0</v>
      </c>
      <c r="FH10">
        <v>3051</v>
      </c>
      <c r="FI10">
        <v>5682</v>
      </c>
      <c r="FJ10">
        <v>6380</v>
      </c>
      <c r="FK10">
        <v>3329</v>
      </c>
      <c r="FL10">
        <v>0</v>
      </c>
      <c r="FM10">
        <v>0</v>
      </c>
      <c r="FN10">
        <v>3051</v>
      </c>
      <c r="FO10">
        <v>945536</v>
      </c>
      <c r="FP10">
        <v>117774</v>
      </c>
      <c r="FQ10">
        <v>589182</v>
      </c>
      <c r="FR10">
        <v>11852</v>
      </c>
      <c r="FS10">
        <v>226728</v>
      </c>
      <c r="FT10">
        <v>282234</v>
      </c>
      <c r="FU10">
        <v>586205</v>
      </c>
      <c r="FV10">
        <v>31824</v>
      </c>
      <c r="FW10">
        <v>479927</v>
      </c>
      <c r="FX10">
        <v>7408</v>
      </c>
      <c r="FY10">
        <v>67046</v>
      </c>
      <c r="FZ10">
        <v>210211</v>
      </c>
      <c r="GA10">
        <v>172527</v>
      </c>
      <c r="GB10">
        <v>47124</v>
      </c>
      <c r="GC10">
        <v>75830</v>
      </c>
      <c r="GD10">
        <v>3162</v>
      </c>
      <c r="GE10">
        <v>46411</v>
      </c>
      <c r="GF10">
        <v>63424</v>
      </c>
      <c r="GG10">
        <v>39760</v>
      </c>
      <c r="GH10">
        <v>37714</v>
      </c>
      <c r="GI10">
        <v>2046</v>
      </c>
      <c r="GJ10">
        <v>6965</v>
      </c>
      <c r="GK10">
        <v>145552</v>
      </c>
      <c r="GL10">
        <v>986</v>
      </c>
      <c r="GM10">
        <v>31347</v>
      </c>
      <c r="GN10">
        <v>63</v>
      </c>
      <c r="GO10">
        <v>113156</v>
      </c>
      <c r="GP10">
        <v>1634</v>
      </c>
      <c r="GQ10">
        <v>1492</v>
      </c>
      <c r="GR10">
        <v>126</v>
      </c>
      <c r="GS10">
        <v>32</v>
      </c>
      <c r="GT10">
        <v>1219</v>
      </c>
      <c r="GU10">
        <v>115</v>
      </c>
      <c r="GV10">
        <v>246414</v>
      </c>
      <c r="GW10">
        <v>246414</v>
      </c>
      <c r="GX10">
        <v>793</v>
      </c>
      <c r="GY10">
        <v>758538</v>
      </c>
      <c r="GZ10">
        <v>3710</v>
      </c>
      <c r="HA10">
        <v>130374</v>
      </c>
      <c r="HB10">
        <v>122564</v>
      </c>
      <c r="HC10">
        <v>501890</v>
      </c>
      <c r="HD10">
        <v>1999</v>
      </c>
      <c r="HE10">
        <v>124103</v>
      </c>
      <c r="HF10">
        <v>5230</v>
      </c>
      <c r="HG10">
        <v>53606</v>
      </c>
      <c r="HH10">
        <v>5694</v>
      </c>
      <c r="HI10">
        <v>59573</v>
      </c>
      <c r="HJ10">
        <v>31590</v>
      </c>
      <c r="HK10">
        <v>68265</v>
      </c>
      <c r="HL10">
        <v>68265</v>
      </c>
      <c r="HM10">
        <v>0</v>
      </c>
      <c r="HN10">
        <v>93622</v>
      </c>
      <c r="HO10">
        <v>6850</v>
      </c>
      <c r="HP10">
        <v>27187</v>
      </c>
      <c r="HQ10">
        <v>26403</v>
      </c>
      <c r="HR10">
        <v>33182</v>
      </c>
      <c r="HS10">
        <v>1129</v>
      </c>
      <c r="HT10">
        <v>2726505</v>
      </c>
      <c r="HU10">
        <v>1668005</v>
      </c>
      <c r="HV10">
        <v>240680</v>
      </c>
      <c r="HW10">
        <v>322220</v>
      </c>
      <c r="HX10">
        <v>495600</v>
      </c>
      <c r="HY10">
        <v>202586</v>
      </c>
      <c r="HZ10">
        <v>108424</v>
      </c>
      <c r="IA10">
        <v>6214</v>
      </c>
      <c r="IB10">
        <v>21624</v>
      </c>
      <c r="IC10">
        <v>66324</v>
      </c>
      <c r="ID10">
        <v>466989</v>
      </c>
      <c r="IE10">
        <v>257305</v>
      </c>
      <c r="IF10">
        <v>3710</v>
      </c>
      <c r="IG10">
        <v>130374</v>
      </c>
      <c r="IH10">
        <v>122564</v>
      </c>
      <c r="II10">
        <v>657</v>
      </c>
      <c r="IJ10">
        <v>0</v>
      </c>
      <c r="IK10">
        <v>261479</v>
      </c>
      <c r="IL10">
        <v>261479</v>
      </c>
      <c r="IM10">
        <v>1999</v>
      </c>
      <c r="IN10">
        <v>239754</v>
      </c>
      <c r="IO10">
        <v>239754</v>
      </c>
      <c r="IP10">
        <v>257265</v>
      </c>
      <c r="IQ10">
        <v>257265</v>
      </c>
      <c r="IR10">
        <v>40</v>
      </c>
      <c r="IS10">
        <v>263478</v>
      </c>
      <c r="IT10">
        <v>3710</v>
      </c>
      <c r="IU10">
        <v>62109</v>
      </c>
      <c r="IV10">
        <v>196506</v>
      </c>
      <c r="IW10">
        <v>1153</v>
      </c>
      <c r="IX10">
        <v>239754</v>
      </c>
      <c r="IY10">
        <v>193138</v>
      </c>
      <c r="IZ10">
        <v>46616</v>
      </c>
    </row>
    <row r="11" spans="1:260" x14ac:dyDescent="0.25">
      <c r="A11">
        <v>2007</v>
      </c>
      <c r="B11">
        <v>781103</v>
      </c>
      <c r="C11">
        <v>116998</v>
      </c>
      <c r="D11">
        <v>177578</v>
      </c>
      <c r="E11">
        <v>302055</v>
      </c>
      <c r="F11">
        <v>-37655</v>
      </c>
      <c r="G11">
        <v>29482</v>
      </c>
      <c r="H11">
        <v>-10893</v>
      </c>
      <c r="I11">
        <v>-44168</v>
      </c>
      <c r="J11">
        <v>-12076</v>
      </c>
      <c r="K11">
        <v>37659</v>
      </c>
      <c r="L11">
        <v>781466</v>
      </c>
      <c r="M11">
        <v>483500</v>
      </c>
      <c r="N11">
        <v>66214</v>
      </c>
      <c r="O11">
        <v>157374</v>
      </c>
      <c r="P11">
        <v>74378</v>
      </c>
      <c r="Q11">
        <v>984</v>
      </c>
      <c r="R11">
        <v>180543</v>
      </c>
      <c r="S11">
        <v>19736</v>
      </c>
      <c r="T11">
        <v>1667</v>
      </c>
      <c r="U11">
        <v>0</v>
      </c>
      <c r="V11">
        <v>60</v>
      </c>
      <c r="W11">
        <v>159080</v>
      </c>
      <c r="X11">
        <v>21463</v>
      </c>
      <c r="Y11">
        <v>19736</v>
      </c>
      <c r="Z11">
        <v>1667</v>
      </c>
      <c r="AA11">
        <v>0</v>
      </c>
      <c r="AB11">
        <v>60</v>
      </c>
      <c r="AC11">
        <v>9066</v>
      </c>
      <c r="AD11">
        <v>9066</v>
      </c>
      <c r="AE11">
        <v>2952</v>
      </c>
      <c r="AF11">
        <v>5924</v>
      </c>
      <c r="AG11">
        <v>5924</v>
      </c>
      <c r="AH11">
        <v>0</v>
      </c>
      <c r="AI11">
        <v>3142</v>
      </c>
      <c r="AJ11">
        <v>3142</v>
      </c>
      <c r="AK11">
        <v>2952</v>
      </c>
      <c r="AL11">
        <v>922365</v>
      </c>
      <c r="AM11">
        <v>185254</v>
      </c>
      <c r="AN11">
        <v>626183</v>
      </c>
      <c r="AO11">
        <v>32980</v>
      </c>
      <c r="AP11">
        <v>77948</v>
      </c>
      <c r="AQ11">
        <v>307890</v>
      </c>
      <c r="AR11">
        <v>576512</v>
      </c>
      <c r="AS11">
        <v>60792</v>
      </c>
      <c r="AT11">
        <v>405017</v>
      </c>
      <c r="AU11">
        <v>32980</v>
      </c>
      <c r="AV11">
        <v>77723</v>
      </c>
      <c r="AW11">
        <v>191970</v>
      </c>
      <c r="AX11">
        <v>171994</v>
      </c>
      <c r="AY11">
        <v>108140</v>
      </c>
      <c r="AZ11">
        <v>63854</v>
      </c>
      <c r="BA11">
        <v>49230</v>
      </c>
      <c r="BB11">
        <v>24456</v>
      </c>
      <c r="BC11">
        <v>15049</v>
      </c>
      <c r="BD11">
        <v>9407</v>
      </c>
      <c r="BE11">
        <v>0</v>
      </c>
      <c r="BF11">
        <v>63434</v>
      </c>
      <c r="BG11">
        <v>147905</v>
      </c>
      <c r="BH11">
        <v>147905</v>
      </c>
      <c r="BI11">
        <v>0</v>
      </c>
      <c r="BJ11">
        <v>3256</v>
      </c>
      <c r="BK11">
        <v>1498</v>
      </c>
      <c r="BL11">
        <v>1273</v>
      </c>
      <c r="BM11">
        <v>0</v>
      </c>
      <c r="BN11">
        <v>225</v>
      </c>
      <c r="BO11">
        <v>236352</v>
      </c>
      <c r="BP11">
        <v>38362</v>
      </c>
      <c r="BQ11">
        <v>9974</v>
      </c>
      <c r="BR11">
        <v>1111</v>
      </c>
      <c r="BS11">
        <v>186905</v>
      </c>
      <c r="BT11">
        <v>603</v>
      </c>
      <c r="BU11">
        <v>731152</v>
      </c>
      <c r="BV11">
        <v>3290</v>
      </c>
      <c r="BW11">
        <v>59375</v>
      </c>
      <c r="BX11">
        <v>364111</v>
      </c>
      <c r="BY11">
        <v>304376</v>
      </c>
      <c r="BZ11">
        <v>31</v>
      </c>
      <c r="CA11">
        <v>131001</v>
      </c>
      <c r="CB11">
        <v>6083</v>
      </c>
      <c r="CC11">
        <v>45922</v>
      </c>
      <c r="CD11">
        <v>40608</v>
      </c>
      <c r="CE11">
        <v>38388</v>
      </c>
      <c r="CF11">
        <v>13190</v>
      </c>
      <c r="CG11">
        <v>80669</v>
      </c>
      <c r="CH11">
        <v>80669</v>
      </c>
      <c r="CI11">
        <v>20989</v>
      </c>
      <c r="CJ11">
        <v>1099</v>
      </c>
      <c r="CK11">
        <v>607</v>
      </c>
      <c r="CL11">
        <v>14767</v>
      </c>
      <c r="CM11">
        <v>4516</v>
      </c>
      <c r="CN11">
        <v>857</v>
      </c>
      <c r="CO11">
        <v>11</v>
      </c>
      <c r="CP11">
        <v>2529</v>
      </c>
      <c r="CQ11">
        <v>-12</v>
      </c>
      <c r="CR11">
        <v>-2281</v>
      </c>
      <c r="CS11">
        <v>-225</v>
      </c>
      <c r="CT11">
        <v>-11</v>
      </c>
      <c r="CU11">
        <v>1275549</v>
      </c>
      <c r="CV11">
        <v>833475</v>
      </c>
      <c r="CW11">
        <v>141439</v>
      </c>
      <c r="CX11">
        <v>125657</v>
      </c>
      <c r="CY11">
        <v>174978</v>
      </c>
      <c r="CZ11">
        <v>1287609</v>
      </c>
      <c r="DA11">
        <v>297143</v>
      </c>
      <c r="DB11">
        <v>990466</v>
      </c>
      <c r="DC11">
        <v>1570832</v>
      </c>
      <c r="DD11">
        <v>149810</v>
      </c>
      <c r="DE11">
        <v>5200</v>
      </c>
      <c r="DF11">
        <v>335460</v>
      </c>
      <c r="DG11">
        <v>1080362</v>
      </c>
      <c r="DH11">
        <v>1171267</v>
      </c>
      <c r="DI11">
        <v>208389</v>
      </c>
      <c r="DJ11">
        <v>104673</v>
      </c>
      <c r="DK11">
        <v>5635</v>
      </c>
      <c r="DL11">
        <v>20204</v>
      </c>
      <c r="DM11">
        <v>77877</v>
      </c>
      <c r="DN11">
        <v>276323</v>
      </c>
      <c r="DO11">
        <v>142567</v>
      </c>
      <c r="DP11">
        <v>5366</v>
      </c>
      <c r="DQ11">
        <v>38515</v>
      </c>
      <c r="DR11">
        <v>89875</v>
      </c>
      <c r="DS11">
        <v>7530</v>
      </c>
      <c r="DT11">
        <v>7342</v>
      </c>
      <c r="DU11">
        <v>4</v>
      </c>
      <c r="DV11">
        <v>-208</v>
      </c>
      <c r="DW11">
        <v>392</v>
      </c>
      <c r="DX11">
        <v>-630</v>
      </c>
      <c r="DY11">
        <v>-99</v>
      </c>
      <c r="DZ11">
        <v>-170</v>
      </c>
      <c r="EA11">
        <v>10</v>
      </c>
      <c r="EB11">
        <v>-371</v>
      </c>
      <c r="EC11">
        <v>283223</v>
      </c>
      <c r="ED11">
        <v>149810</v>
      </c>
      <c r="EE11">
        <v>5200</v>
      </c>
      <c r="EF11">
        <v>38317</v>
      </c>
      <c r="EG11">
        <v>89896</v>
      </c>
      <c r="EH11">
        <v>380643</v>
      </c>
      <c r="EI11">
        <v>781103</v>
      </c>
      <c r="EJ11">
        <v>116998</v>
      </c>
      <c r="EK11">
        <v>177578</v>
      </c>
      <c r="EL11">
        <v>302055</v>
      </c>
      <c r="EM11">
        <v>-37655</v>
      </c>
      <c r="EN11">
        <v>29482</v>
      </c>
      <c r="EO11">
        <v>-10893</v>
      </c>
      <c r="EP11">
        <v>-44168</v>
      </c>
      <c r="EQ11">
        <v>-12076</v>
      </c>
      <c r="ER11">
        <v>37659</v>
      </c>
      <c r="ES11">
        <v>780732</v>
      </c>
      <c r="ET11">
        <v>780732</v>
      </c>
      <c r="EU11">
        <v>1718</v>
      </c>
      <c r="EV11">
        <v>178128</v>
      </c>
      <c r="EW11">
        <v>178128</v>
      </c>
      <c r="EX11">
        <v>2415</v>
      </c>
      <c r="EY11">
        <v>156665</v>
      </c>
      <c r="EZ11">
        <v>156665</v>
      </c>
      <c r="FA11">
        <v>2415</v>
      </c>
      <c r="FB11">
        <v>21463</v>
      </c>
      <c r="FC11">
        <v>21463</v>
      </c>
      <c r="FD11">
        <v>12018</v>
      </c>
      <c r="FE11">
        <v>3142</v>
      </c>
      <c r="FF11">
        <v>0</v>
      </c>
      <c r="FG11">
        <v>0</v>
      </c>
      <c r="FH11">
        <v>2952</v>
      </c>
      <c r="FI11">
        <v>5924</v>
      </c>
      <c r="FJ11">
        <v>6094</v>
      </c>
      <c r="FK11">
        <v>3142</v>
      </c>
      <c r="FL11">
        <v>0</v>
      </c>
      <c r="FM11">
        <v>0</v>
      </c>
      <c r="FN11">
        <v>2952</v>
      </c>
      <c r="FO11">
        <v>938996</v>
      </c>
      <c r="FP11">
        <v>120882</v>
      </c>
      <c r="FQ11">
        <v>581416</v>
      </c>
      <c r="FR11">
        <v>9776</v>
      </c>
      <c r="FS11">
        <v>226922</v>
      </c>
      <c r="FT11">
        <v>291264</v>
      </c>
      <c r="FU11">
        <v>549183</v>
      </c>
      <c r="FV11">
        <v>30307</v>
      </c>
      <c r="FW11">
        <v>454547</v>
      </c>
      <c r="FX11">
        <v>5303</v>
      </c>
      <c r="FY11">
        <v>59026</v>
      </c>
      <c r="FZ11">
        <v>219304</v>
      </c>
      <c r="GA11">
        <v>175039</v>
      </c>
      <c r="GB11">
        <v>38964</v>
      </c>
      <c r="GC11">
        <v>82372</v>
      </c>
      <c r="GD11">
        <v>3194</v>
      </c>
      <c r="GE11">
        <v>50509</v>
      </c>
      <c r="GF11">
        <v>46185</v>
      </c>
      <c r="GG11">
        <v>63434</v>
      </c>
      <c r="GH11">
        <v>50749</v>
      </c>
      <c r="GI11">
        <v>12685</v>
      </c>
      <c r="GJ11">
        <v>24456</v>
      </c>
      <c r="GK11">
        <v>149842</v>
      </c>
      <c r="GL11">
        <v>739</v>
      </c>
      <c r="GM11">
        <v>31780</v>
      </c>
      <c r="GN11">
        <v>46</v>
      </c>
      <c r="GO11">
        <v>117277</v>
      </c>
      <c r="GP11">
        <v>1319</v>
      </c>
      <c r="GQ11">
        <v>1498</v>
      </c>
      <c r="GR11">
        <v>123</v>
      </c>
      <c r="GS11">
        <v>32</v>
      </c>
      <c r="GT11">
        <v>1233</v>
      </c>
      <c r="GU11">
        <v>110</v>
      </c>
      <c r="GV11">
        <v>236406</v>
      </c>
      <c r="GW11">
        <v>236406</v>
      </c>
      <c r="GX11">
        <v>549</v>
      </c>
      <c r="GY11">
        <v>729354</v>
      </c>
      <c r="GZ11">
        <v>3290</v>
      </c>
      <c r="HA11">
        <v>140044</v>
      </c>
      <c r="HB11">
        <v>116107</v>
      </c>
      <c r="HC11">
        <v>469913</v>
      </c>
      <c r="HD11">
        <v>1829</v>
      </c>
      <c r="HE11">
        <v>118768</v>
      </c>
      <c r="HF11">
        <v>5595</v>
      </c>
      <c r="HG11">
        <v>45842</v>
      </c>
      <c r="HH11">
        <v>4540</v>
      </c>
      <c r="HI11">
        <v>62791</v>
      </c>
      <c r="HJ11">
        <v>25423</v>
      </c>
      <c r="HK11">
        <v>80669</v>
      </c>
      <c r="HL11">
        <v>80669</v>
      </c>
      <c r="HM11">
        <v>0</v>
      </c>
      <c r="HN11">
        <v>20831</v>
      </c>
      <c r="HO11">
        <v>5133</v>
      </c>
      <c r="HP11">
        <v>607</v>
      </c>
      <c r="HQ11">
        <v>5692</v>
      </c>
      <c r="HR11">
        <v>9399</v>
      </c>
      <c r="HS11">
        <v>1015</v>
      </c>
      <c r="HT11">
        <v>2653283</v>
      </c>
      <c r="HU11">
        <v>1614578</v>
      </c>
      <c r="HV11">
        <v>258437</v>
      </c>
      <c r="HW11">
        <v>303235</v>
      </c>
      <c r="HX11">
        <v>477033</v>
      </c>
      <c r="HY11">
        <v>208389</v>
      </c>
      <c r="HZ11">
        <v>104673</v>
      </c>
      <c r="IA11">
        <v>5635</v>
      </c>
      <c r="IB11">
        <v>20204</v>
      </c>
      <c r="IC11">
        <v>77877</v>
      </c>
      <c r="ID11">
        <v>420585</v>
      </c>
      <c r="IE11">
        <v>259970</v>
      </c>
      <c r="IF11">
        <v>3290</v>
      </c>
      <c r="IG11">
        <v>140044</v>
      </c>
      <c r="IH11">
        <v>116107</v>
      </c>
      <c r="II11">
        <v>529</v>
      </c>
      <c r="IJ11">
        <v>0</v>
      </c>
      <c r="IK11">
        <v>245171</v>
      </c>
      <c r="IL11">
        <v>245171</v>
      </c>
      <c r="IM11">
        <v>1829</v>
      </c>
      <c r="IN11">
        <v>224213</v>
      </c>
      <c r="IO11">
        <v>224213</v>
      </c>
      <c r="IP11">
        <v>259939</v>
      </c>
      <c r="IQ11">
        <v>259939</v>
      </c>
      <c r="IR11">
        <v>31</v>
      </c>
      <c r="IS11">
        <v>247000</v>
      </c>
      <c r="IT11">
        <v>3290</v>
      </c>
      <c r="IU11">
        <v>59375</v>
      </c>
      <c r="IV11">
        <v>183310</v>
      </c>
      <c r="IW11">
        <v>1025</v>
      </c>
      <c r="IX11">
        <v>224213</v>
      </c>
      <c r="IY11">
        <v>180801</v>
      </c>
      <c r="IZ11">
        <v>43412</v>
      </c>
    </row>
    <row r="12" spans="1:260" x14ac:dyDescent="0.25">
      <c r="A12">
        <v>2006</v>
      </c>
      <c r="B12">
        <v>744955</v>
      </c>
      <c r="C12">
        <v>101100</v>
      </c>
      <c r="D12">
        <v>172015</v>
      </c>
      <c r="E12">
        <v>292718</v>
      </c>
      <c r="F12">
        <v>-33892</v>
      </c>
      <c r="G12">
        <v>36592</v>
      </c>
      <c r="H12">
        <v>-12609</v>
      </c>
      <c r="I12">
        <v>-40969</v>
      </c>
      <c r="J12">
        <v>-16906</v>
      </c>
      <c r="K12">
        <v>33890</v>
      </c>
      <c r="L12">
        <v>736570</v>
      </c>
      <c r="M12">
        <v>455066</v>
      </c>
      <c r="N12">
        <v>59139</v>
      </c>
      <c r="O12">
        <v>152599</v>
      </c>
      <c r="P12">
        <v>69766</v>
      </c>
      <c r="Q12">
        <v>938</v>
      </c>
      <c r="R12">
        <v>171747</v>
      </c>
      <c r="S12">
        <v>19057</v>
      </c>
      <c r="T12">
        <v>1565</v>
      </c>
      <c r="U12">
        <v>0</v>
      </c>
      <c r="V12">
        <v>51</v>
      </c>
      <c r="W12">
        <v>151073</v>
      </c>
      <c r="X12">
        <v>20674</v>
      </c>
      <c r="Y12">
        <v>19057</v>
      </c>
      <c r="Z12">
        <v>1565</v>
      </c>
      <c r="AA12">
        <v>0</v>
      </c>
      <c r="AB12">
        <v>51</v>
      </c>
      <c r="AC12">
        <v>8854</v>
      </c>
      <c r="AD12">
        <v>8854</v>
      </c>
      <c r="AE12">
        <v>3221</v>
      </c>
      <c r="AF12">
        <v>6218</v>
      </c>
      <c r="AG12">
        <v>6218</v>
      </c>
      <c r="AH12">
        <v>0</v>
      </c>
      <c r="AI12">
        <v>2636</v>
      </c>
      <c r="AJ12">
        <v>2636</v>
      </c>
      <c r="AK12">
        <v>3221</v>
      </c>
      <c r="AL12">
        <v>773432</v>
      </c>
      <c r="AM12">
        <v>175737</v>
      </c>
      <c r="AN12">
        <v>506964</v>
      </c>
      <c r="AO12">
        <v>28585</v>
      </c>
      <c r="AP12">
        <v>62146</v>
      </c>
      <c r="AQ12">
        <v>249298</v>
      </c>
      <c r="AR12">
        <v>453560</v>
      </c>
      <c r="AS12">
        <v>50968</v>
      </c>
      <c r="AT12">
        <v>312087</v>
      </c>
      <c r="AU12">
        <v>28585</v>
      </c>
      <c r="AV12">
        <v>61920</v>
      </c>
      <c r="AW12">
        <v>147969</v>
      </c>
      <c r="AX12">
        <v>161377</v>
      </c>
      <c r="AY12">
        <v>108052</v>
      </c>
      <c r="AZ12">
        <v>53325</v>
      </c>
      <c r="BA12">
        <v>52493</v>
      </c>
      <c r="BB12">
        <v>19847</v>
      </c>
      <c r="BC12">
        <v>15452</v>
      </c>
      <c r="BD12">
        <v>4395</v>
      </c>
      <c r="BE12">
        <v>0</v>
      </c>
      <c r="BF12">
        <v>46221</v>
      </c>
      <c r="BG12">
        <v>137157</v>
      </c>
      <c r="BH12">
        <v>137157</v>
      </c>
      <c r="BI12">
        <v>0</v>
      </c>
      <c r="BJ12">
        <v>2615</v>
      </c>
      <c r="BK12">
        <v>1491</v>
      </c>
      <c r="BL12">
        <v>1265</v>
      </c>
      <c r="BM12">
        <v>0</v>
      </c>
      <c r="BN12">
        <v>226</v>
      </c>
      <c r="BO12">
        <v>227140</v>
      </c>
      <c r="BP12">
        <v>37204</v>
      </c>
      <c r="BQ12">
        <v>15455</v>
      </c>
      <c r="BR12">
        <v>1075</v>
      </c>
      <c r="BS12">
        <v>173406</v>
      </c>
      <c r="BT12">
        <v>681</v>
      </c>
      <c r="BU12">
        <v>688826</v>
      </c>
      <c r="BV12">
        <v>3141</v>
      </c>
      <c r="BW12">
        <v>58326</v>
      </c>
      <c r="BX12">
        <v>343937</v>
      </c>
      <c r="BY12">
        <v>283422</v>
      </c>
      <c r="BZ12">
        <v>28</v>
      </c>
      <c r="CA12">
        <v>124453</v>
      </c>
      <c r="CB12">
        <v>5838</v>
      </c>
      <c r="CC12">
        <v>47271</v>
      </c>
      <c r="CD12">
        <v>39383</v>
      </c>
      <c r="CE12">
        <v>31961</v>
      </c>
      <c r="CF12">
        <v>19568</v>
      </c>
      <c r="CG12">
        <v>68394</v>
      </c>
      <c r="CH12">
        <v>68394</v>
      </c>
      <c r="CI12">
        <v>18989</v>
      </c>
      <c r="CJ12">
        <v>630</v>
      </c>
      <c r="CK12">
        <v>446</v>
      </c>
      <c r="CL12">
        <v>13850</v>
      </c>
      <c r="CM12">
        <v>4063</v>
      </c>
      <c r="CN12">
        <v>668</v>
      </c>
      <c r="CO12">
        <v>-8</v>
      </c>
      <c r="CP12">
        <v>863</v>
      </c>
      <c r="CQ12">
        <v>-8</v>
      </c>
      <c r="CR12">
        <v>-638</v>
      </c>
      <c r="CS12">
        <v>-225</v>
      </c>
      <c r="CT12">
        <v>8</v>
      </c>
      <c r="CU12">
        <v>1186234</v>
      </c>
      <c r="CV12">
        <v>787080</v>
      </c>
      <c r="CW12">
        <v>118689</v>
      </c>
      <c r="CX12">
        <v>118101</v>
      </c>
      <c r="CY12">
        <v>162365</v>
      </c>
      <c r="CZ12">
        <v>1229307</v>
      </c>
      <c r="DA12">
        <v>285839</v>
      </c>
      <c r="DB12">
        <v>943468</v>
      </c>
      <c r="DC12">
        <v>1491757</v>
      </c>
      <c r="DD12">
        <v>136653</v>
      </c>
      <c r="DE12">
        <v>7146</v>
      </c>
      <c r="DF12">
        <v>322261</v>
      </c>
      <c r="DG12">
        <v>1025697</v>
      </c>
      <c r="DH12">
        <v>1115604</v>
      </c>
      <c r="DI12">
        <v>198621</v>
      </c>
      <c r="DJ12">
        <v>101654</v>
      </c>
      <c r="DK12">
        <v>5451</v>
      </c>
      <c r="DL12">
        <v>19416</v>
      </c>
      <c r="DM12">
        <v>72100</v>
      </c>
      <c r="DN12">
        <v>256156</v>
      </c>
      <c r="DO12">
        <v>131384</v>
      </c>
      <c r="DP12">
        <v>6782</v>
      </c>
      <c r="DQ12">
        <v>36455</v>
      </c>
      <c r="DR12">
        <v>81535</v>
      </c>
      <c r="DS12">
        <v>5308</v>
      </c>
      <c r="DT12">
        <v>5065</v>
      </c>
      <c r="DU12">
        <v>2</v>
      </c>
      <c r="DV12">
        <v>-47</v>
      </c>
      <c r="DW12">
        <v>288</v>
      </c>
      <c r="DX12">
        <v>986</v>
      </c>
      <c r="DY12">
        <v>204</v>
      </c>
      <c r="DZ12">
        <v>362</v>
      </c>
      <c r="EA12">
        <v>14</v>
      </c>
      <c r="EB12">
        <v>406</v>
      </c>
      <c r="EC12">
        <v>262450</v>
      </c>
      <c r="ED12">
        <v>136653</v>
      </c>
      <c r="EE12">
        <v>7146</v>
      </c>
      <c r="EF12">
        <v>36422</v>
      </c>
      <c r="EG12">
        <v>82229</v>
      </c>
      <c r="EH12">
        <v>389793</v>
      </c>
      <c r="EI12">
        <v>744955</v>
      </c>
      <c r="EJ12">
        <v>101100</v>
      </c>
      <c r="EK12">
        <v>172015</v>
      </c>
      <c r="EL12">
        <v>292718</v>
      </c>
      <c r="EM12">
        <v>-33892</v>
      </c>
      <c r="EN12">
        <v>36592</v>
      </c>
      <c r="EO12">
        <v>-12609</v>
      </c>
      <c r="EP12">
        <v>-40969</v>
      </c>
      <c r="EQ12">
        <v>-16906</v>
      </c>
      <c r="ER12">
        <v>33890</v>
      </c>
      <c r="ES12">
        <v>735612</v>
      </c>
      <c r="ET12">
        <v>735612</v>
      </c>
      <c r="EU12">
        <v>1896</v>
      </c>
      <c r="EV12">
        <v>169342</v>
      </c>
      <c r="EW12">
        <v>169342</v>
      </c>
      <c r="EX12">
        <v>2405</v>
      </c>
      <c r="EY12">
        <v>148668</v>
      </c>
      <c r="EZ12">
        <v>148668</v>
      </c>
      <c r="FA12">
        <v>2405</v>
      </c>
      <c r="FB12">
        <v>20674</v>
      </c>
      <c r="FC12">
        <v>20674</v>
      </c>
      <c r="FD12">
        <v>12075</v>
      </c>
      <c r="FE12">
        <v>2636</v>
      </c>
      <c r="FF12">
        <v>0</v>
      </c>
      <c r="FG12">
        <v>0</v>
      </c>
      <c r="FH12">
        <v>3221</v>
      </c>
      <c r="FI12">
        <v>6218</v>
      </c>
      <c r="FJ12">
        <v>5857</v>
      </c>
      <c r="FK12">
        <v>2636</v>
      </c>
      <c r="FL12">
        <v>0</v>
      </c>
      <c r="FM12">
        <v>0</v>
      </c>
      <c r="FN12">
        <v>3221</v>
      </c>
      <c r="FO12">
        <v>790026</v>
      </c>
      <c r="FP12">
        <v>109612</v>
      </c>
      <c r="FQ12">
        <v>476634</v>
      </c>
      <c r="FR12">
        <v>7627</v>
      </c>
      <c r="FS12">
        <v>196153</v>
      </c>
      <c r="FT12">
        <v>232704</v>
      </c>
      <c r="FU12">
        <v>430737</v>
      </c>
      <c r="FV12">
        <v>27873</v>
      </c>
      <c r="FW12">
        <v>350251</v>
      </c>
      <c r="FX12">
        <v>3746</v>
      </c>
      <c r="FY12">
        <v>48867</v>
      </c>
      <c r="FZ12">
        <v>170792</v>
      </c>
      <c r="GA12">
        <v>173440</v>
      </c>
      <c r="GB12">
        <v>43927</v>
      </c>
      <c r="GC12">
        <v>77508</v>
      </c>
      <c r="GD12">
        <v>2612</v>
      </c>
      <c r="GE12">
        <v>49393</v>
      </c>
      <c r="GF12">
        <v>40430</v>
      </c>
      <c r="GG12">
        <v>46221</v>
      </c>
      <c r="GH12">
        <v>36725</v>
      </c>
      <c r="GI12">
        <v>9496</v>
      </c>
      <c r="GJ12">
        <v>19847</v>
      </c>
      <c r="GK12">
        <v>138137</v>
      </c>
      <c r="GL12">
        <v>963</v>
      </c>
      <c r="GM12">
        <v>39348</v>
      </c>
      <c r="GN12">
        <v>43</v>
      </c>
      <c r="GO12">
        <v>97783</v>
      </c>
      <c r="GP12">
        <v>1635</v>
      </c>
      <c r="GQ12">
        <v>1491</v>
      </c>
      <c r="GR12">
        <v>124</v>
      </c>
      <c r="GS12">
        <v>31</v>
      </c>
      <c r="GT12">
        <v>1226</v>
      </c>
      <c r="GU12">
        <v>110</v>
      </c>
      <c r="GV12">
        <v>227393</v>
      </c>
      <c r="GW12">
        <v>227393</v>
      </c>
      <c r="GX12">
        <v>428</v>
      </c>
      <c r="GY12">
        <v>687133</v>
      </c>
      <c r="GZ12">
        <v>3141</v>
      </c>
      <c r="HA12">
        <v>126720</v>
      </c>
      <c r="HB12">
        <v>111038</v>
      </c>
      <c r="HC12">
        <v>446234</v>
      </c>
      <c r="HD12">
        <v>1721</v>
      </c>
      <c r="HE12">
        <v>113191</v>
      </c>
      <c r="HF12">
        <v>5361</v>
      </c>
      <c r="HG12">
        <v>47191</v>
      </c>
      <c r="HH12">
        <v>4453</v>
      </c>
      <c r="HI12">
        <v>56186</v>
      </c>
      <c r="HJ12">
        <v>30830</v>
      </c>
      <c r="HK12">
        <v>68394</v>
      </c>
      <c r="HL12">
        <v>68394</v>
      </c>
      <c r="HM12">
        <v>0</v>
      </c>
      <c r="HN12">
        <v>17454</v>
      </c>
      <c r="HO12">
        <v>5076</v>
      </c>
      <c r="HP12">
        <v>446</v>
      </c>
      <c r="HQ12">
        <v>4933</v>
      </c>
      <c r="HR12">
        <v>6999</v>
      </c>
      <c r="HS12">
        <v>2203</v>
      </c>
      <c r="HT12">
        <v>2497023</v>
      </c>
      <c r="HU12">
        <v>1532035</v>
      </c>
      <c r="HV12">
        <v>219789</v>
      </c>
      <c r="HW12">
        <v>290116</v>
      </c>
      <c r="HX12">
        <v>455083</v>
      </c>
      <c r="HY12">
        <v>198621</v>
      </c>
      <c r="HZ12">
        <v>101654</v>
      </c>
      <c r="IA12">
        <v>5451</v>
      </c>
      <c r="IB12">
        <v>19416</v>
      </c>
      <c r="IC12">
        <v>72100</v>
      </c>
      <c r="ID12">
        <v>425906</v>
      </c>
      <c r="IE12">
        <v>241422</v>
      </c>
      <c r="IF12">
        <v>3141</v>
      </c>
      <c r="IG12">
        <v>126720</v>
      </c>
      <c r="IH12">
        <v>111038</v>
      </c>
      <c r="II12">
        <v>523</v>
      </c>
      <c r="IJ12">
        <v>0</v>
      </c>
      <c r="IK12">
        <v>232566</v>
      </c>
      <c r="IL12">
        <v>232566</v>
      </c>
      <c r="IM12">
        <v>1721</v>
      </c>
      <c r="IN12">
        <v>213145</v>
      </c>
      <c r="IO12">
        <v>213145</v>
      </c>
      <c r="IP12">
        <v>241394</v>
      </c>
      <c r="IQ12">
        <v>241394</v>
      </c>
      <c r="IR12">
        <v>28</v>
      </c>
      <c r="IS12">
        <v>234287</v>
      </c>
      <c r="IT12">
        <v>3141</v>
      </c>
      <c r="IU12">
        <v>58326</v>
      </c>
      <c r="IV12">
        <v>171801</v>
      </c>
      <c r="IW12">
        <v>1019</v>
      </c>
      <c r="IX12">
        <v>213145</v>
      </c>
      <c r="IY12">
        <v>172136</v>
      </c>
      <c r="IZ12">
        <v>41009</v>
      </c>
    </row>
    <row r="13" spans="1:260" x14ac:dyDescent="0.25">
      <c r="A13">
        <v>2005</v>
      </c>
      <c r="B13">
        <v>707679</v>
      </c>
      <c r="C13">
        <v>93018</v>
      </c>
      <c r="D13">
        <v>162379</v>
      </c>
      <c r="E13">
        <v>278744</v>
      </c>
      <c r="F13">
        <v>-17581</v>
      </c>
      <c r="G13">
        <v>47200</v>
      </c>
      <c r="H13">
        <v>-7312</v>
      </c>
      <c r="I13">
        <v>-47032</v>
      </c>
      <c r="J13">
        <v>-10437</v>
      </c>
      <c r="K13">
        <v>17586</v>
      </c>
      <c r="L13">
        <v>689863</v>
      </c>
      <c r="M13">
        <v>431799</v>
      </c>
      <c r="N13">
        <v>48249</v>
      </c>
      <c r="O13">
        <v>144157</v>
      </c>
      <c r="P13">
        <v>65658</v>
      </c>
      <c r="Q13">
        <v>974</v>
      </c>
      <c r="R13">
        <v>162551</v>
      </c>
      <c r="S13">
        <v>18061</v>
      </c>
      <c r="T13">
        <v>1472</v>
      </c>
      <c r="U13">
        <v>0</v>
      </c>
      <c r="V13">
        <v>68</v>
      </c>
      <c r="W13">
        <v>142951</v>
      </c>
      <c r="X13">
        <v>19600</v>
      </c>
      <c r="Y13">
        <v>18061</v>
      </c>
      <c r="Z13">
        <v>1472</v>
      </c>
      <c r="AA13">
        <v>0</v>
      </c>
      <c r="AB13">
        <v>68</v>
      </c>
      <c r="AC13">
        <v>7353</v>
      </c>
      <c r="AD13">
        <v>7353</v>
      </c>
      <c r="AE13">
        <v>3408</v>
      </c>
      <c r="AF13">
        <v>5313</v>
      </c>
      <c r="AG13">
        <v>5313</v>
      </c>
      <c r="AH13">
        <v>0</v>
      </c>
      <c r="AI13">
        <v>2040</v>
      </c>
      <c r="AJ13">
        <v>2040</v>
      </c>
      <c r="AK13">
        <v>3408</v>
      </c>
      <c r="AL13">
        <v>629777</v>
      </c>
      <c r="AM13">
        <v>154332</v>
      </c>
      <c r="AN13">
        <v>392111</v>
      </c>
      <c r="AO13">
        <v>26971</v>
      </c>
      <c r="AP13">
        <v>56363</v>
      </c>
      <c r="AQ13">
        <v>193049</v>
      </c>
      <c r="AR13">
        <v>349086</v>
      </c>
      <c r="AS13">
        <v>43865</v>
      </c>
      <c r="AT13">
        <v>222111</v>
      </c>
      <c r="AU13">
        <v>26971</v>
      </c>
      <c r="AV13">
        <v>56139</v>
      </c>
      <c r="AW13">
        <v>100553</v>
      </c>
      <c r="AX13">
        <v>148371</v>
      </c>
      <c r="AY13">
        <v>104216</v>
      </c>
      <c r="AZ13">
        <v>44155</v>
      </c>
      <c r="BA13">
        <v>48645</v>
      </c>
      <c r="BB13">
        <v>5073</v>
      </c>
      <c r="BC13">
        <v>4983</v>
      </c>
      <c r="BD13">
        <v>90</v>
      </c>
      <c r="BE13">
        <v>0</v>
      </c>
      <c r="BF13">
        <v>41961</v>
      </c>
      <c r="BG13">
        <v>125755</v>
      </c>
      <c r="BH13">
        <v>125755</v>
      </c>
      <c r="BI13">
        <v>0</v>
      </c>
      <c r="BJ13">
        <v>1890</v>
      </c>
      <c r="BK13">
        <v>1492</v>
      </c>
      <c r="BL13">
        <v>1268</v>
      </c>
      <c r="BM13">
        <v>0</v>
      </c>
      <c r="BN13">
        <v>224</v>
      </c>
      <c r="BO13">
        <v>206123</v>
      </c>
      <c r="BP13">
        <v>33594</v>
      </c>
      <c r="BQ13">
        <v>8744</v>
      </c>
      <c r="BR13">
        <v>1022</v>
      </c>
      <c r="BS13">
        <v>162763</v>
      </c>
      <c r="BT13">
        <v>546</v>
      </c>
      <c r="BU13">
        <v>645232</v>
      </c>
      <c r="BV13">
        <v>3124</v>
      </c>
      <c r="BW13">
        <v>49356</v>
      </c>
      <c r="BX13">
        <v>325852</v>
      </c>
      <c r="BY13">
        <v>266900</v>
      </c>
      <c r="BZ13">
        <v>22</v>
      </c>
      <c r="CA13">
        <v>130138</v>
      </c>
      <c r="CB13">
        <v>7119</v>
      </c>
      <c r="CC13">
        <v>51737</v>
      </c>
      <c r="CD13">
        <v>38417</v>
      </c>
      <c r="CE13">
        <v>32865</v>
      </c>
      <c r="CF13">
        <v>14482</v>
      </c>
      <c r="CG13">
        <v>68588</v>
      </c>
      <c r="CH13">
        <v>68588</v>
      </c>
      <c r="CI13">
        <v>30827</v>
      </c>
      <c r="CJ13">
        <v>1259</v>
      </c>
      <c r="CK13">
        <v>324</v>
      </c>
      <c r="CL13">
        <v>25715</v>
      </c>
      <c r="CM13">
        <v>3529</v>
      </c>
      <c r="CN13">
        <v>1482</v>
      </c>
      <c r="CO13">
        <v>258</v>
      </c>
      <c r="CP13">
        <v>1310</v>
      </c>
      <c r="CQ13">
        <v>-22</v>
      </c>
      <c r="CR13">
        <v>-824</v>
      </c>
      <c r="CS13">
        <v>-206</v>
      </c>
      <c r="CT13">
        <v>-258</v>
      </c>
      <c r="CU13">
        <v>1069482</v>
      </c>
      <c r="CV13">
        <v>725268</v>
      </c>
      <c r="CW13">
        <v>84241</v>
      </c>
      <c r="CX13">
        <v>108060</v>
      </c>
      <c r="CY13">
        <v>151912</v>
      </c>
      <c r="CZ13">
        <v>1172392</v>
      </c>
      <c r="DA13">
        <v>268822</v>
      </c>
      <c r="DB13">
        <v>903570</v>
      </c>
      <c r="DC13">
        <v>1415959</v>
      </c>
      <c r="DD13">
        <v>140234</v>
      </c>
      <c r="DE13">
        <v>4765</v>
      </c>
      <c r="DF13">
        <v>289253</v>
      </c>
      <c r="DG13">
        <v>981707</v>
      </c>
      <c r="DH13">
        <v>1063056</v>
      </c>
      <c r="DI13">
        <v>184667</v>
      </c>
      <c r="DJ13">
        <v>96689</v>
      </c>
      <c r="DK13">
        <v>5213</v>
      </c>
      <c r="DL13">
        <v>18222</v>
      </c>
      <c r="DM13">
        <v>64543</v>
      </c>
      <c r="DN13">
        <v>239919</v>
      </c>
      <c r="DO13">
        <v>136986</v>
      </c>
      <c r="DP13">
        <v>4739</v>
      </c>
      <c r="DQ13">
        <v>20298</v>
      </c>
      <c r="DR13">
        <v>77896</v>
      </c>
      <c r="DS13">
        <v>3546</v>
      </c>
      <c r="DT13">
        <v>3232</v>
      </c>
      <c r="DU13">
        <v>0</v>
      </c>
      <c r="DV13">
        <v>117</v>
      </c>
      <c r="DW13">
        <v>197</v>
      </c>
      <c r="DX13">
        <v>102</v>
      </c>
      <c r="DY13">
        <v>16</v>
      </c>
      <c r="DZ13">
        <v>26</v>
      </c>
      <c r="EA13">
        <v>16</v>
      </c>
      <c r="EB13">
        <v>44</v>
      </c>
      <c r="EC13">
        <v>243567</v>
      </c>
      <c r="ED13">
        <v>140234</v>
      </c>
      <c r="EE13">
        <v>4765</v>
      </c>
      <c r="EF13">
        <v>20431</v>
      </c>
      <c r="EG13">
        <v>78137</v>
      </c>
      <c r="EH13">
        <v>341338</v>
      </c>
      <c r="EI13">
        <v>707679</v>
      </c>
      <c r="EJ13">
        <v>93018</v>
      </c>
      <c r="EK13">
        <v>162379</v>
      </c>
      <c r="EL13">
        <v>278744</v>
      </c>
      <c r="EM13">
        <v>-17581</v>
      </c>
      <c r="EN13">
        <v>47200</v>
      </c>
      <c r="EO13">
        <v>-7312</v>
      </c>
      <c r="EP13">
        <v>-47032</v>
      </c>
      <c r="EQ13">
        <v>-10437</v>
      </c>
      <c r="ER13">
        <v>17586</v>
      </c>
      <c r="ES13">
        <v>689253</v>
      </c>
      <c r="ET13">
        <v>689253</v>
      </c>
      <c r="EU13">
        <v>1584</v>
      </c>
      <c r="EV13">
        <v>160283</v>
      </c>
      <c r="EW13">
        <v>160283</v>
      </c>
      <c r="EX13">
        <v>2268</v>
      </c>
      <c r="EY13">
        <v>140683</v>
      </c>
      <c r="EZ13">
        <v>140683</v>
      </c>
      <c r="FA13">
        <v>2268</v>
      </c>
      <c r="FB13">
        <v>19600</v>
      </c>
      <c r="FC13">
        <v>19600</v>
      </c>
      <c r="FD13">
        <v>10761</v>
      </c>
      <c r="FE13">
        <v>2040</v>
      </c>
      <c r="FF13">
        <v>0</v>
      </c>
      <c r="FG13">
        <v>0</v>
      </c>
      <c r="FH13">
        <v>3408</v>
      </c>
      <c r="FI13">
        <v>5313</v>
      </c>
      <c r="FJ13">
        <v>5448</v>
      </c>
      <c r="FK13">
        <v>2040</v>
      </c>
      <c r="FL13">
        <v>0</v>
      </c>
      <c r="FM13">
        <v>0</v>
      </c>
      <c r="FN13">
        <v>3408</v>
      </c>
      <c r="FO13">
        <v>661875</v>
      </c>
      <c r="FP13">
        <v>102079</v>
      </c>
      <c r="FQ13">
        <v>355068</v>
      </c>
      <c r="FR13">
        <v>7497</v>
      </c>
      <c r="FS13">
        <v>197231</v>
      </c>
      <c r="FT13">
        <v>160955</v>
      </c>
      <c r="FU13">
        <v>329445</v>
      </c>
      <c r="FV13">
        <v>20502</v>
      </c>
      <c r="FW13">
        <v>261338</v>
      </c>
      <c r="FX13">
        <v>3154</v>
      </c>
      <c r="FY13">
        <v>44451</v>
      </c>
      <c r="FZ13">
        <v>120198</v>
      </c>
      <c r="GA13">
        <v>162973</v>
      </c>
      <c r="GB13">
        <v>46724</v>
      </c>
      <c r="GC13">
        <v>65838</v>
      </c>
      <c r="GD13">
        <v>3051</v>
      </c>
      <c r="GE13">
        <v>47360</v>
      </c>
      <c r="GF13">
        <v>34043</v>
      </c>
      <c r="GG13">
        <v>41961</v>
      </c>
      <c r="GH13">
        <v>33354</v>
      </c>
      <c r="GI13">
        <v>8607</v>
      </c>
      <c r="GJ13">
        <v>5073</v>
      </c>
      <c r="GK13">
        <v>126004</v>
      </c>
      <c r="GL13">
        <v>1377</v>
      </c>
      <c r="GM13">
        <v>19254</v>
      </c>
      <c r="GN13">
        <v>63</v>
      </c>
      <c r="GO13">
        <v>105310</v>
      </c>
      <c r="GP13">
        <v>1641</v>
      </c>
      <c r="GQ13">
        <v>1492</v>
      </c>
      <c r="GR13">
        <v>122</v>
      </c>
      <c r="GS13">
        <v>31</v>
      </c>
      <c r="GT13">
        <v>1229</v>
      </c>
      <c r="GU13">
        <v>110</v>
      </c>
      <c r="GV13">
        <v>206080</v>
      </c>
      <c r="GW13">
        <v>206080</v>
      </c>
      <c r="GX13">
        <v>589</v>
      </c>
      <c r="GY13">
        <v>643604</v>
      </c>
      <c r="GZ13">
        <v>3124</v>
      </c>
      <c r="HA13">
        <v>117944</v>
      </c>
      <c r="HB13">
        <v>105445</v>
      </c>
      <c r="HC13">
        <v>417091</v>
      </c>
      <c r="HD13">
        <v>1650</v>
      </c>
      <c r="HE13">
        <v>118944</v>
      </c>
      <c r="HF13">
        <v>6631</v>
      </c>
      <c r="HG13">
        <v>51657</v>
      </c>
      <c r="HH13">
        <v>4693</v>
      </c>
      <c r="HI13">
        <v>55963</v>
      </c>
      <c r="HJ13">
        <v>25676</v>
      </c>
      <c r="HK13">
        <v>68588</v>
      </c>
      <c r="HL13">
        <v>68588</v>
      </c>
      <c r="HM13">
        <v>0</v>
      </c>
      <c r="HN13">
        <v>30242</v>
      </c>
      <c r="HO13">
        <v>16479</v>
      </c>
      <c r="HP13">
        <v>324</v>
      </c>
      <c r="HQ13">
        <v>5021</v>
      </c>
      <c r="HR13">
        <v>8418</v>
      </c>
      <c r="HS13">
        <v>2067</v>
      </c>
      <c r="HT13">
        <v>2311301</v>
      </c>
      <c r="HU13">
        <v>1432947</v>
      </c>
      <c r="HV13">
        <v>177259</v>
      </c>
      <c r="HW13">
        <v>270439</v>
      </c>
      <c r="HX13">
        <v>430656</v>
      </c>
      <c r="HY13">
        <v>184667</v>
      </c>
      <c r="HZ13">
        <v>96689</v>
      </c>
      <c r="IA13">
        <v>5213</v>
      </c>
      <c r="IB13">
        <v>18222</v>
      </c>
      <c r="IC13">
        <v>64543</v>
      </c>
      <c r="ID13">
        <v>377840</v>
      </c>
      <c r="IE13">
        <v>227059</v>
      </c>
      <c r="IF13">
        <v>3124</v>
      </c>
      <c r="IG13">
        <v>117944</v>
      </c>
      <c r="IH13">
        <v>105445</v>
      </c>
      <c r="II13">
        <v>546</v>
      </c>
      <c r="IJ13">
        <v>0</v>
      </c>
      <c r="IK13">
        <v>218236</v>
      </c>
      <c r="IL13">
        <v>218236</v>
      </c>
      <c r="IM13">
        <v>1650</v>
      </c>
      <c r="IN13">
        <v>198309</v>
      </c>
      <c r="IO13">
        <v>198309</v>
      </c>
      <c r="IP13">
        <v>227037</v>
      </c>
      <c r="IQ13">
        <v>227037</v>
      </c>
      <c r="IR13">
        <v>22</v>
      </c>
      <c r="IS13">
        <v>219886</v>
      </c>
      <c r="IT13">
        <v>3124</v>
      </c>
      <c r="IU13">
        <v>49356</v>
      </c>
      <c r="IV13">
        <v>166366</v>
      </c>
      <c r="IW13">
        <v>1040</v>
      </c>
      <c r="IX13">
        <v>198309</v>
      </c>
      <c r="IY13">
        <v>159486</v>
      </c>
      <c r="IZ13">
        <v>38823</v>
      </c>
    </row>
    <row r="14" spans="1:260" x14ac:dyDescent="0.25">
      <c r="A14">
        <v>2004</v>
      </c>
      <c r="B14">
        <v>677010</v>
      </c>
      <c r="C14">
        <v>76850</v>
      </c>
      <c r="D14">
        <v>150992</v>
      </c>
      <c r="E14">
        <v>267921</v>
      </c>
      <c r="F14">
        <v>-22914</v>
      </c>
      <c r="G14">
        <v>46510</v>
      </c>
      <c r="H14">
        <v>-17453</v>
      </c>
      <c r="I14">
        <v>-45089</v>
      </c>
      <c r="J14">
        <v>-6882</v>
      </c>
      <c r="K14">
        <v>22916</v>
      </c>
      <c r="L14">
        <v>658832</v>
      </c>
      <c r="M14">
        <v>418764</v>
      </c>
      <c r="N14">
        <v>43946</v>
      </c>
      <c r="O14">
        <v>133984</v>
      </c>
      <c r="P14">
        <v>62138</v>
      </c>
      <c r="Q14">
        <v>931</v>
      </c>
      <c r="R14">
        <v>158896</v>
      </c>
      <c r="S14">
        <v>17259</v>
      </c>
      <c r="T14">
        <v>1436</v>
      </c>
      <c r="U14">
        <v>0</v>
      </c>
      <c r="V14">
        <v>64</v>
      </c>
      <c r="W14">
        <v>140137</v>
      </c>
      <c r="X14">
        <v>18759</v>
      </c>
      <c r="Y14">
        <v>17259</v>
      </c>
      <c r="Z14">
        <v>1436</v>
      </c>
      <c r="AA14">
        <v>0</v>
      </c>
      <c r="AB14">
        <v>64</v>
      </c>
      <c r="AC14">
        <v>6392</v>
      </c>
      <c r="AD14">
        <v>6392</v>
      </c>
      <c r="AE14">
        <v>3449</v>
      </c>
      <c r="AF14">
        <v>5179</v>
      </c>
      <c r="AG14">
        <v>5179</v>
      </c>
      <c r="AH14">
        <v>2857</v>
      </c>
      <c r="AI14">
        <v>1213</v>
      </c>
      <c r="AJ14">
        <v>1213</v>
      </c>
      <c r="AK14">
        <v>592</v>
      </c>
      <c r="AL14">
        <v>545392</v>
      </c>
      <c r="AM14">
        <v>138767</v>
      </c>
      <c r="AN14">
        <v>333490</v>
      </c>
      <c r="AO14">
        <v>24044</v>
      </c>
      <c r="AP14">
        <v>49091</v>
      </c>
      <c r="AQ14">
        <v>140914</v>
      </c>
      <c r="AR14">
        <v>278330</v>
      </c>
      <c r="AS14">
        <v>39136</v>
      </c>
      <c r="AT14">
        <v>166283</v>
      </c>
      <c r="AU14">
        <v>24044</v>
      </c>
      <c r="AV14">
        <v>48867</v>
      </c>
      <c r="AW14">
        <v>68726</v>
      </c>
      <c r="AX14">
        <v>138707</v>
      </c>
      <c r="AY14">
        <v>92085</v>
      </c>
      <c r="AZ14">
        <v>46622</v>
      </c>
      <c r="BA14">
        <v>41012</v>
      </c>
      <c r="BB14">
        <v>7581</v>
      </c>
      <c r="BC14">
        <v>6325</v>
      </c>
      <c r="BD14">
        <v>1256</v>
      </c>
      <c r="BE14">
        <v>0</v>
      </c>
      <c r="BF14">
        <v>29804</v>
      </c>
      <c r="BG14">
        <v>119329</v>
      </c>
      <c r="BH14">
        <v>119329</v>
      </c>
      <c r="BI14">
        <v>0</v>
      </c>
      <c r="BJ14">
        <v>1372</v>
      </c>
      <c r="BK14">
        <v>1445</v>
      </c>
      <c r="BL14">
        <v>1221</v>
      </c>
      <c r="BM14">
        <v>0</v>
      </c>
      <c r="BN14">
        <v>224</v>
      </c>
      <c r="BO14">
        <v>186378</v>
      </c>
      <c r="BP14">
        <v>27366</v>
      </c>
      <c r="BQ14">
        <v>7223</v>
      </c>
      <c r="BR14">
        <v>924</v>
      </c>
      <c r="BS14">
        <v>150865</v>
      </c>
      <c r="BT14">
        <v>482</v>
      </c>
      <c r="BU14">
        <v>604878</v>
      </c>
      <c r="BV14">
        <v>2956</v>
      </c>
      <c r="BW14">
        <v>46019</v>
      </c>
      <c r="BX14">
        <v>307346</v>
      </c>
      <c r="BY14">
        <v>248557</v>
      </c>
      <c r="BZ14">
        <v>22</v>
      </c>
      <c r="CA14">
        <v>124885</v>
      </c>
      <c r="CB14">
        <v>7328</v>
      </c>
      <c r="CC14">
        <v>48696</v>
      </c>
      <c r="CD14">
        <v>35093</v>
      </c>
      <c r="CE14">
        <v>33768</v>
      </c>
      <c r="CF14">
        <v>12358</v>
      </c>
      <c r="CG14">
        <v>64015</v>
      </c>
      <c r="CH14">
        <v>64015</v>
      </c>
      <c r="CI14">
        <v>14226</v>
      </c>
      <c r="CJ14">
        <v>416</v>
      </c>
      <c r="CK14">
        <v>325</v>
      </c>
      <c r="CL14">
        <v>10180</v>
      </c>
      <c r="CM14">
        <v>3305</v>
      </c>
      <c r="CN14">
        <v>1111</v>
      </c>
      <c r="CO14">
        <v>319</v>
      </c>
      <c r="CP14">
        <v>1229</v>
      </c>
      <c r="CQ14">
        <v>-30</v>
      </c>
      <c r="CR14">
        <v>-724</v>
      </c>
      <c r="CS14">
        <v>-156</v>
      </c>
      <c r="CT14">
        <v>-319</v>
      </c>
      <c r="CU14">
        <v>1045125</v>
      </c>
      <c r="CV14">
        <v>703816</v>
      </c>
      <c r="CW14">
        <v>95148</v>
      </c>
      <c r="CX14">
        <v>100197</v>
      </c>
      <c r="CY14">
        <v>145964</v>
      </c>
      <c r="CZ14">
        <v>1112012</v>
      </c>
      <c r="DA14">
        <v>251905</v>
      </c>
      <c r="DB14">
        <v>860107</v>
      </c>
      <c r="DC14">
        <v>1340271</v>
      </c>
      <c r="DD14">
        <v>116789</v>
      </c>
      <c r="DE14">
        <v>3241</v>
      </c>
      <c r="DF14">
        <v>283872</v>
      </c>
      <c r="DG14">
        <v>936369</v>
      </c>
      <c r="DH14">
        <v>1008177</v>
      </c>
      <c r="DI14">
        <v>177319</v>
      </c>
      <c r="DJ14">
        <v>93187</v>
      </c>
      <c r="DK14">
        <v>4934</v>
      </c>
      <c r="DL14">
        <v>17008</v>
      </c>
      <c r="DM14">
        <v>62190</v>
      </c>
      <c r="DN14">
        <v>224300</v>
      </c>
      <c r="DO14">
        <v>113017</v>
      </c>
      <c r="DP14">
        <v>3345</v>
      </c>
      <c r="DQ14">
        <v>31853</v>
      </c>
      <c r="DR14">
        <v>76085</v>
      </c>
      <c r="DS14">
        <v>4298</v>
      </c>
      <c r="DT14">
        <v>3836</v>
      </c>
      <c r="DU14">
        <v>2</v>
      </c>
      <c r="DV14">
        <v>104</v>
      </c>
      <c r="DW14">
        <v>356</v>
      </c>
      <c r="DX14">
        <v>-339</v>
      </c>
      <c r="DY14">
        <v>-64</v>
      </c>
      <c r="DZ14">
        <v>-106</v>
      </c>
      <c r="EA14">
        <v>10</v>
      </c>
      <c r="EB14">
        <v>-179</v>
      </c>
      <c r="EC14">
        <v>228259</v>
      </c>
      <c r="ED14">
        <v>116789</v>
      </c>
      <c r="EE14">
        <v>3241</v>
      </c>
      <c r="EF14">
        <v>31967</v>
      </c>
      <c r="EG14">
        <v>76262</v>
      </c>
      <c r="EH14">
        <v>306319</v>
      </c>
      <c r="EI14">
        <v>677010</v>
      </c>
      <c r="EJ14">
        <v>76850</v>
      </c>
      <c r="EK14">
        <v>150992</v>
      </c>
      <c r="EL14">
        <v>267921</v>
      </c>
      <c r="EM14">
        <v>-22914</v>
      </c>
      <c r="EN14">
        <v>46510</v>
      </c>
      <c r="EO14">
        <v>-17453</v>
      </c>
      <c r="EP14">
        <v>-45089</v>
      </c>
      <c r="EQ14">
        <v>-6882</v>
      </c>
      <c r="ER14">
        <v>22916</v>
      </c>
      <c r="ES14">
        <v>658338</v>
      </c>
      <c r="ET14">
        <v>658338</v>
      </c>
      <c r="EU14">
        <v>1425</v>
      </c>
      <c r="EV14">
        <v>156726</v>
      </c>
      <c r="EW14">
        <v>156726</v>
      </c>
      <c r="EX14">
        <v>2170</v>
      </c>
      <c r="EY14">
        <v>137967</v>
      </c>
      <c r="EZ14">
        <v>137967</v>
      </c>
      <c r="FA14">
        <v>2170</v>
      </c>
      <c r="FB14">
        <v>18759</v>
      </c>
      <c r="FC14">
        <v>18759</v>
      </c>
      <c r="FD14">
        <v>9841</v>
      </c>
      <c r="FE14">
        <v>1213</v>
      </c>
      <c r="FF14">
        <v>0</v>
      </c>
      <c r="FG14">
        <v>0</v>
      </c>
      <c r="FH14">
        <v>592</v>
      </c>
      <c r="FI14">
        <v>8036</v>
      </c>
      <c r="FJ14">
        <v>1805</v>
      </c>
      <c r="FK14">
        <v>1213</v>
      </c>
      <c r="FL14">
        <v>0</v>
      </c>
      <c r="FM14">
        <v>0</v>
      </c>
      <c r="FN14">
        <v>592</v>
      </c>
      <c r="FO14">
        <v>568090</v>
      </c>
      <c r="FP14">
        <v>84852</v>
      </c>
      <c r="FQ14">
        <v>295106</v>
      </c>
      <c r="FR14">
        <v>7294</v>
      </c>
      <c r="FS14">
        <v>180838</v>
      </c>
      <c r="FT14">
        <v>118218</v>
      </c>
      <c r="FU14">
        <v>265628</v>
      </c>
      <c r="FV14">
        <v>18035</v>
      </c>
      <c r="FW14">
        <v>204503</v>
      </c>
      <c r="FX14">
        <v>3190</v>
      </c>
      <c r="FY14">
        <v>39900</v>
      </c>
      <c r="FZ14">
        <v>81430</v>
      </c>
      <c r="GA14">
        <v>151860</v>
      </c>
      <c r="GB14">
        <v>42964</v>
      </c>
      <c r="GC14">
        <v>61956</v>
      </c>
      <c r="GD14">
        <v>2878</v>
      </c>
      <c r="GE14">
        <v>44062</v>
      </c>
      <c r="GF14">
        <v>27859</v>
      </c>
      <c r="GG14">
        <v>29804</v>
      </c>
      <c r="GH14">
        <v>22868</v>
      </c>
      <c r="GI14">
        <v>6936</v>
      </c>
      <c r="GJ14">
        <v>7581</v>
      </c>
      <c r="GK14">
        <v>119353</v>
      </c>
      <c r="GL14">
        <v>863</v>
      </c>
      <c r="GM14">
        <v>21680</v>
      </c>
      <c r="GN14">
        <v>44</v>
      </c>
      <c r="GO14">
        <v>96766</v>
      </c>
      <c r="GP14">
        <v>1348</v>
      </c>
      <c r="GQ14">
        <v>1445</v>
      </c>
      <c r="GR14">
        <v>122</v>
      </c>
      <c r="GS14">
        <v>31</v>
      </c>
      <c r="GT14">
        <v>1182</v>
      </c>
      <c r="GU14">
        <v>110</v>
      </c>
      <c r="GV14">
        <v>186325</v>
      </c>
      <c r="GW14">
        <v>186325</v>
      </c>
      <c r="GX14">
        <v>535</v>
      </c>
      <c r="GY14">
        <v>603304</v>
      </c>
      <c r="GZ14">
        <v>2956</v>
      </c>
      <c r="HA14">
        <v>110034</v>
      </c>
      <c r="HB14">
        <v>98032</v>
      </c>
      <c r="HC14">
        <v>392282</v>
      </c>
      <c r="HD14">
        <v>1596</v>
      </c>
      <c r="HE14">
        <v>115422</v>
      </c>
      <c r="HF14">
        <v>6905</v>
      </c>
      <c r="HG14">
        <v>48593</v>
      </c>
      <c r="HH14">
        <v>4687</v>
      </c>
      <c r="HI14">
        <v>55237</v>
      </c>
      <c r="HJ14">
        <v>21821</v>
      </c>
      <c r="HK14">
        <v>64015</v>
      </c>
      <c r="HL14">
        <v>64015</v>
      </c>
      <c r="HM14">
        <v>0</v>
      </c>
      <c r="HN14">
        <v>14635</v>
      </c>
      <c r="HO14">
        <v>4448</v>
      </c>
      <c r="HP14">
        <v>325</v>
      </c>
      <c r="HQ14">
        <v>3896</v>
      </c>
      <c r="HR14">
        <v>5966</v>
      </c>
      <c r="HS14">
        <v>702</v>
      </c>
      <c r="HT14">
        <v>2217898</v>
      </c>
      <c r="HU14">
        <v>1380826</v>
      </c>
      <c r="HV14">
        <v>171998</v>
      </c>
      <c r="HW14">
        <v>251189</v>
      </c>
      <c r="HX14">
        <v>413885</v>
      </c>
      <c r="HY14">
        <v>177319</v>
      </c>
      <c r="HZ14">
        <v>93187</v>
      </c>
      <c r="IA14">
        <v>4934</v>
      </c>
      <c r="IB14">
        <v>17008</v>
      </c>
      <c r="IC14">
        <v>62190</v>
      </c>
      <c r="ID14">
        <v>341716</v>
      </c>
      <c r="IE14">
        <v>211549</v>
      </c>
      <c r="IF14">
        <v>2956</v>
      </c>
      <c r="IG14">
        <v>110034</v>
      </c>
      <c r="IH14">
        <v>98032</v>
      </c>
      <c r="II14">
        <v>527</v>
      </c>
      <c r="IJ14">
        <v>0</v>
      </c>
      <c r="IK14">
        <v>207671</v>
      </c>
      <c r="IL14">
        <v>207671</v>
      </c>
      <c r="IM14">
        <v>1596</v>
      </c>
      <c r="IN14">
        <v>184084</v>
      </c>
      <c r="IO14">
        <v>184084</v>
      </c>
      <c r="IP14">
        <v>211527</v>
      </c>
      <c r="IQ14">
        <v>211527</v>
      </c>
      <c r="IR14">
        <v>22</v>
      </c>
      <c r="IS14">
        <v>209267</v>
      </c>
      <c r="IT14">
        <v>2956</v>
      </c>
      <c r="IU14">
        <v>46019</v>
      </c>
      <c r="IV14">
        <v>159276</v>
      </c>
      <c r="IW14">
        <v>1016</v>
      </c>
      <c r="IX14">
        <v>184084</v>
      </c>
      <c r="IY14">
        <v>148070</v>
      </c>
      <c r="IZ14">
        <v>36014</v>
      </c>
    </row>
    <row r="15" spans="1:260" x14ac:dyDescent="0.25">
      <c r="A15">
        <v>2003</v>
      </c>
      <c r="B15">
        <v>653414</v>
      </c>
      <c r="C15">
        <v>63674</v>
      </c>
      <c r="D15">
        <v>138760</v>
      </c>
      <c r="E15">
        <v>262211</v>
      </c>
      <c r="F15">
        <v>-20619</v>
      </c>
      <c r="G15">
        <v>38122</v>
      </c>
      <c r="H15">
        <v>-24521</v>
      </c>
      <c r="I15">
        <v>-40645</v>
      </c>
      <c r="J15">
        <v>6425</v>
      </c>
      <c r="K15">
        <v>20618</v>
      </c>
      <c r="L15">
        <v>622630</v>
      </c>
      <c r="M15">
        <v>404029</v>
      </c>
      <c r="N15">
        <v>36773</v>
      </c>
      <c r="O15">
        <v>122532</v>
      </c>
      <c r="P15">
        <v>59296</v>
      </c>
      <c r="Q15">
        <v>1116</v>
      </c>
      <c r="R15">
        <v>150893</v>
      </c>
      <c r="S15">
        <v>16970</v>
      </c>
      <c r="T15">
        <v>1403</v>
      </c>
      <c r="U15">
        <v>0</v>
      </c>
      <c r="V15">
        <v>61</v>
      </c>
      <c r="W15">
        <v>132459</v>
      </c>
      <c r="X15">
        <v>18434</v>
      </c>
      <c r="Y15">
        <v>16970</v>
      </c>
      <c r="Z15">
        <v>1403</v>
      </c>
      <c r="AA15">
        <v>0</v>
      </c>
      <c r="AB15">
        <v>61</v>
      </c>
      <c r="AC15">
        <v>6705</v>
      </c>
      <c r="AD15">
        <v>6705</v>
      </c>
      <c r="AE15">
        <v>3227</v>
      </c>
      <c r="AF15">
        <v>5434</v>
      </c>
      <c r="AG15">
        <v>5434</v>
      </c>
      <c r="AH15">
        <v>2635</v>
      </c>
      <c r="AI15">
        <v>1271</v>
      </c>
      <c r="AJ15">
        <v>1271</v>
      </c>
      <c r="AK15">
        <v>592</v>
      </c>
      <c r="AL15">
        <v>478695</v>
      </c>
      <c r="AM15">
        <v>132688</v>
      </c>
      <c r="AN15">
        <v>286438</v>
      </c>
      <c r="AO15">
        <v>22330</v>
      </c>
      <c r="AP15">
        <v>37239</v>
      </c>
      <c r="AQ15">
        <v>124908</v>
      </c>
      <c r="AR15">
        <v>228226</v>
      </c>
      <c r="AS15">
        <v>35161</v>
      </c>
      <c r="AT15">
        <v>133716</v>
      </c>
      <c r="AU15">
        <v>22330</v>
      </c>
      <c r="AV15">
        <v>37019</v>
      </c>
      <c r="AW15">
        <v>61458</v>
      </c>
      <c r="AX15">
        <v>131872</v>
      </c>
      <c r="AY15">
        <v>92183</v>
      </c>
      <c r="AZ15">
        <v>39689</v>
      </c>
      <c r="BA15">
        <v>42373</v>
      </c>
      <c r="BB15">
        <v>6786</v>
      </c>
      <c r="BC15">
        <v>3951</v>
      </c>
      <c r="BD15">
        <v>2835</v>
      </c>
      <c r="BE15">
        <v>0</v>
      </c>
      <c r="BF15">
        <v>19910</v>
      </c>
      <c r="BG15">
        <v>110198</v>
      </c>
      <c r="BH15">
        <v>110198</v>
      </c>
      <c r="BI15">
        <v>0</v>
      </c>
      <c r="BJ15">
        <v>1167</v>
      </c>
      <c r="BK15">
        <v>1613</v>
      </c>
      <c r="BL15">
        <v>1393</v>
      </c>
      <c r="BM15">
        <v>0</v>
      </c>
      <c r="BN15">
        <v>220</v>
      </c>
      <c r="BO15">
        <v>173298</v>
      </c>
      <c r="BP15">
        <v>23840</v>
      </c>
      <c r="BQ15">
        <v>7290</v>
      </c>
      <c r="BR15">
        <v>895</v>
      </c>
      <c r="BS15">
        <v>141273</v>
      </c>
      <c r="BT15">
        <v>375</v>
      </c>
      <c r="BU15">
        <v>562654</v>
      </c>
      <c r="BV15">
        <v>3054</v>
      </c>
      <c r="BW15">
        <v>45387</v>
      </c>
      <c r="BX15">
        <v>285522</v>
      </c>
      <c r="BY15">
        <v>228691</v>
      </c>
      <c r="BZ15">
        <v>23</v>
      </c>
      <c r="CA15">
        <v>122135</v>
      </c>
      <c r="CB15">
        <v>7928</v>
      </c>
      <c r="CC15">
        <v>48483</v>
      </c>
      <c r="CD15">
        <v>33854</v>
      </c>
      <c r="CE15">
        <v>31870</v>
      </c>
      <c r="CF15">
        <v>11718</v>
      </c>
      <c r="CG15">
        <v>56432</v>
      </c>
      <c r="CH15">
        <v>56432</v>
      </c>
      <c r="CI15">
        <v>16722</v>
      </c>
      <c r="CJ15">
        <v>487</v>
      </c>
      <c r="CK15">
        <v>391</v>
      </c>
      <c r="CL15">
        <v>12913</v>
      </c>
      <c r="CM15">
        <v>2931</v>
      </c>
      <c r="CN15">
        <v>624</v>
      </c>
      <c r="CO15">
        <v>71</v>
      </c>
      <c r="CP15">
        <v>923</v>
      </c>
      <c r="CQ15">
        <v>-17</v>
      </c>
      <c r="CR15">
        <v>-737</v>
      </c>
      <c r="CS15">
        <v>-98</v>
      </c>
      <c r="CT15">
        <v>-71</v>
      </c>
      <c r="CU15">
        <v>992018</v>
      </c>
      <c r="CV15">
        <v>677897</v>
      </c>
      <c r="CW15">
        <v>88704</v>
      </c>
      <c r="CX15">
        <v>89923</v>
      </c>
      <c r="CY15">
        <v>135494</v>
      </c>
      <c r="CZ15">
        <v>1051124</v>
      </c>
      <c r="DA15">
        <v>232194</v>
      </c>
      <c r="DB15">
        <v>818930</v>
      </c>
      <c r="DC15">
        <v>1272835</v>
      </c>
      <c r="DD15">
        <v>122114</v>
      </c>
      <c r="DE15">
        <v>2258</v>
      </c>
      <c r="DF15">
        <v>258349</v>
      </c>
      <c r="DG15">
        <v>890114</v>
      </c>
      <c r="DH15">
        <v>955135</v>
      </c>
      <c r="DI15">
        <v>168820</v>
      </c>
      <c r="DJ15">
        <v>91424</v>
      </c>
      <c r="DK15">
        <v>4855</v>
      </c>
      <c r="DL15">
        <v>16228</v>
      </c>
      <c r="DM15">
        <v>56313</v>
      </c>
      <c r="DN15">
        <v>214831</v>
      </c>
      <c r="DO15">
        <v>116533</v>
      </c>
      <c r="DP15">
        <v>1829</v>
      </c>
      <c r="DQ15">
        <v>26288</v>
      </c>
      <c r="DR15">
        <v>70181</v>
      </c>
      <c r="DS15">
        <v>5624</v>
      </c>
      <c r="DT15">
        <v>5337</v>
      </c>
      <c r="DU15">
        <v>1</v>
      </c>
      <c r="DV15">
        <v>-149</v>
      </c>
      <c r="DW15">
        <v>435</v>
      </c>
      <c r="DX15">
        <v>1256</v>
      </c>
      <c r="DY15">
        <v>244</v>
      </c>
      <c r="DZ15">
        <v>428</v>
      </c>
      <c r="EA15">
        <v>16</v>
      </c>
      <c r="EB15">
        <v>568</v>
      </c>
      <c r="EC15">
        <v>221711</v>
      </c>
      <c r="ED15">
        <v>122114</v>
      </c>
      <c r="EE15">
        <v>2258</v>
      </c>
      <c r="EF15">
        <v>26155</v>
      </c>
      <c r="EG15">
        <v>71184</v>
      </c>
      <c r="EH15">
        <v>293181</v>
      </c>
      <c r="EI15">
        <v>653414</v>
      </c>
      <c r="EJ15">
        <v>63674</v>
      </c>
      <c r="EK15">
        <v>138760</v>
      </c>
      <c r="EL15">
        <v>262211</v>
      </c>
      <c r="EM15">
        <v>-20619</v>
      </c>
      <c r="EN15">
        <v>38122</v>
      </c>
      <c r="EO15">
        <v>-24521</v>
      </c>
      <c r="EP15">
        <v>-40645</v>
      </c>
      <c r="EQ15">
        <v>6425</v>
      </c>
      <c r="ER15">
        <v>20618</v>
      </c>
      <c r="ES15">
        <v>622689</v>
      </c>
      <c r="ET15">
        <v>622689</v>
      </c>
      <c r="EU15">
        <v>1057</v>
      </c>
      <c r="EV15">
        <v>148938</v>
      </c>
      <c r="EW15">
        <v>148938</v>
      </c>
      <c r="EX15">
        <v>1955</v>
      </c>
      <c r="EY15">
        <v>130504</v>
      </c>
      <c r="EZ15">
        <v>130504</v>
      </c>
      <c r="FA15">
        <v>1955</v>
      </c>
      <c r="FB15">
        <v>18434</v>
      </c>
      <c r="FC15">
        <v>18434</v>
      </c>
      <c r="FD15">
        <v>9932</v>
      </c>
      <c r="FE15">
        <v>1271</v>
      </c>
      <c r="FF15">
        <v>0</v>
      </c>
      <c r="FG15">
        <v>0</v>
      </c>
      <c r="FH15">
        <v>592</v>
      </c>
      <c r="FI15">
        <v>8069</v>
      </c>
      <c r="FJ15">
        <v>1863</v>
      </c>
      <c r="FK15">
        <v>1271</v>
      </c>
      <c r="FL15">
        <v>0</v>
      </c>
      <c r="FM15">
        <v>0</v>
      </c>
      <c r="FN15">
        <v>592</v>
      </c>
      <c r="FO15">
        <v>498019</v>
      </c>
      <c r="FP15">
        <v>77965</v>
      </c>
      <c r="FQ15">
        <v>246127</v>
      </c>
      <c r="FR15">
        <v>7035</v>
      </c>
      <c r="FS15">
        <v>166892</v>
      </c>
      <c r="FT15">
        <v>105584</v>
      </c>
      <c r="FU15">
        <v>215900</v>
      </c>
      <c r="FV15">
        <v>14154</v>
      </c>
      <c r="FW15">
        <v>169112</v>
      </c>
      <c r="FX15">
        <v>2738</v>
      </c>
      <c r="FY15">
        <v>29896</v>
      </c>
      <c r="FZ15">
        <v>73784</v>
      </c>
      <c r="GA15">
        <v>150585</v>
      </c>
      <c r="GB15">
        <v>50263</v>
      </c>
      <c r="GC15">
        <v>53781</v>
      </c>
      <c r="GD15">
        <v>2901</v>
      </c>
      <c r="GE15">
        <v>43640</v>
      </c>
      <c r="GF15">
        <v>23660</v>
      </c>
      <c r="GG15">
        <v>19910</v>
      </c>
      <c r="GH15">
        <v>12559</v>
      </c>
      <c r="GI15">
        <v>7351</v>
      </c>
      <c r="GJ15">
        <v>6786</v>
      </c>
      <c r="GK15">
        <v>110011</v>
      </c>
      <c r="GL15">
        <v>869</v>
      </c>
      <c r="GM15">
        <v>15853</v>
      </c>
      <c r="GN15">
        <v>41</v>
      </c>
      <c r="GO15">
        <v>93248</v>
      </c>
      <c r="GP15">
        <v>1354</v>
      </c>
      <c r="GQ15">
        <v>1613</v>
      </c>
      <c r="GR15">
        <v>120</v>
      </c>
      <c r="GS15">
        <v>30</v>
      </c>
      <c r="GT15">
        <v>1355</v>
      </c>
      <c r="GU15">
        <v>108</v>
      </c>
      <c r="GV15">
        <v>173229</v>
      </c>
      <c r="GW15">
        <v>173229</v>
      </c>
      <c r="GX15">
        <v>444</v>
      </c>
      <c r="GY15">
        <v>561225</v>
      </c>
      <c r="GZ15">
        <v>3054</v>
      </c>
      <c r="HA15">
        <v>101819</v>
      </c>
      <c r="HB15">
        <v>89552</v>
      </c>
      <c r="HC15">
        <v>366800</v>
      </c>
      <c r="HD15">
        <v>1452</v>
      </c>
      <c r="HE15">
        <v>112811</v>
      </c>
      <c r="HF15">
        <v>7590</v>
      </c>
      <c r="HG15">
        <v>48307</v>
      </c>
      <c r="HH15">
        <v>4367</v>
      </c>
      <c r="HI15">
        <v>52547</v>
      </c>
      <c r="HJ15">
        <v>21042</v>
      </c>
      <c r="HK15">
        <v>56432</v>
      </c>
      <c r="HL15">
        <v>56432</v>
      </c>
      <c r="HM15">
        <v>0</v>
      </c>
      <c r="HN15">
        <v>16728</v>
      </c>
      <c r="HO15">
        <v>6861</v>
      </c>
      <c r="HP15">
        <v>391</v>
      </c>
      <c r="HQ15">
        <v>3632</v>
      </c>
      <c r="HR15">
        <v>5844</v>
      </c>
      <c r="HS15">
        <v>618</v>
      </c>
      <c r="HT15">
        <v>2110077</v>
      </c>
      <c r="HU15">
        <v>1331311</v>
      </c>
      <c r="HV15">
        <v>152378</v>
      </c>
      <c r="HW15">
        <v>228683</v>
      </c>
      <c r="HX15">
        <v>397705</v>
      </c>
      <c r="HY15">
        <v>168820</v>
      </c>
      <c r="HZ15">
        <v>91424</v>
      </c>
      <c r="IA15">
        <v>4855</v>
      </c>
      <c r="IB15">
        <v>16228</v>
      </c>
      <c r="IC15">
        <v>56313</v>
      </c>
      <c r="ID15">
        <v>323567</v>
      </c>
      <c r="IE15">
        <v>194979</v>
      </c>
      <c r="IF15">
        <v>3054</v>
      </c>
      <c r="IG15">
        <v>101819</v>
      </c>
      <c r="IH15">
        <v>89552</v>
      </c>
      <c r="II15">
        <v>554</v>
      </c>
      <c r="IJ15">
        <v>0</v>
      </c>
      <c r="IK15">
        <v>197342</v>
      </c>
      <c r="IL15">
        <v>197342</v>
      </c>
      <c r="IM15">
        <v>1452</v>
      </c>
      <c r="IN15">
        <v>168904</v>
      </c>
      <c r="IO15">
        <v>168904</v>
      </c>
      <c r="IP15">
        <v>194956</v>
      </c>
      <c r="IQ15">
        <v>194956</v>
      </c>
      <c r="IR15">
        <v>23</v>
      </c>
      <c r="IS15">
        <v>198794</v>
      </c>
      <c r="IT15">
        <v>3054</v>
      </c>
      <c r="IU15">
        <v>45387</v>
      </c>
      <c r="IV15">
        <v>149317</v>
      </c>
      <c r="IW15">
        <v>1036</v>
      </c>
      <c r="IX15">
        <v>168904</v>
      </c>
      <c r="IY15">
        <v>136205</v>
      </c>
      <c r="IZ15">
        <v>32699</v>
      </c>
    </row>
    <row r="16" spans="1:260" x14ac:dyDescent="0.25">
      <c r="A16">
        <v>2002</v>
      </c>
      <c r="B16">
        <v>626196</v>
      </c>
      <c r="C16">
        <v>54344</v>
      </c>
      <c r="D16">
        <v>126442</v>
      </c>
      <c r="E16">
        <v>247373</v>
      </c>
      <c r="F16">
        <v>-24107</v>
      </c>
      <c r="G16">
        <v>20955</v>
      </c>
      <c r="H16">
        <v>-41725</v>
      </c>
      <c r="I16">
        <v>-23440</v>
      </c>
      <c r="J16">
        <v>20103</v>
      </c>
      <c r="K16">
        <v>24106</v>
      </c>
      <c r="L16">
        <v>592892</v>
      </c>
      <c r="M16">
        <v>390097</v>
      </c>
      <c r="N16">
        <v>35656</v>
      </c>
      <c r="O16">
        <v>111581</v>
      </c>
      <c r="P16">
        <v>55558</v>
      </c>
      <c r="Q16">
        <v>1121</v>
      </c>
      <c r="R16">
        <v>143805</v>
      </c>
      <c r="S16">
        <v>16887</v>
      </c>
      <c r="T16">
        <v>1384</v>
      </c>
      <c r="U16">
        <v>0</v>
      </c>
      <c r="V16">
        <v>58</v>
      </c>
      <c r="W16">
        <v>125476</v>
      </c>
      <c r="X16">
        <v>18329</v>
      </c>
      <c r="Y16">
        <v>16887</v>
      </c>
      <c r="Z16">
        <v>1384</v>
      </c>
      <c r="AA16">
        <v>0</v>
      </c>
      <c r="AB16">
        <v>58</v>
      </c>
      <c r="AC16">
        <v>5687</v>
      </c>
      <c r="AD16">
        <v>5687</v>
      </c>
      <c r="AE16">
        <v>2912</v>
      </c>
      <c r="AF16">
        <v>4786</v>
      </c>
      <c r="AG16">
        <v>4786</v>
      </c>
      <c r="AH16">
        <v>2393</v>
      </c>
      <c r="AI16">
        <v>901</v>
      </c>
      <c r="AJ16">
        <v>901</v>
      </c>
      <c r="AK16">
        <v>519</v>
      </c>
      <c r="AL16">
        <v>468277</v>
      </c>
      <c r="AM16">
        <v>125517</v>
      </c>
      <c r="AN16">
        <v>285063</v>
      </c>
      <c r="AO16">
        <v>21509</v>
      </c>
      <c r="AP16">
        <v>36188</v>
      </c>
      <c r="AQ16">
        <v>124178</v>
      </c>
      <c r="AR16">
        <v>229725</v>
      </c>
      <c r="AS16">
        <v>34948</v>
      </c>
      <c r="AT16">
        <v>137296</v>
      </c>
      <c r="AU16">
        <v>21509</v>
      </c>
      <c r="AV16">
        <v>35972</v>
      </c>
      <c r="AW16">
        <v>63875</v>
      </c>
      <c r="AX16">
        <v>122156</v>
      </c>
      <c r="AY16">
        <v>87252</v>
      </c>
      <c r="AZ16">
        <v>34904</v>
      </c>
      <c r="BA16">
        <v>28073</v>
      </c>
      <c r="BB16">
        <v>3502</v>
      </c>
      <c r="BC16">
        <v>1558</v>
      </c>
      <c r="BD16">
        <v>1944</v>
      </c>
      <c r="BE16">
        <v>0</v>
      </c>
      <c r="BF16">
        <v>31130</v>
      </c>
      <c r="BG16">
        <v>110919</v>
      </c>
      <c r="BH16">
        <v>110919</v>
      </c>
      <c r="BI16">
        <v>0</v>
      </c>
      <c r="BJ16">
        <v>1100</v>
      </c>
      <c r="BK16">
        <v>1975</v>
      </c>
      <c r="BL16">
        <v>1759</v>
      </c>
      <c r="BM16">
        <v>0</v>
      </c>
      <c r="BN16">
        <v>216</v>
      </c>
      <c r="BO16">
        <v>166647</v>
      </c>
      <c r="BP16">
        <v>24669</v>
      </c>
      <c r="BQ16">
        <v>6092</v>
      </c>
      <c r="BR16">
        <v>885</v>
      </c>
      <c r="BS16">
        <v>135001</v>
      </c>
      <c r="BT16">
        <v>527</v>
      </c>
      <c r="BU16">
        <v>519798</v>
      </c>
      <c r="BV16">
        <v>3255</v>
      </c>
      <c r="BW16">
        <v>43961</v>
      </c>
      <c r="BX16">
        <v>262020</v>
      </c>
      <c r="BY16">
        <v>210562</v>
      </c>
      <c r="BZ16">
        <v>24</v>
      </c>
      <c r="CA16">
        <v>122942</v>
      </c>
      <c r="CB16">
        <v>6553</v>
      </c>
      <c r="CC16">
        <v>50935</v>
      </c>
      <c r="CD16">
        <v>31225</v>
      </c>
      <c r="CE16">
        <v>34229</v>
      </c>
      <c r="CF16">
        <v>10807</v>
      </c>
      <c r="CG16">
        <v>50938</v>
      </c>
      <c r="CH16">
        <v>50938</v>
      </c>
      <c r="CI16">
        <v>13700</v>
      </c>
      <c r="CJ16">
        <v>476</v>
      </c>
      <c r="CK16">
        <v>412</v>
      </c>
      <c r="CL16">
        <v>9972</v>
      </c>
      <c r="CM16">
        <v>2840</v>
      </c>
      <c r="CN16">
        <v>296</v>
      </c>
      <c r="CO16">
        <v>132</v>
      </c>
      <c r="CP16">
        <v>1087</v>
      </c>
      <c r="CQ16">
        <v>-78</v>
      </c>
      <c r="CR16">
        <v>-760</v>
      </c>
      <c r="CS16">
        <v>-117</v>
      </c>
      <c r="CT16">
        <v>-132</v>
      </c>
      <c r="CU16">
        <v>959073</v>
      </c>
      <c r="CV16">
        <v>651624</v>
      </c>
      <c r="CW16">
        <v>90875</v>
      </c>
      <c r="CX16">
        <v>82475</v>
      </c>
      <c r="CY16">
        <v>134099</v>
      </c>
      <c r="CZ16">
        <v>991153</v>
      </c>
      <c r="DA16">
        <v>211500</v>
      </c>
      <c r="DB16">
        <v>779653</v>
      </c>
      <c r="DC16">
        <v>1205597</v>
      </c>
      <c r="DD16">
        <v>123648</v>
      </c>
      <c r="DE16">
        <v>7194</v>
      </c>
      <c r="DF16">
        <v>235305</v>
      </c>
      <c r="DG16">
        <v>839450</v>
      </c>
      <c r="DH16">
        <v>903049</v>
      </c>
      <c r="DI16">
        <v>158692</v>
      </c>
      <c r="DJ16">
        <v>90151</v>
      </c>
      <c r="DK16">
        <v>4687</v>
      </c>
      <c r="DL16">
        <v>14861</v>
      </c>
      <c r="DM16">
        <v>48993</v>
      </c>
      <c r="DN16">
        <v>209213</v>
      </c>
      <c r="DO16">
        <v>119634</v>
      </c>
      <c r="DP16">
        <v>6700</v>
      </c>
      <c r="DQ16">
        <v>23758</v>
      </c>
      <c r="DR16">
        <v>59121</v>
      </c>
      <c r="DS16">
        <v>4034</v>
      </c>
      <c r="DT16">
        <v>3733</v>
      </c>
      <c r="DU16">
        <v>0</v>
      </c>
      <c r="DV16">
        <v>30</v>
      </c>
      <c r="DW16">
        <v>271</v>
      </c>
      <c r="DX16">
        <v>1197</v>
      </c>
      <c r="DY16">
        <v>281</v>
      </c>
      <c r="DZ16">
        <v>494</v>
      </c>
      <c r="EA16">
        <v>17</v>
      </c>
      <c r="EB16">
        <v>405</v>
      </c>
      <c r="EC16">
        <v>214444</v>
      </c>
      <c r="ED16">
        <v>123648</v>
      </c>
      <c r="EE16">
        <v>7194</v>
      </c>
      <c r="EF16">
        <v>23805</v>
      </c>
      <c r="EG16">
        <v>59797</v>
      </c>
      <c r="EH16">
        <v>280031</v>
      </c>
      <c r="EI16">
        <v>626196</v>
      </c>
      <c r="EJ16">
        <v>54344</v>
      </c>
      <c r="EK16">
        <v>126442</v>
      </c>
      <c r="EL16">
        <v>247373</v>
      </c>
      <c r="EM16">
        <v>-24107</v>
      </c>
      <c r="EN16">
        <v>20955</v>
      </c>
      <c r="EO16">
        <v>-41725</v>
      </c>
      <c r="EP16">
        <v>-23440</v>
      </c>
      <c r="EQ16">
        <v>20103</v>
      </c>
      <c r="ER16">
        <v>24106</v>
      </c>
      <c r="ES16">
        <v>592959</v>
      </c>
      <c r="ET16">
        <v>592959</v>
      </c>
      <c r="EU16">
        <v>1054</v>
      </c>
      <c r="EV16">
        <v>141861</v>
      </c>
      <c r="EW16">
        <v>141861</v>
      </c>
      <c r="EX16">
        <v>1944</v>
      </c>
      <c r="EY16">
        <v>123532</v>
      </c>
      <c r="EZ16">
        <v>123532</v>
      </c>
      <c r="FA16">
        <v>1944</v>
      </c>
      <c r="FB16">
        <v>18329</v>
      </c>
      <c r="FC16">
        <v>18329</v>
      </c>
      <c r="FD16">
        <v>8599</v>
      </c>
      <c r="FE16">
        <v>901</v>
      </c>
      <c r="FF16">
        <v>0</v>
      </c>
      <c r="FG16">
        <v>0</v>
      </c>
      <c r="FH16">
        <v>519</v>
      </c>
      <c r="FI16">
        <v>7179</v>
      </c>
      <c r="FJ16">
        <v>1420</v>
      </c>
      <c r="FK16">
        <v>901</v>
      </c>
      <c r="FL16">
        <v>0</v>
      </c>
      <c r="FM16">
        <v>0</v>
      </c>
      <c r="FN16">
        <v>519</v>
      </c>
      <c r="FO16">
        <v>486138</v>
      </c>
      <c r="FP16">
        <v>72291</v>
      </c>
      <c r="FQ16">
        <v>239412</v>
      </c>
      <c r="FR16">
        <v>7844</v>
      </c>
      <c r="FS16">
        <v>166591</v>
      </c>
      <c r="FT16">
        <v>106317</v>
      </c>
      <c r="FU16">
        <v>215992</v>
      </c>
      <c r="FV16">
        <v>14040</v>
      </c>
      <c r="FW16">
        <v>170631</v>
      </c>
      <c r="FX16">
        <v>2843</v>
      </c>
      <c r="FY16">
        <v>28478</v>
      </c>
      <c r="FZ16">
        <v>77608</v>
      </c>
      <c r="GA16">
        <v>126521</v>
      </c>
      <c r="GB16">
        <v>30593</v>
      </c>
      <c r="GC16">
        <v>49493</v>
      </c>
      <c r="GD16">
        <v>3241</v>
      </c>
      <c r="GE16">
        <v>43194</v>
      </c>
      <c r="GF16">
        <v>23708</v>
      </c>
      <c r="GG16">
        <v>31130</v>
      </c>
      <c r="GH16">
        <v>26887</v>
      </c>
      <c r="GI16">
        <v>4243</v>
      </c>
      <c r="GJ16">
        <v>3502</v>
      </c>
      <c r="GK16">
        <v>110520</v>
      </c>
      <c r="GL16">
        <v>653</v>
      </c>
      <c r="GM16">
        <v>15015</v>
      </c>
      <c r="GN16">
        <v>39</v>
      </c>
      <c r="GO16">
        <v>94813</v>
      </c>
      <c r="GP16">
        <v>1499</v>
      </c>
      <c r="GQ16">
        <v>1975</v>
      </c>
      <c r="GR16">
        <v>118</v>
      </c>
      <c r="GS16">
        <v>30</v>
      </c>
      <c r="GT16">
        <v>1721</v>
      </c>
      <c r="GU16">
        <v>106</v>
      </c>
      <c r="GV16">
        <v>166530</v>
      </c>
      <c r="GW16">
        <v>166530</v>
      </c>
      <c r="GX16">
        <v>644</v>
      </c>
      <c r="GY16">
        <v>518434</v>
      </c>
      <c r="GZ16">
        <v>3255</v>
      </c>
      <c r="HA16">
        <v>94899</v>
      </c>
      <c r="HB16">
        <v>80524</v>
      </c>
      <c r="HC16">
        <v>339756</v>
      </c>
      <c r="HD16">
        <v>1388</v>
      </c>
      <c r="HE16">
        <v>115041</v>
      </c>
      <c r="HF16">
        <v>6220</v>
      </c>
      <c r="HG16">
        <v>50766</v>
      </c>
      <c r="HH16">
        <v>3847</v>
      </c>
      <c r="HI16">
        <v>54208</v>
      </c>
      <c r="HJ16">
        <v>18708</v>
      </c>
      <c r="HK16">
        <v>50938</v>
      </c>
      <c r="HL16">
        <v>50938</v>
      </c>
      <c r="HM16">
        <v>0</v>
      </c>
      <c r="HN16">
        <v>13157</v>
      </c>
      <c r="HO16">
        <v>4281</v>
      </c>
      <c r="HP16">
        <v>412</v>
      </c>
      <c r="HQ16">
        <v>3540</v>
      </c>
      <c r="HR16">
        <v>4924</v>
      </c>
      <c r="HS16">
        <v>839</v>
      </c>
      <c r="HT16">
        <v>2013428</v>
      </c>
      <c r="HU16">
        <v>1277820</v>
      </c>
      <c r="HV16">
        <v>145219</v>
      </c>
      <c r="HW16">
        <v>208917</v>
      </c>
      <c r="HX16">
        <v>381472</v>
      </c>
      <c r="HY16">
        <v>158692</v>
      </c>
      <c r="HZ16">
        <v>90151</v>
      </c>
      <c r="IA16">
        <v>4687</v>
      </c>
      <c r="IB16">
        <v>14861</v>
      </c>
      <c r="IC16">
        <v>48993</v>
      </c>
      <c r="ID16">
        <v>312976</v>
      </c>
      <c r="IE16">
        <v>179280</v>
      </c>
      <c r="IF16">
        <v>3255</v>
      </c>
      <c r="IG16">
        <v>94899</v>
      </c>
      <c r="IH16">
        <v>80524</v>
      </c>
      <c r="II16">
        <v>602</v>
      </c>
      <c r="IJ16">
        <v>0</v>
      </c>
      <c r="IK16">
        <v>185530</v>
      </c>
      <c r="IL16">
        <v>185530</v>
      </c>
      <c r="IM16">
        <v>1388</v>
      </c>
      <c r="IN16">
        <v>153624</v>
      </c>
      <c r="IO16">
        <v>153624</v>
      </c>
      <c r="IP16">
        <v>179256</v>
      </c>
      <c r="IQ16">
        <v>179256</v>
      </c>
      <c r="IR16">
        <v>24</v>
      </c>
      <c r="IS16">
        <v>186918</v>
      </c>
      <c r="IT16">
        <v>3255</v>
      </c>
      <c r="IU16">
        <v>43961</v>
      </c>
      <c r="IV16">
        <v>138624</v>
      </c>
      <c r="IW16">
        <v>1078</v>
      </c>
      <c r="IX16">
        <v>153624</v>
      </c>
      <c r="IY16">
        <v>123396</v>
      </c>
      <c r="IZ16">
        <v>30228</v>
      </c>
    </row>
    <row r="17" spans="1:260" x14ac:dyDescent="0.25">
      <c r="A17">
        <v>2001</v>
      </c>
      <c r="B17">
        <v>603547</v>
      </c>
      <c r="C17">
        <v>50625</v>
      </c>
      <c r="D17">
        <v>117823</v>
      </c>
      <c r="E17">
        <v>234376</v>
      </c>
      <c r="F17">
        <v>-21667</v>
      </c>
      <c r="G17">
        <v>-4081</v>
      </c>
      <c r="H17">
        <v>-53524</v>
      </c>
      <c r="I17">
        <v>4101</v>
      </c>
      <c r="J17">
        <v>31837</v>
      </c>
      <c r="K17">
        <v>21668</v>
      </c>
      <c r="L17">
        <v>573750</v>
      </c>
      <c r="M17">
        <v>382824</v>
      </c>
      <c r="N17">
        <v>37214</v>
      </c>
      <c r="O17">
        <v>103775</v>
      </c>
      <c r="P17">
        <v>49937</v>
      </c>
      <c r="Q17">
        <v>1087</v>
      </c>
      <c r="R17">
        <v>137578</v>
      </c>
      <c r="S17">
        <v>16028</v>
      </c>
      <c r="T17">
        <v>1328</v>
      </c>
      <c r="U17">
        <v>0</v>
      </c>
      <c r="V17">
        <v>47</v>
      </c>
      <c r="W17">
        <v>120175</v>
      </c>
      <c r="X17">
        <v>17403</v>
      </c>
      <c r="Y17">
        <v>16028</v>
      </c>
      <c r="Z17">
        <v>1328</v>
      </c>
      <c r="AA17">
        <v>0</v>
      </c>
      <c r="AB17">
        <v>47</v>
      </c>
      <c r="AC17">
        <v>4547</v>
      </c>
      <c r="AD17">
        <v>4547</v>
      </c>
      <c r="AE17">
        <v>2679</v>
      </c>
      <c r="AF17">
        <v>3874</v>
      </c>
      <c r="AG17">
        <v>3874</v>
      </c>
      <c r="AH17">
        <v>2097</v>
      </c>
      <c r="AI17">
        <v>673</v>
      </c>
      <c r="AJ17">
        <v>673</v>
      </c>
      <c r="AK17">
        <v>582</v>
      </c>
      <c r="AL17">
        <v>524234</v>
      </c>
      <c r="AM17">
        <v>144701</v>
      </c>
      <c r="AN17">
        <v>316206</v>
      </c>
      <c r="AO17">
        <v>23949</v>
      </c>
      <c r="AP17">
        <v>39378</v>
      </c>
      <c r="AQ17">
        <v>139884</v>
      </c>
      <c r="AR17">
        <v>273446</v>
      </c>
      <c r="AS17">
        <v>37256</v>
      </c>
      <c r="AT17">
        <v>173078</v>
      </c>
      <c r="AU17">
        <v>23949</v>
      </c>
      <c r="AV17">
        <v>39163</v>
      </c>
      <c r="AW17">
        <v>86389</v>
      </c>
      <c r="AX17">
        <v>142773</v>
      </c>
      <c r="AY17">
        <v>103993</v>
      </c>
      <c r="AZ17">
        <v>38780</v>
      </c>
      <c r="BA17">
        <v>26832</v>
      </c>
      <c r="BB17">
        <v>-1721</v>
      </c>
      <c r="BC17">
        <v>1643</v>
      </c>
      <c r="BD17">
        <v>-3364</v>
      </c>
      <c r="BE17">
        <v>0</v>
      </c>
      <c r="BF17">
        <v>25867</v>
      </c>
      <c r="BG17">
        <v>107712</v>
      </c>
      <c r="BH17">
        <v>107712</v>
      </c>
      <c r="BI17">
        <v>0</v>
      </c>
      <c r="BJ17">
        <v>796</v>
      </c>
      <c r="BK17">
        <v>2024</v>
      </c>
      <c r="BL17">
        <v>1809</v>
      </c>
      <c r="BM17">
        <v>0</v>
      </c>
      <c r="BN17">
        <v>215</v>
      </c>
      <c r="BO17">
        <v>169584</v>
      </c>
      <c r="BP17">
        <v>24150</v>
      </c>
      <c r="BQ17">
        <v>11369</v>
      </c>
      <c r="BR17">
        <v>911</v>
      </c>
      <c r="BS17">
        <v>133154</v>
      </c>
      <c r="BT17">
        <v>398</v>
      </c>
      <c r="BU17">
        <v>485096</v>
      </c>
      <c r="BV17">
        <v>3158</v>
      </c>
      <c r="BW17">
        <v>40696</v>
      </c>
      <c r="BX17">
        <v>243262</v>
      </c>
      <c r="BY17">
        <v>197980</v>
      </c>
      <c r="BZ17">
        <v>25</v>
      </c>
      <c r="CA17">
        <v>123358</v>
      </c>
      <c r="CB17">
        <v>6874</v>
      </c>
      <c r="CC17">
        <v>55476</v>
      </c>
      <c r="CD17">
        <v>27197</v>
      </c>
      <c r="CE17">
        <v>33811</v>
      </c>
      <c r="CF17">
        <v>10588</v>
      </c>
      <c r="CG17">
        <v>46834</v>
      </c>
      <c r="CH17">
        <v>46834</v>
      </c>
      <c r="CI17">
        <v>12683</v>
      </c>
      <c r="CJ17">
        <v>270</v>
      </c>
      <c r="CK17">
        <v>412</v>
      </c>
      <c r="CL17">
        <v>9151</v>
      </c>
      <c r="CM17">
        <v>2850</v>
      </c>
      <c r="CN17">
        <v>891</v>
      </c>
      <c r="CO17">
        <v>97</v>
      </c>
      <c r="CP17">
        <v>907</v>
      </c>
      <c r="CQ17">
        <v>-86</v>
      </c>
      <c r="CR17">
        <v>-664</v>
      </c>
      <c r="CS17">
        <v>-60</v>
      </c>
      <c r="CT17">
        <v>-97</v>
      </c>
      <c r="CU17">
        <v>923771</v>
      </c>
      <c r="CV17">
        <v>629303</v>
      </c>
      <c r="CW17">
        <v>87232</v>
      </c>
      <c r="CX17">
        <v>74237</v>
      </c>
      <c r="CY17">
        <v>132999</v>
      </c>
      <c r="CZ17">
        <v>940696</v>
      </c>
      <c r="DA17">
        <v>193163</v>
      </c>
      <c r="DB17">
        <v>747533</v>
      </c>
      <c r="DC17">
        <v>1146683</v>
      </c>
      <c r="DD17">
        <v>123248</v>
      </c>
      <c r="DE17">
        <v>8814</v>
      </c>
      <c r="DF17">
        <v>214960</v>
      </c>
      <c r="DG17">
        <v>799661</v>
      </c>
      <c r="DH17">
        <v>858646</v>
      </c>
      <c r="DI17">
        <v>148035</v>
      </c>
      <c r="DJ17">
        <v>86137</v>
      </c>
      <c r="DK17">
        <v>4314</v>
      </c>
      <c r="DL17">
        <v>14048</v>
      </c>
      <c r="DM17">
        <v>43536</v>
      </c>
      <c r="DN17">
        <v>199205</v>
      </c>
      <c r="DO17">
        <v>117243</v>
      </c>
      <c r="DP17">
        <v>8452</v>
      </c>
      <c r="DQ17">
        <v>21766</v>
      </c>
      <c r="DR17">
        <v>51744</v>
      </c>
      <c r="DS17">
        <v>6290</v>
      </c>
      <c r="DT17">
        <v>5798</v>
      </c>
      <c r="DU17">
        <v>0</v>
      </c>
      <c r="DV17">
        <v>9</v>
      </c>
      <c r="DW17">
        <v>483</v>
      </c>
      <c r="DX17">
        <v>492</v>
      </c>
      <c r="DY17">
        <v>207</v>
      </c>
      <c r="DZ17">
        <v>362</v>
      </c>
      <c r="EA17">
        <v>22</v>
      </c>
      <c r="EB17">
        <v>-99</v>
      </c>
      <c r="EC17">
        <v>205987</v>
      </c>
      <c r="ED17">
        <v>123248</v>
      </c>
      <c r="EE17">
        <v>8814</v>
      </c>
      <c r="EF17">
        <v>21797</v>
      </c>
      <c r="EG17">
        <v>52128</v>
      </c>
      <c r="EH17">
        <v>278068</v>
      </c>
      <c r="EI17">
        <v>603547</v>
      </c>
      <c r="EJ17">
        <v>50625</v>
      </c>
      <c r="EK17">
        <v>117823</v>
      </c>
      <c r="EL17">
        <v>234376</v>
      </c>
      <c r="EM17">
        <v>-21667</v>
      </c>
      <c r="EN17">
        <v>-4081</v>
      </c>
      <c r="EO17">
        <v>-53524</v>
      </c>
      <c r="EP17">
        <v>4101</v>
      </c>
      <c r="EQ17">
        <v>31837</v>
      </c>
      <c r="ER17">
        <v>21668</v>
      </c>
      <c r="ES17">
        <v>573816</v>
      </c>
      <c r="ET17">
        <v>573816</v>
      </c>
      <c r="EU17">
        <v>1021</v>
      </c>
      <c r="EV17">
        <v>135478</v>
      </c>
      <c r="EW17">
        <v>135478</v>
      </c>
      <c r="EX17">
        <v>2100</v>
      </c>
      <c r="EY17">
        <v>118075</v>
      </c>
      <c r="EZ17">
        <v>118075</v>
      </c>
      <c r="FA17">
        <v>2100</v>
      </c>
      <c r="FB17">
        <v>17403</v>
      </c>
      <c r="FC17">
        <v>17403</v>
      </c>
      <c r="FD17">
        <v>7226</v>
      </c>
      <c r="FE17">
        <v>673</v>
      </c>
      <c r="FF17">
        <v>0</v>
      </c>
      <c r="FG17">
        <v>0</v>
      </c>
      <c r="FH17">
        <v>582</v>
      </c>
      <c r="FI17">
        <v>5971</v>
      </c>
      <c r="FJ17">
        <v>1255</v>
      </c>
      <c r="FK17">
        <v>673</v>
      </c>
      <c r="FL17">
        <v>0</v>
      </c>
      <c r="FM17">
        <v>0</v>
      </c>
      <c r="FN17">
        <v>582</v>
      </c>
      <c r="FO17">
        <v>534849</v>
      </c>
      <c r="FP17">
        <v>79470</v>
      </c>
      <c r="FQ17">
        <v>270802</v>
      </c>
      <c r="FR17">
        <v>9754</v>
      </c>
      <c r="FS17">
        <v>174823</v>
      </c>
      <c r="FT17">
        <v>129269</v>
      </c>
      <c r="FU17">
        <v>261422</v>
      </c>
      <c r="FV17">
        <v>18093</v>
      </c>
      <c r="FW17">
        <v>206312</v>
      </c>
      <c r="FX17">
        <v>3308</v>
      </c>
      <c r="FY17">
        <v>33709</v>
      </c>
      <c r="FZ17">
        <v>98413</v>
      </c>
      <c r="GA17">
        <v>138626</v>
      </c>
      <c r="GB17">
        <v>37633</v>
      </c>
      <c r="GC17">
        <v>47080</v>
      </c>
      <c r="GD17">
        <v>4617</v>
      </c>
      <c r="GE17">
        <v>49296</v>
      </c>
      <c r="GF17">
        <v>30979</v>
      </c>
      <c r="GG17">
        <v>25867</v>
      </c>
      <c r="GH17">
        <v>22843</v>
      </c>
      <c r="GI17">
        <v>3024</v>
      </c>
      <c r="GJ17">
        <v>-1721</v>
      </c>
      <c r="GK17">
        <v>106910</v>
      </c>
      <c r="GL17">
        <v>784</v>
      </c>
      <c r="GM17">
        <v>14357</v>
      </c>
      <c r="GN17">
        <v>56</v>
      </c>
      <c r="GO17">
        <v>91713</v>
      </c>
      <c r="GP17">
        <v>1598</v>
      </c>
      <c r="GQ17">
        <v>2024</v>
      </c>
      <c r="GR17">
        <v>117</v>
      </c>
      <c r="GS17">
        <v>29</v>
      </c>
      <c r="GT17">
        <v>1773</v>
      </c>
      <c r="GU17">
        <v>105</v>
      </c>
      <c r="GV17">
        <v>169459</v>
      </c>
      <c r="GW17">
        <v>169459</v>
      </c>
      <c r="GX17">
        <v>523</v>
      </c>
      <c r="GY17">
        <v>483829</v>
      </c>
      <c r="GZ17">
        <v>3158</v>
      </c>
      <c r="HA17">
        <v>87530</v>
      </c>
      <c r="HB17">
        <v>78881</v>
      </c>
      <c r="HC17">
        <v>314260</v>
      </c>
      <c r="HD17">
        <v>1292</v>
      </c>
      <c r="HE17">
        <v>117857</v>
      </c>
      <c r="HF17">
        <v>6490</v>
      </c>
      <c r="HG17">
        <v>55369</v>
      </c>
      <c r="HH17">
        <v>5361</v>
      </c>
      <c r="HI17">
        <v>50637</v>
      </c>
      <c r="HJ17">
        <v>16089</v>
      </c>
      <c r="HK17">
        <v>46834</v>
      </c>
      <c r="HL17">
        <v>46834</v>
      </c>
      <c r="HM17">
        <v>0</v>
      </c>
      <c r="HN17">
        <v>12853</v>
      </c>
      <c r="HO17">
        <v>4741</v>
      </c>
      <c r="HP17">
        <v>412</v>
      </c>
      <c r="HQ17">
        <v>3320</v>
      </c>
      <c r="HR17">
        <v>4380</v>
      </c>
      <c r="HS17">
        <v>721</v>
      </c>
      <c r="HT17">
        <v>1930142</v>
      </c>
      <c r="HU17">
        <v>1232850</v>
      </c>
      <c r="HV17">
        <v>137857</v>
      </c>
      <c r="HW17">
        <v>192060</v>
      </c>
      <c r="HX17">
        <v>367375</v>
      </c>
      <c r="HY17">
        <v>148035</v>
      </c>
      <c r="HZ17">
        <v>86137</v>
      </c>
      <c r="IA17">
        <v>4314</v>
      </c>
      <c r="IB17">
        <v>14048</v>
      </c>
      <c r="IC17">
        <v>43536</v>
      </c>
      <c r="ID17">
        <v>304176</v>
      </c>
      <c r="IE17">
        <v>169950</v>
      </c>
      <c r="IF17">
        <v>3158</v>
      </c>
      <c r="IG17">
        <v>87530</v>
      </c>
      <c r="IH17">
        <v>78881</v>
      </c>
      <c r="II17">
        <v>381</v>
      </c>
      <c r="IJ17">
        <v>0</v>
      </c>
      <c r="IK17">
        <v>175567</v>
      </c>
      <c r="IL17">
        <v>175567</v>
      </c>
      <c r="IM17">
        <v>1292</v>
      </c>
      <c r="IN17">
        <v>138312</v>
      </c>
      <c r="IO17">
        <v>138312</v>
      </c>
      <c r="IP17">
        <v>169925</v>
      </c>
      <c r="IQ17">
        <v>169925</v>
      </c>
      <c r="IR17">
        <v>25</v>
      </c>
      <c r="IS17">
        <v>176859</v>
      </c>
      <c r="IT17">
        <v>3158</v>
      </c>
      <c r="IU17">
        <v>40696</v>
      </c>
      <c r="IV17">
        <v>132149</v>
      </c>
      <c r="IW17">
        <v>856</v>
      </c>
      <c r="IX17">
        <v>138312</v>
      </c>
      <c r="IY17">
        <v>111113</v>
      </c>
      <c r="IZ17">
        <v>27199</v>
      </c>
    </row>
    <row r="18" spans="1:260" x14ac:dyDescent="0.25">
      <c r="A18">
        <v>2000</v>
      </c>
      <c r="B18">
        <v>586618</v>
      </c>
      <c r="C18">
        <v>48467</v>
      </c>
      <c r="D18">
        <v>109113</v>
      </c>
      <c r="E18">
        <v>224148</v>
      </c>
      <c r="F18">
        <v>-22838</v>
      </c>
      <c r="G18">
        <v>-754</v>
      </c>
      <c r="H18">
        <v>-56628</v>
      </c>
      <c r="I18">
        <v>11804</v>
      </c>
      <c r="J18">
        <v>22740</v>
      </c>
      <c r="K18">
        <v>22835</v>
      </c>
      <c r="L18">
        <v>537710</v>
      </c>
      <c r="M18">
        <v>358952</v>
      </c>
      <c r="N18">
        <v>36116</v>
      </c>
      <c r="O18">
        <v>95584</v>
      </c>
      <c r="P18">
        <v>47058</v>
      </c>
      <c r="Q18">
        <v>1032</v>
      </c>
      <c r="R18">
        <v>135621</v>
      </c>
      <c r="S18">
        <v>15901</v>
      </c>
      <c r="T18">
        <v>1217</v>
      </c>
      <c r="U18">
        <v>0</v>
      </c>
      <c r="V18">
        <v>56</v>
      </c>
      <c r="W18">
        <v>118447</v>
      </c>
      <c r="X18">
        <v>17174</v>
      </c>
      <c r="Y18">
        <v>15901</v>
      </c>
      <c r="Z18">
        <v>1217</v>
      </c>
      <c r="AA18">
        <v>0</v>
      </c>
      <c r="AB18">
        <v>56</v>
      </c>
      <c r="AC18">
        <v>4269</v>
      </c>
      <c r="AD18">
        <v>4269</v>
      </c>
      <c r="AE18">
        <v>2571</v>
      </c>
      <c r="AF18">
        <v>3694</v>
      </c>
      <c r="AG18">
        <v>3694</v>
      </c>
      <c r="AH18">
        <v>2236</v>
      </c>
      <c r="AI18">
        <v>575</v>
      </c>
      <c r="AJ18">
        <v>575</v>
      </c>
      <c r="AK18">
        <v>335</v>
      </c>
      <c r="AL18">
        <v>525590</v>
      </c>
      <c r="AM18">
        <v>128124</v>
      </c>
      <c r="AN18">
        <v>329244</v>
      </c>
      <c r="AO18">
        <v>26518</v>
      </c>
      <c r="AP18">
        <v>41704</v>
      </c>
      <c r="AQ18">
        <v>134480</v>
      </c>
      <c r="AR18">
        <v>289764</v>
      </c>
      <c r="AS18">
        <v>36102</v>
      </c>
      <c r="AT18">
        <v>185655</v>
      </c>
      <c r="AU18">
        <v>26518</v>
      </c>
      <c r="AV18">
        <v>41489</v>
      </c>
      <c r="AW18">
        <v>82640</v>
      </c>
      <c r="AX18">
        <v>114826</v>
      </c>
      <c r="AY18">
        <v>83400</v>
      </c>
      <c r="AZ18">
        <v>31426</v>
      </c>
      <c r="BA18">
        <v>26610</v>
      </c>
      <c r="BB18">
        <v>8337</v>
      </c>
      <c r="BC18">
        <v>7338</v>
      </c>
      <c r="BD18">
        <v>999</v>
      </c>
      <c r="BE18">
        <v>0</v>
      </c>
      <c r="BF18">
        <v>24348</v>
      </c>
      <c r="BG18">
        <v>111164</v>
      </c>
      <c r="BH18">
        <v>111164</v>
      </c>
      <c r="BI18">
        <v>0</v>
      </c>
      <c r="BJ18">
        <v>882</v>
      </c>
      <c r="BK18">
        <v>1499</v>
      </c>
      <c r="BL18">
        <v>1284</v>
      </c>
      <c r="BM18">
        <v>0</v>
      </c>
      <c r="BN18">
        <v>215</v>
      </c>
      <c r="BO18">
        <v>160920</v>
      </c>
      <c r="BP18">
        <v>25576</v>
      </c>
      <c r="BQ18">
        <v>9545</v>
      </c>
      <c r="BR18">
        <v>889</v>
      </c>
      <c r="BS18">
        <v>124910</v>
      </c>
      <c r="BT18">
        <v>357</v>
      </c>
      <c r="BU18">
        <v>460236</v>
      </c>
      <c r="BV18">
        <v>2914</v>
      </c>
      <c r="BW18">
        <v>41361</v>
      </c>
      <c r="BX18">
        <v>226425</v>
      </c>
      <c r="BY18">
        <v>189536</v>
      </c>
      <c r="BZ18">
        <v>24</v>
      </c>
      <c r="CA18">
        <v>123471</v>
      </c>
      <c r="CB18">
        <v>7895</v>
      </c>
      <c r="CC18">
        <v>55654</v>
      </c>
      <c r="CD18">
        <v>26474</v>
      </c>
      <c r="CE18">
        <v>33448</v>
      </c>
      <c r="CF18">
        <v>8364</v>
      </c>
      <c r="CG18">
        <v>44976</v>
      </c>
      <c r="CH18">
        <v>44976</v>
      </c>
      <c r="CI18">
        <v>9673</v>
      </c>
      <c r="CJ18">
        <v>290</v>
      </c>
      <c r="CK18">
        <v>0</v>
      </c>
      <c r="CL18">
        <v>7139</v>
      </c>
      <c r="CM18">
        <v>2244</v>
      </c>
      <c r="CN18">
        <v>1071</v>
      </c>
      <c r="CO18">
        <v>-24</v>
      </c>
      <c r="CP18">
        <v>661</v>
      </c>
      <c r="CQ18">
        <v>-90</v>
      </c>
      <c r="CR18">
        <v>-590</v>
      </c>
      <c r="CS18">
        <v>-5</v>
      </c>
      <c r="CT18">
        <v>24</v>
      </c>
      <c r="CU18">
        <v>881357</v>
      </c>
      <c r="CV18">
        <v>606209</v>
      </c>
      <c r="CW18">
        <v>78279</v>
      </c>
      <c r="CX18">
        <v>68081</v>
      </c>
      <c r="CY18">
        <v>128788</v>
      </c>
      <c r="CZ18">
        <v>898081</v>
      </c>
      <c r="DA18">
        <v>179299</v>
      </c>
      <c r="DB18">
        <v>718782</v>
      </c>
      <c r="DC18">
        <v>1101302</v>
      </c>
      <c r="DD18">
        <v>127747</v>
      </c>
      <c r="DE18">
        <v>7609</v>
      </c>
      <c r="DF18">
        <v>197586</v>
      </c>
      <c r="DG18">
        <v>768360</v>
      </c>
      <c r="DH18">
        <v>821824</v>
      </c>
      <c r="DI18">
        <v>138618</v>
      </c>
      <c r="DJ18">
        <v>82278</v>
      </c>
      <c r="DK18">
        <v>3930</v>
      </c>
      <c r="DL18">
        <v>13529</v>
      </c>
      <c r="DM18">
        <v>38881</v>
      </c>
      <c r="DN18">
        <v>196404</v>
      </c>
      <c r="DO18">
        <v>121242</v>
      </c>
      <c r="DP18">
        <v>7607</v>
      </c>
      <c r="DQ18">
        <v>18285</v>
      </c>
      <c r="DR18">
        <v>49270</v>
      </c>
      <c r="DS18">
        <v>7070</v>
      </c>
      <c r="DT18">
        <v>6506</v>
      </c>
      <c r="DU18">
        <v>0</v>
      </c>
      <c r="DV18">
        <v>-10</v>
      </c>
      <c r="DW18">
        <v>574</v>
      </c>
      <c r="DX18">
        <v>-253</v>
      </c>
      <c r="DY18">
        <v>-1</v>
      </c>
      <c r="DZ18">
        <v>2</v>
      </c>
      <c r="EA18">
        <v>12</v>
      </c>
      <c r="EB18">
        <v>-266</v>
      </c>
      <c r="EC18">
        <v>203221</v>
      </c>
      <c r="ED18">
        <v>127747</v>
      </c>
      <c r="EE18">
        <v>7609</v>
      </c>
      <c r="EF18">
        <v>18287</v>
      </c>
      <c r="EG18">
        <v>49578</v>
      </c>
      <c r="EH18">
        <v>269869</v>
      </c>
      <c r="EI18">
        <v>586618</v>
      </c>
      <c r="EJ18">
        <v>48467</v>
      </c>
      <c r="EK18">
        <v>109113</v>
      </c>
      <c r="EL18">
        <v>224148</v>
      </c>
      <c r="EM18">
        <v>-22838</v>
      </c>
      <c r="EN18">
        <v>-754</v>
      </c>
      <c r="EO18">
        <v>-56628</v>
      </c>
      <c r="EP18">
        <v>11804</v>
      </c>
      <c r="EQ18">
        <v>22740</v>
      </c>
      <c r="ER18">
        <v>22835</v>
      </c>
      <c r="ES18">
        <v>537860</v>
      </c>
      <c r="ET18">
        <v>537860</v>
      </c>
      <c r="EU18">
        <v>882</v>
      </c>
      <c r="EV18">
        <v>133491</v>
      </c>
      <c r="EW18">
        <v>133491</v>
      </c>
      <c r="EX18">
        <v>2130</v>
      </c>
      <c r="EY18">
        <v>116317</v>
      </c>
      <c r="EZ18">
        <v>116317</v>
      </c>
      <c r="FA18">
        <v>2130</v>
      </c>
      <c r="FB18">
        <v>17174</v>
      </c>
      <c r="FC18">
        <v>17174</v>
      </c>
      <c r="FD18">
        <v>6840</v>
      </c>
      <c r="FE18">
        <v>575</v>
      </c>
      <c r="FF18">
        <v>0</v>
      </c>
      <c r="FG18">
        <v>0</v>
      </c>
      <c r="FH18">
        <v>335</v>
      </c>
      <c r="FI18">
        <v>5930</v>
      </c>
      <c r="FJ18">
        <v>910</v>
      </c>
      <c r="FK18">
        <v>575</v>
      </c>
      <c r="FL18">
        <v>0</v>
      </c>
      <c r="FM18">
        <v>0</v>
      </c>
      <c r="FN18">
        <v>335</v>
      </c>
      <c r="FO18">
        <v>532259</v>
      </c>
      <c r="FP18">
        <v>66144</v>
      </c>
      <c r="FQ18">
        <v>278569</v>
      </c>
      <c r="FR18">
        <v>9857</v>
      </c>
      <c r="FS18">
        <v>177689</v>
      </c>
      <c r="FT18">
        <v>127807</v>
      </c>
      <c r="FU18">
        <v>275887</v>
      </c>
      <c r="FV18">
        <v>18913</v>
      </c>
      <c r="FW18">
        <v>213948</v>
      </c>
      <c r="FX18">
        <v>3343</v>
      </c>
      <c r="FY18">
        <v>39683</v>
      </c>
      <c r="FZ18">
        <v>96513</v>
      </c>
      <c r="GA18">
        <v>119960</v>
      </c>
      <c r="GB18">
        <v>26593</v>
      </c>
      <c r="GC18">
        <v>46415</v>
      </c>
      <c r="GD18">
        <v>5186</v>
      </c>
      <c r="GE18">
        <v>41766</v>
      </c>
      <c r="GF18">
        <v>21476</v>
      </c>
      <c r="GG18">
        <v>24348</v>
      </c>
      <c r="GH18">
        <v>20068</v>
      </c>
      <c r="GI18">
        <v>4280</v>
      </c>
      <c r="GJ18">
        <v>8337</v>
      </c>
      <c r="GK18">
        <v>110565</v>
      </c>
      <c r="GL18">
        <v>453</v>
      </c>
      <c r="GM18">
        <v>13897</v>
      </c>
      <c r="GN18">
        <v>80</v>
      </c>
      <c r="GO18">
        <v>96135</v>
      </c>
      <c r="GP18">
        <v>1481</v>
      </c>
      <c r="GQ18">
        <v>1499</v>
      </c>
      <c r="GR18">
        <v>117</v>
      </c>
      <c r="GS18">
        <v>29</v>
      </c>
      <c r="GT18">
        <v>1248</v>
      </c>
      <c r="GU18">
        <v>105</v>
      </c>
      <c r="GV18">
        <v>160502</v>
      </c>
      <c r="GW18">
        <v>160502</v>
      </c>
      <c r="GX18">
        <v>775</v>
      </c>
      <c r="GY18">
        <v>459042</v>
      </c>
      <c r="GZ18">
        <v>2914</v>
      </c>
      <c r="HA18">
        <v>86337</v>
      </c>
      <c r="HB18">
        <v>74480</v>
      </c>
      <c r="HC18">
        <v>295311</v>
      </c>
      <c r="HD18">
        <v>1218</v>
      </c>
      <c r="HE18">
        <v>115030</v>
      </c>
      <c r="HF18">
        <v>7427</v>
      </c>
      <c r="HG18">
        <v>55630</v>
      </c>
      <c r="HH18">
        <v>2923</v>
      </c>
      <c r="HI18">
        <v>49050</v>
      </c>
      <c r="HJ18">
        <v>16805</v>
      </c>
      <c r="HK18">
        <v>44976</v>
      </c>
      <c r="HL18">
        <v>44976</v>
      </c>
      <c r="HM18">
        <v>0</v>
      </c>
      <c r="HN18">
        <v>10042</v>
      </c>
      <c r="HO18">
        <v>3628</v>
      </c>
      <c r="HP18">
        <v>0</v>
      </c>
      <c r="HQ18">
        <v>2690</v>
      </c>
      <c r="HR18">
        <v>3724</v>
      </c>
      <c r="HS18">
        <v>702</v>
      </c>
      <c r="HT18">
        <v>1849703</v>
      </c>
      <c r="HU18">
        <v>1192827</v>
      </c>
      <c r="HV18">
        <v>126746</v>
      </c>
      <c r="HW18">
        <v>177194</v>
      </c>
      <c r="HX18">
        <v>352936</v>
      </c>
      <c r="HY18">
        <v>138618</v>
      </c>
      <c r="HZ18">
        <v>82278</v>
      </c>
      <c r="IA18">
        <v>3930</v>
      </c>
      <c r="IB18">
        <v>13529</v>
      </c>
      <c r="IC18">
        <v>38881</v>
      </c>
      <c r="ID18">
        <v>290308</v>
      </c>
      <c r="IE18">
        <v>164219</v>
      </c>
      <c r="IF18">
        <v>2914</v>
      </c>
      <c r="IG18">
        <v>86337</v>
      </c>
      <c r="IH18">
        <v>74480</v>
      </c>
      <c r="II18">
        <v>488</v>
      </c>
      <c r="IJ18">
        <v>0</v>
      </c>
      <c r="IK18">
        <v>167400</v>
      </c>
      <c r="IL18">
        <v>167400</v>
      </c>
      <c r="IM18">
        <v>1218</v>
      </c>
      <c r="IN18">
        <v>127423</v>
      </c>
      <c r="IO18">
        <v>127423</v>
      </c>
      <c r="IP18">
        <v>164195</v>
      </c>
      <c r="IQ18">
        <v>164195</v>
      </c>
      <c r="IR18">
        <v>24</v>
      </c>
      <c r="IS18">
        <v>168618</v>
      </c>
      <c r="IT18">
        <v>2914</v>
      </c>
      <c r="IU18">
        <v>41361</v>
      </c>
      <c r="IV18">
        <v>123383</v>
      </c>
      <c r="IW18">
        <v>960</v>
      </c>
      <c r="IX18">
        <v>127423</v>
      </c>
      <c r="IY18">
        <v>103042</v>
      </c>
      <c r="IZ18">
        <v>24381</v>
      </c>
    </row>
    <row r="19" spans="1:260" x14ac:dyDescent="0.25">
      <c r="A19">
        <v>1999</v>
      </c>
      <c r="B19">
        <v>552581</v>
      </c>
      <c r="C19">
        <v>48311</v>
      </c>
      <c r="D19">
        <v>102862</v>
      </c>
      <c r="E19">
        <v>211051</v>
      </c>
      <c r="F19">
        <v>-24909</v>
      </c>
      <c r="G19">
        <v>-1194</v>
      </c>
      <c r="H19">
        <v>-43719</v>
      </c>
      <c r="I19">
        <v>7237</v>
      </c>
      <c r="J19">
        <v>12767</v>
      </c>
      <c r="K19">
        <v>24909</v>
      </c>
      <c r="L19">
        <v>501286</v>
      </c>
      <c r="M19">
        <v>334903</v>
      </c>
      <c r="N19">
        <v>32366</v>
      </c>
      <c r="O19">
        <v>89911</v>
      </c>
      <c r="P19">
        <v>44106</v>
      </c>
      <c r="Q19">
        <v>960</v>
      </c>
      <c r="R19">
        <v>128254</v>
      </c>
      <c r="S19">
        <v>14829</v>
      </c>
      <c r="T19">
        <v>1177</v>
      </c>
      <c r="U19">
        <v>0</v>
      </c>
      <c r="V19">
        <v>72</v>
      </c>
      <c r="W19">
        <v>112176</v>
      </c>
      <c r="X19">
        <v>16078</v>
      </c>
      <c r="Y19">
        <v>14829</v>
      </c>
      <c r="Z19">
        <v>1177</v>
      </c>
      <c r="AA19">
        <v>0</v>
      </c>
      <c r="AB19">
        <v>72</v>
      </c>
      <c r="AC19">
        <v>3996</v>
      </c>
      <c r="AD19">
        <v>3996</v>
      </c>
      <c r="AE19">
        <v>2781</v>
      </c>
      <c r="AF19">
        <v>3333</v>
      </c>
      <c r="AG19">
        <v>3333</v>
      </c>
      <c r="AH19">
        <v>2443</v>
      </c>
      <c r="AI19">
        <v>663</v>
      </c>
      <c r="AJ19">
        <v>663</v>
      </c>
      <c r="AK19">
        <v>338</v>
      </c>
      <c r="AL19">
        <v>446661</v>
      </c>
      <c r="AM19">
        <v>119712</v>
      </c>
      <c r="AN19">
        <v>265531</v>
      </c>
      <c r="AO19">
        <v>26530</v>
      </c>
      <c r="AP19">
        <v>34888</v>
      </c>
      <c r="AQ19">
        <v>103423</v>
      </c>
      <c r="AR19">
        <v>232024</v>
      </c>
      <c r="AS19">
        <v>30391</v>
      </c>
      <c r="AT19">
        <v>140430</v>
      </c>
      <c r="AU19">
        <v>26530</v>
      </c>
      <c r="AV19">
        <v>34673</v>
      </c>
      <c r="AW19">
        <v>64243</v>
      </c>
      <c r="AX19">
        <v>111416</v>
      </c>
      <c r="AY19">
        <v>86028</v>
      </c>
      <c r="AZ19">
        <v>25388</v>
      </c>
      <c r="BA19">
        <v>17958</v>
      </c>
      <c r="BB19">
        <v>5363</v>
      </c>
      <c r="BC19">
        <v>2752</v>
      </c>
      <c r="BD19">
        <v>2611</v>
      </c>
      <c r="BE19">
        <v>0</v>
      </c>
      <c r="BF19">
        <v>20700</v>
      </c>
      <c r="BG19">
        <v>97102</v>
      </c>
      <c r="BH19">
        <v>97102</v>
      </c>
      <c r="BI19">
        <v>0</v>
      </c>
      <c r="BJ19">
        <v>522</v>
      </c>
      <c r="BK19">
        <v>756</v>
      </c>
      <c r="BL19">
        <v>541</v>
      </c>
      <c r="BM19">
        <v>0</v>
      </c>
      <c r="BN19">
        <v>215</v>
      </c>
      <c r="BO19">
        <v>149542</v>
      </c>
      <c r="BP19">
        <v>22557</v>
      </c>
      <c r="BQ19">
        <v>10813</v>
      </c>
      <c r="BR19">
        <v>861</v>
      </c>
      <c r="BS19">
        <v>115311</v>
      </c>
      <c r="BT19">
        <v>337</v>
      </c>
      <c r="BU19">
        <v>429351</v>
      </c>
      <c r="BV19">
        <v>2766</v>
      </c>
      <c r="BW19">
        <v>36667</v>
      </c>
      <c r="BX19">
        <v>216286</v>
      </c>
      <c r="BY19">
        <v>173632</v>
      </c>
      <c r="BZ19">
        <v>29</v>
      </c>
      <c r="CA19">
        <v>103693</v>
      </c>
      <c r="CB19">
        <v>7204</v>
      </c>
      <c r="CC19">
        <v>44434</v>
      </c>
      <c r="CD19">
        <v>22932</v>
      </c>
      <c r="CE19">
        <v>29123</v>
      </c>
      <c r="CF19">
        <v>9391</v>
      </c>
      <c r="CG19">
        <v>39928</v>
      </c>
      <c r="CH19">
        <v>39928</v>
      </c>
      <c r="CI19">
        <v>9445</v>
      </c>
      <c r="CJ19">
        <v>216</v>
      </c>
      <c r="CK19">
        <v>0</v>
      </c>
      <c r="CL19">
        <v>7254</v>
      </c>
      <c r="CM19">
        <v>1975</v>
      </c>
      <c r="CN19">
        <v>332</v>
      </c>
      <c r="CO19">
        <v>-12</v>
      </c>
      <c r="CP19">
        <v>888</v>
      </c>
      <c r="CQ19">
        <v>-74</v>
      </c>
      <c r="CR19">
        <v>-738</v>
      </c>
      <c r="CS19">
        <v>-88</v>
      </c>
      <c r="CT19">
        <v>12</v>
      </c>
      <c r="CU19">
        <v>832191</v>
      </c>
      <c r="CV19">
        <v>571849</v>
      </c>
      <c r="CW19">
        <v>73339</v>
      </c>
      <c r="CX19">
        <v>62587</v>
      </c>
      <c r="CY19">
        <v>124416</v>
      </c>
      <c r="CZ19">
        <v>849171</v>
      </c>
      <c r="DA19">
        <v>167723</v>
      </c>
      <c r="DB19">
        <v>681448</v>
      </c>
      <c r="DC19">
        <v>1037374</v>
      </c>
      <c r="DD19">
        <v>118076</v>
      </c>
      <c r="DE19">
        <v>7111</v>
      </c>
      <c r="DF19">
        <v>185409</v>
      </c>
      <c r="DG19">
        <v>726778</v>
      </c>
      <c r="DH19">
        <v>778215</v>
      </c>
      <c r="DI19">
        <v>132452</v>
      </c>
      <c r="DJ19">
        <v>79231</v>
      </c>
      <c r="DK19">
        <v>3696</v>
      </c>
      <c r="DL19">
        <v>12951</v>
      </c>
      <c r="DM19">
        <v>36574</v>
      </c>
      <c r="DN19">
        <v>185960</v>
      </c>
      <c r="DO19">
        <v>115813</v>
      </c>
      <c r="DP19">
        <v>6839</v>
      </c>
      <c r="DQ19">
        <v>17875</v>
      </c>
      <c r="DR19">
        <v>45433</v>
      </c>
      <c r="DS19">
        <v>2054</v>
      </c>
      <c r="DT19">
        <v>2110</v>
      </c>
      <c r="DU19">
        <v>0</v>
      </c>
      <c r="DV19">
        <v>-199</v>
      </c>
      <c r="DW19">
        <v>143</v>
      </c>
      <c r="DX19">
        <v>189</v>
      </c>
      <c r="DY19">
        <v>153</v>
      </c>
      <c r="DZ19">
        <v>272</v>
      </c>
      <c r="EA19">
        <v>10</v>
      </c>
      <c r="EB19">
        <v>-246</v>
      </c>
      <c r="EC19">
        <v>188203</v>
      </c>
      <c r="ED19">
        <v>118076</v>
      </c>
      <c r="EE19">
        <v>7111</v>
      </c>
      <c r="EF19">
        <v>17686</v>
      </c>
      <c r="EG19">
        <v>45330</v>
      </c>
      <c r="EH19">
        <v>242499</v>
      </c>
      <c r="EI19">
        <v>552581</v>
      </c>
      <c r="EJ19">
        <v>48311</v>
      </c>
      <c r="EK19">
        <v>102862</v>
      </c>
      <c r="EL19">
        <v>211051</v>
      </c>
      <c r="EM19">
        <v>-24909</v>
      </c>
      <c r="EN19">
        <v>-1194</v>
      </c>
      <c r="EO19">
        <v>-43719</v>
      </c>
      <c r="EP19">
        <v>7237</v>
      </c>
      <c r="EQ19">
        <v>12767</v>
      </c>
      <c r="ER19">
        <v>24909</v>
      </c>
      <c r="ES19">
        <v>501487</v>
      </c>
      <c r="ET19">
        <v>501487</v>
      </c>
      <c r="EU19">
        <v>759</v>
      </c>
      <c r="EV19">
        <v>126184</v>
      </c>
      <c r="EW19">
        <v>126184</v>
      </c>
      <c r="EX19">
        <v>2070</v>
      </c>
      <c r="EY19">
        <v>110106</v>
      </c>
      <c r="EZ19">
        <v>110106</v>
      </c>
      <c r="FA19">
        <v>2070</v>
      </c>
      <c r="FB19">
        <v>16078</v>
      </c>
      <c r="FC19">
        <v>16078</v>
      </c>
      <c r="FD19">
        <v>6777</v>
      </c>
      <c r="FE19">
        <v>663</v>
      </c>
      <c r="FF19">
        <v>0</v>
      </c>
      <c r="FG19">
        <v>0</v>
      </c>
      <c r="FH19">
        <v>338</v>
      </c>
      <c r="FI19">
        <v>5776</v>
      </c>
      <c r="FJ19">
        <v>1001</v>
      </c>
      <c r="FK19">
        <v>663</v>
      </c>
      <c r="FL19">
        <v>0</v>
      </c>
      <c r="FM19">
        <v>0</v>
      </c>
      <c r="FN19">
        <v>338</v>
      </c>
      <c r="FO19">
        <v>445131</v>
      </c>
      <c r="FP19">
        <v>54431</v>
      </c>
      <c r="FQ19">
        <v>224938</v>
      </c>
      <c r="FR19">
        <v>8787</v>
      </c>
      <c r="FS19">
        <v>156975</v>
      </c>
      <c r="FT19">
        <v>104953</v>
      </c>
      <c r="FU19">
        <v>221593</v>
      </c>
      <c r="FV19">
        <v>15983</v>
      </c>
      <c r="FW19">
        <v>169161</v>
      </c>
      <c r="FX19">
        <v>3132</v>
      </c>
      <c r="FY19">
        <v>33317</v>
      </c>
      <c r="FZ19">
        <v>74674</v>
      </c>
      <c r="GA19">
        <v>106112</v>
      </c>
      <c r="GB19">
        <v>21763</v>
      </c>
      <c r="GC19">
        <v>39171</v>
      </c>
      <c r="GD19">
        <v>5094</v>
      </c>
      <c r="GE19">
        <v>40084</v>
      </c>
      <c r="GF19">
        <v>23262</v>
      </c>
      <c r="GG19">
        <v>20700</v>
      </c>
      <c r="GH19">
        <v>15978</v>
      </c>
      <c r="GI19">
        <v>4722</v>
      </c>
      <c r="GJ19">
        <v>5363</v>
      </c>
      <c r="GK19">
        <v>95970</v>
      </c>
      <c r="GL19">
        <v>590</v>
      </c>
      <c r="GM19">
        <v>11855</v>
      </c>
      <c r="GN19">
        <v>56</v>
      </c>
      <c r="GO19">
        <v>83469</v>
      </c>
      <c r="GP19">
        <v>1654</v>
      </c>
      <c r="GQ19">
        <v>756</v>
      </c>
      <c r="GR19">
        <v>117</v>
      </c>
      <c r="GS19">
        <v>29</v>
      </c>
      <c r="GT19">
        <v>505</v>
      </c>
      <c r="GU19">
        <v>105</v>
      </c>
      <c r="GV19">
        <v>149197</v>
      </c>
      <c r="GW19">
        <v>149197</v>
      </c>
      <c r="GX19">
        <v>682</v>
      </c>
      <c r="GY19">
        <v>428197</v>
      </c>
      <c r="GZ19">
        <v>2766</v>
      </c>
      <c r="HA19">
        <v>76595</v>
      </c>
      <c r="HB19">
        <v>69686</v>
      </c>
      <c r="HC19">
        <v>279150</v>
      </c>
      <c r="HD19">
        <v>1183</v>
      </c>
      <c r="HE19">
        <v>97328</v>
      </c>
      <c r="HF19">
        <v>6604</v>
      </c>
      <c r="HG19">
        <v>44390</v>
      </c>
      <c r="HH19">
        <v>3945</v>
      </c>
      <c r="HI19">
        <v>42389</v>
      </c>
      <c r="HJ19">
        <v>15756</v>
      </c>
      <c r="HK19">
        <v>39928</v>
      </c>
      <c r="HL19">
        <v>39928</v>
      </c>
      <c r="HM19">
        <v>0</v>
      </c>
      <c r="HN19">
        <v>9175</v>
      </c>
      <c r="HO19">
        <v>2912</v>
      </c>
      <c r="HP19">
        <v>0</v>
      </c>
      <c r="HQ19">
        <v>2250</v>
      </c>
      <c r="HR19">
        <v>4013</v>
      </c>
      <c r="HS19">
        <v>602</v>
      </c>
      <c r="HT19">
        <v>1746996</v>
      </c>
      <c r="HU19">
        <v>1124430</v>
      </c>
      <c r="HV19">
        <v>121650</v>
      </c>
      <c r="HW19">
        <v>165449</v>
      </c>
      <c r="HX19">
        <v>335467</v>
      </c>
      <c r="HY19">
        <v>132452</v>
      </c>
      <c r="HZ19">
        <v>79231</v>
      </c>
      <c r="IA19">
        <v>3696</v>
      </c>
      <c r="IB19">
        <v>12951</v>
      </c>
      <c r="IC19">
        <v>36574</v>
      </c>
      <c r="ID19">
        <v>258668</v>
      </c>
      <c r="IE19">
        <v>149530</v>
      </c>
      <c r="IF19">
        <v>2766</v>
      </c>
      <c r="IG19">
        <v>76595</v>
      </c>
      <c r="IH19">
        <v>69686</v>
      </c>
      <c r="II19">
        <v>483</v>
      </c>
      <c r="IJ19">
        <v>0</v>
      </c>
      <c r="IK19">
        <v>158724</v>
      </c>
      <c r="IL19">
        <v>158724</v>
      </c>
      <c r="IM19">
        <v>1183</v>
      </c>
      <c r="IN19">
        <v>119943</v>
      </c>
      <c r="IO19">
        <v>119943</v>
      </c>
      <c r="IP19">
        <v>149501</v>
      </c>
      <c r="IQ19">
        <v>149501</v>
      </c>
      <c r="IR19">
        <v>29</v>
      </c>
      <c r="IS19">
        <v>159907</v>
      </c>
      <c r="IT19">
        <v>2766</v>
      </c>
      <c r="IU19">
        <v>36667</v>
      </c>
      <c r="IV19">
        <v>119519</v>
      </c>
      <c r="IW19">
        <v>955</v>
      </c>
      <c r="IX19">
        <v>119943</v>
      </c>
      <c r="IY19">
        <v>96767</v>
      </c>
      <c r="IZ19">
        <v>23176</v>
      </c>
    </row>
    <row r="20" spans="1:260" x14ac:dyDescent="0.25">
      <c r="A20">
        <v>1998</v>
      </c>
      <c r="B20">
        <v>530800</v>
      </c>
      <c r="C20">
        <v>50818</v>
      </c>
      <c r="D20">
        <v>98197</v>
      </c>
      <c r="E20">
        <v>202322</v>
      </c>
      <c r="F20">
        <v>-4448</v>
      </c>
      <c r="G20">
        <v>1603</v>
      </c>
      <c r="H20">
        <v>-34070</v>
      </c>
      <c r="I20">
        <v>-2148</v>
      </c>
      <c r="J20">
        <v>30167</v>
      </c>
      <c r="K20">
        <v>4448</v>
      </c>
      <c r="L20">
        <v>468881</v>
      </c>
      <c r="M20">
        <v>313467</v>
      </c>
      <c r="N20">
        <v>28213</v>
      </c>
      <c r="O20">
        <v>85573</v>
      </c>
      <c r="P20">
        <v>41628</v>
      </c>
      <c r="Q20">
        <v>840</v>
      </c>
      <c r="R20">
        <v>118890</v>
      </c>
      <c r="S20">
        <v>14007</v>
      </c>
      <c r="T20">
        <v>1157</v>
      </c>
      <c r="U20">
        <v>0</v>
      </c>
      <c r="V20">
        <v>62</v>
      </c>
      <c r="W20">
        <v>103664</v>
      </c>
      <c r="X20">
        <v>15226</v>
      </c>
      <c r="Y20">
        <v>14007</v>
      </c>
      <c r="Z20">
        <v>1157</v>
      </c>
      <c r="AA20">
        <v>0</v>
      </c>
      <c r="AB20">
        <v>62</v>
      </c>
      <c r="AC20">
        <v>3608</v>
      </c>
      <c r="AD20">
        <v>3608</v>
      </c>
      <c r="AE20">
        <v>2937</v>
      </c>
      <c r="AF20">
        <v>2797</v>
      </c>
      <c r="AG20">
        <v>2797</v>
      </c>
      <c r="AH20">
        <v>2696</v>
      </c>
      <c r="AI20">
        <v>811</v>
      </c>
      <c r="AJ20">
        <v>811</v>
      </c>
      <c r="AK20">
        <v>241</v>
      </c>
      <c r="AL20">
        <v>456126</v>
      </c>
      <c r="AM20">
        <v>111734</v>
      </c>
      <c r="AN20">
        <v>276900</v>
      </c>
      <c r="AO20">
        <v>30539</v>
      </c>
      <c r="AP20">
        <v>36953</v>
      </c>
      <c r="AQ20">
        <v>105941</v>
      </c>
      <c r="AR20">
        <v>256003</v>
      </c>
      <c r="AS20">
        <v>29781</v>
      </c>
      <c r="AT20">
        <v>158946</v>
      </c>
      <c r="AU20">
        <v>30539</v>
      </c>
      <c r="AV20">
        <v>36737</v>
      </c>
      <c r="AW20">
        <v>71912</v>
      </c>
      <c r="AX20">
        <v>100772</v>
      </c>
      <c r="AY20">
        <v>78273</v>
      </c>
      <c r="AZ20">
        <v>22499</v>
      </c>
      <c r="BA20">
        <v>19831</v>
      </c>
      <c r="BB20">
        <v>-2277</v>
      </c>
      <c r="BC20">
        <v>3110</v>
      </c>
      <c r="BD20">
        <v>-5387</v>
      </c>
      <c r="BE20">
        <v>0</v>
      </c>
      <c r="BF20">
        <v>13977</v>
      </c>
      <c r="BG20">
        <v>100842</v>
      </c>
      <c r="BH20">
        <v>100842</v>
      </c>
      <c r="BI20">
        <v>0</v>
      </c>
      <c r="BJ20">
        <v>221</v>
      </c>
      <c r="BK20">
        <v>786</v>
      </c>
      <c r="BL20">
        <v>570</v>
      </c>
      <c r="BM20">
        <v>0</v>
      </c>
      <c r="BN20">
        <v>216</v>
      </c>
      <c r="BO20">
        <v>142079</v>
      </c>
      <c r="BP20">
        <v>27277</v>
      </c>
      <c r="BQ20">
        <v>7230</v>
      </c>
      <c r="BR20">
        <v>830</v>
      </c>
      <c r="BS20">
        <v>106742</v>
      </c>
      <c r="BT20">
        <v>354</v>
      </c>
      <c r="BU20">
        <v>413558</v>
      </c>
      <c r="BV20">
        <v>2221</v>
      </c>
      <c r="BW20">
        <v>33218</v>
      </c>
      <c r="BX20">
        <v>207815</v>
      </c>
      <c r="BY20">
        <v>170304</v>
      </c>
      <c r="BZ20">
        <v>29</v>
      </c>
      <c r="CA20">
        <v>91778</v>
      </c>
      <c r="CB20">
        <v>3219</v>
      </c>
      <c r="CC20">
        <v>39481</v>
      </c>
      <c r="CD20">
        <v>20253</v>
      </c>
      <c r="CE20">
        <v>28825</v>
      </c>
      <c r="CF20">
        <v>9823</v>
      </c>
      <c r="CG20">
        <v>46848</v>
      </c>
      <c r="CH20">
        <v>46848</v>
      </c>
      <c r="CI20">
        <v>8779</v>
      </c>
      <c r="CJ20">
        <v>193</v>
      </c>
      <c r="CK20">
        <v>0</v>
      </c>
      <c r="CL20">
        <v>6772</v>
      </c>
      <c r="CM20">
        <v>1814</v>
      </c>
      <c r="CN20">
        <v>456</v>
      </c>
      <c r="CO20">
        <v>48</v>
      </c>
      <c r="CP20">
        <v>743</v>
      </c>
      <c r="CQ20">
        <v>-41</v>
      </c>
      <c r="CR20">
        <v>-745</v>
      </c>
      <c r="CS20">
        <v>91</v>
      </c>
      <c r="CT20">
        <v>-48</v>
      </c>
      <c r="CU20">
        <v>790869</v>
      </c>
      <c r="CV20">
        <v>550464</v>
      </c>
      <c r="CW20">
        <v>64882</v>
      </c>
      <c r="CX20">
        <v>56762</v>
      </c>
      <c r="CY20">
        <v>118761</v>
      </c>
      <c r="CZ20">
        <v>802131</v>
      </c>
      <c r="DA20">
        <v>156261</v>
      </c>
      <c r="DB20">
        <v>645870</v>
      </c>
      <c r="DC20">
        <v>988218</v>
      </c>
      <c r="DD20">
        <v>119777</v>
      </c>
      <c r="DE20">
        <v>7575</v>
      </c>
      <c r="DF20">
        <v>173373</v>
      </c>
      <c r="DG20">
        <v>687493</v>
      </c>
      <c r="DH20">
        <v>735661</v>
      </c>
      <c r="DI20">
        <v>123366</v>
      </c>
      <c r="DJ20">
        <v>75246</v>
      </c>
      <c r="DK20">
        <v>3451</v>
      </c>
      <c r="DL20">
        <v>12624</v>
      </c>
      <c r="DM20">
        <v>32045</v>
      </c>
      <c r="DN20">
        <v>178465</v>
      </c>
      <c r="DO20">
        <v>112684</v>
      </c>
      <c r="DP20">
        <v>7211</v>
      </c>
      <c r="DQ20">
        <v>17079</v>
      </c>
      <c r="DR20">
        <v>41491</v>
      </c>
      <c r="DS20">
        <v>7418</v>
      </c>
      <c r="DT20">
        <v>6889</v>
      </c>
      <c r="DU20">
        <v>0</v>
      </c>
      <c r="DV20">
        <v>19</v>
      </c>
      <c r="DW20">
        <v>510</v>
      </c>
      <c r="DX20">
        <v>204</v>
      </c>
      <c r="DY20">
        <v>204</v>
      </c>
      <c r="DZ20">
        <v>364</v>
      </c>
      <c r="EA20">
        <v>14</v>
      </c>
      <c r="EB20">
        <v>-378</v>
      </c>
      <c r="EC20">
        <v>186087</v>
      </c>
      <c r="ED20">
        <v>119777</v>
      </c>
      <c r="EE20">
        <v>7575</v>
      </c>
      <c r="EF20">
        <v>17112</v>
      </c>
      <c r="EG20">
        <v>41623</v>
      </c>
      <c r="EH20">
        <v>234372</v>
      </c>
      <c r="EI20">
        <v>530800</v>
      </c>
      <c r="EJ20">
        <v>50818</v>
      </c>
      <c r="EK20">
        <v>98197</v>
      </c>
      <c r="EL20">
        <v>202322</v>
      </c>
      <c r="EM20">
        <v>-4448</v>
      </c>
      <c r="EN20">
        <v>1603</v>
      </c>
      <c r="EO20">
        <v>-34070</v>
      </c>
      <c r="EP20">
        <v>-2148</v>
      </c>
      <c r="EQ20">
        <v>30167</v>
      </c>
      <c r="ER20">
        <v>4448</v>
      </c>
      <c r="ES20">
        <v>468871</v>
      </c>
      <c r="ET20">
        <v>468871</v>
      </c>
      <c r="EU20">
        <v>850</v>
      </c>
      <c r="EV20">
        <v>116772</v>
      </c>
      <c r="EW20">
        <v>116772</v>
      </c>
      <c r="EX20">
        <v>2118</v>
      </c>
      <c r="EY20">
        <v>101546</v>
      </c>
      <c r="EZ20">
        <v>101546</v>
      </c>
      <c r="FA20">
        <v>2118</v>
      </c>
      <c r="FB20">
        <v>15226</v>
      </c>
      <c r="FC20">
        <v>15226</v>
      </c>
      <c r="FD20">
        <v>6545</v>
      </c>
      <c r="FE20">
        <v>811</v>
      </c>
      <c r="FF20">
        <v>0</v>
      </c>
      <c r="FG20">
        <v>0</v>
      </c>
      <c r="FH20">
        <v>241</v>
      </c>
      <c r="FI20">
        <v>5493</v>
      </c>
      <c r="FJ20">
        <v>1052</v>
      </c>
      <c r="FK20">
        <v>811</v>
      </c>
      <c r="FL20">
        <v>0</v>
      </c>
      <c r="FM20">
        <v>0</v>
      </c>
      <c r="FN20">
        <v>241</v>
      </c>
      <c r="FO20">
        <v>467918</v>
      </c>
      <c r="FP20">
        <v>55474</v>
      </c>
      <c r="FQ20">
        <v>236167</v>
      </c>
      <c r="FR20">
        <v>9939</v>
      </c>
      <c r="FS20">
        <v>166338</v>
      </c>
      <c r="FT20">
        <v>94149</v>
      </c>
      <c r="FU20">
        <v>251333</v>
      </c>
      <c r="FV20">
        <v>18581</v>
      </c>
      <c r="FW20">
        <v>189295</v>
      </c>
      <c r="FX20">
        <v>3640</v>
      </c>
      <c r="FY20">
        <v>39817</v>
      </c>
      <c r="FZ20">
        <v>76582</v>
      </c>
      <c r="GA20">
        <v>102443</v>
      </c>
      <c r="GB20">
        <v>25088</v>
      </c>
      <c r="GC20">
        <v>33185</v>
      </c>
      <c r="GD20">
        <v>5696</v>
      </c>
      <c r="GE20">
        <v>38474</v>
      </c>
      <c r="GF20">
        <v>18160</v>
      </c>
      <c r="GG20">
        <v>13977</v>
      </c>
      <c r="GH20">
        <v>10979</v>
      </c>
      <c r="GI20">
        <v>2998</v>
      </c>
      <c r="GJ20">
        <v>-2277</v>
      </c>
      <c r="GK20">
        <v>99379</v>
      </c>
      <c r="GL20">
        <v>708</v>
      </c>
      <c r="GM20">
        <v>10659</v>
      </c>
      <c r="GN20">
        <v>70</v>
      </c>
      <c r="GO20">
        <v>87942</v>
      </c>
      <c r="GP20">
        <v>1684</v>
      </c>
      <c r="GQ20">
        <v>786</v>
      </c>
      <c r="GR20">
        <v>118</v>
      </c>
      <c r="GS20">
        <v>30</v>
      </c>
      <c r="GT20">
        <v>533</v>
      </c>
      <c r="GU20">
        <v>105</v>
      </c>
      <c r="GV20">
        <v>141979</v>
      </c>
      <c r="GW20">
        <v>141979</v>
      </c>
      <c r="GX20">
        <v>454</v>
      </c>
      <c r="GY20">
        <v>412425</v>
      </c>
      <c r="GZ20">
        <v>2221</v>
      </c>
      <c r="HA20">
        <v>80066</v>
      </c>
      <c r="HB20">
        <v>64750</v>
      </c>
      <c r="HC20">
        <v>265388</v>
      </c>
      <c r="HD20">
        <v>1162</v>
      </c>
      <c r="HE20">
        <v>84133</v>
      </c>
      <c r="HF20">
        <v>2722</v>
      </c>
      <c r="HG20">
        <v>39460</v>
      </c>
      <c r="HH20">
        <v>2258</v>
      </c>
      <c r="HI20">
        <v>39693</v>
      </c>
      <c r="HJ20">
        <v>17468</v>
      </c>
      <c r="HK20">
        <v>46848</v>
      </c>
      <c r="HL20">
        <v>46848</v>
      </c>
      <c r="HM20">
        <v>0</v>
      </c>
      <c r="HN20">
        <v>8566</v>
      </c>
      <c r="HO20">
        <v>2213</v>
      </c>
      <c r="HP20">
        <v>0</v>
      </c>
      <c r="HQ20">
        <v>2184</v>
      </c>
      <c r="HR20">
        <v>4169</v>
      </c>
      <c r="HS20">
        <v>669</v>
      </c>
      <c r="HT20">
        <v>1673006</v>
      </c>
      <c r="HU20">
        <v>1081264</v>
      </c>
      <c r="HV20">
        <v>115700</v>
      </c>
      <c r="HW20">
        <v>154959</v>
      </c>
      <c r="HX20">
        <v>321083</v>
      </c>
      <c r="HY20">
        <v>123366</v>
      </c>
      <c r="HZ20">
        <v>75246</v>
      </c>
      <c r="IA20">
        <v>3451</v>
      </c>
      <c r="IB20">
        <v>12624</v>
      </c>
      <c r="IC20">
        <v>32045</v>
      </c>
      <c r="ID20">
        <v>242282</v>
      </c>
      <c r="IE20">
        <v>147456</v>
      </c>
      <c r="IF20">
        <v>2221</v>
      </c>
      <c r="IG20">
        <v>80066</v>
      </c>
      <c r="IH20">
        <v>64750</v>
      </c>
      <c r="II20">
        <v>419</v>
      </c>
      <c r="IJ20">
        <v>0</v>
      </c>
      <c r="IK20">
        <v>153192</v>
      </c>
      <c r="IL20">
        <v>153192</v>
      </c>
      <c r="IM20">
        <v>1162</v>
      </c>
      <c r="IN20">
        <v>111777</v>
      </c>
      <c r="IO20">
        <v>111777</v>
      </c>
      <c r="IP20">
        <v>147427</v>
      </c>
      <c r="IQ20">
        <v>147427</v>
      </c>
      <c r="IR20">
        <v>29</v>
      </c>
      <c r="IS20">
        <v>154354</v>
      </c>
      <c r="IT20">
        <v>2221</v>
      </c>
      <c r="IU20">
        <v>33218</v>
      </c>
      <c r="IV20">
        <v>118024</v>
      </c>
      <c r="IW20">
        <v>891</v>
      </c>
      <c r="IX20">
        <v>111777</v>
      </c>
      <c r="IY20">
        <v>89791</v>
      </c>
      <c r="IZ20">
        <v>21986</v>
      </c>
    </row>
    <row r="21" spans="1:260" x14ac:dyDescent="0.25">
      <c r="A21">
        <v>1997</v>
      </c>
      <c r="B21">
        <v>505910</v>
      </c>
      <c r="C21">
        <v>49378</v>
      </c>
      <c r="D21">
        <v>96374</v>
      </c>
      <c r="E21">
        <v>195684</v>
      </c>
      <c r="F21">
        <v>-1290</v>
      </c>
      <c r="G21">
        <v>9768</v>
      </c>
      <c r="H21">
        <v>-33413</v>
      </c>
      <c r="I21">
        <v>-19021</v>
      </c>
      <c r="J21">
        <v>41376</v>
      </c>
      <c r="K21">
        <v>1290</v>
      </c>
      <c r="L21">
        <v>433483</v>
      </c>
      <c r="M21">
        <v>285236</v>
      </c>
      <c r="N21">
        <v>26253</v>
      </c>
      <c r="O21">
        <v>84033</v>
      </c>
      <c r="P21">
        <v>37961</v>
      </c>
      <c r="Q21">
        <v>1007</v>
      </c>
      <c r="R21">
        <v>112611</v>
      </c>
      <c r="S21">
        <v>13557</v>
      </c>
      <c r="T21">
        <v>1075</v>
      </c>
      <c r="U21">
        <v>0</v>
      </c>
      <c r="V21">
        <v>61</v>
      </c>
      <c r="W21">
        <v>97918</v>
      </c>
      <c r="X21">
        <v>14693</v>
      </c>
      <c r="Y21">
        <v>13557</v>
      </c>
      <c r="Z21">
        <v>1075</v>
      </c>
      <c r="AA21">
        <v>0</v>
      </c>
      <c r="AB21">
        <v>61</v>
      </c>
      <c r="AC21">
        <v>4293</v>
      </c>
      <c r="AD21">
        <v>4293</v>
      </c>
      <c r="AE21">
        <v>3068</v>
      </c>
      <c r="AF21">
        <v>3549</v>
      </c>
      <c r="AG21">
        <v>3549</v>
      </c>
      <c r="AH21">
        <v>2860</v>
      </c>
      <c r="AI21">
        <v>744</v>
      </c>
      <c r="AJ21">
        <v>744</v>
      </c>
      <c r="AK21">
        <v>208</v>
      </c>
      <c r="AL21">
        <v>436042</v>
      </c>
      <c r="AM21">
        <v>114972</v>
      </c>
      <c r="AN21">
        <v>258026</v>
      </c>
      <c r="AO21">
        <v>29628</v>
      </c>
      <c r="AP21">
        <v>33416</v>
      </c>
      <c r="AQ21">
        <v>96180</v>
      </c>
      <c r="AR21">
        <v>229085</v>
      </c>
      <c r="AS21">
        <v>27284</v>
      </c>
      <c r="AT21">
        <v>138973</v>
      </c>
      <c r="AU21">
        <v>29628</v>
      </c>
      <c r="AV21">
        <v>33200</v>
      </c>
      <c r="AW21">
        <v>61048</v>
      </c>
      <c r="AX21">
        <v>103300</v>
      </c>
      <c r="AY21">
        <v>81774</v>
      </c>
      <c r="AZ21">
        <v>21526</v>
      </c>
      <c r="BA21">
        <v>18946</v>
      </c>
      <c r="BB21">
        <v>5748</v>
      </c>
      <c r="BC21">
        <v>5161</v>
      </c>
      <c r="BD21">
        <v>587</v>
      </c>
      <c r="BE21">
        <v>0</v>
      </c>
      <c r="BF21">
        <v>16019</v>
      </c>
      <c r="BG21">
        <v>96940</v>
      </c>
      <c r="BH21">
        <v>96940</v>
      </c>
      <c r="BI21">
        <v>0</v>
      </c>
      <c r="BJ21">
        <v>167</v>
      </c>
      <c r="BK21">
        <v>969</v>
      </c>
      <c r="BL21">
        <v>753</v>
      </c>
      <c r="BM21">
        <v>0</v>
      </c>
      <c r="BN21">
        <v>216</v>
      </c>
      <c r="BO21">
        <v>124549</v>
      </c>
      <c r="BP21">
        <v>29022</v>
      </c>
      <c r="BQ21">
        <v>3469</v>
      </c>
      <c r="BR21">
        <v>801</v>
      </c>
      <c r="BS21">
        <v>91257</v>
      </c>
      <c r="BT21">
        <v>622</v>
      </c>
      <c r="BU21">
        <v>399062</v>
      </c>
      <c r="BV21">
        <v>2054</v>
      </c>
      <c r="BW21">
        <v>30832</v>
      </c>
      <c r="BX21">
        <v>202149</v>
      </c>
      <c r="BY21">
        <v>164027</v>
      </c>
      <c r="BZ21">
        <v>32</v>
      </c>
      <c r="CA21">
        <v>80973</v>
      </c>
      <c r="CB21">
        <v>4106</v>
      </c>
      <c r="CC21">
        <v>35079</v>
      </c>
      <c r="CD21">
        <v>17501</v>
      </c>
      <c r="CE21">
        <v>24287</v>
      </c>
      <c r="CF21">
        <v>10242</v>
      </c>
      <c r="CG21">
        <v>47326</v>
      </c>
      <c r="CH21">
        <v>47326</v>
      </c>
      <c r="CI21">
        <v>8683</v>
      </c>
      <c r="CJ21">
        <v>188</v>
      </c>
      <c r="CK21">
        <v>0</v>
      </c>
      <c r="CL21">
        <v>6876</v>
      </c>
      <c r="CM21">
        <v>1619</v>
      </c>
      <c r="CN21">
        <v>1047</v>
      </c>
      <c r="CO21">
        <v>34</v>
      </c>
      <c r="CP21">
        <v>-104</v>
      </c>
      <c r="CQ21">
        <v>-76</v>
      </c>
      <c r="CR21">
        <v>-120</v>
      </c>
      <c r="CS21">
        <v>334</v>
      </c>
      <c r="CT21">
        <v>-34</v>
      </c>
      <c r="CU21">
        <v>748457</v>
      </c>
      <c r="CV21">
        <v>524353</v>
      </c>
      <c r="CW21">
        <v>59411</v>
      </c>
      <c r="CX21">
        <v>52884</v>
      </c>
      <c r="CY21">
        <v>111809</v>
      </c>
      <c r="CZ21">
        <v>763056</v>
      </c>
      <c r="DA21">
        <v>150171</v>
      </c>
      <c r="DB21">
        <v>612885</v>
      </c>
      <c r="DC21">
        <v>935027</v>
      </c>
      <c r="DD21">
        <v>109857</v>
      </c>
      <c r="DE21">
        <v>6407</v>
      </c>
      <c r="DF21">
        <v>165631</v>
      </c>
      <c r="DG21">
        <v>653132</v>
      </c>
      <c r="DH21">
        <v>697916</v>
      </c>
      <c r="DI21">
        <v>122031</v>
      </c>
      <c r="DJ21">
        <v>73785</v>
      </c>
      <c r="DK21">
        <v>3288</v>
      </c>
      <c r="DL21">
        <v>12341</v>
      </c>
      <c r="DM21">
        <v>32617</v>
      </c>
      <c r="DN21">
        <v>166150</v>
      </c>
      <c r="DO21">
        <v>104474</v>
      </c>
      <c r="DP21">
        <v>6167</v>
      </c>
      <c r="DQ21">
        <v>15433</v>
      </c>
      <c r="DR21">
        <v>40076</v>
      </c>
      <c r="DS21">
        <v>5667</v>
      </c>
      <c r="DT21">
        <v>5248</v>
      </c>
      <c r="DU21">
        <v>0</v>
      </c>
      <c r="DV21">
        <v>27</v>
      </c>
      <c r="DW21">
        <v>392</v>
      </c>
      <c r="DX21">
        <v>154</v>
      </c>
      <c r="DY21">
        <v>135</v>
      </c>
      <c r="DZ21">
        <v>240</v>
      </c>
      <c r="EA21">
        <v>0</v>
      </c>
      <c r="EB21">
        <v>-221</v>
      </c>
      <c r="EC21">
        <v>171971</v>
      </c>
      <c r="ED21">
        <v>109857</v>
      </c>
      <c r="EE21">
        <v>6407</v>
      </c>
      <c r="EF21">
        <v>15460</v>
      </c>
      <c r="EG21">
        <v>40247</v>
      </c>
      <c r="EH21">
        <v>239487</v>
      </c>
      <c r="EI21">
        <v>505910</v>
      </c>
      <c r="EJ21">
        <v>49378</v>
      </c>
      <c r="EK21">
        <v>96374</v>
      </c>
      <c r="EL21">
        <v>195684</v>
      </c>
      <c r="EM21">
        <v>-1290</v>
      </c>
      <c r="EN21">
        <v>9768</v>
      </c>
      <c r="EO21">
        <v>-33413</v>
      </c>
      <c r="EP21">
        <v>-19021</v>
      </c>
      <c r="EQ21">
        <v>41376</v>
      </c>
      <c r="ER21">
        <v>1290</v>
      </c>
      <c r="ES21">
        <v>433566</v>
      </c>
      <c r="ET21">
        <v>433566</v>
      </c>
      <c r="EU21">
        <v>924</v>
      </c>
      <c r="EV21">
        <v>110229</v>
      </c>
      <c r="EW21">
        <v>110229</v>
      </c>
      <c r="EX21">
        <v>2382</v>
      </c>
      <c r="EY21">
        <v>95536</v>
      </c>
      <c r="EZ21">
        <v>95536</v>
      </c>
      <c r="FA21">
        <v>2382</v>
      </c>
      <c r="FB21">
        <v>14693</v>
      </c>
      <c r="FC21">
        <v>14693</v>
      </c>
      <c r="FD21">
        <v>7361</v>
      </c>
      <c r="FE21">
        <v>744</v>
      </c>
      <c r="FF21">
        <v>0</v>
      </c>
      <c r="FG21">
        <v>0</v>
      </c>
      <c r="FH21">
        <v>208</v>
      </c>
      <c r="FI21">
        <v>6409</v>
      </c>
      <c r="FJ21">
        <v>952</v>
      </c>
      <c r="FK21">
        <v>744</v>
      </c>
      <c r="FL21">
        <v>0</v>
      </c>
      <c r="FM21">
        <v>0</v>
      </c>
      <c r="FN21">
        <v>208</v>
      </c>
      <c r="FO21">
        <v>435743</v>
      </c>
      <c r="FP21">
        <v>53846</v>
      </c>
      <c r="FQ21">
        <v>212399</v>
      </c>
      <c r="FR21">
        <v>9225</v>
      </c>
      <c r="FS21">
        <v>160273</v>
      </c>
      <c r="FT21">
        <v>96479</v>
      </c>
      <c r="FU21">
        <v>217531</v>
      </c>
      <c r="FV21">
        <v>14783</v>
      </c>
      <c r="FW21">
        <v>164131</v>
      </c>
      <c r="FX21">
        <v>3491</v>
      </c>
      <c r="FY21">
        <v>35126</v>
      </c>
      <c r="FZ21">
        <v>72602</v>
      </c>
      <c r="GA21">
        <v>105777</v>
      </c>
      <c r="GB21">
        <v>26549</v>
      </c>
      <c r="GC21">
        <v>35632</v>
      </c>
      <c r="GD21">
        <v>4962</v>
      </c>
      <c r="GE21">
        <v>38634</v>
      </c>
      <c r="GF21">
        <v>16469</v>
      </c>
      <c r="GG21">
        <v>16019</v>
      </c>
      <c r="GH21">
        <v>11747</v>
      </c>
      <c r="GI21">
        <v>4272</v>
      </c>
      <c r="GJ21">
        <v>5748</v>
      </c>
      <c r="GK21">
        <v>95447</v>
      </c>
      <c r="GL21">
        <v>649</v>
      </c>
      <c r="GM21">
        <v>8335</v>
      </c>
      <c r="GN21">
        <v>55</v>
      </c>
      <c r="GO21">
        <v>86408</v>
      </c>
      <c r="GP21">
        <v>1660</v>
      </c>
      <c r="GQ21">
        <v>969</v>
      </c>
      <c r="GR21">
        <v>118</v>
      </c>
      <c r="GS21">
        <v>29</v>
      </c>
      <c r="GT21">
        <v>717</v>
      </c>
      <c r="GU21">
        <v>105</v>
      </c>
      <c r="GV21">
        <v>124533</v>
      </c>
      <c r="GW21">
        <v>124533</v>
      </c>
      <c r="GX21">
        <v>638</v>
      </c>
      <c r="GY21">
        <v>397992</v>
      </c>
      <c r="GZ21">
        <v>2054</v>
      </c>
      <c r="HA21">
        <v>78158</v>
      </c>
      <c r="HB21">
        <v>61716</v>
      </c>
      <c r="HC21">
        <v>256064</v>
      </c>
      <c r="HD21">
        <v>1102</v>
      </c>
      <c r="HE21">
        <v>75962</v>
      </c>
      <c r="HF21">
        <v>3597</v>
      </c>
      <c r="HG21">
        <v>35043</v>
      </c>
      <c r="HH21">
        <v>2452</v>
      </c>
      <c r="HI21">
        <v>34870</v>
      </c>
      <c r="HJ21">
        <v>15253</v>
      </c>
      <c r="HK21">
        <v>47326</v>
      </c>
      <c r="HL21">
        <v>47326</v>
      </c>
      <c r="HM21">
        <v>0</v>
      </c>
      <c r="HN21">
        <v>9226</v>
      </c>
      <c r="HO21">
        <v>2505</v>
      </c>
      <c r="HP21">
        <v>0</v>
      </c>
      <c r="HQ21">
        <v>2211</v>
      </c>
      <c r="HR21">
        <v>4510</v>
      </c>
      <c r="HS21">
        <v>504</v>
      </c>
      <c r="HT21">
        <v>1595803</v>
      </c>
      <c r="HU21">
        <v>1030263</v>
      </c>
      <c r="HV21">
        <v>108789</v>
      </c>
      <c r="HW21">
        <v>149258</v>
      </c>
      <c r="HX21">
        <v>307493</v>
      </c>
      <c r="HY21">
        <v>122031</v>
      </c>
      <c r="HZ21">
        <v>73785</v>
      </c>
      <c r="IA21">
        <v>3288</v>
      </c>
      <c r="IB21">
        <v>12341</v>
      </c>
      <c r="IC21">
        <v>32617</v>
      </c>
      <c r="ID21">
        <v>235659</v>
      </c>
      <c r="IE21">
        <v>142332</v>
      </c>
      <c r="IF21">
        <v>2054</v>
      </c>
      <c r="IG21">
        <v>78158</v>
      </c>
      <c r="IH21">
        <v>61716</v>
      </c>
      <c r="II21">
        <v>404</v>
      </c>
      <c r="IJ21">
        <v>0</v>
      </c>
      <c r="IK21">
        <v>149776</v>
      </c>
      <c r="IL21">
        <v>149776</v>
      </c>
      <c r="IM21">
        <v>1102</v>
      </c>
      <c r="IN21">
        <v>105884</v>
      </c>
      <c r="IO21">
        <v>105884</v>
      </c>
      <c r="IP21">
        <v>142300</v>
      </c>
      <c r="IQ21">
        <v>142300</v>
      </c>
      <c r="IR21">
        <v>32</v>
      </c>
      <c r="IS21">
        <v>150878</v>
      </c>
      <c r="IT21">
        <v>2054</v>
      </c>
      <c r="IU21">
        <v>30832</v>
      </c>
      <c r="IV21">
        <v>117118</v>
      </c>
      <c r="IW21">
        <v>874</v>
      </c>
      <c r="IX21">
        <v>105884</v>
      </c>
      <c r="IY21">
        <v>85031</v>
      </c>
      <c r="IZ21">
        <v>20853</v>
      </c>
    </row>
    <row r="22" spans="1:260" x14ac:dyDescent="0.25">
      <c r="A22">
        <v>1996</v>
      </c>
      <c r="B22">
        <v>471143</v>
      </c>
      <c r="C22">
        <v>51840</v>
      </c>
      <c r="D22">
        <v>94248</v>
      </c>
      <c r="E22">
        <v>192353</v>
      </c>
      <c r="F22">
        <v>-4388</v>
      </c>
      <c r="G22">
        <v>8689</v>
      </c>
      <c r="H22">
        <v>-28933</v>
      </c>
      <c r="I22">
        <v>-31779</v>
      </c>
      <c r="J22">
        <v>47635</v>
      </c>
      <c r="K22">
        <v>4387</v>
      </c>
      <c r="L22">
        <v>404572</v>
      </c>
      <c r="M22">
        <v>262796</v>
      </c>
      <c r="N22">
        <v>22662</v>
      </c>
      <c r="O22">
        <v>82725</v>
      </c>
      <c r="P22">
        <v>36389</v>
      </c>
      <c r="Q22">
        <v>911</v>
      </c>
      <c r="R22">
        <v>105936</v>
      </c>
      <c r="S22">
        <v>13645</v>
      </c>
      <c r="T22">
        <v>1347</v>
      </c>
      <c r="U22">
        <v>0</v>
      </c>
      <c r="V22">
        <v>53</v>
      </c>
      <c r="W22">
        <v>90891</v>
      </c>
      <c r="X22">
        <v>15045</v>
      </c>
      <c r="Y22">
        <v>13645</v>
      </c>
      <c r="Z22">
        <v>1347</v>
      </c>
      <c r="AA22">
        <v>0</v>
      </c>
      <c r="AB22">
        <v>53</v>
      </c>
      <c r="AC22">
        <v>4604</v>
      </c>
      <c r="AD22">
        <v>4604</v>
      </c>
      <c r="AE22">
        <v>3960</v>
      </c>
      <c r="AF22">
        <v>3876</v>
      </c>
      <c r="AG22">
        <v>3876</v>
      </c>
      <c r="AH22">
        <v>3699</v>
      </c>
      <c r="AI22">
        <v>728</v>
      </c>
      <c r="AJ22">
        <v>728</v>
      </c>
      <c r="AK22">
        <v>261</v>
      </c>
      <c r="AL22">
        <v>401426</v>
      </c>
      <c r="AM22">
        <v>104999</v>
      </c>
      <c r="AN22">
        <v>237541</v>
      </c>
      <c r="AO22">
        <v>27871</v>
      </c>
      <c r="AP22">
        <v>31015</v>
      </c>
      <c r="AQ22">
        <v>90122</v>
      </c>
      <c r="AR22">
        <v>203328</v>
      </c>
      <c r="AS22">
        <v>21640</v>
      </c>
      <c r="AT22">
        <v>123012</v>
      </c>
      <c r="AU22">
        <v>27871</v>
      </c>
      <c r="AV22">
        <v>30805</v>
      </c>
      <c r="AW22">
        <v>57128</v>
      </c>
      <c r="AX22">
        <v>98792</v>
      </c>
      <c r="AY22">
        <v>76426</v>
      </c>
      <c r="AZ22">
        <v>22366</v>
      </c>
      <c r="BA22">
        <v>15603</v>
      </c>
      <c r="BB22">
        <v>7873</v>
      </c>
      <c r="BC22">
        <v>6117</v>
      </c>
      <c r="BD22">
        <v>1756</v>
      </c>
      <c r="BE22">
        <v>0</v>
      </c>
      <c r="BF22">
        <v>17271</v>
      </c>
      <c r="BG22">
        <v>90407</v>
      </c>
      <c r="BH22">
        <v>90407</v>
      </c>
      <c r="BI22">
        <v>0</v>
      </c>
      <c r="BJ22">
        <v>120</v>
      </c>
      <c r="BK22">
        <v>1026</v>
      </c>
      <c r="BL22">
        <v>816</v>
      </c>
      <c r="BM22">
        <v>0</v>
      </c>
      <c r="BN22">
        <v>210</v>
      </c>
      <c r="BO22">
        <v>114949</v>
      </c>
      <c r="BP22">
        <v>23348</v>
      </c>
      <c r="BQ22">
        <v>1990</v>
      </c>
      <c r="BR22">
        <v>603</v>
      </c>
      <c r="BS22">
        <v>89008</v>
      </c>
      <c r="BT22">
        <v>376</v>
      </c>
      <c r="BU22">
        <v>384053</v>
      </c>
      <c r="BV22">
        <v>2512</v>
      </c>
      <c r="BW22">
        <v>27801</v>
      </c>
      <c r="BX22">
        <v>200807</v>
      </c>
      <c r="BY22">
        <v>152933</v>
      </c>
      <c r="BZ22">
        <v>28</v>
      </c>
      <c r="CA22">
        <v>77835</v>
      </c>
      <c r="CB22">
        <v>5811</v>
      </c>
      <c r="CC22">
        <v>31530</v>
      </c>
      <c r="CD22">
        <v>18037</v>
      </c>
      <c r="CE22">
        <v>22457</v>
      </c>
      <c r="CF22">
        <v>9756</v>
      </c>
      <c r="CG22">
        <v>45535</v>
      </c>
      <c r="CH22">
        <v>45535</v>
      </c>
      <c r="CI22">
        <v>8989</v>
      </c>
      <c r="CJ22">
        <v>162</v>
      </c>
      <c r="CK22">
        <v>0</v>
      </c>
      <c r="CL22">
        <v>7206</v>
      </c>
      <c r="CM22">
        <v>1621</v>
      </c>
      <c r="CN22">
        <v>1174</v>
      </c>
      <c r="CO22">
        <v>-14</v>
      </c>
      <c r="CP22">
        <v>117</v>
      </c>
      <c r="CQ22">
        <v>-1</v>
      </c>
      <c r="CR22">
        <v>-559</v>
      </c>
      <c r="CS22">
        <v>429</v>
      </c>
      <c r="CT22">
        <v>14</v>
      </c>
      <c r="CU22">
        <v>706537</v>
      </c>
      <c r="CV22">
        <v>505400</v>
      </c>
      <c r="CW22">
        <v>50362</v>
      </c>
      <c r="CX22">
        <v>52654</v>
      </c>
      <c r="CY22">
        <v>98121</v>
      </c>
      <c r="CZ22">
        <v>721154</v>
      </c>
      <c r="DA22">
        <v>147550</v>
      </c>
      <c r="DB22">
        <v>573604</v>
      </c>
      <c r="DC22">
        <v>891297</v>
      </c>
      <c r="DD22">
        <v>108168</v>
      </c>
      <c r="DE22">
        <v>9595</v>
      </c>
      <c r="DF22">
        <v>162676</v>
      </c>
      <c r="DG22">
        <v>610858</v>
      </c>
      <c r="DH22">
        <v>661123</v>
      </c>
      <c r="DI22">
        <v>116574</v>
      </c>
      <c r="DJ22">
        <v>70421</v>
      </c>
      <c r="DK22">
        <v>3133</v>
      </c>
      <c r="DL22">
        <v>11523</v>
      </c>
      <c r="DM22">
        <v>31497</v>
      </c>
      <c r="DN22">
        <v>168532</v>
      </c>
      <c r="DO22">
        <v>106764</v>
      </c>
      <c r="DP22">
        <v>9698</v>
      </c>
      <c r="DQ22">
        <v>14981</v>
      </c>
      <c r="DR22">
        <v>37089</v>
      </c>
      <c r="DS22">
        <v>1771</v>
      </c>
      <c r="DT22">
        <v>1473</v>
      </c>
      <c r="DU22">
        <v>20</v>
      </c>
      <c r="DV22">
        <v>145</v>
      </c>
      <c r="DW22">
        <v>133</v>
      </c>
      <c r="DX22">
        <v>-160</v>
      </c>
      <c r="DY22">
        <v>-69</v>
      </c>
      <c r="DZ22">
        <v>-123</v>
      </c>
      <c r="EA22">
        <v>0</v>
      </c>
      <c r="EB22">
        <v>32</v>
      </c>
      <c r="EC22">
        <v>170143</v>
      </c>
      <c r="ED22">
        <v>108168</v>
      </c>
      <c r="EE22">
        <v>9595</v>
      </c>
      <c r="EF22">
        <v>15126</v>
      </c>
      <c r="EG22">
        <v>37254</v>
      </c>
      <c r="EH22">
        <v>232281</v>
      </c>
      <c r="EI22">
        <v>471143</v>
      </c>
      <c r="EJ22">
        <v>51840</v>
      </c>
      <c r="EK22">
        <v>94248</v>
      </c>
      <c r="EL22">
        <v>192353</v>
      </c>
      <c r="EM22">
        <v>-4388</v>
      </c>
      <c r="EN22">
        <v>8689</v>
      </c>
      <c r="EO22">
        <v>-28933</v>
      </c>
      <c r="EP22">
        <v>-31779</v>
      </c>
      <c r="EQ22">
        <v>47635</v>
      </c>
      <c r="ER22">
        <v>4387</v>
      </c>
      <c r="ES22">
        <v>404665</v>
      </c>
      <c r="ET22">
        <v>404665</v>
      </c>
      <c r="EU22">
        <v>818</v>
      </c>
      <c r="EV22">
        <v>103592</v>
      </c>
      <c r="EW22">
        <v>103592</v>
      </c>
      <c r="EX22">
        <v>2344</v>
      </c>
      <c r="EY22">
        <v>88547</v>
      </c>
      <c r="EZ22">
        <v>88547</v>
      </c>
      <c r="FA22">
        <v>2344</v>
      </c>
      <c r="FB22">
        <v>15045</v>
      </c>
      <c r="FC22">
        <v>15045</v>
      </c>
      <c r="FD22">
        <v>8564</v>
      </c>
      <c r="FE22">
        <v>728</v>
      </c>
      <c r="FF22">
        <v>0</v>
      </c>
      <c r="FG22">
        <v>0</v>
      </c>
      <c r="FH22">
        <v>261</v>
      </c>
      <c r="FI22">
        <v>7575</v>
      </c>
      <c r="FJ22">
        <v>989</v>
      </c>
      <c r="FK22">
        <v>728</v>
      </c>
      <c r="FL22">
        <v>0</v>
      </c>
      <c r="FM22">
        <v>0</v>
      </c>
      <c r="FN22">
        <v>261</v>
      </c>
      <c r="FO22">
        <v>399075</v>
      </c>
      <c r="FP22">
        <v>47968</v>
      </c>
      <c r="FQ22">
        <v>192426</v>
      </c>
      <c r="FR22">
        <v>9726</v>
      </c>
      <c r="FS22">
        <v>148955</v>
      </c>
      <c r="FT22">
        <v>92473</v>
      </c>
      <c r="FU22">
        <v>192026</v>
      </c>
      <c r="FV22">
        <v>10819</v>
      </c>
      <c r="FW22">
        <v>147125</v>
      </c>
      <c r="FX22">
        <v>4021</v>
      </c>
      <c r="FY22">
        <v>30061</v>
      </c>
      <c r="FZ22">
        <v>68430</v>
      </c>
      <c r="GA22">
        <v>99594</v>
      </c>
      <c r="GB22">
        <v>22920</v>
      </c>
      <c r="GC22">
        <v>35293</v>
      </c>
      <c r="GD22">
        <v>4880</v>
      </c>
      <c r="GE22">
        <v>36501</v>
      </c>
      <c r="GF22">
        <v>14801</v>
      </c>
      <c r="GG22">
        <v>17271</v>
      </c>
      <c r="GH22">
        <v>13417</v>
      </c>
      <c r="GI22">
        <v>3854</v>
      </c>
      <c r="GJ22">
        <v>7873</v>
      </c>
      <c r="GK22">
        <v>89158</v>
      </c>
      <c r="GL22">
        <v>698</v>
      </c>
      <c r="GM22">
        <v>6125</v>
      </c>
      <c r="GN22">
        <v>45</v>
      </c>
      <c r="GO22">
        <v>82290</v>
      </c>
      <c r="GP22">
        <v>1369</v>
      </c>
      <c r="GQ22">
        <v>1026</v>
      </c>
      <c r="GR22">
        <v>114</v>
      </c>
      <c r="GS22">
        <v>29</v>
      </c>
      <c r="GT22">
        <v>780</v>
      </c>
      <c r="GU22">
        <v>103</v>
      </c>
      <c r="GV22">
        <v>114715</v>
      </c>
      <c r="GW22">
        <v>114715</v>
      </c>
      <c r="GX22">
        <v>610</v>
      </c>
      <c r="GY22">
        <v>383052</v>
      </c>
      <c r="GZ22">
        <v>2512</v>
      </c>
      <c r="HA22">
        <v>73336</v>
      </c>
      <c r="HB22">
        <v>57140</v>
      </c>
      <c r="HC22">
        <v>250064</v>
      </c>
      <c r="HD22">
        <v>1029</v>
      </c>
      <c r="HE22">
        <v>72915</v>
      </c>
      <c r="HF22">
        <v>4293</v>
      </c>
      <c r="HG22">
        <v>31465</v>
      </c>
      <c r="HH22">
        <v>3161</v>
      </c>
      <c r="HI22">
        <v>33996</v>
      </c>
      <c r="HJ22">
        <v>14676</v>
      </c>
      <c r="HK22">
        <v>45535</v>
      </c>
      <c r="HL22">
        <v>45535</v>
      </c>
      <c r="HM22">
        <v>0</v>
      </c>
      <c r="HN22">
        <v>9781</v>
      </c>
      <c r="HO22">
        <v>3603</v>
      </c>
      <c r="HP22">
        <v>0</v>
      </c>
      <c r="HQ22">
        <v>2090</v>
      </c>
      <c r="HR22">
        <v>4088</v>
      </c>
      <c r="HS22">
        <v>382</v>
      </c>
      <c r="HT22">
        <v>1516121</v>
      </c>
      <c r="HU22">
        <v>976543</v>
      </c>
      <c r="HV22">
        <v>102202</v>
      </c>
      <c r="HW22">
        <v>146902</v>
      </c>
      <c r="HX22">
        <v>290474</v>
      </c>
      <c r="HY22">
        <v>116574</v>
      </c>
      <c r="HZ22">
        <v>70421</v>
      </c>
      <c r="IA22">
        <v>3133</v>
      </c>
      <c r="IB22">
        <v>11523</v>
      </c>
      <c r="IC22">
        <v>31497</v>
      </c>
      <c r="ID22">
        <v>230677</v>
      </c>
      <c r="IE22">
        <v>133463</v>
      </c>
      <c r="IF22">
        <v>2512</v>
      </c>
      <c r="IG22">
        <v>73336</v>
      </c>
      <c r="IH22">
        <v>57140</v>
      </c>
      <c r="II22">
        <v>475</v>
      </c>
      <c r="IJ22">
        <v>0</v>
      </c>
      <c r="IK22">
        <v>143517</v>
      </c>
      <c r="IL22">
        <v>143517</v>
      </c>
      <c r="IM22">
        <v>1029</v>
      </c>
      <c r="IN22">
        <v>106072</v>
      </c>
      <c r="IO22">
        <v>106072</v>
      </c>
      <c r="IP22">
        <v>133435</v>
      </c>
      <c r="IQ22">
        <v>133435</v>
      </c>
      <c r="IR22">
        <v>28</v>
      </c>
      <c r="IS22">
        <v>144546</v>
      </c>
      <c r="IT22">
        <v>2512</v>
      </c>
      <c r="IU22">
        <v>27801</v>
      </c>
      <c r="IV22">
        <v>113288</v>
      </c>
      <c r="IW22">
        <v>945</v>
      </c>
      <c r="IX22">
        <v>106072</v>
      </c>
      <c r="IY22">
        <v>87519</v>
      </c>
      <c r="IZ22">
        <v>18553</v>
      </c>
    </row>
    <row r="23" spans="1:260" x14ac:dyDescent="0.25">
      <c r="A23">
        <v>1995</v>
      </c>
      <c r="B23">
        <v>439440</v>
      </c>
      <c r="C23">
        <v>46154</v>
      </c>
      <c r="D23">
        <v>91051</v>
      </c>
      <c r="E23">
        <v>180670</v>
      </c>
      <c r="F23">
        <v>-5602</v>
      </c>
      <c r="G23">
        <v>9806</v>
      </c>
      <c r="H23">
        <v>-26176</v>
      </c>
      <c r="I23">
        <v>-42350</v>
      </c>
      <c r="J23">
        <v>53118</v>
      </c>
      <c r="K23">
        <v>5603</v>
      </c>
      <c r="L23">
        <v>386260</v>
      </c>
      <c r="M23">
        <v>252370</v>
      </c>
      <c r="N23">
        <v>20878</v>
      </c>
      <c r="O23">
        <v>78351</v>
      </c>
      <c r="P23">
        <v>34661</v>
      </c>
      <c r="Q23">
        <v>887</v>
      </c>
      <c r="R23">
        <v>101266</v>
      </c>
      <c r="S23">
        <v>12099</v>
      </c>
      <c r="T23">
        <v>1330</v>
      </c>
      <c r="U23">
        <v>1684</v>
      </c>
      <c r="V23">
        <v>101</v>
      </c>
      <c r="W23">
        <v>86052</v>
      </c>
      <c r="X23">
        <v>15214</v>
      </c>
      <c r="Y23">
        <v>12099</v>
      </c>
      <c r="Z23">
        <v>1330</v>
      </c>
      <c r="AA23">
        <v>1684</v>
      </c>
      <c r="AB23">
        <v>101</v>
      </c>
      <c r="AC23">
        <v>5348</v>
      </c>
      <c r="AD23">
        <v>5348</v>
      </c>
      <c r="AE23">
        <v>2431</v>
      </c>
      <c r="AF23">
        <v>4583</v>
      </c>
      <c r="AG23">
        <v>4583</v>
      </c>
      <c r="AH23">
        <v>2138</v>
      </c>
      <c r="AI23">
        <v>765</v>
      </c>
      <c r="AJ23">
        <v>765</v>
      </c>
      <c r="AK23">
        <v>293</v>
      </c>
      <c r="AL23">
        <v>381315</v>
      </c>
      <c r="AM23">
        <v>97915</v>
      </c>
      <c r="AN23">
        <v>223595</v>
      </c>
      <c r="AO23">
        <v>26176</v>
      </c>
      <c r="AP23">
        <v>33629</v>
      </c>
      <c r="AQ23">
        <v>85797</v>
      </c>
      <c r="AR23">
        <v>201073</v>
      </c>
      <c r="AS23">
        <v>22749</v>
      </c>
      <c r="AT23">
        <v>118721</v>
      </c>
      <c r="AU23">
        <v>26176</v>
      </c>
      <c r="AV23">
        <v>33427</v>
      </c>
      <c r="AW23">
        <v>56359</v>
      </c>
      <c r="AX23">
        <v>87959</v>
      </c>
      <c r="AY23">
        <v>69786</v>
      </c>
      <c r="AZ23">
        <v>18173</v>
      </c>
      <c r="BA23">
        <v>14951</v>
      </c>
      <c r="BB23">
        <v>5254</v>
      </c>
      <c r="BC23">
        <v>4662</v>
      </c>
      <c r="BD23">
        <v>592</v>
      </c>
      <c r="BE23">
        <v>0</v>
      </c>
      <c r="BF23">
        <v>14378</v>
      </c>
      <c r="BG23">
        <v>86109</v>
      </c>
      <c r="BH23">
        <v>86109</v>
      </c>
      <c r="BI23">
        <v>0</v>
      </c>
      <c r="BJ23">
        <v>109</v>
      </c>
      <c r="BK23">
        <v>920</v>
      </c>
      <c r="BL23">
        <v>718</v>
      </c>
      <c r="BM23">
        <v>0</v>
      </c>
      <c r="BN23">
        <v>202</v>
      </c>
      <c r="BO23">
        <v>108883</v>
      </c>
      <c r="BP23">
        <v>19252</v>
      </c>
      <c r="BQ23">
        <v>1532</v>
      </c>
      <c r="BR23">
        <v>0</v>
      </c>
      <c r="BS23">
        <v>88099</v>
      </c>
      <c r="BT23">
        <v>472</v>
      </c>
      <c r="BU23">
        <v>365622</v>
      </c>
      <c r="BV23">
        <v>2725</v>
      </c>
      <c r="BW23">
        <v>25319</v>
      </c>
      <c r="BX23">
        <v>192891</v>
      </c>
      <c r="BY23">
        <v>144687</v>
      </c>
      <c r="BZ23">
        <v>25</v>
      </c>
      <c r="CA23">
        <v>73669</v>
      </c>
      <c r="CB23">
        <v>3723</v>
      </c>
      <c r="CC23">
        <v>30700</v>
      </c>
      <c r="CD23">
        <v>17243</v>
      </c>
      <c r="CE23">
        <v>22003</v>
      </c>
      <c r="CF23">
        <v>8945</v>
      </c>
      <c r="CG23">
        <v>44395</v>
      </c>
      <c r="CH23">
        <v>44395</v>
      </c>
      <c r="CI23">
        <v>10547</v>
      </c>
      <c r="CJ23">
        <v>144</v>
      </c>
      <c r="CK23">
        <v>0</v>
      </c>
      <c r="CL23">
        <v>8962</v>
      </c>
      <c r="CM23">
        <v>1441</v>
      </c>
      <c r="CN23">
        <v>485</v>
      </c>
      <c r="CO23">
        <v>0</v>
      </c>
      <c r="CP23">
        <v>301</v>
      </c>
      <c r="CQ23">
        <v>-77</v>
      </c>
      <c r="CR23">
        <v>-229</v>
      </c>
      <c r="CS23">
        <v>5</v>
      </c>
      <c r="CT23">
        <v>0</v>
      </c>
      <c r="CU23">
        <v>662332</v>
      </c>
      <c r="CV23">
        <v>475689</v>
      </c>
      <c r="CW23">
        <v>45994</v>
      </c>
      <c r="CX23">
        <v>50667</v>
      </c>
      <c r="CY23">
        <v>89982</v>
      </c>
      <c r="CZ23">
        <v>676557</v>
      </c>
      <c r="DA23">
        <v>141894</v>
      </c>
      <c r="DB23">
        <v>534663</v>
      </c>
      <c r="DC23">
        <v>834252</v>
      </c>
      <c r="DD23">
        <v>98404</v>
      </c>
      <c r="DE23">
        <v>8048</v>
      </c>
      <c r="DF23">
        <v>159438</v>
      </c>
      <c r="DG23">
        <v>568362</v>
      </c>
      <c r="DH23">
        <v>616976</v>
      </c>
      <c r="DI23">
        <v>112291</v>
      </c>
      <c r="DJ23">
        <v>67799</v>
      </c>
      <c r="DK23">
        <v>3170</v>
      </c>
      <c r="DL23">
        <v>11016</v>
      </c>
      <c r="DM23">
        <v>30306</v>
      </c>
      <c r="DN23">
        <v>153304</v>
      </c>
      <c r="DO23">
        <v>94073</v>
      </c>
      <c r="DP23">
        <v>8118</v>
      </c>
      <c r="DQ23">
        <v>17698</v>
      </c>
      <c r="DR23">
        <v>33415</v>
      </c>
      <c r="DS23">
        <v>4512</v>
      </c>
      <c r="DT23">
        <v>4384</v>
      </c>
      <c r="DU23">
        <v>20</v>
      </c>
      <c r="DV23">
        <v>-154</v>
      </c>
      <c r="DW23">
        <v>262</v>
      </c>
      <c r="DX23">
        <v>-121</v>
      </c>
      <c r="DY23">
        <v>-53</v>
      </c>
      <c r="DZ23">
        <v>-90</v>
      </c>
      <c r="EA23">
        <v>0</v>
      </c>
      <c r="EB23">
        <v>22</v>
      </c>
      <c r="EC23">
        <v>157695</v>
      </c>
      <c r="ED23">
        <v>98404</v>
      </c>
      <c r="EE23">
        <v>8048</v>
      </c>
      <c r="EF23">
        <v>17544</v>
      </c>
      <c r="EG23">
        <v>33699</v>
      </c>
      <c r="EH23">
        <v>212779</v>
      </c>
      <c r="EI23">
        <v>439440</v>
      </c>
      <c r="EJ23">
        <v>46154</v>
      </c>
      <c r="EK23">
        <v>91051</v>
      </c>
      <c r="EL23">
        <v>180670</v>
      </c>
      <c r="EM23">
        <v>-5602</v>
      </c>
      <c r="EN23">
        <v>9806</v>
      </c>
      <c r="EO23">
        <v>-26176</v>
      </c>
      <c r="EP23">
        <v>-42350</v>
      </c>
      <c r="EQ23">
        <v>53118</v>
      </c>
      <c r="ER23">
        <v>5603</v>
      </c>
      <c r="ES23">
        <v>385964</v>
      </c>
      <c r="ET23">
        <v>385964</v>
      </c>
      <c r="EU23">
        <v>1183</v>
      </c>
      <c r="EV23">
        <v>98753</v>
      </c>
      <c r="EW23">
        <v>98753</v>
      </c>
      <c r="EX23">
        <v>2513</v>
      </c>
      <c r="EY23">
        <v>83539</v>
      </c>
      <c r="EZ23">
        <v>83539</v>
      </c>
      <c r="FA23">
        <v>2513</v>
      </c>
      <c r="FB23">
        <v>15214</v>
      </c>
      <c r="FC23">
        <v>15214</v>
      </c>
      <c r="FD23">
        <v>7779</v>
      </c>
      <c r="FE23">
        <v>765</v>
      </c>
      <c r="FF23">
        <v>0</v>
      </c>
      <c r="FG23">
        <v>0</v>
      </c>
      <c r="FH23">
        <v>293</v>
      </c>
      <c r="FI23">
        <v>6721</v>
      </c>
      <c r="FJ23">
        <v>1058</v>
      </c>
      <c r="FK23">
        <v>765</v>
      </c>
      <c r="FL23">
        <v>0</v>
      </c>
      <c r="FM23">
        <v>0</v>
      </c>
      <c r="FN23">
        <v>293</v>
      </c>
      <c r="FO23">
        <v>380880</v>
      </c>
      <c r="FP23">
        <v>45608</v>
      </c>
      <c r="FQ23">
        <v>183041</v>
      </c>
      <c r="FR23">
        <v>8828</v>
      </c>
      <c r="FS23">
        <v>143403</v>
      </c>
      <c r="FT23">
        <v>86232</v>
      </c>
      <c r="FU23">
        <v>189709</v>
      </c>
      <c r="FV23">
        <v>10389</v>
      </c>
      <c r="FW23">
        <v>144087</v>
      </c>
      <c r="FX23">
        <v>3695</v>
      </c>
      <c r="FY23">
        <v>31538</v>
      </c>
      <c r="FZ23">
        <v>67723</v>
      </c>
      <c r="GA23">
        <v>90798</v>
      </c>
      <c r="GB23">
        <v>22367</v>
      </c>
      <c r="GC23">
        <v>30022</v>
      </c>
      <c r="GD23">
        <v>4398</v>
      </c>
      <c r="GE23">
        <v>34011</v>
      </c>
      <c r="GF23">
        <v>12112</v>
      </c>
      <c r="GG23">
        <v>14378</v>
      </c>
      <c r="GH23">
        <v>11376</v>
      </c>
      <c r="GI23">
        <v>3002</v>
      </c>
      <c r="GJ23">
        <v>5254</v>
      </c>
      <c r="GK23">
        <v>85075</v>
      </c>
      <c r="GL23">
        <v>1366</v>
      </c>
      <c r="GM23">
        <v>5903</v>
      </c>
      <c r="GN23">
        <v>51</v>
      </c>
      <c r="GO23">
        <v>77755</v>
      </c>
      <c r="GP23">
        <v>1143</v>
      </c>
      <c r="GQ23">
        <v>920</v>
      </c>
      <c r="GR23">
        <v>110</v>
      </c>
      <c r="GS23">
        <v>27</v>
      </c>
      <c r="GT23">
        <v>684</v>
      </c>
      <c r="GU23">
        <v>99</v>
      </c>
      <c r="GV23">
        <v>108798</v>
      </c>
      <c r="GW23">
        <v>108798</v>
      </c>
      <c r="GX23">
        <v>557</v>
      </c>
      <c r="GY23">
        <v>364675</v>
      </c>
      <c r="GZ23">
        <v>2725</v>
      </c>
      <c r="HA23">
        <v>69714</v>
      </c>
      <c r="HB23">
        <v>53994</v>
      </c>
      <c r="HC23">
        <v>238242</v>
      </c>
      <c r="HD23">
        <v>972</v>
      </c>
      <c r="HE23">
        <v>67420</v>
      </c>
      <c r="HF23">
        <v>3323</v>
      </c>
      <c r="HG23">
        <v>30635</v>
      </c>
      <c r="HH23">
        <v>1977</v>
      </c>
      <c r="HI23">
        <v>31485</v>
      </c>
      <c r="HJ23">
        <v>15194</v>
      </c>
      <c r="HK23">
        <v>44395</v>
      </c>
      <c r="HL23">
        <v>44395</v>
      </c>
      <c r="HM23">
        <v>0</v>
      </c>
      <c r="HN23">
        <v>10644</v>
      </c>
      <c r="HO23">
        <v>4878</v>
      </c>
      <c r="HP23">
        <v>0</v>
      </c>
      <c r="HQ23">
        <v>1799</v>
      </c>
      <c r="HR23">
        <v>3967</v>
      </c>
      <c r="HS23">
        <v>388</v>
      </c>
      <c r="HT23">
        <v>1419648</v>
      </c>
      <c r="HU23">
        <v>915130</v>
      </c>
      <c r="HV23">
        <v>92148</v>
      </c>
      <c r="HW23">
        <v>141718</v>
      </c>
      <c r="HX23">
        <v>270652</v>
      </c>
      <c r="HY23">
        <v>112291</v>
      </c>
      <c r="HZ23">
        <v>67799</v>
      </c>
      <c r="IA23">
        <v>3170</v>
      </c>
      <c r="IB23">
        <v>11016</v>
      </c>
      <c r="IC23">
        <v>30306</v>
      </c>
      <c r="ID23">
        <v>210385</v>
      </c>
      <c r="IE23">
        <v>126944</v>
      </c>
      <c r="IF23">
        <v>2725</v>
      </c>
      <c r="IG23">
        <v>69714</v>
      </c>
      <c r="IH23">
        <v>53994</v>
      </c>
      <c r="II23">
        <v>511</v>
      </c>
      <c r="IJ23">
        <v>0</v>
      </c>
      <c r="IK23">
        <v>138631</v>
      </c>
      <c r="IL23">
        <v>138631</v>
      </c>
      <c r="IM23">
        <v>972</v>
      </c>
      <c r="IN23">
        <v>99100</v>
      </c>
      <c r="IO23">
        <v>99100</v>
      </c>
      <c r="IP23">
        <v>126919</v>
      </c>
      <c r="IQ23">
        <v>126919</v>
      </c>
      <c r="IR23">
        <v>25</v>
      </c>
      <c r="IS23">
        <v>139603</v>
      </c>
      <c r="IT23">
        <v>2725</v>
      </c>
      <c r="IU23">
        <v>25319</v>
      </c>
      <c r="IV23">
        <v>110578</v>
      </c>
      <c r="IW23">
        <v>981</v>
      </c>
      <c r="IX23">
        <v>99100</v>
      </c>
      <c r="IY23">
        <v>82313</v>
      </c>
      <c r="IZ23">
        <v>16787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activeCell="H12" sqref="H12"/>
    </sheetView>
  </sheetViews>
  <sheetFormatPr baseColWidth="10" defaultColWidth="11" defaultRowHeight="16" x14ac:dyDescent="0.2"/>
  <cols>
    <col min="1" max="1" width="58.1640625" bestFit="1" customWidth="1"/>
    <col min="2" max="2" width="9.33203125" bestFit="1" customWidth="1"/>
    <col min="3" max="3" width="23" bestFit="1" customWidth="1"/>
    <col min="4" max="4" width="19.6640625" bestFit="1" customWidth="1"/>
    <col min="5" max="5" width="11.5" bestFit="1" customWidth="1"/>
    <col min="6" max="6" width="10.83203125" bestFit="1" customWidth="1"/>
    <col min="7" max="7" width="12.5" bestFit="1" customWidth="1"/>
    <col min="8" max="8" width="8.6640625" bestFit="1" customWidth="1"/>
  </cols>
  <sheetData>
    <row r="1" spans="1:8" x14ac:dyDescent="0.2">
      <c r="A1" s="404">
        <v>2013</v>
      </c>
      <c r="B1" s="405"/>
      <c r="C1" s="7" t="s">
        <v>252</v>
      </c>
      <c r="D1" s="8" t="s">
        <v>253</v>
      </c>
      <c r="E1" s="8" t="s">
        <v>254</v>
      </c>
      <c r="F1" s="8" t="s">
        <v>255</v>
      </c>
      <c r="G1" s="13" t="s">
        <v>256</v>
      </c>
      <c r="H1" s="402" t="s">
        <v>265</v>
      </c>
    </row>
    <row r="2" spans="1:8" ht="17" thickBot="1" x14ac:dyDescent="0.25">
      <c r="A2" s="406"/>
      <c r="B2" s="407"/>
      <c r="C2" s="43" t="s">
        <v>239</v>
      </c>
      <c r="D2" s="44" t="s">
        <v>240</v>
      </c>
      <c r="E2" s="44" t="s">
        <v>241</v>
      </c>
      <c r="F2" s="44" t="s">
        <v>242</v>
      </c>
      <c r="G2" s="45" t="s">
        <v>251</v>
      </c>
      <c r="H2" s="403"/>
    </row>
    <row r="3" spans="1:8" x14ac:dyDescent="0.2">
      <c r="A3" s="6" t="s">
        <v>261</v>
      </c>
      <c r="B3" s="46" t="s">
        <v>243</v>
      </c>
      <c r="C3" s="2">
        <f>'Raw Data'!HU5</f>
        <v>1877296</v>
      </c>
      <c r="D3" s="1">
        <f>'Raw Data'!HV5</f>
        <v>254494</v>
      </c>
      <c r="E3" s="1">
        <f>'Raw Data'!HW5</f>
        <v>352294</v>
      </c>
      <c r="F3" s="1">
        <f>'Raw Data'!HX5</f>
        <v>557173</v>
      </c>
      <c r="G3" s="10">
        <v>0</v>
      </c>
      <c r="H3" s="11">
        <f>SUM(C3:G3)</f>
        <v>3041257</v>
      </c>
    </row>
    <row r="4" spans="1:8" x14ac:dyDescent="0.2">
      <c r="A4" s="5" t="s">
        <v>262</v>
      </c>
      <c r="B4" s="47" t="s">
        <v>248</v>
      </c>
      <c r="C4" s="2">
        <f>-'Raw Data'!CV5</f>
        <v>-977360</v>
      </c>
      <c r="D4" s="1">
        <f>-'Raw Data'!CW5</f>
        <v>-138200</v>
      </c>
      <c r="E4" s="1">
        <f>-'Raw Data'!CX5</f>
        <v>-156158</v>
      </c>
      <c r="F4" s="1">
        <f>-'Raw Data'!CY5</f>
        <v>-217986</v>
      </c>
      <c r="G4" s="10">
        <v>0</v>
      </c>
      <c r="H4" s="12">
        <f>SUM(C4:G4)</f>
        <v>-1489704</v>
      </c>
    </row>
    <row r="5" spans="1:8" x14ac:dyDescent="0.2">
      <c r="A5" s="5" t="s">
        <v>263</v>
      </c>
      <c r="B5" s="47" t="s">
        <v>249</v>
      </c>
      <c r="C5" s="2">
        <v>0</v>
      </c>
      <c r="D5" s="1">
        <v>0</v>
      </c>
      <c r="E5" s="1">
        <f>'Raw Data'!EZ5</f>
        <v>191838</v>
      </c>
      <c r="F5" s="1">
        <v>0</v>
      </c>
      <c r="G5" s="10">
        <f>'Raw Data'!FA5</f>
        <v>2926</v>
      </c>
      <c r="H5" s="12">
        <f>SUM(C5:G5)</f>
        <v>194764</v>
      </c>
    </row>
    <row r="6" spans="1:8" ht="17" thickBot="1" x14ac:dyDescent="0.25">
      <c r="A6" s="19" t="s">
        <v>264</v>
      </c>
      <c r="B6" s="48" t="s">
        <v>250</v>
      </c>
      <c r="C6" s="14">
        <v>0</v>
      </c>
      <c r="D6" s="15">
        <v>0</v>
      </c>
      <c r="E6" s="15">
        <f>-'Raw Data'!AG5</f>
        <v>-6754</v>
      </c>
      <c r="F6" s="15">
        <v>0</v>
      </c>
      <c r="G6" s="16">
        <f>-'Raw Data'!AH5</f>
        <v>0</v>
      </c>
      <c r="H6" s="17">
        <f>SUM(C6:G6)</f>
        <v>-6754</v>
      </c>
    </row>
    <row r="7" spans="1:8" ht="17" thickBot="1" x14ac:dyDescent="0.25">
      <c r="A7" s="400" t="s">
        <v>292</v>
      </c>
      <c r="B7" s="401"/>
      <c r="C7" s="41">
        <f>SUM(C3:C6)</f>
        <v>899936</v>
      </c>
      <c r="D7" s="31">
        <f>SUM(D3:D6)</f>
        <v>116294</v>
      </c>
      <c r="E7" s="31">
        <f>SUM(E3:E6)</f>
        <v>381220</v>
      </c>
      <c r="F7" s="31">
        <f>SUM(F3:F6)</f>
        <v>339187</v>
      </c>
      <c r="G7" s="37">
        <f>SUM(G3:G6)</f>
        <v>2926</v>
      </c>
      <c r="H7" s="36">
        <v>1739563</v>
      </c>
    </row>
    <row r="8" spans="1:8" x14ac:dyDescent="0.2">
      <c r="A8" s="30" t="s">
        <v>257</v>
      </c>
      <c r="B8" s="49" t="s">
        <v>244</v>
      </c>
      <c r="C8" s="3">
        <v>0</v>
      </c>
      <c r="D8" s="4">
        <v>0</v>
      </c>
      <c r="E8" s="4">
        <f>-'Raw Data'!DA5</f>
        <v>-349615</v>
      </c>
      <c r="F8" s="4">
        <f>-'Raw Data'!DB5</f>
        <v>-1138546</v>
      </c>
      <c r="G8" s="9"/>
      <c r="H8" s="18">
        <f t="shared" ref="H8:H28" si="0">SUM(C8:G8)</f>
        <v>-1488161</v>
      </c>
    </row>
    <row r="9" spans="1:8" x14ac:dyDescent="0.2">
      <c r="A9" s="5" t="s">
        <v>258</v>
      </c>
      <c r="B9" s="47" t="s">
        <v>245</v>
      </c>
      <c r="C9" s="2">
        <v>0</v>
      </c>
      <c r="D9" s="1">
        <v>0</v>
      </c>
      <c r="E9" s="1">
        <v>0</v>
      </c>
      <c r="F9" s="1">
        <v>0</v>
      </c>
      <c r="G9" s="10">
        <f>-'Raw Data'!EH5</f>
        <v>-517642</v>
      </c>
      <c r="H9" s="12">
        <f t="shared" si="0"/>
        <v>-517642</v>
      </c>
    </row>
    <row r="10" spans="1:8" x14ac:dyDescent="0.2">
      <c r="A10" s="5" t="s">
        <v>259</v>
      </c>
      <c r="B10" s="47" t="s">
        <v>246</v>
      </c>
      <c r="C10" s="2">
        <v>0</v>
      </c>
      <c r="D10" s="1">
        <v>0</v>
      </c>
      <c r="E10" s="1">
        <v>0</v>
      </c>
      <c r="F10" s="1">
        <v>0</v>
      </c>
      <c r="G10" s="10">
        <f>+'Raw Data'!ID5</f>
        <v>556880</v>
      </c>
      <c r="H10" s="12">
        <f t="shared" si="0"/>
        <v>556880</v>
      </c>
    </row>
    <row r="11" spans="1:8" ht="17" thickBot="1" x14ac:dyDescent="0.25">
      <c r="A11" s="19" t="s">
        <v>260</v>
      </c>
      <c r="B11" s="48" t="s">
        <v>247</v>
      </c>
      <c r="C11" s="14">
        <f>-'Raw Data'!ED5</f>
        <v>-156627</v>
      </c>
      <c r="D11" s="15">
        <f>-'Raw Data'!EE5</f>
        <v>-8476</v>
      </c>
      <c r="E11" s="15">
        <f>-'Raw Data'!EF5</f>
        <v>-45779</v>
      </c>
      <c r="F11" s="15">
        <f>-'Raw Data'!EG5</f>
        <v>-79758</v>
      </c>
      <c r="G11" s="16"/>
      <c r="H11" s="17">
        <f t="shared" si="0"/>
        <v>-290640</v>
      </c>
    </row>
    <row r="12" spans="1:8" ht="17" thickBot="1" x14ac:dyDescent="0.25">
      <c r="A12" s="408" t="s">
        <v>318</v>
      </c>
      <c r="B12" s="409"/>
      <c r="C12" s="42">
        <f>SUM(C8:C11)+SUM(C3:C6)</f>
        <v>743309</v>
      </c>
      <c r="D12" s="38">
        <f>SUM(D8:D11)+SUM(D3:D6)</f>
        <v>107818</v>
      </c>
      <c r="E12" s="38">
        <f>SUM(E8:E11)+SUM(E3:E6)</f>
        <v>-14174</v>
      </c>
      <c r="F12" s="38">
        <f>SUM(F8:F11)+SUM(F3:F6)</f>
        <v>-879117</v>
      </c>
      <c r="G12" s="39">
        <f>SUM(G8:G11)+SUM(G3:G6)</f>
        <v>42164</v>
      </c>
      <c r="H12" s="40">
        <f>SUM(C12:G12)</f>
        <v>0</v>
      </c>
    </row>
    <row r="13" spans="1:8" x14ac:dyDescent="0.2">
      <c r="A13" s="30" t="s">
        <v>291</v>
      </c>
      <c r="B13" s="49" t="s">
        <v>290</v>
      </c>
      <c r="C13" s="3">
        <f>-'Raw Data'!M5</f>
        <v>-563074</v>
      </c>
      <c r="D13" s="4">
        <f>-'Raw Data'!N5</f>
        <v>-62187</v>
      </c>
      <c r="E13" s="4">
        <f>-'Raw Data'!O5</f>
        <v>-168695</v>
      </c>
      <c r="F13" s="4">
        <f>-'Raw Data'!P5+'Raw Data'!ET5</f>
        <v>793630</v>
      </c>
      <c r="G13" s="9">
        <f>-'Raw Data'!Q5+'Raw Data'!EU5</f>
        <v>326</v>
      </c>
      <c r="H13" s="18">
        <f t="shared" si="0"/>
        <v>0</v>
      </c>
    </row>
    <row r="14" spans="1:8" x14ac:dyDescent="0.2">
      <c r="A14" s="5" t="s">
        <v>266</v>
      </c>
      <c r="B14" s="47" t="s">
        <v>267</v>
      </c>
      <c r="C14" s="2">
        <f>-'Raw Data'!S5</f>
        <v>-25680</v>
      </c>
      <c r="D14" s="1">
        <f>-'Raw Data'!T5</f>
        <v>-2638</v>
      </c>
      <c r="E14" s="1">
        <f>-'Raw Data'!U5+'Raw Data'!EW5</f>
        <v>220216</v>
      </c>
      <c r="F14" s="1">
        <f>-'Raw Data'!V5</f>
        <v>-60</v>
      </c>
      <c r="G14" s="10">
        <f>-'Raw Data'!W5+'Raw Data'!EX5</f>
        <v>-191838</v>
      </c>
      <c r="H14" s="18">
        <f t="shared" si="0"/>
        <v>0</v>
      </c>
    </row>
    <row r="15" spans="1:8" x14ac:dyDescent="0.2">
      <c r="A15" s="5" t="s">
        <v>268</v>
      </c>
      <c r="B15" s="47" t="s">
        <v>269</v>
      </c>
      <c r="C15" s="2">
        <f>'Raw Data'!FE5</f>
        <v>2329</v>
      </c>
      <c r="D15" s="1">
        <f>'Raw Data'!FF5</f>
        <v>0</v>
      </c>
      <c r="E15" s="1">
        <f>'Raw Data'!FG5-'Raw Data'!AD5</f>
        <v>-9083</v>
      </c>
      <c r="F15" s="1">
        <f>'Raw Data'!FH5</f>
        <v>2455</v>
      </c>
      <c r="G15" s="10">
        <f>'Raw Data'!FI5-'Raw Data'!AE5</f>
        <v>4299</v>
      </c>
      <c r="H15" s="12">
        <f t="shared" si="0"/>
        <v>0</v>
      </c>
    </row>
    <row r="16" spans="1:8" x14ac:dyDescent="0.2">
      <c r="A16" s="5" t="s">
        <v>270</v>
      </c>
      <c r="B16" s="47" t="s">
        <v>274</v>
      </c>
      <c r="C16" s="2">
        <f>-'Raw Data'!AY5+'Raw Data'!GB5</f>
        <v>-77226</v>
      </c>
      <c r="D16" s="1">
        <f>-'Raw Data'!AZ5+'Raw Data'!GC5</f>
        <v>23582</v>
      </c>
      <c r="E16" s="1">
        <f>'Raw Data'!GD5</f>
        <v>20478</v>
      </c>
      <c r="F16" s="1">
        <f>'Raw Data'!GE5</f>
        <v>53294</v>
      </c>
      <c r="G16" s="10">
        <f>-'Raw Data'!BA5+'Raw Data'!GF5</f>
        <v>-20128</v>
      </c>
      <c r="H16" s="12">
        <f t="shared" si="0"/>
        <v>0</v>
      </c>
    </row>
    <row r="17" spans="1:8" x14ac:dyDescent="0.2">
      <c r="A17" s="5" t="s">
        <v>271</v>
      </c>
      <c r="B17" s="47" t="s">
        <v>273</v>
      </c>
      <c r="C17" s="2">
        <f>-'Raw Data'!AS5+'Raw Data'!FV5</f>
        <v>-15241</v>
      </c>
      <c r="D17" s="1">
        <f>-'Raw Data'!AT5+'Raw Data'!FW5</f>
        <v>35194</v>
      </c>
      <c r="E17" s="1">
        <f>-'Raw Data'!AU5+'Raw Data'!FX5</f>
        <v>-44793</v>
      </c>
      <c r="F17" s="1">
        <f>-'Raw Data'!AV5+'Raw Data'!FY5</f>
        <v>-1090</v>
      </c>
      <c r="G17" s="10">
        <f>-'Raw Data'!AW5+'Raw Data'!FZ5</f>
        <v>25930</v>
      </c>
      <c r="H17" s="12">
        <f t="shared" si="0"/>
        <v>0</v>
      </c>
    </row>
    <row r="18" spans="1:8" x14ac:dyDescent="0.2">
      <c r="A18" s="5" t="s">
        <v>272</v>
      </c>
      <c r="B18" s="47" t="s">
        <v>275</v>
      </c>
      <c r="C18" s="2">
        <f>'Raw Data'!GH5+'Raw Data'!GL5+'Raw Data'!GR5-'Raw Data'!BC5-'Raw Data'!BL5</f>
        <v>707</v>
      </c>
      <c r="D18" s="1">
        <f>'Raw Data'!GI5+'Raw Data'!GM5+'Raw Data'!GS5-'Raw Data'!BD5-'Raw Data'!BH5-'Raw Data'!BM5</f>
        <v>-96941</v>
      </c>
      <c r="E18" s="1">
        <f>'Raw Data'!GN5+'Raw Data'!GT5</f>
        <v>1428</v>
      </c>
      <c r="F18" s="1">
        <f>'Raw Data'!GO5+'Raw Data'!GU5-'Raw Data'!BE5-'Raw Data'!BI5-'Raw Data'!BN5</f>
        <v>91064</v>
      </c>
      <c r="G18" s="10">
        <f>'Raw Data'!GJ5+'Raw Data'!GP5-'Raw Data'!BF5-'Raw Data'!BJ5</f>
        <v>3742</v>
      </c>
      <c r="H18" s="12">
        <f t="shared" si="0"/>
        <v>0</v>
      </c>
    </row>
    <row r="19" spans="1:8" x14ac:dyDescent="0.2">
      <c r="A19" s="5" t="s">
        <v>276</v>
      </c>
      <c r="B19" s="47" t="s">
        <v>277</v>
      </c>
      <c r="C19" s="2">
        <f>-'Raw Data'!BP5</f>
        <v>-32406</v>
      </c>
      <c r="D19" s="1">
        <f>-'Raw Data'!BQ5</f>
        <v>-13922</v>
      </c>
      <c r="E19" s="1">
        <f>'Raw Data'!GW5-'Raw Data'!BR5</f>
        <v>241802</v>
      </c>
      <c r="F19" s="1">
        <f>-'Raw Data'!BS5</f>
        <v>-195544</v>
      </c>
      <c r="G19" s="10">
        <f>'Raw Data'!GX5-'Raw Data'!BT5</f>
        <v>70</v>
      </c>
      <c r="H19" s="12">
        <f t="shared" si="0"/>
        <v>0</v>
      </c>
    </row>
    <row r="20" spans="1:8" x14ac:dyDescent="0.2">
      <c r="A20" s="5" t="s">
        <v>278</v>
      </c>
      <c r="B20" s="47" t="s">
        <v>279</v>
      </c>
      <c r="C20" s="2">
        <f>'Raw Data'!IF5-'Raw Data'!IT5</f>
        <v>0</v>
      </c>
      <c r="D20" s="1">
        <f>'Raw Data'!IG5-'Raw Data'!IU5</f>
        <v>58157</v>
      </c>
      <c r="E20" s="1">
        <f>'Raw Data'!IH5-'Raw Data'!IV5</f>
        <v>-115965</v>
      </c>
      <c r="F20" s="1">
        <f>'Raw Data'!II5+'Raw Data'!IL5-'Raw Data'!IQ5-'Raw Data'!IW5</f>
        <v>55350</v>
      </c>
      <c r="G20" s="10">
        <f>'Raw Data'!IJ5+'Raw Data'!IM5-'Raw Data'!IR5</f>
        <v>2458</v>
      </c>
      <c r="H20" s="12">
        <f t="shared" si="0"/>
        <v>0</v>
      </c>
    </row>
    <row r="21" spans="1:8" x14ac:dyDescent="0.2">
      <c r="A21" s="5" t="s">
        <v>285</v>
      </c>
      <c r="B21" s="47" t="s">
        <v>280</v>
      </c>
      <c r="C21" s="2">
        <f>-'Raw Data'!CB5+'Raw Data'!HF5</f>
        <v>-352</v>
      </c>
      <c r="D21" s="1">
        <f>-'Raw Data'!CC5+'Raw Data'!HG5</f>
        <v>-5969</v>
      </c>
      <c r="E21" s="1">
        <f>-'Raw Data'!CD5+'Raw Data'!HH5</f>
        <v>-41270</v>
      </c>
      <c r="F21" s="1">
        <f>-'Raw Data'!CE5+'Raw Data'!HI5</f>
        <v>23256</v>
      </c>
      <c r="G21" s="10">
        <f>-'Raw Data'!CF5+'Raw Data'!HJ5</f>
        <v>24335</v>
      </c>
      <c r="H21" s="12">
        <f t="shared" si="0"/>
        <v>0</v>
      </c>
    </row>
    <row r="22" spans="1:8" x14ac:dyDescent="0.2">
      <c r="A22" s="5" t="s">
        <v>281</v>
      </c>
      <c r="B22" s="47" t="s">
        <v>282</v>
      </c>
      <c r="C22" s="2">
        <f>0</f>
        <v>0</v>
      </c>
      <c r="D22" s="1">
        <f>-'Raw Data'!CH5</f>
        <v>-58157</v>
      </c>
      <c r="E22" s="1">
        <v>0</v>
      </c>
      <c r="F22" s="1">
        <f>+'Raw Data'!HL5</f>
        <v>58157</v>
      </c>
      <c r="G22" s="10">
        <f>+'Raw Data'!HM5</f>
        <v>0</v>
      </c>
      <c r="H22" s="12">
        <f t="shared" si="0"/>
        <v>0</v>
      </c>
    </row>
    <row r="23" spans="1:8" ht="17" thickBot="1" x14ac:dyDescent="0.25">
      <c r="A23" s="22" t="s">
        <v>283</v>
      </c>
      <c r="B23" s="50" t="s">
        <v>284</v>
      </c>
      <c r="C23" s="14">
        <f>-'Raw Data'!CJ5+'Raw Data'!HO5</f>
        <v>3609</v>
      </c>
      <c r="D23" s="15">
        <f>-'Raw Data'!CK5+'Raw Data'!HP5</f>
        <v>0</v>
      </c>
      <c r="E23" s="15">
        <f>-'Raw Data'!CL5+'Raw Data'!HQ5</f>
        <v>-6239</v>
      </c>
      <c r="F23" s="15">
        <f>-'Raw Data'!CM5+'Raw Data'!HR5</f>
        <v>1939</v>
      </c>
      <c r="G23" s="16">
        <f>-'Raw Data'!CN5+'Raw Data'!HS5</f>
        <v>691</v>
      </c>
      <c r="H23" s="17">
        <f t="shared" si="0"/>
        <v>0</v>
      </c>
    </row>
    <row r="24" spans="1:8" ht="17" thickBot="1" x14ac:dyDescent="0.25">
      <c r="A24" s="410" t="s">
        <v>319</v>
      </c>
      <c r="B24" s="411"/>
      <c r="C24" s="53">
        <f>SUM(C13:C23)</f>
        <v>-707334</v>
      </c>
      <c r="D24" s="54">
        <f t="shared" ref="D24:E24" si="1">SUM(D13:D23)</f>
        <v>-122881</v>
      </c>
      <c r="E24" s="54">
        <f t="shared" si="1"/>
        <v>97879</v>
      </c>
      <c r="F24" s="54">
        <f>SUM(F13:F23)</f>
        <v>882451</v>
      </c>
      <c r="G24" s="55">
        <f t="shared" ref="G24" si="2">SUM(G13:G23)</f>
        <v>-150115</v>
      </c>
      <c r="H24" s="56">
        <f t="shared" si="0"/>
        <v>0</v>
      </c>
    </row>
    <row r="25" spans="1:8" x14ac:dyDescent="0.2">
      <c r="A25" s="412" t="s">
        <v>288</v>
      </c>
      <c r="B25" s="413"/>
      <c r="C25" s="3">
        <f>C24+C12</f>
        <v>35975</v>
      </c>
      <c r="D25" s="4">
        <f>D24+D12</f>
        <v>-15063</v>
      </c>
      <c r="E25" s="4">
        <f>E24+E12</f>
        <v>83705</v>
      </c>
      <c r="F25" s="4">
        <f>F24+F12</f>
        <v>3334</v>
      </c>
      <c r="G25" s="9">
        <f>G24+G12</f>
        <v>-107951</v>
      </c>
      <c r="H25" s="20">
        <f>SUM(C25:G25)</f>
        <v>0</v>
      </c>
    </row>
    <row r="26" spans="1:8" x14ac:dyDescent="0.2">
      <c r="A26" s="19" t="s">
        <v>316</v>
      </c>
      <c r="B26" s="48" t="s">
        <v>289</v>
      </c>
      <c r="C26" s="2">
        <f>-'Raw Data'!CP5</f>
        <v>-1916</v>
      </c>
      <c r="D26" s="1">
        <f>-'Raw Data'!CQ5</f>
        <v>-4</v>
      </c>
      <c r="E26" s="1">
        <f>-'Raw Data'!CR5</f>
        <v>1906</v>
      </c>
      <c r="F26" s="1">
        <f>-'Raw Data'!CS5</f>
        <v>233</v>
      </c>
      <c r="G26" s="10">
        <f>-'Raw Data'!CT5</f>
        <v>-219</v>
      </c>
      <c r="H26" s="12">
        <f t="shared" si="0"/>
        <v>0</v>
      </c>
    </row>
    <row r="27" spans="1:8" ht="17" thickBot="1" x14ac:dyDescent="0.25">
      <c r="A27" s="22" t="s">
        <v>315</v>
      </c>
      <c r="B27" s="51" t="s">
        <v>317</v>
      </c>
      <c r="C27" s="32">
        <v>0</v>
      </c>
      <c r="D27" s="21">
        <v>0</v>
      </c>
      <c r="E27" s="21">
        <f>-SUM(E5:E6)</f>
        <v>-185084</v>
      </c>
      <c r="F27" s="21">
        <v>0</v>
      </c>
      <c r="G27" s="25">
        <f>SUM(E5:E6)</f>
        <v>185084</v>
      </c>
      <c r="H27" s="28">
        <f>SUM(C27:G27)</f>
        <v>0</v>
      </c>
    </row>
    <row r="28" spans="1:8" ht="17" thickBot="1" x14ac:dyDescent="0.25">
      <c r="A28" s="398" t="s">
        <v>320</v>
      </c>
      <c r="B28" s="399"/>
      <c r="C28" s="33">
        <f t="shared" ref="C28:D28" si="3">SUM(C25:C27)</f>
        <v>34059</v>
      </c>
      <c r="D28" s="23">
        <f t="shared" si="3"/>
        <v>-15067</v>
      </c>
      <c r="E28" s="23">
        <f>SUM(E25:E27)</f>
        <v>-99473</v>
      </c>
      <c r="F28" s="23">
        <f t="shared" ref="F28:G28" si="4">SUM(F25:F27)</f>
        <v>3567</v>
      </c>
      <c r="G28" s="26">
        <f t="shared" si="4"/>
        <v>76914</v>
      </c>
      <c r="H28" s="29">
        <f t="shared" si="0"/>
        <v>0</v>
      </c>
    </row>
    <row r="29" spans="1:8" ht="17" thickBot="1" x14ac:dyDescent="0.25">
      <c r="A29" s="57" t="s">
        <v>286</v>
      </c>
      <c r="B29" s="52" t="s">
        <v>287</v>
      </c>
      <c r="C29" s="34">
        <f>'Raw Data'!G5</f>
        <v>34059</v>
      </c>
      <c r="D29" s="24">
        <f>'Raw Data'!H5</f>
        <v>-15067</v>
      </c>
      <c r="E29" s="24">
        <f>'Raw Data'!I5</f>
        <v>-99473</v>
      </c>
      <c r="F29" s="24">
        <f>'Raw Data'!J5</f>
        <v>3567</v>
      </c>
      <c r="G29" s="27">
        <f>'Raw Data'!K5</f>
        <v>76914</v>
      </c>
      <c r="H29" s="35">
        <f t="shared" ref="H29" si="5">SUM(C29:G29)</f>
        <v>0</v>
      </c>
    </row>
  </sheetData>
  <mergeCells count="7">
    <mergeCell ref="A28:B28"/>
    <mergeCell ref="A7:B7"/>
    <mergeCell ref="H1:H2"/>
    <mergeCell ref="A1:B2"/>
    <mergeCell ref="A12:B12"/>
    <mergeCell ref="A24:B24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F14" sqref="F14"/>
    </sheetView>
  </sheetViews>
  <sheetFormatPr baseColWidth="10" defaultColWidth="11" defaultRowHeight="16" x14ac:dyDescent="0.2"/>
  <cols>
    <col min="1" max="1" width="58.1640625" bestFit="1" customWidth="1"/>
    <col min="2" max="2" width="9.33203125" bestFit="1" customWidth="1"/>
    <col min="3" max="3" width="23" bestFit="1" customWidth="1"/>
    <col min="4" max="4" width="7.6640625" bestFit="1" customWidth="1"/>
    <col min="5" max="5" width="19.6640625" bestFit="1" customWidth="1"/>
    <col min="6" max="6" width="11.5" bestFit="1" customWidth="1"/>
    <col min="8" max="8" width="12.5" bestFit="1" customWidth="1"/>
    <col min="9" max="9" width="8.6640625" bestFit="1" customWidth="1"/>
  </cols>
  <sheetData>
    <row r="1" spans="1:9" x14ac:dyDescent="0.2">
      <c r="A1" s="404">
        <v>2013</v>
      </c>
      <c r="B1" s="405"/>
      <c r="C1" s="414" t="s">
        <v>252</v>
      </c>
      <c r="D1" s="415"/>
      <c r="E1" s="8" t="s">
        <v>253</v>
      </c>
      <c r="F1" s="8" t="s">
        <v>254</v>
      </c>
      <c r="G1" s="8" t="s">
        <v>255</v>
      </c>
      <c r="H1" s="13" t="s">
        <v>256</v>
      </c>
      <c r="I1" s="402" t="s">
        <v>265</v>
      </c>
    </row>
    <row r="2" spans="1:9" ht="17" thickBot="1" x14ac:dyDescent="0.25">
      <c r="A2" s="406"/>
      <c r="B2" s="407"/>
      <c r="C2" s="416" t="s">
        <v>239</v>
      </c>
      <c r="D2" s="417"/>
      <c r="E2" s="44" t="s">
        <v>240</v>
      </c>
      <c r="F2" s="44" t="s">
        <v>241</v>
      </c>
      <c r="G2" s="44" t="s">
        <v>242</v>
      </c>
      <c r="H2" s="45" t="s">
        <v>251</v>
      </c>
      <c r="I2" s="403"/>
    </row>
    <row r="3" spans="1:9" ht="15.75" hidden="1" x14ac:dyDescent="0.25">
      <c r="A3" s="6" t="s">
        <v>261</v>
      </c>
      <c r="B3" s="46" t="s">
        <v>243</v>
      </c>
      <c r="C3" s="2">
        <f>'Raw Data'!HU5</f>
        <v>1877296</v>
      </c>
      <c r="D3" s="2"/>
      <c r="E3" s="1">
        <f>'Raw Data'!HV5</f>
        <v>254494</v>
      </c>
      <c r="F3" s="1">
        <f>'Raw Data'!HW5</f>
        <v>352294</v>
      </c>
      <c r="G3" s="1">
        <f>'Raw Data'!HX5</f>
        <v>557173</v>
      </c>
      <c r="H3" s="10">
        <v>0</v>
      </c>
      <c r="I3" s="11">
        <f>SUM(C3:H3)</f>
        <v>3041257</v>
      </c>
    </row>
    <row r="4" spans="1:9" ht="16.5" hidden="1" thickBot="1" x14ac:dyDescent="0.3">
      <c r="A4" s="5" t="s">
        <v>262</v>
      </c>
      <c r="B4" s="47" t="s">
        <v>248</v>
      </c>
      <c r="C4" s="2">
        <f>-'Raw Data'!CV5</f>
        <v>-977360</v>
      </c>
      <c r="D4" s="2"/>
      <c r="E4" s="1">
        <f>-'Raw Data'!CW5</f>
        <v>-138200</v>
      </c>
      <c r="F4" s="1">
        <f>-'Raw Data'!CX5</f>
        <v>-156158</v>
      </c>
      <c r="G4" s="1">
        <f>-'Raw Data'!CY5</f>
        <v>-217986</v>
      </c>
      <c r="H4" s="10">
        <v>0</v>
      </c>
      <c r="I4" s="12">
        <f>SUM(C4:H4)</f>
        <v>-1489704</v>
      </c>
    </row>
    <row r="5" spans="1:9" ht="16.5" hidden="1" thickBot="1" x14ac:dyDescent="0.3">
      <c r="A5" s="400" t="s">
        <v>292</v>
      </c>
      <c r="B5" s="401"/>
      <c r="C5" s="31">
        <f t="shared" ref="C5:E5" si="0">SUM(C3:C4)</f>
        <v>899936</v>
      </c>
      <c r="D5" s="31"/>
      <c r="E5" s="31">
        <f t="shared" si="0"/>
        <v>116294</v>
      </c>
      <c r="F5" s="31">
        <f>SUM(F3:F4)</f>
        <v>196136</v>
      </c>
      <c r="G5" s="31">
        <f t="shared" ref="G5:H5" si="1">SUM(G3:G4)</f>
        <v>339187</v>
      </c>
      <c r="H5" s="31">
        <f t="shared" si="1"/>
        <v>0</v>
      </c>
      <c r="I5" s="36">
        <v>1739563</v>
      </c>
    </row>
    <row r="6" spans="1:9" ht="17" thickBot="1" x14ac:dyDescent="0.25">
      <c r="A6" s="418" t="s">
        <v>292</v>
      </c>
      <c r="B6" s="419"/>
      <c r="C6" s="41">
        <f>SUM(C8:C11)</f>
        <v>1739563</v>
      </c>
      <c r="D6" s="41"/>
      <c r="E6" s="41"/>
      <c r="F6" s="41"/>
      <c r="G6" s="41"/>
      <c r="H6" s="340"/>
      <c r="I6" s="36"/>
    </row>
    <row r="7" spans="1:9" x14ac:dyDescent="0.2">
      <c r="A7" s="59" t="s">
        <v>321</v>
      </c>
      <c r="B7" s="60"/>
      <c r="C7" s="64">
        <f>-SUM(E5:H5)</f>
        <v>-651617</v>
      </c>
      <c r="D7" s="62"/>
      <c r="E7" s="338">
        <f>E5</f>
        <v>116294</v>
      </c>
      <c r="F7" s="338">
        <f>F5</f>
        <v>196136</v>
      </c>
      <c r="G7" s="338">
        <f>G5</f>
        <v>339187</v>
      </c>
      <c r="H7" s="339">
        <f>H5</f>
        <v>0</v>
      </c>
      <c r="I7" s="18">
        <f t="shared" ref="I7:I24" si="2">SUM(C7:H7)</f>
        <v>0</v>
      </c>
    </row>
    <row r="8" spans="1:9" x14ac:dyDescent="0.2">
      <c r="A8" s="30" t="s">
        <v>257</v>
      </c>
      <c r="B8" s="49" t="s">
        <v>244</v>
      </c>
      <c r="C8" s="64">
        <f>-SUM(F8:G8)</f>
        <v>1488161</v>
      </c>
      <c r="D8" s="62"/>
      <c r="E8" s="4">
        <v>0</v>
      </c>
      <c r="F8" s="4">
        <f>-'Raw Data'!DA5</f>
        <v>-349615</v>
      </c>
      <c r="G8" s="4">
        <f>-'Raw Data'!DB5</f>
        <v>-1138546</v>
      </c>
      <c r="H8" s="9">
        <v>0</v>
      </c>
      <c r="I8" s="18">
        <f t="shared" si="2"/>
        <v>0</v>
      </c>
    </row>
    <row r="9" spans="1:9" x14ac:dyDescent="0.2">
      <c r="A9" s="5" t="s">
        <v>258</v>
      </c>
      <c r="B9" s="47" t="s">
        <v>245</v>
      </c>
      <c r="C9" s="63">
        <f>-H9</f>
        <v>517642</v>
      </c>
      <c r="D9" s="61"/>
      <c r="E9" s="1">
        <v>0</v>
      </c>
      <c r="F9" s="1">
        <v>0</v>
      </c>
      <c r="G9" s="1">
        <v>0</v>
      </c>
      <c r="H9" s="10">
        <f>-'Raw Data'!EH5</f>
        <v>-517642</v>
      </c>
      <c r="I9" s="12">
        <f t="shared" si="2"/>
        <v>0</v>
      </c>
    </row>
    <row r="10" spans="1:9" x14ac:dyDescent="0.2">
      <c r="A10" s="5" t="s">
        <v>259</v>
      </c>
      <c r="B10" s="47" t="s">
        <v>246</v>
      </c>
      <c r="C10" s="63">
        <f>-H10</f>
        <v>-556880</v>
      </c>
      <c r="D10" s="61"/>
      <c r="E10" s="1">
        <v>0</v>
      </c>
      <c r="F10" s="1">
        <v>0</v>
      </c>
      <c r="G10" s="1">
        <v>0</v>
      </c>
      <c r="H10" s="10">
        <f>+'Raw Data'!ID5</f>
        <v>556880</v>
      </c>
      <c r="I10" s="12">
        <f t="shared" si="2"/>
        <v>0</v>
      </c>
    </row>
    <row r="11" spans="1:9" x14ac:dyDescent="0.2">
      <c r="A11" s="5" t="s">
        <v>260</v>
      </c>
      <c r="B11" s="47" t="s">
        <v>247</v>
      </c>
      <c r="C11" s="63">
        <f>'Raw Data'!ED5-SUM(E11:G11)</f>
        <v>290640</v>
      </c>
      <c r="D11" s="61">
        <f>-'Raw Data'!ED5</f>
        <v>-156627</v>
      </c>
      <c r="E11" s="1">
        <f>-'Raw Data'!EE5</f>
        <v>-8476</v>
      </c>
      <c r="F11" s="1">
        <f>-'Raw Data'!EF5</f>
        <v>-45779</v>
      </c>
      <c r="G11" s="1">
        <f>-'Raw Data'!EG5</f>
        <v>-79758</v>
      </c>
      <c r="H11" s="10">
        <v>0</v>
      </c>
      <c r="I11" s="12">
        <f t="shared" si="2"/>
        <v>0</v>
      </c>
    </row>
    <row r="12" spans="1:9" x14ac:dyDescent="0.2">
      <c r="A12" s="30" t="s">
        <v>291</v>
      </c>
      <c r="B12" s="49" t="s">
        <v>290</v>
      </c>
      <c r="C12" s="3">
        <f>-'Raw Data'!M5</f>
        <v>-563074</v>
      </c>
      <c r="D12" s="3"/>
      <c r="E12" s="4">
        <f>-'Raw Data'!N5</f>
        <v>-62187</v>
      </c>
      <c r="F12" s="4">
        <f>-'Raw Data'!O5</f>
        <v>-168695</v>
      </c>
      <c r="G12" s="4">
        <f>-'Raw Data'!P5+'Raw Data'!ET5</f>
        <v>793630</v>
      </c>
      <c r="H12" s="9">
        <f>-'Raw Data'!Q5+'Raw Data'!EU5</f>
        <v>326</v>
      </c>
      <c r="I12" s="18">
        <f t="shared" si="2"/>
        <v>0</v>
      </c>
    </row>
    <row r="13" spans="1:9" x14ac:dyDescent="0.2">
      <c r="A13" s="5" t="s">
        <v>266</v>
      </c>
      <c r="B13" s="47" t="s">
        <v>267</v>
      </c>
      <c r="C13" s="2">
        <f>-'Raw Data'!S5-'Raw Data'!EZ5-'Raw Data'!FA5</f>
        <v>-220444</v>
      </c>
      <c r="D13" s="2"/>
      <c r="E13" s="1">
        <f>-'Raw Data'!T5</f>
        <v>-2638</v>
      </c>
      <c r="F13" s="1">
        <f>-'Raw Data'!U5+'Raw Data'!EW5</f>
        <v>220216</v>
      </c>
      <c r="G13" s="1">
        <f>-'Raw Data'!V5</f>
        <v>-60</v>
      </c>
      <c r="H13" s="10">
        <f>'Raw Data'!EX5</f>
        <v>2926</v>
      </c>
      <c r="I13" s="18">
        <f t="shared" si="2"/>
        <v>0</v>
      </c>
    </row>
    <row r="14" spans="1:9" x14ac:dyDescent="0.2">
      <c r="A14" s="5" t="s">
        <v>268</v>
      </c>
      <c r="B14" s="47" t="s">
        <v>269</v>
      </c>
      <c r="C14" s="2">
        <f>'Raw Data'!FE5+'Raw Data'!AG5</f>
        <v>9083</v>
      </c>
      <c r="D14" s="2"/>
      <c r="E14" s="1">
        <f>'Raw Data'!FF5</f>
        <v>0</v>
      </c>
      <c r="F14" s="1">
        <f>'Raw Data'!FG5-'Raw Data'!AD5</f>
        <v>-9083</v>
      </c>
      <c r="G14" s="1">
        <f>'Raw Data'!FH5</f>
        <v>2455</v>
      </c>
      <c r="H14" s="10">
        <f>'Raw Data'!FI5-'Raw Data'!AE5-'Raw Data'!AG5</f>
        <v>-2455</v>
      </c>
      <c r="I14" s="12">
        <f t="shared" si="2"/>
        <v>0</v>
      </c>
    </row>
    <row r="15" spans="1:9" x14ac:dyDescent="0.2">
      <c r="A15" s="5" t="s">
        <v>270</v>
      </c>
      <c r="B15" s="47" t="s">
        <v>274</v>
      </c>
      <c r="C15" s="2">
        <f>-'Raw Data'!AY5+'Raw Data'!GB5</f>
        <v>-77226</v>
      </c>
      <c r="D15" s="2"/>
      <c r="E15" s="1">
        <f>-'Raw Data'!AZ5+'Raw Data'!GC5</f>
        <v>23582</v>
      </c>
      <c r="F15" s="1">
        <f>'Raw Data'!GD5</f>
        <v>20478</v>
      </c>
      <c r="G15" s="1">
        <f>'Raw Data'!GE5</f>
        <v>53294</v>
      </c>
      <c r="H15" s="10">
        <f>-'Raw Data'!BA5+'Raw Data'!GF5</f>
        <v>-20128</v>
      </c>
      <c r="I15" s="12">
        <f t="shared" si="2"/>
        <v>0</v>
      </c>
    </row>
    <row r="16" spans="1:9" x14ac:dyDescent="0.2">
      <c r="A16" s="5" t="s">
        <v>271</v>
      </c>
      <c r="B16" s="47" t="s">
        <v>273</v>
      </c>
      <c r="C16" s="2">
        <f>-'Raw Data'!AS5+'Raw Data'!FV5</f>
        <v>-15241</v>
      </c>
      <c r="D16" s="2"/>
      <c r="E16" s="1">
        <f>-'Raw Data'!AT5+'Raw Data'!FW5</f>
        <v>35194</v>
      </c>
      <c r="F16" s="1">
        <f>-'Raw Data'!AU5+'Raw Data'!FX5</f>
        <v>-44793</v>
      </c>
      <c r="G16" s="1">
        <f>-'Raw Data'!AV5+'Raw Data'!FY5</f>
        <v>-1090</v>
      </c>
      <c r="H16" s="10">
        <f>-'Raw Data'!AW5+'Raw Data'!FZ5</f>
        <v>25930</v>
      </c>
      <c r="I16" s="12">
        <f t="shared" si="2"/>
        <v>0</v>
      </c>
    </row>
    <row r="17" spans="1:9" x14ac:dyDescent="0.2">
      <c r="A17" s="5" t="s">
        <v>272</v>
      </c>
      <c r="B17" s="47" t="s">
        <v>275</v>
      </c>
      <c r="C17" s="2">
        <f>'Raw Data'!GH5+'Raw Data'!GL5+'Raw Data'!GR5-'Raw Data'!BC5-'Raw Data'!BL5</f>
        <v>707</v>
      </c>
      <c r="D17" s="2"/>
      <c r="E17" s="1">
        <f>'Raw Data'!GI5+'Raw Data'!GM5+'Raw Data'!GS5-'Raw Data'!BD5-'Raw Data'!BH5-'Raw Data'!BM5</f>
        <v>-96941</v>
      </c>
      <c r="F17" s="1">
        <f>'Raw Data'!GN5+'Raw Data'!GT5</f>
        <v>1428</v>
      </c>
      <c r="G17" s="1">
        <f>'Raw Data'!GO5+'Raw Data'!GU5-'Raw Data'!BE5-'Raw Data'!BI5-'Raw Data'!BN5</f>
        <v>91064</v>
      </c>
      <c r="H17" s="10">
        <f>'Raw Data'!GJ5+'Raw Data'!GP5-'Raw Data'!BF5-'Raw Data'!BJ5</f>
        <v>3742</v>
      </c>
      <c r="I17" s="12">
        <f t="shared" si="2"/>
        <v>0</v>
      </c>
    </row>
    <row r="18" spans="1:9" x14ac:dyDescent="0.2">
      <c r="A18" s="5" t="s">
        <v>276</v>
      </c>
      <c r="B18" s="47" t="s">
        <v>277</v>
      </c>
      <c r="C18" s="2">
        <f>-'Raw Data'!BP5</f>
        <v>-32406</v>
      </c>
      <c r="D18" s="2"/>
      <c r="E18" s="1">
        <f>-'Raw Data'!BQ5</f>
        <v>-13922</v>
      </c>
      <c r="F18" s="1">
        <f>'Raw Data'!GW5-'Raw Data'!BR5</f>
        <v>241802</v>
      </c>
      <c r="G18" s="1">
        <f>-'Raw Data'!BS5</f>
        <v>-195544</v>
      </c>
      <c r="H18" s="10">
        <f>'Raw Data'!GX5-'Raw Data'!BT5</f>
        <v>70</v>
      </c>
      <c r="I18" s="12">
        <f t="shared" si="2"/>
        <v>0</v>
      </c>
    </row>
    <row r="19" spans="1:9" x14ac:dyDescent="0.2">
      <c r="A19" s="5" t="s">
        <v>278</v>
      </c>
      <c r="B19" s="47" t="s">
        <v>279</v>
      </c>
      <c r="C19" s="2">
        <f>'Raw Data'!IF5-'Raw Data'!IT5</f>
        <v>0</v>
      </c>
      <c r="D19" s="2"/>
      <c r="E19" s="1">
        <f>'Raw Data'!IG5-'Raw Data'!IU5</f>
        <v>58157</v>
      </c>
      <c r="F19" s="1">
        <f>'Raw Data'!IH5-'Raw Data'!IV5</f>
        <v>-115965</v>
      </c>
      <c r="G19" s="1">
        <f>'Raw Data'!II5+'Raw Data'!IL5-'Raw Data'!IQ5-'Raw Data'!IW5</f>
        <v>55350</v>
      </c>
      <c r="H19" s="10">
        <f>'Raw Data'!IJ5+'Raw Data'!IM5-'Raw Data'!IR5</f>
        <v>2458</v>
      </c>
      <c r="I19" s="12">
        <f t="shared" si="2"/>
        <v>0</v>
      </c>
    </row>
    <row r="20" spans="1:9" x14ac:dyDescent="0.2">
      <c r="A20" s="5" t="s">
        <v>285</v>
      </c>
      <c r="B20" s="47" t="s">
        <v>280</v>
      </c>
      <c r="C20" s="2">
        <f>-'Raw Data'!CB5+'Raw Data'!HF5</f>
        <v>-352</v>
      </c>
      <c r="D20" s="2"/>
      <c r="E20" s="1">
        <f>-'Raw Data'!CC5+'Raw Data'!HG5</f>
        <v>-5969</v>
      </c>
      <c r="F20" s="1">
        <f>-'Raw Data'!CD5+'Raw Data'!HH5</f>
        <v>-41270</v>
      </c>
      <c r="G20" s="1">
        <f>-'Raw Data'!CE5+'Raw Data'!HI5</f>
        <v>23256</v>
      </c>
      <c r="H20" s="10">
        <f>-'Raw Data'!CF5+'Raw Data'!HJ5</f>
        <v>24335</v>
      </c>
      <c r="I20" s="12">
        <f t="shared" si="2"/>
        <v>0</v>
      </c>
    </row>
    <row r="21" spans="1:9" x14ac:dyDescent="0.2">
      <c r="A21" s="5" t="s">
        <v>281</v>
      </c>
      <c r="B21" s="47" t="s">
        <v>282</v>
      </c>
      <c r="C21" s="2">
        <f>0</f>
        <v>0</v>
      </c>
      <c r="D21" s="2"/>
      <c r="E21" s="1">
        <f>-'Raw Data'!CH5</f>
        <v>-58157</v>
      </c>
      <c r="F21" s="1">
        <v>0</v>
      </c>
      <c r="G21" s="1">
        <f>+'Raw Data'!HL5</f>
        <v>58157</v>
      </c>
      <c r="H21" s="10">
        <f>+'Raw Data'!HM5</f>
        <v>0</v>
      </c>
      <c r="I21" s="12">
        <f t="shared" si="2"/>
        <v>0</v>
      </c>
    </row>
    <row r="22" spans="1:9" x14ac:dyDescent="0.2">
      <c r="A22" s="5" t="s">
        <v>283</v>
      </c>
      <c r="B22" s="47" t="s">
        <v>284</v>
      </c>
      <c r="C22" s="14">
        <f>-'Raw Data'!CJ5+'Raw Data'!HO5</f>
        <v>3609</v>
      </c>
      <c r="D22" s="14"/>
      <c r="E22" s="15">
        <f>-'Raw Data'!CK5+'Raw Data'!HP5</f>
        <v>0</v>
      </c>
      <c r="F22" s="15">
        <f>-'Raw Data'!CL5+'Raw Data'!HQ5</f>
        <v>-6239</v>
      </c>
      <c r="G22" s="15">
        <f>-'Raw Data'!CM5+'Raw Data'!HR5</f>
        <v>1939</v>
      </c>
      <c r="H22" s="16">
        <f>-'Raw Data'!CN5+'Raw Data'!HS5</f>
        <v>691</v>
      </c>
      <c r="I22" s="17">
        <f t="shared" si="2"/>
        <v>0</v>
      </c>
    </row>
    <row r="23" spans="1:9" ht="17" thickBot="1" x14ac:dyDescent="0.25">
      <c r="A23" s="19" t="s">
        <v>316</v>
      </c>
      <c r="B23" s="48" t="s">
        <v>289</v>
      </c>
      <c r="C23" s="2">
        <f>-'Raw Data'!CP5</f>
        <v>-1916</v>
      </c>
      <c r="D23" s="2"/>
      <c r="E23" s="1">
        <f>-'Raw Data'!CQ5</f>
        <v>-4</v>
      </c>
      <c r="F23" s="1">
        <f>-'Raw Data'!CR5</f>
        <v>1906</v>
      </c>
      <c r="G23" s="1">
        <f>-'Raw Data'!CS5</f>
        <v>233</v>
      </c>
      <c r="H23" s="10">
        <f>-'Raw Data'!CT5</f>
        <v>-219</v>
      </c>
      <c r="I23" s="12">
        <f t="shared" si="2"/>
        <v>0</v>
      </c>
    </row>
    <row r="24" spans="1:9" ht="17" thickBot="1" x14ac:dyDescent="0.25">
      <c r="A24" s="398" t="s">
        <v>320</v>
      </c>
      <c r="B24" s="399"/>
      <c r="C24" s="33">
        <f>SUM(C7:D23)</f>
        <v>34059</v>
      </c>
      <c r="D24" s="33"/>
      <c r="E24" s="23">
        <f>SUM(E7:E23)</f>
        <v>-15067</v>
      </c>
      <c r="F24" s="23">
        <f>SUM(F7:F23)</f>
        <v>-99473</v>
      </c>
      <c r="G24" s="23">
        <f>SUM(G7:G23)</f>
        <v>3567</v>
      </c>
      <c r="H24" s="23">
        <f>SUM(H7:H23)</f>
        <v>76914</v>
      </c>
      <c r="I24" s="29">
        <f t="shared" si="2"/>
        <v>0</v>
      </c>
    </row>
    <row r="25" spans="1:9" ht="17" thickBot="1" x14ac:dyDescent="0.25">
      <c r="A25" s="57" t="s">
        <v>286</v>
      </c>
      <c r="B25" s="52" t="s">
        <v>287</v>
      </c>
      <c r="C25" s="34">
        <f>'Raw Data'!G5</f>
        <v>34059</v>
      </c>
      <c r="D25" s="34"/>
      <c r="E25" s="24">
        <f>'Raw Data'!H5</f>
        <v>-15067</v>
      </c>
      <c r="F25" s="24">
        <f>'Raw Data'!I5</f>
        <v>-99473</v>
      </c>
      <c r="G25" s="24">
        <f>'Raw Data'!J5</f>
        <v>3567</v>
      </c>
      <c r="H25" s="27">
        <f>'Raw Data'!K5</f>
        <v>76914</v>
      </c>
      <c r="I25" s="35">
        <f t="shared" ref="I25" si="3">SUM(C25:H25)</f>
        <v>0</v>
      </c>
    </row>
  </sheetData>
  <mergeCells count="7">
    <mergeCell ref="I1:I2"/>
    <mergeCell ref="A5:B5"/>
    <mergeCell ref="A24:B24"/>
    <mergeCell ref="C1:D1"/>
    <mergeCell ref="C2:D2"/>
    <mergeCell ref="A6:B6"/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C7" sqref="C7"/>
    </sheetView>
  </sheetViews>
  <sheetFormatPr baseColWidth="10" defaultColWidth="11" defaultRowHeight="16" x14ac:dyDescent="0.2"/>
  <cols>
    <col min="1" max="1" width="60.6640625" bestFit="1" customWidth="1"/>
    <col min="2" max="2" width="15" bestFit="1" customWidth="1"/>
    <col min="3" max="3" width="23" bestFit="1" customWidth="1"/>
    <col min="4" max="4" width="7.6640625" bestFit="1" customWidth="1"/>
    <col min="5" max="5" width="19.6640625" bestFit="1" customWidth="1"/>
    <col min="6" max="6" width="11.5" bestFit="1" customWidth="1"/>
    <col min="8" max="8" width="12.5" bestFit="1" customWidth="1"/>
    <col min="9" max="9" width="8.6640625" bestFit="1" customWidth="1"/>
  </cols>
  <sheetData>
    <row r="1" spans="1:9" x14ac:dyDescent="0.2">
      <c r="A1" s="404">
        <v>2013</v>
      </c>
      <c r="B1" s="405"/>
      <c r="C1" s="414" t="s">
        <v>252</v>
      </c>
      <c r="D1" s="415"/>
      <c r="E1" s="8" t="s">
        <v>253</v>
      </c>
      <c r="F1" s="8" t="s">
        <v>254</v>
      </c>
      <c r="G1" s="8" t="s">
        <v>255</v>
      </c>
      <c r="H1" s="13" t="s">
        <v>256</v>
      </c>
      <c r="I1" s="402" t="s">
        <v>265</v>
      </c>
    </row>
    <row r="2" spans="1:9" ht="17" thickBot="1" x14ac:dyDescent="0.25">
      <c r="A2" s="406"/>
      <c r="B2" s="407"/>
      <c r="C2" s="416" t="s">
        <v>239</v>
      </c>
      <c r="D2" s="417"/>
      <c r="E2" s="44" t="s">
        <v>240</v>
      </c>
      <c r="F2" s="44" t="s">
        <v>241</v>
      </c>
      <c r="G2" s="44" t="s">
        <v>242</v>
      </c>
      <c r="H2" s="45" t="s">
        <v>251</v>
      </c>
      <c r="I2" s="403"/>
    </row>
    <row r="3" spans="1:9" ht="15.75" hidden="1" x14ac:dyDescent="0.25">
      <c r="A3" s="6" t="s">
        <v>261</v>
      </c>
      <c r="B3" s="46" t="s">
        <v>243</v>
      </c>
      <c r="C3" s="2">
        <f>'Raw Data'!HU5</f>
        <v>1877296</v>
      </c>
      <c r="D3" s="2"/>
      <c r="E3" s="1">
        <f>'Raw Data'!HV5</f>
        <v>254494</v>
      </c>
      <c r="F3" s="1">
        <f>'Raw Data'!HW5</f>
        <v>352294</v>
      </c>
      <c r="G3" s="1">
        <f>'Raw Data'!HX5</f>
        <v>557173</v>
      </c>
      <c r="H3" s="10">
        <v>0</v>
      </c>
      <c r="I3" s="11">
        <f>SUM(C3:H3)</f>
        <v>3041257</v>
      </c>
    </row>
    <row r="4" spans="1:9" ht="16.5" hidden="1" thickBot="1" x14ac:dyDescent="0.3">
      <c r="A4" s="5" t="s">
        <v>262</v>
      </c>
      <c r="B4" s="47" t="s">
        <v>248</v>
      </c>
      <c r="C4" s="2">
        <f>-'Raw Data'!CV5</f>
        <v>-977360</v>
      </c>
      <c r="D4" s="2"/>
      <c r="E4" s="1">
        <f>-'Raw Data'!CW5</f>
        <v>-138200</v>
      </c>
      <c r="F4" s="1">
        <f>-'Raw Data'!CX5</f>
        <v>-156158</v>
      </c>
      <c r="G4" s="1">
        <f>-'Raw Data'!CY5</f>
        <v>-217986</v>
      </c>
      <c r="H4" s="10">
        <v>0</v>
      </c>
      <c r="I4" s="12">
        <f>SUM(C4:H4)</f>
        <v>-1489704</v>
      </c>
    </row>
    <row r="5" spans="1:9" ht="16.5" hidden="1" thickBot="1" x14ac:dyDescent="0.3">
      <c r="A5" s="400" t="s">
        <v>292</v>
      </c>
      <c r="B5" s="401"/>
      <c r="C5" s="31">
        <f>SUM(C3:C4)</f>
        <v>899936</v>
      </c>
      <c r="D5" s="31"/>
      <c r="E5" s="31">
        <f>SUM(E3:E4)</f>
        <v>116294</v>
      </c>
      <c r="F5" s="31">
        <f>SUM(F3:F4)</f>
        <v>196136</v>
      </c>
      <c r="G5" s="31">
        <f t="shared" ref="G5:H5" si="0">SUM(G3:G4)</f>
        <v>339187</v>
      </c>
      <c r="H5" s="31">
        <f t="shared" si="0"/>
        <v>0</v>
      </c>
      <c r="I5" s="36">
        <v>1739563</v>
      </c>
    </row>
    <row r="6" spans="1:9" ht="17" thickBot="1" x14ac:dyDescent="0.25">
      <c r="A6" s="418" t="s">
        <v>292</v>
      </c>
      <c r="B6" s="419"/>
      <c r="C6" s="41">
        <f>SUM(C8:C11)</f>
        <v>1739563</v>
      </c>
      <c r="D6" s="41"/>
      <c r="E6" s="41"/>
      <c r="F6" s="41"/>
      <c r="G6" s="41"/>
      <c r="H6" s="340"/>
      <c r="I6" s="36"/>
    </row>
    <row r="7" spans="1:9" x14ac:dyDescent="0.2">
      <c r="A7" s="59" t="s">
        <v>321</v>
      </c>
      <c r="B7" s="60"/>
      <c r="C7" s="64">
        <f>-SUM(E5:H5)</f>
        <v>-651617</v>
      </c>
      <c r="D7" s="62"/>
      <c r="E7" s="338">
        <f>E5</f>
        <v>116294</v>
      </c>
      <c r="F7" s="338">
        <f>F5</f>
        <v>196136</v>
      </c>
      <c r="G7" s="338">
        <f>G5</f>
        <v>339187</v>
      </c>
      <c r="H7" s="339">
        <f>H5</f>
        <v>0</v>
      </c>
      <c r="I7" s="18">
        <f t="shared" ref="I7:I20" si="1">SUM(C7:H7)</f>
        <v>0</v>
      </c>
    </row>
    <row r="8" spans="1:9" x14ac:dyDescent="0.2">
      <c r="A8" s="30" t="s">
        <v>257</v>
      </c>
      <c r="B8" s="297" t="s">
        <v>244</v>
      </c>
      <c r="C8" s="64">
        <f>-SUM(F8:G8)</f>
        <v>1488161</v>
      </c>
      <c r="D8" s="62"/>
      <c r="E8" s="4">
        <v>0</v>
      </c>
      <c r="F8" s="4">
        <f>-'Raw Data'!DA5</f>
        <v>-349615</v>
      </c>
      <c r="G8" s="4">
        <f>-'Raw Data'!DB5</f>
        <v>-1138546</v>
      </c>
      <c r="H8" s="9">
        <v>0</v>
      </c>
      <c r="I8" s="18">
        <f t="shared" si="1"/>
        <v>0</v>
      </c>
    </row>
    <row r="9" spans="1:9" x14ac:dyDescent="0.2">
      <c r="A9" s="5" t="s">
        <v>258</v>
      </c>
      <c r="B9" s="47" t="s">
        <v>245</v>
      </c>
      <c r="C9" s="63">
        <f>-H9</f>
        <v>517642</v>
      </c>
      <c r="D9" s="61"/>
      <c r="E9" s="1">
        <v>0</v>
      </c>
      <c r="F9" s="1">
        <v>0</v>
      </c>
      <c r="G9" s="1">
        <v>0</v>
      </c>
      <c r="H9" s="10">
        <f>-'Raw Data'!EH5</f>
        <v>-517642</v>
      </c>
      <c r="I9" s="12">
        <f t="shared" si="1"/>
        <v>0</v>
      </c>
    </row>
    <row r="10" spans="1:9" x14ac:dyDescent="0.2">
      <c r="A10" s="5" t="s">
        <v>259</v>
      </c>
      <c r="B10" s="47" t="s">
        <v>246</v>
      </c>
      <c r="C10" s="63">
        <f>-H10</f>
        <v>-556880</v>
      </c>
      <c r="D10" s="61"/>
      <c r="E10" s="1">
        <v>0</v>
      </c>
      <c r="F10" s="1">
        <v>0</v>
      </c>
      <c r="G10" s="1">
        <v>0</v>
      </c>
      <c r="H10" s="10">
        <f>+'Raw Data'!ID5</f>
        <v>556880</v>
      </c>
      <c r="I10" s="12">
        <f t="shared" si="1"/>
        <v>0</v>
      </c>
    </row>
    <row r="11" spans="1:9" x14ac:dyDescent="0.2">
      <c r="A11" s="5" t="s">
        <v>260</v>
      </c>
      <c r="B11" s="47" t="s">
        <v>247</v>
      </c>
      <c r="C11" s="63">
        <f>'Raw Data'!ED5-SUM(E11:G11)</f>
        <v>290640</v>
      </c>
      <c r="D11" s="61">
        <f>-'Raw Data'!ED5</f>
        <v>-156627</v>
      </c>
      <c r="E11" s="1">
        <f>-'Raw Data'!EE5</f>
        <v>-8476</v>
      </c>
      <c r="F11" s="1">
        <f>-'Raw Data'!EF5</f>
        <v>-45779</v>
      </c>
      <c r="G11" s="1">
        <f>-'Raw Data'!EG5</f>
        <v>-79758</v>
      </c>
      <c r="H11" s="10">
        <v>0</v>
      </c>
      <c r="I11" s="12">
        <f t="shared" si="1"/>
        <v>0</v>
      </c>
    </row>
    <row r="12" spans="1:9" x14ac:dyDescent="0.2">
      <c r="A12" s="30" t="s">
        <v>291</v>
      </c>
      <c r="B12" s="297" t="s">
        <v>290</v>
      </c>
      <c r="C12" s="3">
        <f>-'Raw Data'!M5</f>
        <v>-563074</v>
      </c>
      <c r="D12" s="3"/>
      <c r="E12" s="4">
        <f>-'Raw Data'!N5</f>
        <v>-62187</v>
      </c>
      <c r="F12" s="4">
        <f>-'Raw Data'!O5</f>
        <v>-168695</v>
      </c>
      <c r="G12" s="4">
        <f>-'Raw Data'!P5+'Raw Data'!ET5</f>
        <v>793630</v>
      </c>
      <c r="H12" s="9">
        <f>-'Raw Data'!Q5+'Raw Data'!EU5</f>
        <v>326</v>
      </c>
      <c r="I12" s="18">
        <f t="shared" si="1"/>
        <v>0</v>
      </c>
    </row>
    <row r="13" spans="1:9" x14ac:dyDescent="0.2">
      <c r="A13" s="298" t="s">
        <v>580</v>
      </c>
      <c r="B13" s="299" t="s">
        <v>591</v>
      </c>
      <c r="C13" s="300">
        <f>-'Raw Data'!S5-'Raw Data'!EZ5+'Raw Data'!FE5-'Raw Data'!FA5+'Raw Data'!AG5</f>
        <v>-211361</v>
      </c>
      <c r="D13" s="300"/>
      <c r="E13" s="301">
        <f>-'Raw Data'!T5+'Raw Data'!FF5</f>
        <v>-2638</v>
      </c>
      <c r="F13" s="301">
        <f>-'Raw Data'!U5+'Raw Data'!EW5+'Raw Data'!FG5-'Raw Data'!AD5</f>
        <v>211133</v>
      </c>
      <c r="G13" s="301">
        <f>-'Raw Data'!V5+'Raw Data'!FH5</f>
        <v>2395</v>
      </c>
      <c r="H13" s="302">
        <f>'Raw Data'!EX5-'Raw Data'!AE5-'Raw Data'!AG5+'Raw Data'!FI5</f>
        <v>471</v>
      </c>
      <c r="I13" s="304">
        <f t="shared" si="1"/>
        <v>0</v>
      </c>
    </row>
    <row r="14" spans="1:9" x14ac:dyDescent="0.2">
      <c r="A14" s="5" t="s">
        <v>270</v>
      </c>
      <c r="B14" s="47" t="s">
        <v>274</v>
      </c>
      <c r="C14" s="2">
        <f>-'Raw Data'!AY5+'Raw Data'!GB5</f>
        <v>-77226</v>
      </c>
      <c r="D14" s="2"/>
      <c r="E14" s="1">
        <f>-'Raw Data'!AZ5+'Raw Data'!GC5</f>
        <v>23582</v>
      </c>
      <c r="F14" s="1">
        <f>'Raw Data'!GD5</f>
        <v>20478</v>
      </c>
      <c r="G14" s="1">
        <f>'Raw Data'!GE5</f>
        <v>53294</v>
      </c>
      <c r="H14" s="10">
        <f>-'Raw Data'!BA5+'Raw Data'!GF5</f>
        <v>-20128</v>
      </c>
      <c r="I14" s="12">
        <f t="shared" si="1"/>
        <v>0</v>
      </c>
    </row>
    <row r="15" spans="1:9" x14ac:dyDescent="0.2">
      <c r="A15" s="5" t="s">
        <v>271</v>
      </c>
      <c r="B15" s="47" t="s">
        <v>273</v>
      </c>
      <c r="C15" s="2">
        <f>-'Raw Data'!AS5+'Raw Data'!FV5</f>
        <v>-15241</v>
      </c>
      <c r="D15" s="2"/>
      <c r="E15" s="1">
        <f>-'Raw Data'!AT5+'Raw Data'!FW5</f>
        <v>35194</v>
      </c>
      <c r="F15" s="1">
        <f>-'Raw Data'!AU5+'Raw Data'!FX5</f>
        <v>-44793</v>
      </c>
      <c r="G15" s="1">
        <f>-'Raw Data'!AV5+'Raw Data'!FY5</f>
        <v>-1090</v>
      </c>
      <c r="H15" s="10">
        <f>-'Raw Data'!AW5+'Raw Data'!FZ5</f>
        <v>25930</v>
      </c>
      <c r="I15" s="12">
        <f t="shared" si="1"/>
        <v>0</v>
      </c>
    </row>
    <row r="16" spans="1:9" x14ac:dyDescent="0.2">
      <c r="A16" s="5" t="s">
        <v>272</v>
      </c>
      <c r="B16" s="47" t="s">
        <v>275</v>
      </c>
      <c r="C16" s="2">
        <f>'Raw Data'!GH5+'Raw Data'!GL5+'Raw Data'!GR5-'Raw Data'!BC5-'Raw Data'!BL5</f>
        <v>707</v>
      </c>
      <c r="D16" s="2"/>
      <c r="E16" s="1">
        <f>'Raw Data'!GI5+'Raw Data'!GM5+'Raw Data'!GS5-'Raw Data'!BD5-'Raw Data'!BH5-'Raw Data'!BM5</f>
        <v>-96941</v>
      </c>
      <c r="F16" s="1">
        <f>'Raw Data'!GN5+'Raw Data'!GT5</f>
        <v>1428</v>
      </c>
      <c r="G16" s="1">
        <f>'Raw Data'!GO5+'Raw Data'!GU5-'Raw Data'!BE5-'Raw Data'!BI5-'Raw Data'!BN5</f>
        <v>91064</v>
      </c>
      <c r="H16" s="10">
        <f>'Raw Data'!GJ5+'Raw Data'!GP5-'Raw Data'!BF5-'Raw Data'!BJ5</f>
        <v>3742</v>
      </c>
      <c r="I16" s="12">
        <f t="shared" si="1"/>
        <v>0</v>
      </c>
    </row>
    <row r="17" spans="1:9" x14ac:dyDescent="0.2">
      <c r="A17" s="5" t="s">
        <v>582</v>
      </c>
      <c r="B17" s="47" t="s">
        <v>583</v>
      </c>
      <c r="C17" s="2">
        <f>-'Raw Data'!BP5+'Raw Data'!IF5-'Raw Data'!IT5</f>
        <v>-32406</v>
      </c>
      <c r="D17" s="2"/>
      <c r="E17" s="1">
        <f>-'Raw Data'!BQ5+'Raw Data'!IG5-'Raw Data'!IU5</f>
        <v>44235</v>
      </c>
      <c r="F17" s="1">
        <f>'Raw Data'!GW5-'Raw Data'!BR5+'Raw Data'!IH5-'Raw Data'!IV5</f>
        <v>125837</v>
      </c>
      <c r="G17" s="1">
        <f>-'Raw Data'!BS5+'Raw Data'!II5+'Raw Data'!IL5-'Raw Data'!IQ5-'Raw Data'!IW5</f>
        <v>-140194</v>
      </c>
      <c r="H17" s="10">
        <f>'Raw Data'!GX5-'Raw Data'!BT5+'Raw Data'!IJ5+'Raw Data'!IM5-'Raw Data'!IR5</f>
        <v>2528</v>
      </c>
      <c r="I17" s="12">
        <f t="shared" si="1"/>
        <v>0</v>
      </c>
    </row>
    <row r="18" spans="1:9" ht="17" thickBot="1" x14ac:dyDescent="0.25">
      <c r="A18" s="298" t="s">
        <v>584</v>
      </c>
      <c r="B18" s="299" t="s">
        <v>588</v>
      </c>
      <c r="C18" s="300">
        <f>-'Raw Data'!CB5+'Raw Data'!HF5-'Raw Data'!CJ5+'Raw Data'!HO5-'Raw Data'!CP5</f>
        <v>1341</v>
      </c>
      <c r="D18" s="300"/>
      <c r="E18" s="301">
        <f>-'Raw Data'!CC5+'Raw Data'!HG5-'Raw Data'!CQ5-'Raw Data'!CH5-'Raw Data'!CK5+'Raw Data'!HP5</f>
        <v>-64130</v>
      </c>
      <c r="F18" s="301">
        <f>-'Raw Data'!CD5+'Raw Data'!HH5-'Raw Data'!CL5+'Raw Data'!HQ5-'Raw Data'!CR5</f>
        <v>-45603</v>
      </c>
      <c r="G18" s="301">
        <f>-'Raw Data'!CE5+'Raw Data'!HI5+'Raw Data'!HL5-'Raw Data'!CM5+'Raw Data'!HR5-'Raw Data'!CS5</f>
        <v>83585</v>
      </c>
      <c r="H18" s="302">
        <f>-'Raw Data'!CF5+'Raw Data'!HJ5+'Raw Data'!HM5-'Raw Data'!CN5+'Raw Data'!HS5-'Raw Data'!CT5</f>
        <v>24807</v>
      </c>
      <c r="I18" s="303">
        <f t="shared" si="1"/>
        <v>0</v>
      </c>
    </row>
    <row r="19" spans="1:9" ht="17" thickBot="1" x14ac:dyDescent="0.25">
      <c r="A19" s="398" t="s">
        <v>320</v>
      </c>
      <c r="B19" s="399"/>
      <c r="C19" s="33">
        <f>SUM(C7:D18)</f>
        <v>34059</v>
      </c>
      <c r="D19" s="33"/>
      <c r="E19" s="23">
        <f>SUM(E7:E18)</f>
        <v>-15067</v>
      </c>
      <c r="F19" s="23">
        <f>SUM(F7:F18)</f>
        <v>-99473</v>
      </c>
      <c r="G19" s="23">
        <f>SUM(G7:G18)</f>
        <v>3567</v>
      </c>
      <c r="H19" s="23">
        <f>SUM(H7:H18)</f>
        <v>76914</v>
      </c>
      <c r="I19" s="29">
        <f t="shared" si="1"/>
        <v>0</v>
      </c>
    </row>
    <row r="20" spans="1:9" ht="17" thickBot="1" x14ac:dyDescent="0.25">
      <c r="A20" s="57" t="s">
        <v>286</v>
      </c>
      <c r="B20" s="52" t="s">
        <v>287</v>
      </c>
      <c r="C20" s="34">
        <f>'Raw Data'!G5</f>
        <v>34059</v>
      </c>
      <c r="D20" s="34"/>
      <c r="E20" s="24">
        <f>'Raw Data'!H5</f>
        <v>-15067</v>
      </c>
      <c r="F20" s="24">
        <f>'Raw Data'!I5</f>
        <v>-99473</v>
      </c>
      <c r="G20" s="24">
        <f>'Raw Data'!J5</f>
        <v>3567</v>
      </c>
      <c r="H20" s="27">
        <f>'Raw Data'!K5</f>
        <v>76914</v>
      </c>
      <c r="I20" s="35">
        <f t="shared" si="1"/>
        <v>0</v>
      </c>
    </row>
    <row r="22" spans="1:9" x14ac:dyDescent="0.2">
      <c r="A22" s="305" t="s">
        <v>585</v>
      </c>
    </row>
    <row r="23" spans="1:9" x14ac:dyDescent="0.2">
      <c r="A23" s="307" t="s">
        <v>586</v>
      </c>
    </row>
    <row r="24" spans="1:9" x14ac:dyDescent="0.2">
      <c r="A24" s="306" t="s">
        <v>587</v>
      </c>
    </row>
  </sheetData>
  <mergeCells count="7">
    <mergeCell ref="A19:B19"/>
    <mergeCell ref="A1:B2"/>
    <mergeCell ref="C1:D1"/>
    <mergeCell ref="I1:I2"/>
    <mergeCell ref="C2:D2"/>
    <mergeCell ref="A5:B5"/>
    <mergeCell ref="A6: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1" sqref="C1:H1"/>
    </sheetView>
  </sheetViews>
  <sheetFormatPr baseColWidth="10" defaultColWidth="11" defaultRowHeight="16" x14ac:dyDescent="0.2"/>
  <cols>
    <col min="1" max="1" width="32.33203125" customWidth="1"/>
    <col min="2" max="2" width="15" bestFit="1" customWidth="1"/>
    <col min="3" max="3" width="32.6640625" customWidth="1"/>
    <col min="4" max="4" width="12.5" bestFit="1" customWidth="1"/>
    <col min="5" max="8" width="32.6640625" customWidth="1"/>
    <col min="9" max="9" width="5.1640625" bestFit="1" customWidth="1"/>
  </cols>
  <sheetData>
    <row r="1" spans="1:9" x14ac:dyDescent="0.2">
      <c r="A1" s="404">
        <v>2013</v>
      </c>
      <c r="B1" s="405"/>
      <c r="C1" s="414" t="s">
        <v>252</v>
      </c>
      <c r="D1" s="415"/>
      <c r="E1" s="8" t="s">
        <v>253</v>
      </c>
      <c r="F1" s="8" t="s">
        <v>254</v>
      </c>
      <c r="G1" s="8" t="s">
        <v>255</v>
      </c>
      <c r="H1" s="13" t="s">
        <v>256</v>
      </c>
      <c r="I1" s="402" t="s">
        <v>265</v>
      </c>
    </row>
    <row r="2" spans="1:9" ht="17" thickBot="1" x14ac:dyDescent="0.25">
      <c r="A2" s="406"/>
      <c r="B2" s="407"/>
      <c r="C2" s="416" t="s">
        <v>239</v>
      </c>
      <c r="D2" s="417"/>
      <c r="E2" s="44" t="s">
        <v>240</v>
      </c>
      <c r="F2" s="44" t="s">
        <v>241</v>
      </c>
      <c r="G2" s="44" t="s">
        <v>589</v>
      </c>
      <c r="H2" s="45" t="s">
        <v>251</v>
      </c>
      <c r="I2" s="403"/>
    </row>
    <row r="3" spans="1:9" x14ac:dyDescent="0.2">
      <c r="A3" s="6" t="s">
        <v>261</v>
      </c>
      <c r="B3" s="46" t="s">
        <v>243</v>
      </c>
      <c r="C3" s="308" t="str">
        <f>'Raw Data'!HU1</f>
        <v>S11.P1.RECV</v>
      </c>
      <c r="D3" s="308"/>
      <c r="E3" s="309" t="str">
        <f>'Raw Data'!HV1</f>
        <v>S12.P1.RECV</v>
      </c>
      <c r="F3" s="309" t="str">
        <f>'Raw Data'!HW1</f>
        <v>S13.P1.RECV</v>
      </c>
      <c r="G3" s="309" t="str">
        <f>'Raw Data'!HX1</f>
        <v>S14_S15.P1.RECV</v>
      </c>
      <c r="H3" s="310">
        <v>0</v>
      </c>
      <c r="I3" s="11">
        <f>SUM(C3:H3)</f>
        <v>0</v>
      </c>
    </row>
    <row r="4" spans="1:9" x14ac:dyDescent="0.2">
      <c r="A4" s="5" t="s">
        <v>262</v>
      </c>
      <c r="B4" s="47" t="s">
        <v>248</v>
      </c>
      <c r="C4" s="308" t="str">
        <f>CONCATENATE("-",'Raw Data'!CV1)</f>
        <v>-S11.P2.PAID</v>
      </c>
      <c r="D4" s="308"/>
      <c r="E4" s="309" t="str">
        <f>CONCATENATE("-",'Raw Data'!CW1)</f>
        <v>-S12.P2.PAID</v>
      </c>
      <c r="F4" s="309" t="str">
        <f>CONCATENATE("-",'Raw Data'!CX1)</f>
        <v>-S13.P2.PAID</v>
      </c>
      <c r="G4" s="309" t="str">
        <f>CONCATENATE("-",'Raw Data'!CY1)</f>
        <v>-S14_S15.P2.PAID</v>
      </c>
      <c r="H4" s="310">
        <v>0</v>
      </c>
      <c r="I4" s="12">
        <f>SUM(C4:H4)</f>
        <v>0</v>
      </c>
    </row>
    <row r="5" spans="1:9" x14ac:dyDescent="0.2">
      <c r="A5" s="5" t="s">
        <v>263</v>
      </c>
      <c r="B5" s="47" t="s">
        <v>249</v>
      </c>
      <c r="C5" s="308">
        <v>0</v>
      </c>
      <c r="D5" s="308"/>
      <c r="E5" s="309">
        <v>0</v>
      </c>
      <c r="F5" s="309" t="str">
        <f>'Raw Data'!EZ1</f>
        <v>S13.D21.RECV</v>
      </c>
      <c r="G5" s="309">
        <v>0</v>
      </c>
      <c r="H5" s="310" t="str">
        <f>'Raw Data'!FA1</f>
        <v>S2.D21.RECV</v>
      </c>
      <c r="I5" s="12">
        <f>SUM(C1:H1)</f>
        <v>0</v>
      </c>
    </row>
    <row r="6" spans="1:9" ht="17" thickBot="1" x14ac:dyDescent="0.25">
      <c r="A6" s="19" t="s">
        <v>264</v>
      </c>
      <c r="B6" s="48" t="s">
        <v>250</v>
      </c>
      <c r="C6" s="311">
        <v>0</v>
      </c>
      <c r="D6" s="311"/>
      <c r="E6" s="312">
        <v>0</v>
      </c>
      <c r="F6" s="312" t="str">
        <f>CONCATENATE("-",'Raw Data'!AG1)</f>
        <v>-S13.D31.PAID</v>
      </c>
      <c r="G6" s="312">
        <v>0</v>
      </c>
      <c r="H6" s="313" t="str">
        <f>CONCATENATE("-",'Raw Data'!AH1)</f>
        <v>-S2.D31.PAID</v>
      </c>
      <c r="I6" s="17">
        <f>SUM(C6:H6)</f>
        <v>0</v>
      </c>
    </row>
    <row r="7" spans="1:9" ht="17" thickBot="1" x14ac:dyDescent="0.25">
      <c r="A7" s="400" t="s">
        <v>292</v>
      </c>
      <c r="B7" s="401"/>
      <c r="C7" s="314">
        <f>SUM(C3:C6)</f>
        <v>0</v>
      </c>
      <c r="D7" s="314"/>
      <c r="E7" s="315">
        <f>SUM(E3:E6)</f>
        <v>0</v>
      </c>
      <c r="F7" s="315">
        <f>SUM(F3:F6)</f>
        <v>0</v>
      </c>
      <c r="G7" s="315">
        <f>SUM(G3:G6)</f>
        <v>0</v>
      </c>
      <c r="H7" s="316">
        <f>SUM(H3:H6)</f>
        <v>0</v>
      </c>
      <c r="I7" s="36"/>
    </row>
    <row r="8" spans="1:9" ht="17" thickBot="1" x14ac:dyDescent="0.25">
      <c r="A8" s="420" t="s">
        <v>292</v>
      </c>
      <c r="B8" s="421"/>
      <c r="C8" s="317" t="s">
        <v>590</v>
      </c>
      <c r="D8" s="318"/>
      <c r="E8" s="318"/>
      <c r="F8" s="318"/>
      <c r="G8" s="318"/>
      <c r="H8" s="319"/>
      <c r="I8" s="58"/>
    </row>
    <row r="9" spans="1:9" ht="48" x14ac:dyDescent="0.2">
      <c r="A9" s="59" t="s">
        <v>321</v>
      </c>
      <c r="B9" s="60"/>
      <c r="C9" s="320" t="str">
        <f>CONCATENATE("-",'Raw Data'!DA1,"-",'Raw Data'!DB1,"-",'Raw Data'!EH1,"+",'Raw Data'!ID1,"-",'Raw Data'!ED1,"-",'Raw Data'!EE1,"-",'Raw Data'!EF1,"-",'Raw Data'!EG1)</f>
        <v>-S13.P3.PAID-S14_S15.P3.PAID-S2.P6.PAID+S2.P7.RECV-S11.P5G.PAID-S12.P5G.PAID-S13.P5G.PAID-S14_S15.P5G.PAID</v>
      </c>
      <c r="D9" s="321"/>
      <c r="E9" s="322" t="str">
        <f>CONCATENATE('Raw Data'!HV1,"-",'Raw Data'!CW1)</f>
        <v>S12.P1.RECV-S12.P2.PAID</v>
      </c>
      <c r="F9" s="322" t="str">
        <f>CONCATENATE('Raw Data'!HW1,"-",'Raw Data'!CX1,"+",'Raw Data'!EZ1,"-",'Raw Data'!AG1)</f>
        <v>S13.P1.RECV-S13.P2.PAID+S13.D21.RECV-S13.D31.PAID</v>
      </c>
      <c r="G9" s="322" t="str">
        <f>CONCATENATE('Raw Data'!HX1,"-",'Raw Data'!CY1)</f>
        <v>S14_S15.P1.RECV-S14_S15.P2.PAID</v>
      </c>
      <c r="H9" s="323" t="str">
        <f>CONCATENATE('Raw Data'!FA1,"-",'Raw Data'!AH1)</f>
        <v>S2.D21.RECV-S2.D31.PAID</v>
      </c>
      <c r="I9" s="12">
        <f t="shared" ref="I9:I22" si="0">SUM(C9:H9)</f>
        <v>0</v>
      </c>
    </row>
    <row r="10" spans="1:9" x14ac:dyDescent="0.2">
      <c r="A10" s="30" t="s">
        <v>257</v>
      </c>
      <c r="B10" s="297" t="s">
        <v>244</v>
      </c>
      <c r="C10" s="324" t="str">
        <f>CONCATENATE('Raw Data'!DA1,"+",'Raw Data'!DB1)</f>
        <v>S13.P3.PAID+S14_S15.P3.PAID</v>
      </c>
      <c r="D10" s="325"/>
      <c r="E10" s="326">
        <v>0</v>
      </c>
      <c r="F10" s="326" t="str">
        <f>CONCATENATE("-",'Raw Data'!DA1)</f>
        <v>-S13.P3.PAID</v>
      </c>
      <c r="G10" s="326" t="str">
        <f>CONCATENATE("-",'Raw Data'!DB1)</f>
        <v>-S14_S15.P3.PAID</v>
      </c>
      <c r="H10" s="327">
        <v>0</v>
      </c>
      <c r="I10" s="18">
        <f t="shared" si="0"/>
        <v>0</v>
      </c>
    </row>
    <row r="11" spans="1:9" x14ac:dyDescent="0.2">
      <c r="A11" s="5" t="s">
        <v>258</v>
      </c>
      <c r="B11" s="47" t="s">
        <v>245</v>
      </c>
      <c r="C11" s="328" t="str">
        <f>CONCATENATE('Raw Data'!EH1)</f>
        <v>S2.P6.PAID</v>
      </c>
      <c r="D11" s="321"/>
      <c r="E11" s="309">
        <v>0</v>
      </c>
      <c r="F11" s="309">
        <v>0</v>
      </c>
      <c r="G11" s="309">
        <v>0</v>
      </c>
      <c r="H11" s="310" t="str">
        <f>CONCATENATE("-",'Raw Data'!EH1)</f>
        <v>-S2.P6.PAID</v>
      </c>
      <c r="I11" s="12">
        <f t="shared" si="0"/>
        <v>0</v>
      </c>
    </row>
    <row r="12" spans="1:9" x14ac:dyDescent="0.2">
      <c r="A12" s="5" t="s">
        <v>259</v>
      </c>
      <c r="B12" s="47" t="s">
        <v>246</v>
      </c>
      <c r="C12" s="328" t="str">
        <f>CONCATENATE("-",'Raw Data'!ID1)</f>
        <v>-S2.P7.RECV</v>
      </c>
      <c r="D12" s="321"/>
      <c r="E12" s="309">
        <v>0</v>
      </c>
      <c r="F12" s="309">
        <v>0</v>
      </c>
      <c r="G12" s="309">
        <v>0</v>
      </c>
      <c r="H12" s="310" t="str">
        <f>+'Raw Data'!ID1</f>
        <v>S2.P7.RECV</v>
      </c>
      <c r="I12" s="12">
        <f t="shared" si="0"/>
        <v>0</v>
      </c>
    </row>
    <row r="13" spans="1:9" ht="32" x14ac:dyDescent="0.2">
      <c r="A13" s="5" t="s">
        <v>260</v>
      </c>
      <c r="B13" s="47" t="s">
        <v>243</v>
      </c>
      <c r="C13" s="320" t="str">
        <f>CONCATENATE('Raw Data'!ED1,"+",'Raw Data'!EE1,"+",'Raw Data'!EF1,"+",'Raw Data'!EG1)</f>
        <v>S11.P5G.PAID+S12.P5G.PAID+S13.P5G.PAID+S14_S15.P5G.PAID</v>
      </c>
      <c r="D13" s="321" t="str">
        <f>CONCATENATE("-",'Raw Data'!ED1)</f>
        <v>-S11.P5G.PAID</v>
      </c>
      <c r="E13" s="309" t="str">
        <f>CONCATENATE("-",'Raw Data'!EE1)</f>
        <v>-S12.P5G.PAID</v>
      </c>
      <c r="F13" s="309" t="str">
        <f>CONCATENATE("-",'Raw Data'!EF1)</f>
        <v>-S13.P5G.PAID</v>
      </c>
      <c r="G13" s="309" t="str">
        <f>CONCATENATE("-",'Raw Data'!EG1)</f>
        <v>-S14_S15.P5G.PAID</v>
      </c>
      <c r="H13" s="310">
        <v>0</v>
      </c>
      <c r="I13" s="12">
        <f t="shared" si="0"/>
        <v>0</v>
      </c>
    </row>
    <row r="14" spans="1:9" x14ac:dyDescent="0.2">
      <c r="A14" s="30" t="s">
        <v>291</v>
      </c>
      <c r="B14" s="297" t="s">
        <v>290</v>
      </c>
      <c r="C14" s="329" t="str">
        <f>CONCATENATE("-",'Raw Data'!M1)</f>
        <v>-S11.D1.PAID</v>
      </c>
      <c r="D14" s="329"/>
      <c r="E14" s="326" t="str">
        <f>CONCATENATE("-",'Raw Data'!N1)</f>
        <v>-S12.D1.PAID</v>
      </c>
      <c r="F14" s="326" t="str">
        <f>CONCATENATE("-",'Raw Data'!O1)</f>
        <v>-S13.D1.PAID</v>
      </c>
      <c r="G14" s="326" t="str">
        <f>CONCATENATE("-",'Raw Data'!P1,"+",'Raw Data'!ET1)</f>
        <v>-S14_S15.D1.PAID+S14_S15.D1.RECV</v>
      </c>
      <c r="H14" s="327" t="str">
        <f>CONCATENATE("-",'Raw Data'!Q1,"+",'Raw Data'!EU1)</f>
        <v>-S2.D1.PAID+S2.D1.RECV</v>
      </c>
      <c r="I14" s="18">
        <f t="shared" si="0"/>
        <v>0</v>
      </c>
    </row>
    <row r="15" spans="1:9" ht="48" x14ac:dyDescent="0.2">
      <c r="A15" s="298" t="s">
        <v>580</v>
      </c>
      <c r="B15" s="299" t="s">
        <v>581</v>
      </c>
      <c r="C15" s="330" t="str">
        <f>CONCATENATE("-",'Raw Data'!S1,"+",'Raw Data'!FE1,"-",'Raw Data'!EZ1,"-",'Raw Data'!FA1,"+",'Raw Data'!AG1)</f>
        <v>-S11.D2.PAID+S11.D3.RECV-S13.D21.RECV-S2.D21.RECV+S13.D31.PAID</v>
      </c>
      <c r="D15" s="330"/>
      <c r="E15" s="331" t="str">
        <f>CONCATENATE("-",'Raw Data'!T1,"+",'Raw Data'!FF1)</f>
        <v>-S12.D2.PAID+S12.D3.RECV</v>
      </c>
      <c r="F15" s="331" t="str">
        <f>CONCATENATE("-",'Raw Data'!U1,"+",'Raw Data'!EW1,"+",'Raw Data'!FG1,"-",'Raw Data'!AD1)</f>
        <v>-S13.D2.PAID+S13.D2.RECV+S13.D3.RECV-S13.D3.PAID</v>
      </c>
      <c r="G15" s="331" t="str">
        <f>CONCATENATE("-",'Raw Data'!V1,"+",'Raw Data'!FH1)</f>
        <v>-S14_S15.D2.PAID+S14_S15.D3.RECV</v>
      </c>
      <c r="H15" s="332" t="str">
        <f>CONCATENATE('Raw Data'!EX1,"-",'Raw Data'!AE1,"-",'Raw Data'!AG1,"+",'Raw Data'!FI1)</f>
        <v>S2.D2.RECV-S2.D3.PAID-S13.D31.PAID+S1.D31.RECV</v>
      </c>
      <c r="I15" s="304">
        <f>SUM(C11:H11)</f>
        <v>0</v>
      </c>
    </row>
    <row r="16" spans="1:9" x14ac:dyDescent="0.2">
      <c r="A16" s="5" t="s">
        <v>270</v>
      </c>
      <c r="B16" s="47" t="s">
        <v>274</v>
      </c>
      <c r="C16" s="308" t="str">
        <f>CONCATENATE("-",'Raw Data'!AY1,"+",'Raw Data'!GB1)</f>
        <v>-S11.D42.PAID+S11.D42.RECV</v>
      </c>
      <c r="D16" s="308"/>
      <c r="E16" s="309" t="str">
        <f>CONCATENATE("-",'Raw Data'!AZ1,"+",'Raw Data'!GC1)</f>
        <v>-S12.D42.PAID+S12.D42.RECV</v>
      </c>
      <c r="F16" s="309" t="str">
        <f>'Raw Data'!GD1</f>
        <v>S13.D42.RECV</v>
      </c>
      <c r="G16" s="309" t="str">
        <f>'Raw Data'!GE1</f>
        <v>S14_S15.D42.RECV</v>
      </c>
      <c r="H16" s="310" t="str">
        <f>CONCATENATE("-",'Raw Data'!BA1,"+",'Raw Data'!GF1)</f>
        <v>-S2.D42.PAID+S2.D42.RECV</v>
      </c>
      <c r="I16" s="12">
        <f t="shared" si="0"/>
        <v>0</v>
      </c>
    </row>
    <row r="17" spans="1:9" ht="32" x14ac:dyDescent="0.2">
      <c r="A17" s="5" t="s">
        <v>271</v>
      </c>
      <c r="B17" s="47" t="s">
        <v>273</v>
      </c>
      <c r="C17" s="308" t="str">
        <f>CONCATENATE("-",'Raw Data'!AS1,"+",'Raw Data'!FV1)</f>
        <v>-S11.D41.PAID+S11.D41.RECV</v>
      </c>
      <c r="D17" s="308"/>
      <c r="E17" s="309" t="str">
        <f>CONCATENATE("-",'Raw Data'!AT1,"+",'Raw Data'!FW1)</f>
        <v>-S12.D41.PAID+S12.D41.RECV</v>
      </c>
      <c r="F17" s="309" t="str">
        <f>CONCATENATE("-",'Raw Data'!AU1,"+",'Raw Data'!FX1)</f>
        <v>-S13.D41.PAID+S13.D41.RECV</v>
      </c>
      <c r="G17" s="309" t="str">
        <f>CONCATENATE("-",'Raw Data'!AV1,"+",'Raw Data'!FY1)</f>
        <v>-S14_S15.D41.PAID+S14_S15.D41.RECV</v>
      </c>
      <c r="H17" s="310" t="str">
        <f>CONCATENATE("-",'Raw Data'!AW1,"+",'Raw Data'!FZ1)</f>
        <v>-S2.D41.PAID+S2.D41.RECV</v>
      </c>
      <c r="I17" s="12">
        <f t="shared" si="0"/>
        <v>0</v>
      </c>
    </row>
    <row r="18" spans="1:9" ht="48" x14ac:dyDescent="0.2">
      <c r="A18" s="5" t="s">
        <v>272</v>
      </c>
      <c r="B18" s="47" t="s">
        <v>275</v>
      </c>
      <c r="C18" s="308" t="str">
        <f>CONCATENATE('Raw Data'!GH1,"+",'Raw Data'!GL1,"+",'Raw Data'!GR1,"-",'Raw Data'!BC1,"-",'Raw Data'!BL1)</f>
        <v>S11.D43.RECV+S11.D44.RECV+S11.D45.RECV-S11.D43.PAID-S11.D45.PAID</v>
      </c>
      <c r="D18" s="308"/>
      <c r="E18" s="309" t="str">
        <f>CONCATENATE('Raw Data'!GI1,"+",'Raw Data'!GM1,"+",'Raw Data'!GS1,"-",'Raw Data'!BD1,"-",'Raw Data'!BH1,"-",'Raw Data'!BM1)</f>
        <v>S12.D43.RECV+S12.D44.RECV+S12.D45.RECV-S12.D43.PAID-S12.D44.PAID-S12.D45.PAID</v>
      </c>
      <c r="F18" s="309" t="str">
        <f>CONCATENATE('Raw Data'!GN1,"+",'Raw Data'!GT1)</f>
        <v>S13.D44.RECV+S13.D45.RECV</v>
      </c>
      <c r="G18" s="309" t="str">
        <f>CONCATENATE('Raw Data'!GO1,"+",'Raw Data'!GU1,"-",'Raw Data'!BE1,"-",'Raw Data'!BI1,"-",'Raw Data'!BN1)</f>
        <v>S14_S15.D44.RECV+S14_S15.D45.RECV-S14_S15.D43.PAID-S14_S15.D44.PAID-S14_S15.D45.PAID</v>
      </c>
      <c r="H18" s="310" t="str">
        <f>CONCATENATE('Raw Data'!GJ1,"+",'Raw Data'!GP1,"-",'Raw Data'!BF1,"-",'Raw Data'!BJ1)</f>
        <v>S2.D43.RECV+S2.D44.RECV-S2.D43.PAID-S2.D44.PAID</v>
      </c>
      <c r="I18" s="12">
        <f t="shared" si="0"/>
        <v>0</v>
      </c>
    </row>
    <row r="19" spans="1:9" ht="64" x14ac:dyDescent="0.2">
      <c r="A19" s="5" t="s">
        <v>582</v>
      </c>
      <c r="B19" s="47" t="s">
        <v>583</v>
      </c>
      <c r="C19" s="308" t="str">
        <f>CONCATENATE("-",'Raw Data'!BP1,"+",'Raw Data'!IF1,"-",'Raw Data'!IT1)</f>
        <v>-S11.D5.PAID+S11.D61.RECV-S11.D62.PAID</v>
      </c>
      <c r="D19" s="308"/>
      <c r="E19" s="309" t="str">
        <f>CONCATENATE("-",'Raw Data'!BQ1,"+",'Raw Data'!IG1,"-",'Raw Data'!IU1)</f>
        <v>-S12.D5.PAID+S12.D61.RECV-S12.D62.PAID</v>
      </c>
      <c r="F19" s="309" t="str">
        <f>CONCATENATE('Raw Data'!GW1,"-",'Raw Data'!BR1,"+",'Raw Data'!IH1,"-",'Raw Data'!IV1)</f>
        <v>S13.D5.RECV-S13.D5.PAID+S13.D61.RECV-S13.D62.PAID</v>
      </c>
      <c r="G19" s="309" t="str">
        <f>CONCATENATE("-",'Raw Data'!BS1,"+",'Raw Data'!II1,"+",'Raw Data'!IL1,"-",'Raw Data'!IQ1,"-",'Raw Data'!IW1)</f>
        <v>-S14_S15.D5.PAID+S14_S15.D61.RECV+S14_S15.D62.RECV-S14_S15.D61.PAID-S14_S15.D62.PAID</v>
      </c>
      <c r="H19" s="310" t="str">
        <f>CONCATENATE('Raw Data'!GX1,"-",'Raw Data'!BT1,"+",'Raw Data'!IJ1,"+",'Raw Data'!IM1,"-",'Raw Data'!IR1)</f>
        <v>S2.D5.RECV-S2.D5.PAID+S2.D61.RECV+S2.D62.RECV-S2.D61.PAID</v>
      </c>
      <c r="I19" s="12">
        <f t="shared" si="0"/>
        <v>0</v>
      </c>
    </row>
    <row r="20" spans="1:9" ht="81" thickBot="1" x14ac:dyDescent="0.25">
      <c r="A20" s="298" t="s">
        <v>584</v>
      </c>
      <c r="B20" s="299" t="s">
        <v>588</v>
      </c>
      <c r="C20" s="330" t="str">
        <f>CONCATENATE("-",'Raw Data'!CB1,"+",'Raw Data'!HF1,"-",'Raw Data'!CJ1,"+",'Raw Data'!HO1,"-",'Raw Data'!CP1)</f>
        <v>-S11.D7.PAID+S11.D7.RECV-S11.D9.PAID+S11.D9.RECV-S11.NP.PAID</v>
      </c>
      <c r="D20" s="330"/>
      <c r="E20" s="331" t="str">
        <f>CONCATENATE("-",'Raw Data'!CC1,"+",'Raw Data'!HG1,"-",'Raw Data'!CQ1,"-",'Raw Data'!CH1,"-",'Raw Data'!CK1,"+",'Raw Data'!HP1)</f>
        <v>-S12.D7.PAID+S12.D7.RECV-S12.NP.PAID-S12.D8.PAID-S12.D9.PAID+S12.D9.RECV</v>
      </c>
      <c r="F20" s="331" t="str">
        <f>CONCATENATE("-",'Raw Data'!CD1,"+",'Raw Data'!HH1,"-",'Raw Data'!CL1,"+",'Raw Data'!HQ1,"-",'Raw Data'!CR1)</f>
        <v>-S13.D7.PAID+S13.D7.RECV-S13.D9.PAID+S13.D9.RECV-S13.NP.PAID</v>
      </c>
      <c r="G20" s="331" t="str">
        <f>CONCATENATE("-",'Raw Data'!CE1,"+",'Raw Data'!HI1,"+",'Raw Data'!HL1,"-",'Raw Data'!CM1,"+",'Raw Data'!HR1,"-",'Raw Data'!CS1)</f>
        <v>-S14_S15.D7.PAID+S14_S15.D7.RECV+S14_S15.D8.RECV-S14_S15.D9.PAID+S14_S15.D9.RECV-S14_S15.NP.PAID</v>
      </c>
      <c r="H20" s="332" t="str">
        <f>CONCATENATE("-",'Raw Data'!CF1,"+",'Raw Data'!HJ1,"+",'Raw Data'!HM1,"-",'Raw Data'!CN1,"+",'Raw Data'!HS1,"-",'Raw Data'!CT1)</f>
        <v>-S2.D7.PAID+S2.D7.RECV+S2.D8.RECV-S2.D9.PAID+S2.D9.RECV-S2.NP.PAID</v>
      </c>
      <c r="I20" s="303">
        <f t="shared" si="0"/>
        <v>0</v>
      </c>
    </row>
    <row r="21" spans="1:9" ht="17" thickBot="1" x14ac:dyDescent="0.25">
      <c r="A21" s="398" t="s">
        <v>320</v>
      </c>
      <c r="B21" s="399"/>
      <c r="C21" s="333">
        <f>SUM(C9:D20)</f>
        <v>0</v>
      </c>
      <c r="D21" s="333"/>
      <c r="E21" s="334">
        <f>SUM(E9:E20)</f>
        <v>0</v>
      </c>
      <c r="F21" s="334">
        <f>SUM(F9:F20)</f>
        <v>0</v>
      </c>
      <c r="G21" s="334">
        <f>SUM(G9:G20)</f>
        <v>0</v>
      </c>
      <c r="H21" s="334">
        <f>SUM(H9:H20)</f>
        <v>0</v>
      </c>
      <c r="I21" s="29">
        <f t="shared" si="0"/>
        <v>0</v>
      </c>
    </row>
    <row r="22" spans="1:9" ht="17" thickBot="1" x14ac:dyDescent="0.25">
      <c r="A22" s="57" t="s">
        <v>286</v>
      </c>
      <c r="B22" s="52" t="s">
        <v>287</v>
      </c>
      <c r="C22" s="335" t="str">
        <f>'Raw Data'!G1</f>
        <v>S11.B9.PAID</v>
      </c>
      <c r="D22" s="335"/>
      <c r="E22" s="336" t="str">
        <f>'Raw Data'!H1</f>
        <v>S12.B9.PAID</v>
      </c>
      <c r="F22" s="336" t="str">
        <f>'Raw Data'!I1</f>
        <v>S13.B9.PAID</v>
      </c>
      <c r="G22" s="336" t="str">
        <f>'Raw Data'!J1</f>
        <v>S14_S15.B9.PAID</v>
      </c>
      <c r="H22" s="337" t="str">
        <f>'Raw Data'!K1</f>
        <v>S2.B9.PAID</v>
      </c>
      <c r="I22" s="35">
        <f t="shared" si="0"/>
        <v>0</v>
      </c>
    </row>
    <row r="24" spans="1:9" x14ac:dyDescent="0.2">
      <c r="A24" s="424" t="s">
        <v>585</v>
      </c>
      <c r="B24" s="424"/>
      <c r="C24" s="424"/>
    </row>
    <row r="25" spans="1:9" x14ac:dyDescent="0.2">
      <c r="A25" s="423" t="s">
        <v>586</v>
      </c>
      <c r="B25" s="423"/>
      <c r="C25" s="423"/>
    </row>
    <row r="26" spans="1:9" x14ac:dyDescent="0.2">
      <c r="A26" s="422" t="s">
        <v>587</v>
      </c>
      <c r="B26" s="422"/>
      <c r="C26" s="422"/>
    </row>
  </sheetData>
  <mergeCells count="10">
    <mergeCell ref="I1:I2"/>
    <mergeCell ref="C2:D2"/>
    <mergeCell ref="A7:B7"/>
    <mergeCell ref="A8:B8"/>
    <mergeCell ref="A26:C26"/>
    <mergeCell ref="A25:C25"/>
    <mergeCell ref="A24:C24"/>
    <mergeCell ref="A21:B21"/>
    <mergeCell ref="A1:B2"/>
    <mergeCell ref="C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</vt:lpstr>
      <vt:lpstr>Raw Data</vt:lpstr>
      <vt:lpstr>Full TFM</vt:lpstr>
      <vt:lpstr>Simplified TFM</vt:lpstr>
      <vt:lpstr>Super Simplified TFM</vt:lpstr>
      <vt:lpstr>Super Simplified TFM Symbolic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Godin, Antoine J</dc:creator>
  <cp:lastModifiedBy>Godin, Antoine J</cp:lastModifiedBy>
  <dcterms:created xsi:type="dcterms:W3CDTF">2017-05-17T17:28:31Z</dcterms:created>
  <dcterms:modified xsi:type="dcterms:W3CDTF">2017-07-11T07:52:51Z</dcterms:modified>
</cp:coreProperties>
</file>