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120" yWindow="75" windowWidth="18960" windowHeight="11265" activeTab="3"/>
  </bookViews>
  <sheets>
    <sheet name="Bài 1" sheetId="15" r:id="rId1"/>
    <sheet name="Bài 2" sheetId="16" r:id="rId2"/>
    <sheet name="Bài 3" sheetId="17" r:id="rId3"/>
    <sheet name="Bài 4" sheetId="20" r:id="rId4"/>
  </sheets>
  <calcPr calcId="162913"/>
</workbook>
</file>

<file path=xl/calcChain.xml><?xml version="1.0" encoding="utf-8"?>
<calcChain xmlns="http://schemas.openxmlformats.org/spreadsheetml/2006/main">
  <c r="E22" i="17" l="1"/>
  <c r="T5" i="17"/>
  <c r="S5" i="17"/>
  <c r="P4" i="16"/>
  <c r="E21" i="17"/>
  <c r="E20" i="17"/>
  <c r="E19" i="17"/>
  <c r="E18" i="17"/>
  <c r="L6" i="17"/>
  <c r="L7" i="17"/>
  <c r="L8" i="17"/>
  <c r="L9" i="17"/>
  <c r="L5" i="17"/>
  <c r="K6" i="17"/>
  <c r="K7" i="17"/>
  <c r="K8" i="17"/>
  <c r="K9" i="17"/>
  <c r="K5" i="17"/>
  <c r="J6" i="17"/>
  <c r="J7" i="17"/>
  <c r="J8" i="17"/>
  <c r="J9" i="17"/>
  <c r="J5" i="17"/>
  <c r="I6" i="17"/>
  <c r="I7" i="17"/>
  <c r="I8" i="17"/>
  <c r="I9" i="17"/>
  <c r="I5" i="17"/>
  <c r="H6" i="17"/>
  <c r="H7" i="17"/>
  <c r="H8" i="17"/>
  <c r="H9" i="17"/>
  <c r="H5" i="17"/>
  <c r="G6" i="17"/>
  <c r="G7" i="17"/>
  <c r="G8" i="17"/>
  <c r="G9" i="17"/>
  <c r="G5" i="17"/>
  <c r="F16" i="16"/>
  <c r="D16" i="16"/>
  <c r="A16" i="16"/>
  <c r="I5" i="16"/>
  <c r="I6" i="16"/>
  <c r="I7" i="16"/>
  <c r="I8" i="16"/>
  <c r="I4" i="16"/>
  <c r="H5" i="16"/>
  <c r="H6" i="16"/>
  <c r="H7" i="16"/>
  <c r="H8" i="16"/>
  <c r="H4" i="16"/>
  <c r="G5" i="16"/>
  <c r="G6" i="16"/>
  <c r="G7" i="16"/>
  <c r="G8" i="16"/>
  <c r="G4" i="16"/>
  <c r="F5" i="16"/>
  <c r="F6" i="16"/>
  <c r="F7" i="16"/>
  <c r="F8" i="16"/>
  <c r="F4" i="16"/>
  <c r="F27" i="15"/>
  <c r="F26" i="15"/>
  <c r="F25" i="15"/>
  <c r="F24" i="15"/>
  <c r="F23" i="15"/>
  <c r="E21" i="15"/>
  <c r="E20" i="15"/>
  <c r="C21" i="15"/>
  <c r="C20" i="15"/>
  <c r="J4" i="15"/>
  <c r="J5" i="15"/>
  <c r="J6" i="15"/>
  <c r="J7" i="15"/>
  <c r="J3" i="15"/>
  <c r="I4" i="15"/>
  <c r="I5" i="15"/>
  <c r="I6" i="15"/>
  <c r="I7" i="15"/>
  <c r="I3" i="15"/>
  <c r="H4" i="15"/>
  <c r="H5" i="15"/>
  <c r="H6" i="15"/>
  <c r="H7" i="15"/>
  <c r="H3" i="15"/>
  <c r="G4" i="15"/>
  <c r="G5" i="15"/>
  <c r="G6" i="15"/>
  <c r="G7" i="15"/>
  <c r="G3" i="15"/>
  <c r="F21" i="20"/>
  <c r="F18" i="20"/>
  <c r="G4" i="20"/>
  <c r="K4" i="20" s="1"/>
  <c r="G5" i="20"/>
  <c r="K5" i="20" s="1"/>
  <c r="G6" i="20"/>
  <c r="K6" i="20" s="1"/>
  <c r="G7" i="20"/>
  <c r="K7" i="20" s="1"/>
  <c r="G8" i="20"/>
  <c r="K8" i="20" s="1"/>
  <c r="G3" i="20"/>
  <c r="K3" i="20" s="1"/>
  <c r="F22" i="20" s="1"/>
  <c r="F4" i="20"/>
  <c r="F5" i="20"/>
  <c r="F6" i="20"/>
  <c r="F7" i="20"/>
  <c r="F8" i="20"/>
  <c r="F3" i="20"/>
  <c r="E4" i="20"/>
  <c r="I4" i="20" s="1"/>
  <c r="E5" i="20"/>
  <c r="I5" i="20" s="1"/>
  <c r="E6" i="20"/>
  <c r="I6" i="20" s="1"/>
  <c r="E7" i="20"/>
  <c r="I7" i="20" s="1"/>
  <c r="E8" i="20"/>
  <c r="I8" i="20" s="1"/>
  <c r="E3" i="20"/>
  <c r="I3" i="20" s="1"/>
  <c r="D4" i="20"/>
  <c r="D5" i="20"/>
  <c r="D6" i="20"/>
  <c r="D7" i="20"/>
  <c r="D8" i="20"/>
  <c r="D3" i="20"/>
  <c r="L8" i="20" l="1"/>
  <c r="J8" i="20"/>
  <c r="L4" i="20"/>
  <c r="J4" i="20"/>
  <c r="L3" i="20"/>
  <c r="J3" i="20"/>
  <c r="L5" i="20"/>
  <c r="J5" i="20"/>
  <c r="L7" i="20"/>
  <c r="J7" i="20"/>
  <c r="L6" i="20"/>
  <c r="J6" i="20"/>
  <c r="F20" i="20" l="1"/>
  <c r="F19" i="20"/>
</calcChain>
</file>

<file path=xl/sharedStrings.xml><?xml version="1.0" encoding="utf-8"?>
<sst xmlns="http://schemas.openxmlformats.org/spreadsheetml/2006/main" count="172" uniqueCount="141">
  <si>
    <r>
      <rPr>
        <sz val="10"/>
        <rFont val="Arial"/>
        <family val="2"/>
      </rPr>
      <t>Nam</t>
    </r>
  </si>
  <si>
    <r>
      <rPr>
        <sz val="10"/>
        <rFont val="Arial"/>
        <family val="2"/>
      </rPr>
      <t>Dũng</t>
    </r>
  </si>
  <si>
    <r>
      <rPr>
        <sz val="10"/>
        <rFont val="Arial"/>
        <family val="2"/>
      </rPr>
      <t>Minh</t>
    </r>
  </si>
  <si>
    <r>
      <rPr>
        <sz val="10"/>
        <rFont val="Arial"/>
        <family val="2"/>
      </rPr>
      <t>Thanh</t>
    </r>
  </si>
  <si>
    <r>
      <rPr>
        <sz val="10"/>
        <rFont val="Arial"/>
        <family val="2"/>
      </rPr>
      <t>Hùng</t>
    </r>
  </si>
  <si>
    <r>
      <rPr>
        <sz val="10"/>
        <rFont val="Arial"/>
        <family val="2"/>
      </rPr>
      <t>Tú</t>
    </r>
  </si>
  <si>
    <r>
      <rPr>
        <sz val="10"/>
        <rFont val="Arial"/>
        <family val="2"/>
      </rPr>
      <t>Nữ</t>
    </r>
  </si>
  <si>
    <r>
      <rPr>
        <sz val="10"/>
        <rFont val="Arial"/>
        <family val="2"/>
      </rPr>
      <t>Trinh</t>
    </r>
  </si>
  <si>
    <r>
      <rPr>
        <b/>
        <sz val="16"/>
        <rFont val="Times New Roman"/>
        <family val="1"/>
      </rPr>
      <t>Bảng Tổng Kết Học Tập</t>
    </r>
  </si>
  <si>
    <r>
      <rPr>
        <sz val="10"/>
        <rFont val="Arial"/>
        <family val="2"/>
      </rPr>
      <t>A</t>
    </r>
  </si>
  <si>
    <r>
      <rPr>
        <sz val="10"/>
        <rFont val="Arial"/>
        <family val="2"/>
      </rPr>
      <t>B</t>
    </r>
  </si>
  <si>
    <r>
      <rPr>
        <sz val="10"/>
        <rFont val="Arial"/>
        <family val="2"/>
      </rPr>
      <t>Khoa</t>
    </r>
  </si>
  <si>
    <r>
      <rPr>
        <b/>
        <sz val="10"/>
        <color rgb="FFFFFFFF"/>
        <rFont val="Arial"/>
        <family val="2"/>
      </rPr>
      <t>Thành tiền</t>
    </r>
  </si>
  <si>
    <r>
      <rPr>
        <b/>
        <u/>
        <sz val="10"/>
        <rFont val="Arial"/>
        <family val="2"/>
      </rPr>
      <t>Thực hiện các yêu cầu sau:</t>
    </r>
  </si>
  <si>
    <r>
      <rPr>
        <b/>
        <sz val="10"/>
        <color rgb="FFFFFFFF"/>
        <rFont val="Arial"/>
        <family val="2"/>
      </rPr>
      <t>Số TT</t>
    </r>
  </si>
  <si>
    <r>
      <rPr>
        <b/>
        <sz val="10"/>
        <color rgb="FFFFFFFF"/>
        <rFont val="Arial"/>
        <family val="2"/>
      </rPr>
      <t>Số phòng</t>
    </r>
  </si>
  <si>
    <r>
      <rPr>
        <b/>
        <sz val="10"/>
        <color rgb="FFFFFFFF"/>
        <rFont val="Arial"/>
        <family val="2"/>
      </rPr>
      <t>Khách hàng</t>
    </r>
  </si>
  <si>
    <r>
      <rPr>
        <b/>
        <sz val="10"/>
        <color rgb="FFFFFFFF"/>
        <rFont val="Arial"/>
        <family val="2"/>
      </rPr>
      <t>Ngày đến</t>
    </r>
  </si>
  <si>
    <r>
      <rPr>
        <b/>
        <sz val="10"/>
        <color rgb="FFFFFFFF"/>
        <rFont val="Arial"/>
        <family val="2"/>
      </rPr>
      <t>Ngày đi</t>
    </r>
  </si>
  <si>
    <r>
      <rPr>
        <b/>
        <sz val="10"/>
        <color rgb="FFFFFFFF"/>
        <rFont val="Arial"/>
        <family val="2"/>
      </rPr>
      <t>Số ngày ở</t>
    </r>
  </si>
  <si>
    <r>
      <rPr>
        <b/>
        <sz val="10"/>
        <color rgb="FFFFFFFF"/>
        <rFont val="Arial"/>
        <family val="2"/>
      </rPr>
      <t>Tiền thuế</t>
    </r>
  </si>
  <si>
    <r>
      <rPr>
        <b/>
        <sz val="10"/>
        <color rgb="FFFFFFFF"/>
        <rFont val="Arial"/>
        <family val="2"/>
      </rPr>
      <t>Tiền phải trả</t>
    </r>
  </si>
  <si>
    <r>
      <rPr>
        <sz val="10"/>
        <rFont val="Arial"/>
        <family val="2"/>
      </rPr>
      <t>10/04</t>
    </r>
  </si>
  <si>
    <r>
      <rPr>
        <sz val="10"/>
        <rFont val="Arial"/>
        <family val="2"/>
      </rPr>
      <t>30/04</t>
    </r>
  </si>
  <si>
    <r>
      <rPr>
        <sz val="10"/>
        <rFont val="Arial"/>
        <family val="2"/>
      </rPr>
      <t>01/04</t>
    </r>
  </si>
  <si>
    <r>
      <rPr>
        <sz val="10"/>
        <rFont val="Arial"/>
        <family val="2"/>
      </rPr>
      <t>20/04</t>
    </r>
  </si>
  <si>
    <r>
      <rPr>
        <sz val="10"/>
        <rFont val="Arial"/>
        <family val="2"/>
      </rPr>
      <t>05/04</t>
    </r>
  </si>
  <si>
    <r>
      <rPr>
        <sz val="10"/>
        <rFont val="Arial"/>
        <family val="2"/>
      </rPr>
      <t>25/04</t>
    </r>
  </si>
  <si>
    <r>
      <rPr>
        <sz val="10"/>
        <rFont val="Arial"/>
        <family val="2"/>
      </rPr>
      <t>02/05</t>
    </r>
  </si>
  <si>
    <r>
      <rPr>
        <sz val="10"/>
        <rFont val="Arial"/>
        <family val="2"/>
      </rPr>
      <t>1.   Nhập dữ liệu và trình bày bảng tính giống như mẫu</t>
    </r>
  </si>
  <si>
    <r>
      <rPr>
        <sz val="10"/>
        <rFont val="Arial"/>
        <family val="2"/>
      </rPr>
      <t>2.   Tính số ngày ở = Ngày đi - Ngày đến + 1</t>
    </r>
  </si>
  <si>
    <r>
      <rPr>
        <sz val="10"/>
        <rFont val="Arial"/>
        <family val="2"/>
      </rPr>
      <t>3.   Tính thành tiền = Số ngày ở * 100000</t>
    </r>
  </si>
  <si>
    <r>
      <rPr>
        <sz val="10"/>
        <rFont val="Arial"/>
        <family val="2"/>
      </rPr>
      <t>4.   Tính tiền thuế = 10% Thành tiền</t>
    </r>
  </si>
  <si>
    <r>
      <rPr>
        <sz val="10"/>
        <rFont val="Arial"/>
        <family val="2"/>
      </rPr>
      <t>5.   Tiền phải trả = Thành tiền + Tiền thuế.</t>
    </r>
  </si>
  <si>
    <r>
      <rPr>
        <sz val="10"/>
        <rFont val="Arial"/>
        <family val="2"/>
      </rPr>
      <t>6.   Sau khi tính toán thực hiện cách định dạng dữ liệu như sau đối với cột tiền phải trả: 1,000 đồng</t>
    </r>
  </si>
  <si>
    <r>
      <rPr>
        <sz val="10"/>
        <rFont val="Arial"/>
        <family val="2"/>
      </rPr>
      <t>1.   Điểm TB cả năm = (Điểm TB HK2 * 2 + Điểm TB HK 1)/3</t>
    </r>
  </si>
  <si>
    <r>
      <rPr>
        <sz val="10"/>
        <rFont val="Arial"/>
        <family val="2"/>
      </rPr>
      <t>2.   Xếp hạng thứ tự từ 1 theo điểm cao nhất đến điểm thấp nhất</t>
    </r>
  </si>
  <si>
    <r>
      <rPr>
        <sz val="10"/>
        <rFont val="Arial"/>
        <family val="2"/>
      </rPr>
      <t>3.   Kết quả: Nếu điểm TB cả năm &lt;5 thi ghi "Thi lại", nếu &gt;5 thi ghi "Lên lớp"</t>
    </r>
  </si>
  <si>
    <r>
      <rPr>
        <sz val="10"/>
        <rFont val="Arial"/>
        <family val="2"/>
      </rPr>
      <t>4.   Khen thưởng: 1000000 đồng nếu điểm TB cả năm &gt;=9 và xếp loại đạo đức là A</t>
    </r>
  </si>
  <si>
    <r>
      <rPr>
        <sz val="10"/>
        <rFont val="Arial"/>
        <family val="2"/>
      </rPr>
      <t>5.   Lập bảng thống kê:</t>
    </r>
  </si>
  <si>
    <r>
      <rPr>
        <sz val="10"/>
        <rFont val="Arial"/>
        <family val="2"/>
      </rPr>
      <t>Mức lương:</t>
    </r>
  </si>
  <si>
    <r>
      <rPr>
        <sz val="10"/>
        <rFont val="Arial"/>
        <family val="2"/>
      </rPr>
      <t>180,000 đồng</t>
    </r>
  </si>
  <si>
    <r>
      <rPr>
        <sz val="10"/>
        <rFont val="Arial"/>
        <family val="2"/>
      </rPr>
      <t>Số ngày qui định trong tháng:</t>
    </r>
  </si>
  <si>
    <r>
      <rPr>
        <sz val="10"/>
        <rFont val="Arial"/>
        <family val="2"/>
      </rPr>
      <t>1.   Tính lương cơ bản = Hệ số lương * Mức lương</t>
    </r>
  </si>
  <si>
    <r>
      <rPr>
        <sz val="10"/>
        <rFont val="Arial"/>
        <family val="2"/>
      </rPr>
      <t>2.   Phụ cấp: 500000 nếu số năm công tác &gt; 7, 350000 nếu số năm công tác từ 3 đến 7 năm</t>
    </r>
  </si>
  <si>
    <r>
      <rPr>
        <sz val="10"/>
        <rFont val="Arial"/>
        <family val="2"/>
      </rPr>
      <t>3.   Tiền phạt : Nếu số ngày làm việc &lt; số ngày qui định thì phạt 35000 cho mỗi ngày Nếu số ngày làm việc &gt; số ngày qui định thì thưởng 30000 cho mỗi ngày</t>
    </r>
  </si>
  <si>
    <r>
      <rPr>
        <sz val="10"/>
        <rFont val="Arial"/>
        <family val="2"/>
      </rPr>
      <t>4.   Tiền lãnh = Lương cơ bản + Phụ cấp + Tiền thưởng - Tiền phạt</t>
    </r>
  </si>
  <si>
    <r>
      <rPr>
        <sz val="10"/>
        <rFont val="Arial"/>
        <family val="2"/>
      </rPr>
      <t>5.   Ghi chú là "Thôi việc" nếu nghỉ quá 10 ngày</t>
    </r>
  </si>
  <si>
    <r>
      <rPr>
        <sz val="10"/>
        <rFont val="Arial"/>
        <family val="2"/>
      </rPr>
      <t>6.   Tạo bảng tổng hợp sau:</t>
    </r>
  </si>
  <si>
    <r>
      <rPr>
        <b/>
        <sz val="10"/>
        <color rgb="FFFFFFFF"/>
        <rFont val="Arial"/>
        <family val="2"/>
      </rPr>
      <t>Bảng tổng hợp</t>
    </r>
  </si>
  <si>
    <r>
      <rPr>
        <b/>
        <sz val="10"/>
        <color rgb="FFFFFFFF"/>
        <rFont val="Arial"/>
        <family val="2"/>
      </rPr>
      <t>Mã số thí sinh</t>
    </r>
  </si>
  <si>
    <r>
      <rPr>
        <b/>
        <sz val="10"/>
        <color rgb="FFFFFFFF"/>
        <rFont val="Arial"/>
        <family val="2"/>
      </rPr>
      <t>Họ Tên</t>
    </r>
  </si>
  <si>
    <r>
      <rPr>
        <b/>
        <sz val="10"/>
        <color rgb="FFFFFFFF"/>
        <rFont val="Arial"/>
        <family val="2"/>
      </rPr>
      <t>Khối</t>
    </r>
  </si>
  <si>
    <r>
      <rPr>
        <b/>
        <sz val="10"/>
        <color rgb="FFFFFFFF"/>
        <rFont val="Arial"/>
        <family val="2"/>
      </rPr>
      <t>Khu vực</t>
    </r>
  </si>
  <si>
    <r>
      <rPr>
        <b/>
        <sz val="10"/>
        <color rgb="FFFFFFFF"/>
        <rFont val="Arial"/>
        <family val="2"/>
      </rPr>
      <t>Tên ngành</t>
    </r>
  </si>
  <si>
    <r>
      <rPr>
        <b/>
        <sz val="10"/>
        <color rgb="FFFFFFFF"/>
        <rFont val="Arial"/>
        <family val="2"/>
      </rPr>
      <t>Điểm chuẩn</t>
    </r>
  </si>
  <si>
    <r>
      <rPr>
        <b/>
        <sz val="10"/>
        <color rgb="FFFFFFFF"/>
        <rFont val="Arial"/>
        <family val="2"/>
      </rPr>
      <t>Điểm thi</t>
    </r>
  </si>
  <si>
    <r>
      <rPr>
        <b/>
        <sz val="10"/>
        <color rgb="FFFFFFFF"/>
        <rFont val="Arial"/>
        <family val="2"/>
      </rPr>
      <t>Điểm ưu tiên</t>
    </r>
  </si>
  <si>
    <r>
      <rPr>
        <b/>
        <sz val="10"/>
        <color rgb="FFFFFFFF"/>
        <rFont val="Arial"/>
        <family val="2"/>
      </rPr>
      <t>Kết quả</t>
    </r>
  </si>
  <si>
    <r>
      <rPr>
        <b/>
        <sz val="10"/>
        <color rgb="FFFFFFFF"/>
        <rFont val="Arial"/>
        <family val="2"/>
      </rPr>
      <t>Học bổng</t>
    </r>
  </si>
  <si>
    <r>
      <rPr>
        <b/>
        <sz val="10"/>
        <color rgb="FFFFFFFF"/>
        <rFont val="Arial"/>
        <family val="2"/>
      </rPr>
      <t>Ghi chú</t>
    </r>
  </si>
  <si>
    <r>
      <rPr>
        <sz val="10"/>
        <rFont val="Arial"/>
        <family val="2"/>
      </rPr>
      <t>A1001101</t>
    </r>
  </si>
  <si>
    <r>
      <rPr>
        <sz val="10"/>
        <rFont val="Arial"/>
        <family val="2"/>
      </rPr>
      <t>A1002105</t>
    </r>
  </si>
  <si>
    <r>
      <rPr>
        <sz val="10"/>
        <rFont val="Arial"/>
        <family val="2"/>
      </rPr>
      <t>B3003112</t>
    </r>
  </si>
  <si>
    <r>
      <rPr>
        <sz val="10"/>
        <rFont val="Arial"/>
        <family val="2"/>
      </rPr>
      <t>B2004111</t>
    </r>
  </si>
  <si>
    <r>
      <rPr>
        <sz val="10"/>
        <rFont val="Arial"/>
        <family val="2"/>
      </rPr>
      <t>Tuấn</t>
    </r>
  </si>
  <si>
    <r>
      <rPr>
        <sz val="10"/>
        <rFont val="Arial"/>
        <family val="2"/>
      </rPr>
      <t>A2005105</t>
    </r>
  </si>
  <si>
    <r>
      <rPr>
        <sz val="10"/>
        <rFont val="Arial"/>
        <family val="2"/>
      </rPr>
      <t>Hoa</t>
    </r>
  </si>
  <si>
    <r>
      <rPr>
        <sz val="10"/>
        <rFont val="Arial"/>
        <family val="2"/>
      </rPr>
      <t>B1006112</t>
    </r>
  </si>
  <si>
    <r>
      <rPr>
        <sz val="10"/>
        <rFont val="Arial"/>
        <family val="2"/>
      </rPr>
      <t>Mai</t>
    </r>
  </si>
  <si>
    <r>
      <rPr>
        <b/>
        <sz val="12"/>
        <rFont val="Arial"/>
        <family val="2"/>
      </rPr>
      <t>Bảng điểm chuẩn</t>
    </r>
  </si>
  <si>
    <r>
      <rPr>
        <sz val="10"/>
        <rFont val="Arial"/>
        <family val="2"/>
      </rPr>
      <t>1.   Khối thi là ký tự đầu của mã thí sinh</t>
    </r>
  </si>
  <si>
    <r>
      <rPr>
        <sz val="10"/>
        <rFont val="Arial"/>
        <family val="2"/>
      </rPr>
      <t>2.   Khu vực là ký tự thứ 2 của mã thí sinh</t>
    </r>
  </si>
  <si>
    <r>
      <rPr>
        <sz val="10"/>
        <rFont val="Arial"/>
        <family val="2"/>
      </rPr>
      <t>3.   Tên ngành dựa theo mã ngành (mã ngành là 3 ký tự cuối của mã thí sinh)</t>
    </r>
  </si>
  <si>
    <r>
      <rPr>
        <sz val="10"/>
        <rFont val="Arial"/>
        <family val="2"/>
      </rPr>
      <t>4.   Điểm chuẩn dựa theo mã ngành và khối thi của thí sinh</t>
    </r>
  </si>
  <si>
    <r>
      <rPr>
        <sz val="10"/>
        <rFont val="Arial"/>
        <family val="2"/>
      </rPr>
      <t>5.   Điểm ưu tiên là 0.5 nếu thuộc khu vực 2 ; là 1 nếu thuộc khu vực 3</t>
    </r>
  </si>
  <si>
    <r>
      <rPr>
        <sz val="10"/>
        <rFont val="Arial"/>
        <family val="2"/>
      </rPr>
      <t>6.   Kết quả là đậu nếu (Điểm thi + Điểm ưu tiên) &gt;= Điểm chuẩn</t>
    </r>
  </si>
  <si>
    <r>
      <rPr>
        <sz val="10"/>
        <rFont val="Arial"/>
        <family val="2"/>
      </rPr>
      <t>7.   Học bổng là 500000 nếu điểm thi lớn hơn điểm chuẩn từ 3 điểm trở lên và thuộc khối A</t>
    </r>
  </si>
  <si>
    <r>
      <rPr>
        <sz val="10"/>
        <rFont val="Arial"/>
        <family val="2"/>
      </rPr>
      <t>8.   Ghi chú là "Chờ xét duyệt" nếu (Điểm thi + Điểm ưu tiên ) &lt; (Điểm chuẩn -1) cho thí sinh thuộc khối B hay khu vực 1</t>
    </r>
  </si>
  <si>
    <r>
      <rPr>
        <sz val="10"/>
        <rFont val="Arial"/>
        <family val="2"/>
      </rPr>
      <t>9.   Lập Bảng thống kê trên.</t>
    </r>
  </si>
  <si>
    <t>Số TT</t>
  </si>
  <si>
    <t>Họ tên</t>
  </si>
  <si>
    <t>Xếp loại
Đạo đức</t>
  </si>
  <si>
    <t>Điểm TB
HK2</t>
  </si>
  <si>
    <t>Điểm TB
cả năm</t>
  </si>
  <si>
    <t>Xếp
hạng</t>
  </si>
  <si>
    <t>Điểm TB
HK1</t>
  </si>
  <si>
    <t>Kết quả</t>
  </si>
  <si>
    <t>Khen Thưởng</t>
  </si>
  <si>
    <t>STT</t>
  </si>
  <si>
    <t>Phái</t>
  </si>
  <si>
    <t>Phụ cấp</t>
  </si>
  <si>
    <t>Hệ số
Lương</t>
  </si>
  <si>
    <t>Số năm
Công tác</t>
  </si>
  <si>
    <t>Số ngày
làm việc</t>
  </si>
  <si>
    <t>Lương
cơ bản</t>
  </si>
  <si>
    <t>Tiền
Phạt</t>
  </si>
  <si>
    <t>Tiền
Thưởng</t>
  </si>
  <si>
    <t>Tiền
lãnh</t>
  </si>
  <si>
    <t>Ghi
Chú</t>
  </si>
  <si>
    <t>Bảng Lương Nhân Viên Tháng 10 Năm 2018</t>
  </si>
  <si>
    <t>Kết Quả Kỳ Thi Tuyển Sinh 2018</t>
  </si>
  <si>
    <t>Mã 
ngành</t>
  </si>
  <si>
    <t>Tên 
ngành</t>
  </si>
  <si>
    <t>Điểm chuẩn theo khối</t>
  </si>
  <si>
    <t>A</t>
  </si>
  <si>
    <t>B</t>
  </si>
  <si>
    <r>
      <rPr>
        <sz val="10"/>
        <rFont val="Times New Roman"/>
        <family val="1"/>
      </rPr>
      <t>Tin học</t>
    </r>
  </si>
  <si>
    <r>
      <rPr>
        <sz val="10"/>
        <rFont val="Times New Roman"/>
        <family val="1"/>
      </rPr>
      <t>Xây dựng</t>
    </r>
  </si>
  <si>
    <r>
      <rPr>
        <sz val="10"/>
        <rFont val="Times New Roman"/>
        <family val="1"/>
      </rPr>
      <t>Ngoại ngữ</t>
    </r>
  </si>
  <si>
    <r>
      <rPr>
        <sz val="10"/>
        <rFont val="Times New Roman"/>
        <family val="1"/>
      </rPr>
      <t>Luật</t>
    </r>
  </si>
  <si>
    <t>Bảng thống kê</t>
  </si>
  <si>
    <t>Trường PTTH Trần Hưng Đạo 38 - Trần Hưng Đạo</t>
  </si>
  <si>
    <t>Bảng Theo Dõi Khách Thuê Phòng Năm 2018</t>
  </si>
  <si>
    <t>Tổng số thí sinh:</t>
  </si>
  <si>
    <t>Tổng số đậu:</t>
  </si>
  <si>
    <t>Tổng số rớt:</t>
  </si>
  <si>
    <t>Tổng số thí sinh đạt điểm cao nhất:</t>
  </si>
  <si>
    <t>Tổng số thí sinh được học bổng:</t>
  </si>
  <si>
    <t>8.   Lập bảng thống kê như sau:</t>
  </si>
  <si>
    <t>7.    Lập bảng thống kế sau</t>
  </si>
  <si>
    <t>Nam</t>
  </si>
  <si>
    <t>Tổng
Thành tiền</t>
  </si>
  <si>
    <t>Tổng
Tiền thuế</t>
  </si>
  <si>
    <t>Tổng lương CB Phái nam</t>
  </si>
  <si>
    <t>Tổng lương CB Phái nữ</t>
  </si>
  <si>
    <t>Tổng số nhân viên nam</t>
  </si>
  <si>
    <t>Tổng số nhân viên nữ</t>
  </si>
  <si>
    <t>Tổng lương nhân viên nam và có số năm công tác lớn hơn bằng 5</t>
  </si>
  <si>
    <t>Tổng số khách hàng có số phòng 002</t>
  </si>
  <si>
    <t>Tổng số học sinh xếp loại đạo đức A</t>
  </si>
  <si>
    <t>Điểm TB cao nhất của học sinh có loại đạo đức là A</t>
  </si>
  <si>
    <t>Tổng số tiền khen thưởng
của học sinh xếp loại đạo đức A</t>
  </si>
  <si>
    <t>Nữ</t>
  </si>
  <si>
    <t>Nam Anh</t>
  </si>
  <si>
    <t>Tổng số tiền phải trả của khách hàng nam</t>
  </si>
  <si>
    <t>Tổng số tiền phải trả của khách hàng nữ</t>
  </si>
  <si>
    <t>Tổng số khách hàng nam</t>
  </si>
  <si>
    <t>Tổng số khách hàng nữ</t>
  </si>
  <si>
    <t>dk1</t>
  </si>
  <si>
    <t>dk2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</si>
</sst>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"/>
    <numFmt numFmtId="165" formatCode="0.0"/>
  </numFmts>
  <fonts count="21">
    <font>
      <sz val="10"/>
      <color rgb="FF000000"/>
      <name val="Times New Roman"/>
      <charset val="204"/>
    </font>
    <font>
      <b/>
      <sz val="12"/>
      <name val="Arial"/>
      <family val="2"/>
    </font>
    <font>
      <sz val="11"/>
      <name val="Times New Roman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6"/>
      <name val="Times New Roman"/>
      <family val="1"/>
    </font>
    <font>
      <b/>
      <u/>
      <sz val="10"/>
      <name val="Arial"/>
      <family val="2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color rgb="FFFFFFFF"/>
      <name val="Arial"/>
      <family val="2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b/>
      <sz val="10"/>
      <color theme="0"/>
      <name val="Times New Roman"/>
      <family val="1"/>
    </font>
    <font>
      <b/>
      <sz val="10"/>
      <color rgb="FF000000"/>
      <name val="Times New Roman"/>
      <family val="1"/>
    </font>
    <font>
      <b/>
      <sz val="10"/>
      <name val="Times New Roman"/>
      <family val="1"/>
    </font>
    <font>
      <sz val="10"/>
      <name val="Tim\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0E0E0"/>
      </patternFill>
    </fill>
    <fill>
      <patternFill patternType="solid">
        <fgColor rgb="FF000080"/>
      </patternFill>
    </fill>
    <fill>
      <patternFill patternType="solid">
        <fgColor rgb="FFE6E6E6"/>
      </patternFill>
    </fill>
  </fills>
  <borders count="11">
    <border>
      <left/>
      <right/>
      <top/>
      <bottom/>
      <diagonal/>
    </border>
    <border>
      <left style="thin">
        <color rgb="FF000080"/>
      </left>
      <right/>
      <top/>
      <bottom/>
      <diagonal/>
    </border>
    <border>
      <left style="thin">
        <color rgb="FF000080"/>
      </left>
      <right/>
      <top style="thin">
        <color rgb="FF000080"/>
      </top>
      <bottom style="thin">
        <color rgb="FF000080"/>
      </bottom>
      <diagonal/>
    </border>
    <border>
      <left/>
      <right style="thin">
        <color rgb="FF000080"/>
      </right>
      <top style="thin">
        <color rgb="FF000080"/>
      </top>
      <bottom style="thin">
        <color rgb="FF000080"/>
      </bottom>
      <diagonal/>
    </border>
    <border>
      <left/>
      <right/>
      <top style="thin">
        <color rgb="FF000080"/>
      </top>
      <bottom style="thin">
        <color rgb="FF000080"/>
      </bottom>
      <diagonal/>
    </border>
    <border>
      <left/>
      <right style="thin">
        <color rgb="FF000000"/>
      </right>
      <top style="thin">
        <color rgb="FF000080"/>
      </top>
      <bottom style="thin">
        <color rgb="FF000080"/>
      </bottom>
      <diagonal/>
    </border>
    <border>
      <left style="thin">
        <color rgb="FF000080"/>
      </left>
      <right/>
      <top style="thin">
        <color rgb="FF000080"/>
      </top>
      <bottom/>
      <diagonal/>
    </border>
    <border>
      <left/>
      <right/>
      <top style="thin">
        <color rgb="FF00008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wrapText="1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1" fontId="5" fillId="0" borderId="3" xfId="0" applyNumberFormat="1" applyFont="1" applyFill="1" applyBorder="1" applyAlignment="1">
      <alignment horizontal="right" vertical="top" shrinkToFit="1"/>
    </xf>
    <xf numFmtId="1" fontId="5" fillId="0" borderId="1" xfId="0" applyNumberFormat="1" applyFont="1" applyFill="1" applyBorder="1" applyAlignment="1">
      <alignment horizontal="center" vertical="top" shrinkToFit="1"/>
    </xf>
    <xf numFmtId="1" fontId="5" fillId="0" borderId="8" xfId="0" applyNumberFormat="1" applyFont="1" applyFill="1" applyBorder="1" applyAlignment="1">
      <alignment horizontal="center" vertical="top" shrinkToFit="1"/>
    </xf>
    <xf numFmtId="164" fontId="5" fillId="0" borderId="8" xfId="0" applyNumberFormat="1" applyFont="1" applyFill="1" applyBorder="1" applyAlignment="1">
      <alignment horizontal="center" vertical="top" shrinkToFit="1"/>
    </xf>
    <xf numFmtId="0" fontId="6" fillId="0" borderId="8" xfId="0" applyFont="1" applyFill="1" applyBorder="1" applyAlignment="1">
      <alignment vertical="top" wrapText="1"/>
    </xf>
    <xf numFmtId="0" fontId="6" fillId="0" borderId="8" xfId="0" applyFont="1" applyFill="1" applyBorder="1" applyAlignment="1">
      <alignment horizontal="center" vertical="top" wrapText="1"/>
    </xf>
    <xf numFmtId="1" fontId="5" fillId="2" borderId="8" xfId="0" applyNumberFormat="1" applyFont="1" applyFill="1" applyBorder="1" applyAlignment="1">
      <alignment horizontal="center" vertical="top" shrinkToFit="1"/>
    </xf>
    <xf numFmtId="164" fontId="5" fillId="2" borderId="8" xfId="0" applyNumberFormat="1" applyFont="1" applyFill="1" applyBorder="1" applyAlignment="1">
      <alignment horizontal="center" vertical="top" shrinkToFit="1"/>
    </xf>
    <xf numFmtId="0" fontId="6" fillId="2" borderId="8" xfId="0" applyFont="1" applyFill="1" applyBorder="1" applyAlignment="1">
      <alignment vertical="top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vertical="center" wrapText="1"/>
    </xf>
    <xf numFmtId="0" fontId="6" fillId="0" borderId="9" xfId="0" applyFont="1" applyFill="1" applyBorder="1" applyAlignment="1">
      <alignment vertical="top" wrapText="1"/>
    </xf>
    <xf numFmtId="0" fontId="6" fillId="2" borderId="9" xfId="0" applyFont="1" applyFill="1" applyBorder="1" applyAlignment="1">
      <alignment vertical="top" wrapText="1"/>
    </xf>
    <xf numFmtId="0" fontId="6" fillId="2" borderId="9" xfId="0" applyFont="1" applyFill="1" applyBorder="1" applyAlignment="1">
      <alignment horizontal="center" vertical="top" wrapText="1"/>
    </xf>
    <xf numFmtId="0" fontId="6" fillId="2" borderId="8" xfId="0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left" vertical="top"/>
    </xf>
    <xf numFmtId="0" fontId="13" fillId="0" borderId="8" xfId="0" applyFont="1" applyFill="1" applyBorder="1" applyAlignment="1">
      <alignment horizontal="center" vertical="top"/>
    </xf>
    <xf numFmtId="0" fontId="9" fillId="0" borderId="0" xfId="0" applyFont="1" applyFill="1" applyBorder="1" applyAlignment="1">
      <alignment horizontal="left" vertical="top"/>
    </xf>
    <xf numFmtId="0" fontId="14" fillId="3" borderId="8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top" wrapText="1"/>
    </xf>
    <xf numFmtId="165" fontId="5" fillId="0" borderId="8" xfId="0" applyNumberFormat="1" applyFont="1" applyFill="1" applyBorder="1" applyAlignment="1">
      <alignment horizontal="center" vertical="top" shrinkToFit="1"/>
    </xf>
    <xf numFmtId="0" fontId="6" fillId="4" borderId="8" xfId="0" applyFont="1" applyFill="1" applyBorder="1" applyAlignment="1">
      <alignment vertical="top" wrapText="1"/>
    </xf>
    <xf numFmtId="1" fontId="5" fillId="4" borderId="8" xfId="0" applyNumberFormat="1" applyFont="1" applyFill="1" applyBorder="1" applyAlignment="1">
      <alignment horizontal="center" vertical="top" shrinkToFit="1"/>
    </xf>
    <xf numFmtId="0" fontId="12" fillId="0" borderId="0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vertical="top" wrapText="1"/>
    </xf>
    <xf numFmtId="0" fontId="15" fillId="0" borderId="8" xfId="0" applyFont="1" applyFill="1" applyBorder="1" applyAlignment="1">
      <alignment horizontal="center" vertical="top"/>
    </xf>
    <xf numFmtId="0" fontId="16" fillId="0" borderId="8" xfId="0" applyFont="1" applyFill="1" applyBorder="1" applyAlignment="1">
      <alignment horizontal="center" vertical="top" wrapText="1"/>
    </xf>
    <xf numFmtId="0" fontId="16" fillId="0" borderId="8" xfId="0" applyFont="1" applyFill="1" applyBorder="1" applyAlignment="1">
      <alignment vertical="top" wrapText="1"/>
    </xf>
    <xf numFmtId="0" fontId="12" fillId="0" borderId="8" xfId="0" applyFont="1" applyFill="1" applyBorder="1" applyAlignment="1">
      <alignment horizontal="center" vertical="top"/>
    </xf>
    <xf numFmtId="0" fontId="16" fillId="0" borderId="0" xfId="0" applyFont="1" applyFill="1" applyBorder="1" applyAlignment="1">
      <alignment horizontal="center" vertical="top" wrapText="1"/>
    </xf>
    <xf numFmtId="0" fontId="16" fillId="0" borderId="0" xfId="0" applyFont="1" applyFill="1" applyBorder="1" applyAlignment="1">
      <alignment vertical="top" wrapText="1"/>
    </xf>
    <xf numFmtId="0" fontId="17" fillId="0" borderId="8" xfId="0" applyFont="1" applyFill="1" applyBorder="1" applyAlignment="1">
      <alignment horizontal="center" vertical="top" wrapText="1"/>
    </xf>
    <xf numFmtId="0" fontId="19" fillId="0" borderId="0" xfId="0" applyFont="1" applyFill="1" applyBorder="1" applyAlignment="1">
      <alignment horizontal="left" vertical="top"/>
    </xf>
    <xf numFmtId="0" fontId="13" fillId="0" borderId="10" xfId="0" applyFont="1" applyFill="1" applyBorder="1" applyAlignment="1">
      <alignment vertical="center"/>
    </xf>
    <xf numFmtId="0" fontId="13" fillId="0" borderId="8" xfId="0" applyFont="1" applyFill="1" applyBorder="1" applyAlignment="1">
      <alignment vertical="center"/>
    </xf>
    <xf numFmtId="0" fontId="13" fillId="0" borderId="8" xfId="0" applyFont="1" applyFill="1" applyBorder="1" applyAlignment="1">
      <alignment horizontal="center" vertical="top" wrapText="1"/>
    </xf>
    <xf numFmtId="0" fontId="20" fillId="3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top" wrapText="1"/>
    </xf>
    <xf numFmtId="0" fontId="18" fillId="0" borderId="8" xfId="0" applyFont="1" applyFill="1" applyBorder="1" applyAlignment="1">
      <alignment horizontal="center" vertical="top" wrapText="1"/>
    </xf>
    <xf numFmtId="0" fontId="18" fillId="0" borderId="2" xfId="0" applyFont="1" applyFill="1" applyBorder="1" applyAlignment="1">
      <alignment horizontal="center" vertical="top" wrapText="1"/>
    </xf>
    <xf numFmtId="0" fontId="18" fillId="0" borderId="4" xfId="0" applyFont="1" applyFill="1" applyBorder="1" applyAlignment="1">
      <alignment horizontal="center" vertical="top" wrapText="1"/>
    </xf>
    <xf numFmtId="0" fontId="18" fillId="0" borderId="6" xfId="0" applyFont="1" applyFill="1" applyBorder="1" applyAlignment="1">
      <alignment horizontal="center" vertical="top" wrapText="1"/>
    </xf>
    <xf numFmtId="0" fontId="18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6" fillId="0" borderId="8" xfId="0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left" vertical="top" wrapText="1" indent="1"/>
    </xf>
    <xf numFmtId="0" fontId="6" fillId="0" borderId="3" xfId="0" applyFont="1" applyFill="1" applyBorder="1" applyAlignment="1">
      <alignment horizontal="left" vertical="top" wrapText="1" indent="1"/>
    </xf>
    <xf numFmtId="0" fontId="6" fillId="0" borderId="2" xfId="0" applyFont="1" applyFill="1" applyBorder="1" applyAlignment="1">
      <alignment horizontal="left" vertical="top" wrapText="1" indent="5"/>
    </xf>
    <xf numFmtId="0" fontId="6" fillId="0" borderId="4" xfId="0" applyFont="1" applyFill="1" applyBorder="1" applyAlignment="1">
      <alignment horizontal="left" vertical="top" wrapText="1" indent="5"/>
    </xf>
    <xf numFmtId="0" fontId="6" fillId="0" borderId="5" xfId="0" applyFont="1" applyFill="1" applyBorder="1" applyAlignment="1">
      <alignment horizontal="left" vertical="top" wrapText="1" indent="5"/>
    </xf>
    <xf numFmtId="0" fontId="3" fillId="3" borderId="8" xfId="0" applyFont="1" applyFill="1" applyBorder="1" applyAlignment="1">
      <alignment horizontal="center" vertical="top" wrapText="1"/>
    </xf>
    <xf numFmtId="0" fontId="2" fillId="0" borderId="8" xfId="0" applyFont="1" applyFill="1" applyBorder="1" applyAlignment="1">
      <alignment horizontal="left" vertical="top" wrapText="1" inden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vertical="center" wrapText="1"/>
    </xf>
    <xf numFmtId="3" fontId="6" fillId="0" borderId="8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188213</xdr:rowOff>
    </xdr:from>
    <xdr:to>
      <xdr:col>0</xdr:col>
      <xdr:colOff>12192</xdr:colOff>
      <xdr:row>3</xdr:row>
      <xdr:rowOff>10667</xdr:rowOff>
    </xdr:to>
    <xdr:pic>
      <xdr:nvPicPr>
        <xdr:cNvPr id="786" name="image396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92" cy="160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225551</xdr:rowOff>
    </xdr:from>
    <xdr:to>
      <xdr:col>0</xdr:col>
      <xdr:colOff>12192</xdr:colOff>
      <xdr:row>5</xdr:row>
      <xdr:rowOff>10159</xdr:rowOff>
    </xdr:to>
    <xdr:pic>
      <xdr:nvPicPr>
        <xdr:cNvPr id="812" name="image396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92" cy="16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428751</xdr:rowOff>
    </xdr:from>
    <xdr:to>
      <xdr:col>0</xdr:col>
      <xdr:colOff>12191</xdr:colOff>
      <xdr:row>3</xdr:row>
      <xdr:rowOff>10413</xdr:rowOff>
    </xdr:to>
    <xdr:pic>
      <xdr:nvPicPr>
        <xdr:cNvPr id="838" name="image425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91" cy="160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199643</xdr:rowOff>
    </xdr:from>
    <xdr:to>
      <xdr:col>0</xdr:col>
      <xdr:colOff>12191</xdr:colOff>
      <xdr:row>5</xdr:row>
      <xdr:rowOff>10413</xdr:rowOff>
    </xdr:to>
    <xdr:pic>
      <xdr:nvPicPr>
        <xdr:cNvPr id="866" name="image426.p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91" cy="160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199643</xdr:rowOff>
    </xdr:from>
    <xdr:to>
      <xdr:col>0</xdr:col>
      <xdr:colOff>12191</xdr:colOff>
      <xdr:row>7</xdr:row>
      <xdr:rowOff>10413</xdr:rowOff>
    </xdr:to>
    <xdr:pic>
      <xdr:nvPicPr>
        <xdr:cNvPr id="894" name="image427.pn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91" cy="16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889</xdr:rowOff>
    </xdr:from>
    <xdr:to>
      <xdr:col>12</xdr:col>
      <xdr:colOff>36195</xdr:colOff>
      <xdr:row>4</xdr:row>
      <xdr:rowOff>2667</xdr:rowOff>
    </xdr:to>
    <xdr:grpSp>
      <xdr:nvGrpSpPr>
        <xdr:cNvPr id="920" name="Group 920"/>
        <xdr:cNvGrpSpPr/>
      </xdr:nvGrpSpPr>
      <xdr:grpSpPr>
        <a:xfrm>
          <a:off x="7391400" y="724789"/>
          <a:ext cx="36195" cy="430403"/>
          <a:chOff x="0" y="0"/>
          <a:chExt cx="7620" cy="436880"/>
        </a:xfrm>
      </xdr:grpSpPr>
      <xdr:pic>
        <xdr:nvPicPr>
          <xdr:cNvPr id="921" name="image431.png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7619" cy="16001"/>
          </a:xfrm>
          <a:prstGeom prst="rect">
            <a:avLst/>
          </a:prstGeom>
        </xdr:spPr>
      </xdr:pic>
      <xdr:pic>
        <xdr:nvPicPr>
          <xdr:cNvPr id="922" name="image429.png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3" y="16001"/>
            <a:ext cx="6095" cy="131825"/>
          </a:xfrm>
          <a:prstGeom prst="rect">
            <a:avLst/>
          </a:prstGeom>
        </xdr:spPr>
      </xdr:pic>
      <xdr:sp macro="" textlink="">
        <xdr:nvSpPr>
          <xdr:cNvPr id="923" name="Shape 923"/>
          <xdr:cNvSpPr/>
        </xdr:nvSpPr>
        <xdr:spPr>
          <a:xfrm>
            <a:off x="1524" y="150113"/>
            <a:ext cx="6350" cy="156210"/>
          </a:xfrm>
          <a:custGeom>
            <a:avLst/>
            <a:gdLst/>
            <a:ahLst/>
            <a:cxnLst/>
            <a:rect l="0" t="0" r="0" b="0"/>
            <a:pathLst>
              <a:path w="6350" h="156210">
                <a:moveTo>
                  <a:pt x="6096" y="146316"/>
                </a:moveTo>
                <a:lnTo>
                  <a:pt x="0" y="146316"/>
                </a:lnTo>
                <a:lnTo>
                  <a:pt x="0" y="156210"/>
                </a:lnTo>
                <a:lnTo>
                  <a:pt x="6096" y="156210"/>
                </a:lnTo>
                <a:lnTo>
                  <a:pt x="6096" y="146316"/>
                </a:lnTo>
              </a:path>
              <a:path w="6350" h="156210">
                <a:moveTo>
                  <a:pt x="6096" y="134112"/>
                </a:moveTo>
                <a:lnTo>
                  <a:pt x="0" y="134112"/>
                </a:lnTo>
                <a:lnTo>
                  <a:pt x="0" y="144018"/>
                </a:lnTo>
                <a:lnTo>
                  <a:pt x="6096" y="144018"/>
                </a:lnTo>
                <a:lnTo>
                  <a:pt x="6096" y="134112"/>
                </a:lnTo>
              </a:path>
              <a:path w="6350" h="156210">
                <a:moveTo>
                  <a:pt x="6096" y="121920"/>
                </a:moveTo>
                <a:lnTo>
                  <a:pt x="0" y="121920"/>
                </a:lnTo>
                <a:lnTo>
                  <a:pt x="0" y="131826"/>
                </a:lnTo>
                <a:lnTo>
                  <a:pt x="6096" y="131826"/>
                </a:lnTo>
                <a:lnTo>
                  <a:pt x="6096" y="121920"/>
                </a:lnTo>
              </a:path>
              <a:path w="6350" h="156210">
                <a:moveTo>
                  <a:pt x="6096" y="109740"/>
                </a:moveTo>
                <a:lnTo>
                  <a:pt x="0" y="109740"/>
                </a:lnTo>
                <a:lnTo>
                  <a:pt x="0" y="119634"/>
                </a:lnTo>
                <a:lnTo>
                  <a:pt x="6096" y="119634"/>
                </a:lnTo>
                <a:lnTo>
                  <a:pt x="6096" y="109740"/>
                </a:lnTo>
              </a:path>
              <a:path w="6350" h="156210">
                <a:moveTo>
                  <a:pt x="6096" y="97536"/>
                </a:moveTo>
                <a:lnTo>
                  <a:pt x="0" y="97536"/>
                </a:lnTo>
                <a:lnTo>
                  <a:pt x="0" y="107442"/>
                </a:lnTo>
                <a:lnTo>
                  <a:pt x="6096" y="107442"/>
                </a:lnTo>
                <a:lnTo>
                  <a:pt x="6096" y="97536"/>
                </a:lnTo>
              </a:path>
              <a:path w="6350" h="156210">
                <a:moveTo>
                  <a:pt x="6096" y="85344"/>
                </a:moveTo>
                <a:lnTo>
                  <a:pt x="0" y="85344"/>
                </a:lnTo>
                <a:lnTo>
                  <a:pt x="0" y="95250"/>
                </a:lnTo>
                <a:lnTo>
                  <a:pt x="6096" y="95250"/>
                </a:lnTo>
                <a:lnTo>
                  <a:pt x="6096" y="85344"/>
                </a:lnTo>
              </a:path>
              <a:path w="6350" h="156210">
                <a:moveTo>
                  <a:pt x="6096" y="73164"/>
                </a:moveTo>
                <a:lnTo>
                  <a:pt x="0" y="73164"/>
                </a:lnTo>
                <a:lnTo>
                  <a:pt x="0" y="83058"/>
                </a:lnTo>
                <a:lnTo>
                  <a:pt x="6096" y="83058"/>
                </a:lnTo>
                <a:lnTo>
                  <a:pt x="6096" y="73164"/>
                </a:lnTo>
              </a:path>
              <a:path w="6350" h="156210">
                <a:moveTo>
                  <a:pt x="6096" y="60960"/>
                </a:moveTo>
                <a:lnTo>
                  <a:pt x="0" y="60960"/>
                </a:lnTo>
                <a:lnTo>
                  <a:pt x="0" y="70866"/>
                </a:lnTo>
                <a:lnTo>
                  <a:pt x="6096" y="70866"/>
                </a:lnTo>
                <a:lnTo>
                  <a:pt x="6096" y="60960"/>
                </a:lnTo>
              </a:path>
              <a:path w="6350" h="156210">
                <a:moveTo>
                  <a:pt x="6096" y="48768"/>
                </a:moveTo>
                <a:lnTo>
                  <a:pt x="0" y="48768"/>
                </a:lnTo>
                <a:lnTo>
                  <a:pt x="0" y="58674"/>
                </a:lnTo>
                <a:lnTo>
                  <a:pt x="6096" y="58674"/>
                </a:lnTo>
                <a:lnTo>
                  <a:pt x="6096" y="48768"/>
                </a:lnTo>
              </a:path>
              <a:path w="6350" h="156210">
                <a:moveTo>
                  <a:pt x="6096" y="36588"/>
                </a:moveTo>
                <a:lnTo>
                  <a:pt x="0" y="36588"/>
                </a:lnTo>
                <a:lnTo>
                  <a:pt x="0" y="46482"/>
                </a:lnTo>
                <a:lnTo>
                  <a:pt x="6096" y="46482"/>
                </a:lnTo>
                <a:lnTo>
                  <a:pt x="6096" y="36588"/>
                </a:lnTo>
              </a:path>
              <a:path w="6350" h="156210">
                <a:moveTo>
                  <a:pt x="6096" y="24384"/>
                </a:moveTo>
                <a:lnTo>
                  <a:pt x="0" y="24384"/>
                </a:lnTo>
                <a:lnTo>
                  <a:pt x="0" y="34290"/>
                </a:lnTo>
                <a:lnTo>
                  <a:pt x="6096" y="34290"/>
                </a:lnTo>
                <a:lnTo>
                  <a:pt x="6096" y="24384"/>
                </a:lnTo>
              </a:path>
              <a:path w="6350" h="156210">
                <a:moveTo>
                  <a:pt x="6096" y="12192"/>
                </a:moveTo>
                <a:lnTo>
                  <a:pt x="0" y="12192"/>
                </a:lnTo>
                <a:lnTo>
                  <a:pt x="0" y="22098"/>
                </a:lnTo>
                <a:lnTo>
                  <a:pt x="6096" y="22098"/>
                </a:lnTo>
                <a:lnTo>
                  <a:pt x="6096" y="12192"/>
                </a:lnTo>
              </a:path>
              <a:path w="6350" h="156210">
                <a:moveTo>
                  <a:pt x="6096" y="0"/>
                </a:moveTo>
                <a:lnTo>
                  <a:pt x="0" y="0"/>
                </a:lnTo>
                <a:lnTo>
                  <a:pt x="0" y="9906"/>
                </a:lnTo>
                <a:lnTo>
                  <a:pt x="6096" y="9906"/>
                </a:lnTo>
                <a:lnTo>
                  <a:pt x="6096" y="0"/>
                </a:lnTo>
              </a:path>
            </a:pathLst>
          </a:custGeom>
          <a:solidFill>
            <a:srgbClr val="FEFEFE">
              <a:alpha val="50000"/>
            </a:srgbClr>
          </a:solidFill>
        </xdr:spPr>
      </xdr:sp>
      <xdr:pic>
        <xdr:nvPicPr>
          <xdr:cNvPr id="924" name="image430.png"/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3" y="308609"/>
            <a:ext cx="6095" cy="128016"/>
          </a:xfrm>
          <a:prstGeom prst="rect">
            <a:avLst/>
          </a:prstGeom>
        </xdr:spPr>
      </xdr:pic>
    </xdr:grpSp>
    <xdr:clientData/>
  </xdr:twoCellAnchor>
  <xdr:twoCellAnchor editAs="oneCell">
    <xdr:from>
      <xdr:col>12</xdr:col>
      <xdr:colOff>0</xdr:colOff>
      <xdr:row>3</xdr:row>
      <xdr:rowOff>889</xdr:rowOff>
    </xdr:from>
    <xdr:to>
      <xdr:col>12</xdr:col>
      <xdr:colOff>17145</xdr:colOff>
      <xdr:row>4</xdr:row>
      <xdr:rowOff>2667</xdr:rowOff>
    </xdr:to>
    <xdr:grpSp>
      <xdr:nvGrpSpPr>
        <xdr:cNvPr id="925" name="Group 925"/>
        <xdr:cNvGrpSpPr/>
      </xdr:nvGrpSpPr>
      <xdr:grpSpPr>
        <a:xfrm>
          <a:off x="7391400" y="724789"/>
          <a:ext cx="17145" cy="430403"/>
          <a:chOff x="0" y="0"/>
          <a:chExt cx="7620" cy="436880"/>
        </a:xfrm>
      </xdr:grpSpPr>
      <xdr:pic>
        <xdr:nvPicPr>
          <xdr:cNvPr id="926" name="image431.png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7619" cy="16001"/>
          </a:xfrm>
          <a:prstGeom prst="rect">
            <a:avLst/>
          </a:prstGeom>
        </xdr:spPr>
      </xdr:pic>
      <xdr:pic>
        <xdr:nvPicPr>
          <xdr:cNvPr id="927" name="image432.png"/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3" y="16001"/>
            <a:ext cx="6095" cy="131825"/>
          </a:xfrm>
          <a:prstGeom prst="rect">
            <a:avLst/>
          </a:prstGeom>
        </xdr:spPr>
      </xdr:pic>
      <xdr:sp macro="" textlink="">
        <xdr:nvSpPr>
          <xdr:cNvPr id="928" name="Shape 928"/>
          <xdr:cNvSpPr/>
        </xdr:nvSpPr>
        <xdr:spPr>
          <a:xfrm>
            <a:off x="1524" y="150113"/>
            <a:ext cx="6350" cy="156210"/>
          </a:xfrm>
          <a:custGeom>
            <a:avLst/>
            <a:gdLst/>
            <a:ahLst/>
            <a:cxnLst/>
            <a:rect l="0" t="0" r="0" b="0"/>
            <a:pathLst>
              <a:path w="6350" h="156210">
                <a:moveTo>
                  <a:pt x="6096" y="146316"/>
                </a:moveTo>
                <a:lnTo>
                  <a:pt x="0" y="146316"/>
                </a:lnTo>
                <a:lnTo>
                  <a:pt x="0" y="156210"/>
                </a:lnTo>
                <a:lnTo>
                  <a:pt x="6096" y="156210"/>
                </a:lnTo>
                <a:lnTo>
                  <a:pt x="6096" y="146316"/>
                </a:lnTo>
              </a:path>
              <a:path w="6350" h="156210">
                <a:moveTo>
                  <a:pt x="6096" y="134112"/>
                </a:moveTo>
                <a:lnTo>
                  <a:pt x="0" y="134112"/>
                </a:lnTo>
                <a:lnTo>
                  <a:pt x="0" y="144018"/>
                </a:lnTo>
                <a:lnTo>
                  <a:pt x="6096" y="144018"/>
                </a:lnTo>
                <a:lnTo>
                  <a:pt x="6096" y="134112"/>
                </a:lnTo>
              </a:path>
              <a:path w="6350" h="156210">
                <a:moveTo>
                  <a:pt x="6096" y="121920"/>
                </a:moveTo>
                <a:lnTo>
                  <a:pt x="0" y="121920"/>
                </a:lnTo>
                <a:lnTo>
                  <a:pt x="0" y="131826"/>
                </a:lnTo>
                <a:lnTo>
                  <a:pt x="6096" y="131826"/>
                </a:lnTo>
                <a:lnTo>
                  <a:pt x="6096" y="121920"/>
                </a:lnTo>
              </a:path>
              <a:path w="6350" h="156210">
                <a:moveTo>
                  <a:pt x="6096" y="109740"/>
                </a:moveTo>
                <a:lnTo>
                  <a:pt x="0" y="109740"/>
                </a:lnTo>
                <a:lnTo>
                  <a:pt x="0" y="119634"/>
                </a:lnTo>
                <a:lnTo>
                  <a:pt x="6096" y="119634"/>
                </a:lnTo>
                <a:lnTo>
                  <a:pt x="6096" y="109740"/>
                </a:lnTo>
              </a:path>
              <a:path w="6350" h="156210">
                <a:moveTo>
                  <a:pt x="6096" y="97536"/>
                </a:moveTo>
                <a:lnTo>
                  <a:pt x="0" y="97536"/>
                </a:lnTo>
                <a:lnTo>
                  <a:pt x="0" y="107442"/>
                </a:lnTo>
                <a:lnTo>
                  <a:pt x="6096" y="107442"/>
                </a:lnTo>
                <a:lnTo>
                  <a:pt x="6096" y="97536"/>
                </a:lnTo>
              </a:path>
              <a:path w="6350" h="156210">
                <a:moveTo>
                  <a:pt x="6096" y="85344"/>
                </a:moveTo>
                <a:lnTo>
                  <a:pt x="0" y="85344"/>
                </a:lnTo>
                <a:lnTo>
                  <a:pt x="0" y="95250"/>
                </a:lnTo>
                <a:lnTo>
                  <a:pt x="6096" y="95250"/>
                </a:lnTo>
                <a:lnTo>
                  <a:pt x="6096" y="85344"/>
                </a:lnTo>
              </a:path>
              <a:path w="6350" h="156210">
                <a:moveTo>
                  <a:pt x="6096" y="73164"/>
                </a:moveTo>
                <a:lnTo>
                  <a:pt x="0" y="73164"/>
                </a:lnTo>
                <a:lnTo>
                  <a:pt x="0" y="83058"/>
                </a:lnTo>
                <a:lnTo>
                  <a:pt x="6096" y="83058"/>
                </a:lnTo>
                <a:lnTo>
                  <a:pt x="6096" y="73164"/>
                </a:lnTo>
              </a:path>
              <a:path w="6350" h="156210">
                <a:moveTo>
                  <a:pt x="6096" y="60960"/>
                </a:moveTo>
                <a:lnTo>
                  <a:pt x="0" y="60960"/>
                </a:lnTo>
                <a:lnTo>
                  <a:pt x="0" y="70866"/>
                </a:lnTo>
                <a:lnTo>
                  <a:pt x="6096" y="70866"/>
                </a:lnTo>
                <a:lnTo>
                  <a:pt x="6096" y="60960"/>
                </a:lnTo>
              </a:path>
              <a:path w="6350" h="156210">
                <a:moveTo>
                  <a:pt x="6096" y="48768"/>
                </a:moveTo>
                <a:lnTo>
                  <a:pt x="0" y="48768"/>
                </a:lnTo>
                <a:lnTo>
                  <a:pt x="0" y="58674"/>
                </a:lnTo>
                <a:lnTo>
                  <a:pt x="6096" y="58674"/>
                </a:lnTo>
                <a:lnTo>
                  <a:pt x="6096" y="48768"/>
                </a:lnTo>
              </a:path>
              <a:path w="6350" h="156210">
                <a:moveTo>
                  <a:pt x="6096" y="36588"/>
                </a:moveTo>
                <a:lnTo>
                  <a:pt x="0" y="36588"/>
                </a:lnTo>
                <a:lnTo>
                  <a:pt x="0" y="46482"/>
                </a:lnTo>
                <a:lnTo>
                  <a:pt x="6096" y="46482"/>
                </a:lnTo>
                <a:lnTo>
                  <a:pt x="6096" y="36588"/>
                </a:lnTo>
              </a:path>
              <a:path w="6350" h="156210">
                <a:moveTo>
                  <a:pt x="6096" y="24384"/>
                </a:moveTo>
                <a:lnTo>
                  <a:pt x="0" y="24384"/>
                </a:lnTo>
                <a:lnTo>
                  <a:pt x="0" y="34290"/>
                </a:lnTo>
                <a:lnTo>
                  <a:pt x="6096" y="34290"/>
                </a:lnTo>
                <a:lnTo>
                  <a:pt x="6096" y="24384"/>
                </a:lnTo>
              </a:path>
              <a:path w="6350" h="156210">
                <a:moveTo>
                  <a:pt x="6096" y="12192"/>
                </a:moveTo>
                <a:lnTo>
                  <a:pt x="0" y="12192"/>
                </a:lnTo>
                <a:lnTo>
                  <a:pt x="0" y="22098"/>
                </a:lnTo>
                <a:lnTo>
                  <a:pt x="6096" y="22098"/>
                </a:lnTo>
                <a:lnTo>
                  <a:pt x="6096" y="12192"/>
                </a:lnTo>
              </a:path>
              <a:path w="6350" h="156210">
                <a:moveTo>
                  <a:pt x="6096" y="0"/>
                </a:moveTo>
                <a:lnTo>
                  <a:pt x="0" y="0"/>
                </a:lnTo>
                <a:lnTo>
                  <a:pt x="0" y="9906"/>
                </a:lnTo>
                <a:lnTo>
                  <a:pt x="6096" y="9906"/>
                </a:lnTo>
                <a:lnTo>
                  <a:pt x="6096" y="0"/>
                </a:lnTo>
              </a:path>
            </a:pathLst>
          </a:custGeom>
          <a:solidFill>
            <a:srgbClr val="FEFEFE">
              <a:alpha val="50000"/>
            </a:srgbClr>
          </a:solidFill>
        </xdr:spPr>
      </xdr:sp>
      <xdr:pic>
        <xdr:nvPicPr>
          <xdr:cNvPr id="929" name="image433.png"/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3" y="308609"/>
            <a:ext cx="6095" cy="128016"/>
          </a:xfrm>
          <a:prstGeom prst="rect">
            <a:avLst/>
          </a:prstGeom>
        </xdr:spPr>
      </xdr:pic>
    </xdr:grpSp>
    <xdr:clientData/>
  </xdr:twoCellAnchor>
  <xdr:twoCellAnchor editAs="oneCell">
    <xdr:from>
      <xdr:col>12</xdr:col>
      <xdr:colOff>0</xdr:colOff>
      <xdr:row>3</xdr:row>
      <xdr:rowOff>889</xdr:rowOff>
    </xdr:from>
    <xdr:to>
      <xdr:col>12</xdr:col>
      <xdr:colOff>7620</xdr:colOff>
      <xdr:row>4</xdr:row>
      <xdr:rowOff>2667</xdr:rowOff>
    </xdr:to>
    <xdr:grpSp>
      <xdr:nvGrpSpPr>
        <xdr:cNvPr id="930" name="Group 930"/>
        <xdr:cNvGrpSpPr/>
      </xdr:nvGrpSpPr>
      <xdr:grpSpPr>
        <a:xfrm>
          <a:off x="7391400" y="724789"/>
          <a:ext cx="7620" cy="430403"/>
          <a:chOff x="0" y="0"/>
          <a:chExt cx="7620" cy="436880"/>
        </a:xfrm>
      </xdr:grpSpPr>
      <xdr:pic>
        <xdr:nvPicPr>
          <xdr:cNvPr id="931" name="image431.png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7619" cy="16001"/>
          </a:xfrm>
          <a:prstGeom prst="rect">
            <a:avLst/>
          </a:prstGeom>
        </xdr:spPr>
      </xdr:pic>
      <xdr:pic>
        <xdr:nvPicPr>
          <xdr:cNvPr id="932" name="image434.png"/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3" y="16001"/>
            <a:ext cx="6095" cy="58674"/>
          </a:xfrm>
          <a:prstGeom prst="rect">
            <a:avLst/>
          </a:prstGeom>
        </xdr:spPr>
      </xdr:pic>
      <xdr:sp macro="" textlink="">
        <xdr:nvSpPr>
          <xdr:cNvPr id="933" name="Shape 933"/>
          <xdr:cNvSpPr/>
        </xdr:nvSpPr>
        <xdr:spPr>
          <a:xfrm>
            <a:off x="1524" y="76961"/>
            <a:ext cx="6350" cy="302895"/>
          </a:xfrm>
          <a:custGeom>
            <a:avLst/>
            <a:gdLst/>
            <a:ahLst/>
            <a:cxnLst/>
            <a:rect l="0" t="0" r="0" b="0"/>
            <a:pathLst>
              <a:path w="6350" h="302895">
                <a:moveTo>
                  <a:pt x="6096" y="292620"/>
                </a:moveTo>
                <a:lnTo>
                  <a:pt x="0" y="292620"/>
                </a:lnTo>
                <a:lnTo>
                  <a:pt x="0" y="302514"/>
                </a:lnTo>
                <a:lnTo>
                  <a:pt x="6096" y="302514"/>
                </a:lnTo>
                <a:lnTo>
                  <a:pt x="6096" y="292620"/>
                </a:lnTo>
              </a:path>
              <a:path w="6350" h="302895">
                <a:moveTo>
                  <a:pt x="6096" y="280416"/>
                </a:moveTo>
                <a:lnTo>
                  <a:pt x="0" y="280416"/>
                </a:lnTo>
                <a:lnTo>
                  <a:pt x="0" y="290322"/>
                </a:lnTo>
                <a:lnTo>
                  <a:pt x="6096" y="290322"/>
                </a:lnTo>
                <a:lnTo>
                  <a:pt x="6096" y="280416"/>
                </a:lnTo>
              </a:path>
              <a:path w="6350" h="302895">
                <a:moveTo>
                  <a:pt x="6096" y="268224"/>
                </a:moveTo>
                <a:lnTo>
                  <a:pt x="0" y="268224"/>
                </a:lnTo>
                <a:lnTo>
                  <a:pt x="0" y="278130"/>
                </a:lnTo>
                <a:lnTo>
                  <a:pt x="6096" y="278130"/>
                </a:lnTo>
                <a:lnTo>
                  <a:pt x="6096" y="268224"/>
                </a:lnTo>
              </a:path>
              <a:path w="6350" h="302895">
                <a:moveTo>
                  <a:pt x="6096" y="256044"/>
                </a:moveTo>
                <a:lnTo>
                  <a:pt x="0" y="256044"/>
                </a:lnTo>
                <a:lnTo>
                  <a:pt x="0" y="265938"/>
                </a:lnTo>
                <a:lnTo>
                  <a:pt x="6096" y="265938"/>
                </a:lnTo>
                <a:lnTo>
                  <a:pt x="6096" y="256044"/>
                </a:lnTo>
              </a:path>
              <a:path w="6350" h="302895">
                <a:moveTo>
                  <a:pt x="6096" y="243840"/>
                </a:moveTo>
                <a:lnTo>
                  <a:pt x="0" y="243840"/>
                </a:lnTo>
                <a:lnTo>
                  <a:pt x="0" y="253746"/>
                </a:lnTo>
                <a:lnTo>
                  <a:pt x="6096" y="253746"/>
                </a:lnTo>
                <a:lnTo>
                  <a:pt x="6096" y="243840"/>
                </a:lnTo>
              </a:path>
              <a:path w="6350" h="302895">
                <a:moveTo>
                  <a:pt x="6096" y="231648"/>
                </a:moveTo>
                <a:lnTo>
                  <a:pt x="0" y="231648"/>
                </a:lnTo>
                <a:lnTo>
                  <a:pt x="0" y="241554"/>
                </a:lnTo>
                <a:lnTo>
                  <a:pt x="6096" y="241554"/>
                </a:lnTo>
                <a:lnTo>
                  <a:pt x="6096" y="231648"/>
                </a:lnTo>
              </a:path>
              <a:path w="6350" h="302895">
                <a:moveTo>
                  <a:pt x="6096" y="219468"/>
                </a:moveTo>
                <a:lnTo>
                  <a:pt x="0" y="219468"/>
                </a:lnTo>
                <a:lnTo>
                  <a:pt x="0" y="229362"/>
                </a:lnTo>
                <a:lnTo>
                  <a:pt x="6096" y="229362"/>
                </a:lnTo>
                <a:lnTo>
                  <a:pt x="6096" y="219468"/>
                </a:lnTo>
              </a:path>
              <a:path w="6350" h="302895">
                <a:moveTo>
                  <a:pt x="6096" y="207264"/>
                </a:moveTo>
                <a:lnTo>
                  <a:pt x="0" y="207264"/>
                </a:lnTo>
                <a:lnTo>
                  <a:pt x="0" y="217170"/>
                </a:lnTo>
                <a:lnTo>
                  <a:pt x="6096" y="217170"/>
                </a:lnTo>
                <a:lnTo>
                  <a:pt x="6096" y="207264"/>
                </a:lnTo>
              </a:path>
              <a:path w="6350" h="302895">
                <a:moveTo>
                  <a:pt x="6096" y="195072"/>
                </a:moveTo>
                <a:lnTo>
                  <a:pt x="0" y="195072"/>
                </a:lnTo>
                <a:lnTo>
                  <a:pt x="0" y="204978"/>
                </a:lnTo>
                <a:lnTo>
                  <a:pt x="6096" y="204978"/>
                </a:lnTo>
                <a:lnTo>
                  <a:pt x="6096" y="195072"/>
                </a:lnTo>
              </a:path>
              <a:path w="6350" h="302895">
                <a:moveTo>
                  <a:pt x="6096" y="182892"/>
                </a:moveTo>
                <a:lnTo>
                  <a:pt x="0" y="182892"/>
                </a:lnTo>
                <a:lnTo>
                  <a:pt x="0" y="192786"/>
                </a:lnTo>
                <a:lnTo>
                  <a:pt x="6096" y="192786"/>
                </a:lnTo>
                <a:lnTo>
                  <a:pt x="6096" y="182892"/>
                </a:lnTo>
              </a:path>
              <a:path w="6350" h="302895">
                <a:moveTo>
                  <a:pt x="6096" y="170688"/>
                </a:moveTo>
                <a:lnTo>
                  <a:pt x="0" y="170688"/>
                </a:lnTo>
                <a:lnTo>
                  <a:pt x="0" y="180594"/>
                </a:lnTo>
                <a:lnTo>
                  <a:pt x="6096" y="180594"/>
                </a:lnTo>
                <a:lnTo>
                  <a:pt x="6096" y="170688"/>
                </a:lnTo>
              </a:path>
              <a:path w="6350" h="302895">
                <a:moveTo>
                  <a:pt x="6096" y="158496"/>
                </a:moveTo>
                <a:lnTo>
                  <a:pt x="0" y="158496"/>
                </a:lnTo>
                <a:lnTo>
                  <a:pt x="0" y="168402"/>
                </a:lnTo>
                <a:lnTo>
                  <a:pt x="6096" y="168402"/>
                </a:lnTo>
                <a:lnTo>
                  <a:pt x="6096" y="158496"/>
                </a:lnTo>
              </a:path>
              <a:path w="6350" h="302895">
                <a:moveTo>
                  <a:pt x="6096" y="146316"/>
                </a:moveTo>
                <a:lnTo>
                  <a:pt x="0" y="146316"/>
                </a:lnTo>
                <a:lnTo>
                  <a:pt x="0" y="156210"/>
                </a:lnTo>
                <a:lnTo>
                  <a:pt x="6096" y="156210"/>
                </a:lnTo>
                <a:lnTo>
                  <a:pt x="6096" y="146316"/>
                </a:lnTo>
              </a:path>
              <a:path w="6350" h="302895">
                <a:moveTo>
                  <a:pt x="6096" y="134112"/>
                </a:moveTo>
                <a:lnTo>
                  <a:pt x="0" y="134112"/>
                </a:lnTo>
                <a:lnTo>
                  <a:pt x="0" y="144018"/>
                </a:lnTo>
                <a:lnTo>
                  <a:pt x="6096" y="144018"/>
                </a:lnTo>
                <a:lnTo>
                  <a:pt x="6096" y="134112"/>
                </a:lnTo>
              </a:path>
              <a:path w="6350" h="302895">
                <a:moveTo>
                  <a:pt x="6096" y="121920"/>
                </a:moveTo>
                <a:lnTo>
                  <a:pt x="0" y="121920"/>
                </a:lnTo>
                <a:lnTo>
                  <a:pt x="0" y="131826"/>
                </a:lnTo>
                <a:lnTo>
                  <a:pt x="6096" y="131826"/>
                </a:lnTo>
                <a:lnTo>
                  <a:pt x="6096" y="121920"/>
                </a:lnTo>
              </a:path>
              <a:path w="6350" h="302895">
                <a:moveTo>
                  <a:pt x="6096" y="109740"/>
                </a:moveTo>
                <a:lnTo>
                  <a:pt x="0" y="109740"/>
                </a:lnTo>
                <a:lnTo>
                  <a:pt x="0" y="119634"/>
                </a:lnTo>
                <a:lnTo>
                  <a:pt x="6096" y="119634"/>
                </a:lnTo>
                <a:lnTo>
                  <a:pt x="6096" y="109740"/>
                </a:lnTo>
              </a:path>
              <a:path w="6350" h="302895">
                <a:moveTo>
                  <a:pt x="6096" y="97536"/>
                </a:moveTo>
                <a:lnTo>
                  <a:pt x="0" y="97536"/>
                </a:lnTo>
                <a:lnTo>
                  <a:pt x="0" y="107442"/>
                </a:lnTo>
                <a:lnTo>
                  <a:pt x="6096" y="107442"/>
                </a:lnTo>
                <a:lnTo>
                  <a:pt x="6096" y="97536"/>
                </a:lnTo>
              </a:path>
              <a:path w="6350" h="302895">
                <a:moveTo>
                  <a:pt x="6096" y="85344"/>
                </a:moveTo>
                <a:lnTo>
                  <a:pt x="0" y="85344"/>
                </a:lnTo>
                <a:lnTo>
                  <a:pt x="0" y="95250"/>
                </a:lnTo>
                <a:lnTo>
                  <a:pt x="6096" y="95250"/>
                </a:lnTo>
                <a:lnTo>
                  <a:pt x="6096" y="85344"/>
                </a:lnTo>
              </a:path>
              <a:path w="6350" h="302895">
                <a:moveTo>
                  <a:pt x="6096" y="73152"/>
                </a:moveTo>
                <a:lnTo>
                  <a:pt x="0" y="73152"/>
                </a:lnTo>
                <a:lnTo>
                  <a:pt x="0" y="83058"/>
                </a:lnTo>
                <a:lnTo>
                  <a:pt x="6096" y="83058"/>
                </a:lnTo>
                <a:lnTo>
                  <a:pt x="6096" y="73152"/>
                </a:lnTo>
              </a:path>
              <a:path w="6350" h="302895">
                <a:moveTo>
                  <a:pt x="6096" y="60960"/>
                </a:moveTo>
                <a:lnTo>
                  <a:pt x="0" y="60960"/>
                </a:lnTo>
                <a:lnTo>
                  <a:pt x="0" y="70866"/>
                </a:lnTo>
                <a:lnTo>
                  <a:pt x="6096" y="70866"/>
                </a:lnTo>
                <a:lnTo>
                  <a:pt x="6096" y="60960"/>
                </a:lnTo>
              </a:path>
              <a:path w="6350" h="302895">
                <a:moveTo>
                  <a:pt x="6096" y="48768"/>
                </a:moveTo>
                <a:lnTo>
                  <a:pt x="0" y="48768"/>
                </a:lnTo>
                <a:lnTo>
                  <a:pt x="0" y="58674"/>
                </a:lnTo>
                <a:lnTo>
                  <a:pt x="6096" y="58674"/>
                </a:lnTo>
                <a:lnTo>
                  <a:pt x="6096" y="48768"/>
                </a:lnTo>
              </a:path>
              <a:path w="6350" h="302895">
                <a:moveTo>
                  <a:pt x="6096" y="36576"/>
                </a:moveTo>
                <a:lnTo>
                  <a:pt x="0" y="36576"/>
                </a:lnTo>
                <a:lnTo>
                  <a:pt x="0" y="46482"/>
                </a:lnTo>
                <a:lnTo>
                  <a:pt x="6096" y="46482"/>
                </a:lnTo>
                <a:lnTo>
                  <a:pt x="6096" y="36576"/>
                </a:lnTo>
              </a:path>
              <a:path w="6350" h="302895">
                <a:moveTo>
                  <a:pt x="6096" y="24384"/>
                </a:moveTo>
                <a:lnTo>
                  <a:pt x="0" y="24384"/>
                </a:lnTo>
                <a:lnTo>
                  <a:pt x="0" y="34290"/>
                </a:lnTo>
                <a:lnTo>
                  <a:pt x="6096" y="34290"/>
                </a:lnTo>
                <a:lnTo>
                  <a:pt x="6096" y="24384"/>
                </a:lnTo>
              </a:path>
              <a:path w="6350" h="302895">
                <a:moveTo>
                  <a:pt x="6096" y="12192"/>
                </a:moveTo>
                <a:lnTo>
                  <a:pt x="0" y="12192"/>
                </a:lnTo>
                <a:lnTo>
                  <a:pt x="0" y="22098"/>
                </a:lnTo>
                <a:lnTo>
                  <a:pt x="6096" y="22098"/>
                </a:lnTo>
                <a:lnTo>
                  <a:pt x="6096" y="12192"/>
                </a:lnTo>
              </a:path>
              <a:path w="6350" h="302895">
                <a:moveTo>
                  <a:pt x="6096" y="0"/>
                </a:moveTo>
                <a:lnTo>
                  <a:pt x="0" y="0"/>
                </a:lnTo>
                <a:lnTo>
                  <a:pt x="0" y="9906"/>
                </a:lnTo>
                <a:lnTo>
                  <a:pt x="6096" y="9906"/>
                </a:lnTo>
                <a:lnTo>
                  <a:pt x="6096" y="0"/>
                </a:lnTo>
              </a:path>
            </a:pathLst>
          </a:custGeom>
          <a:solidFill>
            <a:srgbClr val="FEFEFE">
              <a:alpha val="50000"/>
            </a:srgbClr>
          </a:solidFill>
        </xdr:spPr>
      </xdr:sp>
      <xdr:pic>
        <xdr:nvPicPr>
          <xdr:cNvPr id="934" name="image435.png"/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3" y="381761"/>
            <a:ext cx="6095" cy="54864"/>
          </a:xfrm>
          <a:prstGeom prst="rect">
            <a:avLst/>
          </a:prstGeom>
        </xdr:spPr>
      </xdr:pic>
    </xdr:grpSp>
    <xdr:clientData/>
  </xdr:twoCellAnchor>
  <xdr:twoCellAnchor editAs="oneCell">
    <xdr:from>
      <xdr:col>12</xdr:col>
      <xdr:colOff>0</xdr:colOff>
      <xdr:row>3</xdr:row>
      <xdr:rowOff>889</xdr:rowOff>
    </xdr:from>
    <xdr:to>
      <xdr:col>12</xdr:col>
      <xdr:colOff>25400</xdr:colOff>
      <xdr:row>4</xdr:row>
      <xdr:rowOff>2667</xdr:rowOff>
    </xdr:to>
    <xdr:grpSp>
      <xdr:nvGrpSpPr>
        <xdr:cNvPr id="935" name="Group 935"/>
        <xdr:cNvGrpSpPr/>
      </xdr:nvGrpSpPr>
      <xdr:grpSpPr>
        <a:xfrm>
          <a:off x="7391400" y="724789"/>
          <a:ext cx="25400" cy="430403"/>
          <a:chOff x="0" y="0"/>
          <a:chExt cx="7620" cy="436880"/>
        </a:xfrm>
      </xdr:grpSpPr>
      <xdr:pic>
        <xdr:nvPicPr>
          <xdr:cNvPr id="936" name="image431.png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7620" cy="16001"/>
          </a:xfrm>
          <a:prstGeom prst="rect">
            <a:avLst/>
          </a:prstGeom>
        </xdr:spPr>
      </xdr:pic>
      <xdr:pic>
        <xdr:nvPicPr>
          <xdr:cNvPr id="937" name="image434.png"/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3" y="16001"/>
            <a:ext cx="6096" cy="58674"/>
          </a:xfrm>
          <a:prstGeom prst="rect">
            <a:avLst/>
          </a:prstGeom>
        </xdr:spPr>
      </xdr:pic>
      <xdr:sp macro="" textlink="">
        <xdr:nvSpPr>
          <xdr:cNvPr id="938" name="Shape 938"/>
          <xdr:cNvSpPr/>
        </xdr:nvSpPr>
        <xdr:spPr>
          <a:xfrm>
            <a:off x="1524" y="76961"/>
            <a:ext cx="6350" cy="302895"/>
          </a:xfrm>
          <a:custGeom>
            <a:avLst/>
            <a:gdLst/>
            <a:ahLst/>
            <a:cxnLst/>
            <a:rect l="0" t="0" r="0" b="0"/>
            <a:pathLst>
              <a:path w="6350" h="302895">
                <a:moveTo>
                  <a:pt x="6096" y="292620"/>
                </a:moveTo>
                <a:lnTo>
                  <a:pt x="0" y="292620"/>
                </a:lnTo>
                <a:lnTo>
                  <a:pt x="0" y="302514"/>
                </a:lnTo>
                <a:lnTo>
                  <a:pt x="6096" y="302514"/>
                </a:lnTo>
                <a:lnTo>
                  <a:pt x="6096" y="292620"/>
                </a:lnTo>
              </a:path>
              <a:path w="6350" h="302895">
                <a:moveTo>
                  <a:pt x="6096" y="280416"/>
                </a:moveTo>
                <a:lnTo>
                  <a:pt x="0" y="280416"/>
                </a:lnTo>
                <a:lnTo>
                  <a:pt x="0" y="290322"/>
                </a:lnTo>
                <a:lnTo>
                  <a:pt x="6096" y="290322"/>
                </a:lnTo>
                <a:lnTo>
                  <a:pt x="6096" y="280416"/>
                </a:lnTo>
              </a:path>
              <a:path w="6350" h="302895">
                <a:moveTo>
                  <a:pt x="6096" y="268224"/>
                </a:moveTo>
                <a:lnTo>
                  <a:pt x="0" y="268224"/>
                </a:lnTo>
                <a:lnTo>
                  <a:pt x="0" y="278130"/>
                </a:lnTo>
                <a:lnTo>
                  <a:pt x="6096" y="278130"/>
                </a:lnTo>
                <a:lnTo>
                  <a:pt x="6096" y="268224"/>
                </a:lnTo>
              </a:path>
              <a:path w="6350" h="302895">
                <a:moveTo>
                  <a:pt x="6096" y="256044"/>
                </a:moveTo>
                <a:lnTo>
                  <a:pt x="0" y="256044"/>
                </a:lnTo>
                <a:lnTo>
                  <a:pt x="0" y="265938"/>
                </a:lnTo>
                <a:lnTo>
                  <a:pt x="6096" y="265938"/>
                </a:lnTo>
                <a:lnTo>
                  <a:pt x="6096" y="256044"/>
                </a:lnTo>
              </a:path>
              <a:path w="6350" h="302895">
                <a:moveTo>
                  <a:pt x="6096" y="243840"/>
                </a:moveTo>
                <a:lnTo>
                  <a:pt x="0" y="243840"/>
                </a:lnTo>
                <a:lnTo>
                  <a:pt x="0" y="253746"/>
                </a:lnTo>
                <a:lnTo>
                  <a:pt x="6096" y="253746"/>
                </a:lnTo>
                <a:lnTo>
                  <a:pt x="6096" y="243840"/>
                </a:lnTo>
              </a:path>
              <a:path w="6350" h="302895">
                <a:moveTo>
                  <a:pt x="6096" y="231648"/>
                </a:moveTo>
                <a:lnTo>
                  <a:pt x="0" y="231648"/>
                </a:lnTo>
                <a:lnTo>
                  <a:pt x="0" y="241554"/>
                </a:lnTo>
                <a:lnTo>
                  <a:pt x="6096" y="241554"/>
                </a:lnTo>
                <a:lnTo>
                  <a:pt x="6096" y="231648"/>
                </a:lnTo>
              </a:path>
              <a:path w="6350" h="302895">
                <a:moveTo>
                  <a:pt x="6096" y="219468"/>
                </a:moveTo>
                <a:lnTo>
                  <a:pt x="0" y="219468"/>
                </a:lnTo>
                <a:lnTo>
                  <a:pt x="0" y="229362"/>
                </a:lnTo>
                <a:lnTo>
                  <a:pt x="6096" y="229362"/>
                </a:lnTo>
                <a:lnTo>
                  <a:pt x="6096" y="219468"/>
                </a:lnTo>
              </a:path>
              <a:path w="6350" h="302895">
                <a:moveTo>
                  <a:pt x="6096" y="207264"/>
                </a:moveTo>
                <a:lnTo>
                  <a:pt x="0" y="207264"/>
                </a:lnTo>
                <a:lnTo>
                  <a:pt x="0" y="217170"/>
                </a:lnTo>
                <a:lnTo>
                  <a:pt x="6096" y="217170"/>
                </a:lnTo>
                <a:lnTo>
                  <a:pt x="6096" y="207264"/>
                </a:lnTo>
              </a:path>
              <a:path w="6350" h="302895">
                <a:moveTo>
                  <a:pt x="6096" y="195072"/>
                </a:moveTo>
                <a:lnTo>
                  <a:pt x="0" y="195072"/>
                </a:lnTo>
                <a:lnTo>
                  <a:pt x="0" y="204978"/>
                </a:lnTo>
                <a:lnTo>
                  <a:pt x="6096" y="204978"/>
                </a:lnTo>
                <a:lnTo>
                  <a:pt x="6096" y="195072"/>
                </a:lnTo>
              </a:path>
              <a:path w="6350" h="302895">
                <a:moveTo>
                  <a:pt x="6096" y="182892"/>
                </a:moveTo>
                <a:lnTo>
                  <a:pt x="0" y="182892"/>
                </a:lnTo>
                <a:lnTo>
                  <a:pt x="0" y="192786"/>
                </a:lnTo>
                <a:lnTo>
                  <a:pt x="6096" y="192786"/>
                </a:lnTo>
                <a:lnTo>
                  <a:pt x="6096" y="182892"/>
                </a:lnTo>
              </a:path>
              <a:path w="6350" h="302895">
                <a:moveTo>
                  <a:pt x="6096" y="170688"/>
                </a:moveTo>
                <a:lnTo>
                  <a:pt x="0" y="170688"/>
                </a:lnTo>
                <a:lnTo>
                  <a:pt x="0" y="180594"/>
                </a:lnTo>
                <a:lnTo>
                  <a:pt x="6096" y="180594"/>
                </a:lnTo>
                <a:lnTo>
                  <a:pt x="6096" y="170688"/>
                </a:lnTo>
              </a:path>
              <a:path w="6350" h="302895">
                <a:moveTo>
                  <a:pt x="6096" y="158496"/>
                </a:moveTo>
                <a:lnTo>
                  <a:pt x="0" y="158496"/>
                </a:lnTo>
                <a:lnTo>
                  <a:pt x="0" y="168402"/>
                </a:lnTo>
                <a:lnTo>
                  <a:pt x="6096" y="168402"/>
                </a:lnTo>
                <a:lnTo>
                  <a:pt x="6096" y="158496"/>
                </a:lnTo>
              </a:path>
              <a:path w="6350" h="302895">
                <a:moveTo>
                  <a:pt x="6096" y="146316"/>
                </a:moveTo>
                <a:lnTo>
                  <a:pt x="0" y="146316"/>
                </a:lnTo>
                <a:lnTo>
                  <a:pt x="0" y="156210"/>
                </a:lnTo>
                <a:lnTo>
                  <a:pt x="6096" y="156210"/>
                </a:lnTo>
                <a:lnTo>
                  <a:pt x="6096" y="146316"/>
                </a:lnTo>
              </a:path>
              <a:path w="6350" h="302895">
                <a:moveTo>
                  <a:pt x="6096" y="134112"/>
                </a:moveTo>
                <a:lnTo>
                  <a:pt x="0" y="134112"/>
                </a:lnTo>
                <a:lnTo>
                  <a:pt x="0" y="144018"/>
                </a:lnTo>
                <a:lnTo>
                  <a:pt x="6096" y="144018"/>
                </a:lnTo>
                <a:lnTo>
                  <a:pt x="6096" y="134112"/>
                </a:lnTo>
              </a:path>
              <a:path w="6350" h="302895">
                <a:moveTo>
                  <a:pt x="6096" y="121920"/>
                </a:moveTo>
                <a:lnTo>
                  <a:pt x="0" y="121920"/>
                </a:lnTo>
                <a:lnTo>
                  <a:pt x="0" y="131826"/>
                </a:lnTo>
                <a:lnTo>
                  <a:pt x="6096" y="131826"/>
                </a:lnTo>
                <a:lnTo>
                  <a:pt x="6096" y="121920"/>
                </a:lnTo>
              </a:path>
              <a:path w="6350" h="302895">
                <a:moveTo>
                  <a:pt x="6096" y="109740"/>
                </a:moveTo>
                <a:lnTo>
                  <a:pt x="0" y="109740"/>
                </a:lnTo>
                <a:lnTo>
                  <a:pt x="0" y="119634"/>
                </a:lnTo>
                <a:lnTo>
                  <a:pt x="6096" y="119634"/>
                </a:lnTo>
                <a:lnTo>
                  <a:pt x="6096" y="109740"/>
                </a:lnTo>
              </a:path>
              <a:path w="6350" h="302895">
                <a:moveTo>
                  <a:pt x="6096" y="97536"/>
                </a:moveTo>
                <a:lnTo>
                  <a:pt x="0" y="97536"/>
                </a:lnTo>
                <a:lnTo>
                  <a:pt x="0" y="107442"/>
                </a:lnTo>
                <a:lnTo>
                  <a:pt x="6096" y="107442"/>
                </a:lnTo>
                <a:lnTo>
                  <a:pt x="6096" y="97536"/>
                </a:lnTo>
              </a:path>
              <a:path w="6350" h="302895">
                <a:moveTo>
                  <a:pt x="6096" y="85344"/>
                </a:moveTo>
                <a:lnTo>
                  <a:pt x="0" y="85344"/>
                </a:lnTo>
                <a:lnTo>
                  <a:pt x="0" y="95250"/>
                </a:lnTo>
                <a:lnTo>
                  <a:pt x="6096" y="95250"/>
                </a:lnTo>
                <a:lnTo>
                  <a:pt x="6096" y="85344"/>
                </a:lnTo>
              </a:path>
              <a:path w="6350" h="302895">
                <a:moveTo>
                  <a:pt x="6096" y="73152"/>
                </a:moveTo>
                <a:lnTo>
                  <a:pt x="0" y="73152"/>
                </a:lnTo>
                <a:lnTo>
                  <a:pt x="0" y="83058"/>
                </a:lnTo>
                <a:lnTo>
                  <a:pt x="6096" y="83058"/>
                </a:lnTo>
                <a:lnTo>
                  <a:pt x="6096" y="73152"/>
                </a:lnTo>
              </a:path>
              <a:path w="6350" h="302895">
                <a:moveTo>
                  <a:pt x="6096" y="60960"/>
                </a:moveTo>
                <a:lnTo>
                  <a:pt x="0" y="60960"/>
                </a:lnTo>
                <a:lnTo>
                  <a:pt x="0" y="70866"/>
                </a:lnTo>
                <a:lnTo>
                  <a:pt x="6096" y="70866"/>
                </a:lnTo>
                <a:lnTo>
                  <a:pt x="6096" y="60960"/>
                </a:lnTo>
              </a:path>
              <a:path w="6350" h="302895">
                <a:moveTo>
                  <a:pt x="6096" y="48768"/>
                </a:moveTo>
                <a:lnTo>
                  <a:pt x="0" y="48768"/>
                </a:lnTo>
                <a:lnTo>
                  <a:pt x="0" y="58674"/>
                </a:lnTo>
                <a:lnTo>
                  <a:pt x="6096" y="58674"/>
                </a:lnTo>
                <a:lnTo>
                  <a:pt x="6096" y="48768"/>
                </a:lnTo>
              </a:path>
              <a:path w="6350" h="302895">
                <a:moveTo>
                  <a:pt x="6096" y="36576"/>
                </a:moveTo>
                <a:lnTo>
                  <a:pt x="0" y="36576"/>
                </a:lnTo>
                <a:lnTo>
                  <a:pt x="0" y="46482"/>
                </a:lnTo>
                <a:lnTo>
                  <a:pt x="6096" y="46482"/>
                </a:lnTo>
                <a:lnTo>
                  <a:pt x="6096" y="36576"/>
                </a:lnTo>
              </a:path>
              <a:path w="6350" h="302895">
                <a:moveTo>
                  <a:pt x="6096" y="24384"/>
                </a:moveTo>
                <a:lnTo>
                  <a:pt x="0" y="24384"/>
                </a:lnTo>
                <a:lnTo>
                  <a:pt x="0" y="34290"/>
                </a:lnTo>
                <a:lnTo>
                  <a:pt x="6096" y="34290"/>
                </a:lnTo>
                <a:lnTo>
                  <a:pt x="6096" y="24384"/>
                </a:lnTo>
              </a:path>
              <a:path w="6350" h="302895">
                <a:moveTo>
                  <a:pt x="6096" y="12192"/>
                </a:moveTo>
                <a:lnTo>
                  <a:pt x="0" y="12192"/>
                </a:lnTo>
                <a:lnTo>
                  <a:pt x="0" y="22098"/>
                </a:lnTo>
                <a:lnTo>
                  <a:pt x="6096" y="22098"/>
                </a:lnTo>
                <a:lnTo>
                  <a:pt x="6096" y="12192"/>
                </a:lnTo>
              </a:path>
              <a:path w="6350" h="302895">
                <a:moveTo>
                  <a:pt x="6096" y="0"/>
                </a:moveTo>
                <a:lnTo>
                  <a:pt x="0" y="0"/>
                </a:lnTo>
                <a:lnTo>
                  <a:pt x="0" y="9906"/>
                </a:lnTo>
                <a:lnTo>
                  <a:pt x="6096" y="9906"/>
                </a:lnTo>
                <a:lnTo>
                  <a:pt x="6096" y="0"/>
                </a:lnTo>
              </a:path>
            </a:pathLst>
          </a:custGeom>
          <a:solidFill>
            <a:srgbClr val="FEFEFE">
              <a:alpha val="50000"/>
            </a:srgbClr>
          </a:solidFill>
        </xdr:spPr>
      </xdr:sp>
      <xdr:pic>
        <xdr:nvPicPr>
          <xdr:cNvPr id="939" name="image435.png"/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3" y="381761"/>
            <a:ext cx="6096" cy="54864"/>
          </a:xfrm>
          <a:prstGeom prst="rect">
            <a:avLst/>
          </a:prstGeom>
        </xdr:spPr>
      </xdr:pic>
    </xdr:grpSp>
    <xdr:clientData/>
  </xdr:twoCellAnchor>
  <xdr:absoluteAnchor>
    <xdr:pos x="4215384" y="956647"/>
    <xdr:ext cx="7620" cy="436880"/>
    <xdr:grpSp>
      <xdr:nvGrpSpPr>
        <xdr:cNvPr id="950" name="Group 950"/>
        <xdr:cNvGrpSpPr/>
      </xdr:nvGrpSpPr>
      <xdr:grpSpPr>
        <a:xfrm>
          <a:off x="4215384" y="956647"/>
          <a:ext cx="7620" cy="436880"/>
          <a:chOff x="0" y="0"/>
          <a:chExt cx="7620" cy="436880"/>
        </a:xfrm>
      </xdr:grpSpPr>
      <xdr:pic>
        <xdr:nvPicPr>
          <xdr:cNvPr id="951" name="image436.png"/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7620" cy="16001"/>
          </a:xfrm>
          <a:prstGeom prst="rect">
            <a:avLst/>
          </a:prstGeom>
        </xdr:spPr>
      </xdr:pic>
      <xdr:pic>
        <xdr:nvPicPr>
          <xdr:cNvPr id="952" name="image434.png"/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3" y="16001"/>
            <a:ext cx="6096" cy="58674"/>
          </a:xfrm>
          <a:prstGeom prst="rect">
            <a:avLst/>
          </a:prstGeom>
        </xdr:spPr>
      </xdr:pic>
      <xdr:sp macro="" textlink="">
        <xdr:nvSpPr>
          <xdr:cNvPr id="953" name="Shape 953"/>
          <xdr:cNvSpPr/>
        </xdr:nvSpPr>
        <xdr:spPr>
          <a:xfrm>
            <a:off x="1524" y="76961"/>
            <a:ext cx="6350" cy="302895"/>
          </a:xfrm>
          <a:custGeom>
            <a:avLst/>
            <a:gdLst/>
            <a:ahLst/>
            <a:cxnLst/>
            <a:rect l="0" t="0" r="0" b="0"/>
            <a:pathLst>
              <a:path w="6350" h="302895">
                <a:moveTo>
                  <a:pt x="6096" y="292620"/>
                </a:moveTo>
                <a:lnTo>
                  <a:pt x="0" y="292620"/>
                </a:lnTo>
                <a:lnTo>
                  <a:pt x="0" y="302514"/>
                </a:lnTo>
                <a:lnTo>
                  <a:pt x="6096" y="302514"/>
                </a:lnTo>
                <a:lnTo>
                  <a:pt x="6096" y="292620"/>
                </a:lnTo>
              </a:path>
              <a:path w="6350" h="302895">
                <a:moveTo>
                  <a:pt x="6096" y="280416"/>
                </a:moveTo>
                <a:lnTo>
                  <a:pt x="0" y="280416"/>
                </a:lnTo>
                <a:lnTo>
                  <a:pt x="0" y="290322"/>
                </a:lnTo>
                <a:lnTo>
                  <a:pt x="6096" y="290322"/>
                </a:lnTo>
                <a:lnTo>
                  <a:pt x="6096" y="280416"/>
                </a:lnTo>
              </a:path>
              <a:path w="6350" h="302895">
                <a:moveTo>
                  <a:pt x="6096" y="268224"/>
                </a:moveTo>
                <a:lnTo>
                  <a:pt x="0" y="268224"/>
                </a:lnTo>
                <a:lnTo>
                  <a:pt x="0" y="278130"/>
                </a:lnTo>
                <a:lnTo>
                  <a:pt x="6096" y="278130"/>
                </a:lnTo>
                <a:lnTo>
                  <a:pt x="6096" y="268224"/>
                </a:lnTo>
              </a:path>
              <a:path w="6350" h="302895">
                <a:moveTo>
                  <a:pt x="6096" y="256044"/>
                </a:moveTo>
                <a:lnTo>
                  <a:pt x="0" y="256044"/>
                </a:lnTo>
                <a:lnTo>
                  <a:pt x="0" y="265938"/>
                </a:lnTo>
                <a:lnTo>
                  <a:pt x="6096" y="265938"/>
                </a:lnTo>
                <a:lnTo>
                  <a:pt x="6096" y="256044"/>
                </a:lnTo>
              </a:path>
              <a:path w="6350" h="302895">
                <a:moveTo>
                  <a:pt x="6096" y="243840"/>
                </a:moveTo>
                <a:lnTo>
                  <a:pt x="0" y="243840"/>
                </a:lnTo>
                <a:lnTo>
                  <a:pt x="0" y="253746"/>
                </a:lnTo>
                <a:lnTo>
                  <a:pt x="6096" y="253746"/>
                </a:lnTo>
                <a:lnTo>
                  <a:pt x="6096" y="243840"/>
                </a:lnTo>
              </a:path>
              <a:path w="6350" h="302895">
                <a:moveTo>
                  <a:pt x="6096" y="231648"/>
                </a:moveTo>
                <a:lnTo>
                  <a:pt x="0" y="231648"/>
                </a:lnTo>
                <a:lnTo>
                  <a:pt x="0" y="241554"/>
                </a:lnTo>
                <a:lnTo>
                  <a:pt x="6096" y="241554"/>
                </a:lnTo>
                <a:lnTo>
                  <a:pt x="6096" y="231648"/>
                </a:lnTo>
              </a:path>
              <a:path w="6350" h="302895">
                <a:moveTo>
                  <a:pt x="6096" y="219468"/>
                </a:moveTo>
                <a:lnTo>
                  <a:pt x="0" y="219468"/>
                </a:lnTo>
                <a:lnTo>
                  <a:pt x="0" y="229362"/>
                </a:lnTo>
                <a:lnTo>
                  <a:pt x="6096" y="229362"/>
                </a:lnTo>
                <a:lnTo>
                  <a:pt x="6096" y="219468"/>
                </a:lnTo>
              </a:path>
              <a:path w="6350" h="302895">
                <a:moveTo>
                  <a:pt x="6096" y="207264"/>
                </a:moveTo>
                <a:lnTo>
                  <a:pt x="0" y="207264"/>
                </a:lnTo>
                <a:lnTo>
                  <a:pt x="0" y="217170"/>
                </a:lnTo>
                <a:lnTo>
                  <a:pt x="6096" y="217170"/>
                </a:lnTo>
                <a:lnTo>
                  <a:pt x="6096" y="207264"/>
                </a:lnTo>
              </a:path>
              <a:path w="6350" h="302895">
                <a:moveTo>
                  <a:pt x="6096" y="195072"/>
                </a:moveTo>
                <a:lnTo>
                  <a:pt x="0" y="195072"/>
                </a:lnTo>
                <a:lnTo>
                  <a:pt x="0" y="204978"/>
                </a:lnTo>
                <a:lnTo>
                  <a:pt x="6096" y="204978"/>
                </a:lnTo>
                <a:lnTo>
                  <a:pt x="6096" y="195072"/>
                </a:lnTo>
              </a:path>
              <a:path w="6350" h="302895">
                <a:moveTo>
                  <a:pt x="6096" y="182892"/>
                </a:moveTo>
                <a:lnTo>
                  <a:pt x="0" y="182892"/>
                </a:lnTo>
                <a:lnTo>
                  <a:pt x="0" y="192786"/>
                </a:lnTo>
                <a:lnTo>
                  <a:pt x="6096" y="192786"/>
                </a:lnTo>
                <a:lnTo>
                  <a:pt x="6096" y="182892"/>
                </a:lnTo>
              </a:path>
              <a:path w="6350" h="302895">
                <a:moveTo>
                  <a:pt x="6096" y="170688"/>
                </a:moveTo>
                <a:lnTo>
                  <a:pt x="0" y="170688"/>
                </a:lnTo>
                <a:lnTo>
                  <a:pt x="0" y="180594"/>
                </a:lnTo>
                <a:lnTo>
                  <a:pt x="6096" y="180594"/>
                </a:lnTo>
                <a:lnTo>
                  <a:pt x="6096" y="170688"/>
                </a:lnTo>
              </a:path>
              <a:path w="6350" h="302895">
                <a:moveTo>
                  <a:pt x="6096" y="158496"/>
                </a:moveTo>
                <a:lnTo>
                  <a:pt x="0" y="158496"/>
                </a:lnTo>
                <a:lnTo>
                  <a:pt x="0" y="168402"/>
                </a:lnTo>
                <a:lnTo>
                  <a:pt x="6096" y="168402"/>
                </a:lnTo>
                <a:lnTo>
                  <a:pt x="6096" y="158496"/>
                </a:lnTo>
              </a:path>
              <a:path w="6350" h="302895">
                <a:moveTo>
                  <a:pt x="6096" y="146316"/>
                </a:moveTo>
                <a:lnTo>
                  <a:pt x="0" y="146316"/>
                </a:lnTo>
                <a:lnTo>
                  <a:pt x="0" y="156210"/>
                </a:lnTo>
                <a:lnTo>
                  <a:pt x="6096" y="156210"/>
                </a:lnTo>
                <a:lnTo>
                  <a:pt x="6096" y="146316"/>
                </a:lnTo>
              </a:path>
              <a:path w="6350" h="302895">
                <a:moveTo>
                  <a:pt x="6096" y="134112"/>
                </a:moveTo>
                <a:lnTo>
                  <a:pt x="0" y="134112"/>
                </a:lnTo>
                <a:lnTo>
                  <a:pt x="0" y="144018"/>
                </a:lnTo>
                <a:lnTo>
                  <a:pt x="6096" y="144018"/>
                </a:lnTo>
                <a:lnTo>
                  <a:pt x="6096" y="134112"/>
                </a:lnTo>
              </a:path>
              <a:path w="6350" h="302895">
                <a:moveTo>
                  <a:pt x="6096" y="121920"/>
                </a:moveTo>
                <a:lnTo>
                  <a:pt x="0" y="121920"/>
                </a:lnTo>
                <a:lnTo>
                  <a:pt x="0" y="131826"/>
                </a:lnTo>
                <a:lnTo>
                  <a:pt x="6096" y="131826"/>
                </a:lnTo>
                <a:lnTo>
                  <a:pt x="6096" y="121920"/>
                </a:lnTo>
              </a:path>
              <a:path w="6350" h="302895">
                <a:moveTo>
                  <a:pt x="6096" y="109740"/>
                </a:moveTo>
                <a:lnTo>
                  <a:pt x="0" y="109740"/>
                </a:lnTo>
                <a:lnTo>
                  <a:pt x="0" y="119634"/>
                </a:lnTo>
                <a:lnTo>
                  <a:pt x="6096" y="119634"/>
                </a:lnTo>
                <a:lnTo>
                  <a:pt x="6096" y="109740"/>
                </a:lnTo>
              </a:path>
              <a:path w="6350" h="302895">
                <a:moveTo>
                  <a:pt x="6096" y="97536"/>
                </a:moveTo>
                <a:lnTo>
                  <a:pt x="0" y="97536"/>
                </a:lnTo>
                <a:lnTo>
                  <a:pt x="0" y="107442"/>
                </a:lnTo>
                <a:lnTo>
                  <a:pt x="6096" y="107442"/>
                </a:lnTo>
                <a:lnTo>
                  <a:pt x="6096" y="97536"/>
                </a:lnTo>
              </a:path>
              <a:path w="6350" h="302895">
                <a:moveTo>
                  <a:pt x="6096" y="85344"/>
                </a:moveTo>
                <a:lnTo>
                  <a:pt x="0" y="85344"/>
                </a:lnTo>
                <a:lnTo>
                  <a:pt x="0" y="95250"/>
                </a:lnTo>
                <a:lnTo>
                  <a:pt x="6096" y="95250"/>
                </a:lnTo>
                <a:lnTo>
                  <a:pt x="6096" y="85344"/>
                </a:lnTo>
              </a:path>
              <a:path w="6350" h="302895">
                <a:moveTo>
                  <a:pt x="6096" y="73152"/>
                </a:moveTo>
                <a:lnTo>
                  <a:pt x="0" y="73152"/>
                </a:lnTo>
                <a:lnTo>
                  <a:pt x="0" y="83058"/>
                </a:lnTo>
                <a:lnTo>
                  <a:pt x="6096" y="83058"/>
                </a:lnTo>
                <a:lnTo>
                  <a:pt x="6096" y="73152"/>
                </a:lnTo>
              </a:path>
              <a:path w="6350" h="302895">
                <a:moveTo>
                  <a:pt x="6096" y="60960"/>
                </a:moveTo>
                <a:lnTo>
                  <a:pt x="0" y="60960"/>
                </a:lnTo>
                <a:lnTo>
                  <a:pt x="0" y="70866"/>
                </a:lnTo>
                <a:lnTo>
                  <a:pt x="6096" y="70866"/>
                </a:lnTo>
                <a:lnTo>
                  <a:pt x="6096" y="60960"/>
                </a:lnTo>
              </a:path>
              <a:path w="6350" h="302895">
                <a:moveTo>
                  <a:pt x="6096" y="48768"/>
                </a:moveTo>
                <a:lnTo>
                  <a:pt x="0" y="48768"/>
                </a:lnTo>
                <a:lnTo>
                  <a:pt x="0" y="58674"/>
                </a:lnTo>
                <a:lnTo>
                  <a:pt x="6096" y="58674"/>
                </a:lnTo>
                <a:lnTo>
                  <a:pt x="6096" y="48768"/>
                </a:lnTo>
              </a:path>
              <a:path w="6350" h="302895">
                <a:moveTo>
                  <a:pt x="6096" y="36576"/>
                </a:moveTo>
                <a:lnTo>
                  <a:pt x="0" y="36576"/>
                </a:lnTo>
                <a:lnTo>
                  <a:pt x="0" y="46482"/>
                </a:lnTo>
                <a:lnTo>
                  <a:pt x="6096" y="46482"/>
                </a:lnTo>
                <a:lnTo>
                  <a:pt x="6096" y="36576"/>
                </a:lnTo>
              </a:path>
              <a:path w="6350" h="302895">
                <a:moveTo>
                  <a:pt x="6096" y="24384"/>
                </a:moveTo>
                <a:lnTo>
                  <a:pt x="0" y="24384"/>
                </a:lnTo>
                <a:lnTo>
                  <a:pt x="0" y="34290"/>
                </a:lnTo>
                <a:lnTo>
                  <a:pt x="6096" y="34290"/>
                </a:lnTo>
                <a:lnTo>
                  <a:pt x="6096" y="24384"/>
                </a:lnTo>
              </a:path>
              <a:path w="6350" h="302895">
                <a:moveTo>
                  <a:pt x="6096" y="12192"/>
                </a:moveTo>
                <a:lnTo>
                  <a:pt x="0" y="12192"/>
                </a:lnTo>
                <a:lnTo>
                  <a:pt x="0" y="22098"/>
                </a:lnTo>
                <a:lnTo>
                  <a:pt x="6096" y="22098"/>
                </a:lnTo>
                <a:lnTo>
                  <a:pt x="6096" y="12192"/>
                </a:lnTo>
              </a:path>
              <a:path w="6350" h="302895">
                <a:moveTo>
                  <a:pt x="6096" y="0"/>
                </a:moveTo>
                <a:lnTo>
                  <a:pt x="0" y="0"/>
                </a:lnTo>
                <a:lnTo>
                  <a:pt x="0" y="9906"/>
                </a:lnTo>
                <a:lnTo>
                  <a:pt x="6096" y="9906"/>
                </a:lnTo>
                <a:lnTo>
                  <a:pt x="6096" y="0"/>
                </a:lnTo>
              </a:path>
            </a:pathLst>
          </a:custGeom>
          <a:solidFill>
            <a:srgbClr val="FEFEFE">
              <a:alpha val="50000"/>
            </a:srgbClr>
          </a:solidFill>
        </xdr:spPr>
      </xdr:sp>
      <xdr:pic>
        <xdr:nvPicPr>
          <xdr:cNvPr id="954" name="image435.png"/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3" y="381761"/>
            <a:ext cx="6096" cy="54864"/>
          </a:xfrm>
          <a:prstGeom prst="rect">
            <a:avLst/>
          </a:prstGeom>
        </xdr:spPr>
      </xdr:pic>
    </xdr:grpSp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K21" sqref="K21"/>
    </sheetView>
  </sheetViews>
  <sheetFormatPr defaultRowHeight="12.75"/>
  <cols>
    <col min="1" max="1" width="8.6640625" customWidth="1"/>
    <col min="2" max="2" width="11.33203125" bestFit="1" customWidth="1"/>
    <col min="3" max="3" width="11.5" bestFit="1" customWidth="1"/>
    <col min="4" max="4" width="10.1640625" customWidth="1"/>
    <col min="5" max="5" width="10.83203125" customWidth="1"/>
    <col min="6" max="6" width="11.6640625" bestFit="1" customWidth="1"/>
    <col min="7" max="7" width="12.5" customWidth="1"/>
    <col min="8" max="8" width="12.33203125" customWidth="1"/>
    <col min="9" max="9" width="11.5" customWidth="1"/>
    <col min="10" max="10" width="12.1640625" customWidth="1"/>
    <col min="14" max="14" width="12.5" bestFit="1" customWidth="1"/>
    <col min="16" max="16" width="12.5" bestFit="1" customWidth="1"/>
  </cols>
  <sheetData>
    <row r="1" spans="1:10" ht="23.1" customHeight="1">
      <c r="A1" s="4" t="s">
        <v>113</v>
      </c>
    </row>
    <row r="2" spans="1:10" ht="30" customHeight="1">
      <c r="A2" s="17" t="s">
        <v>14</v>
      </c>
      <c r="B2" s="18" t="s">
        <v>15</v>
      </c>
      <c r="C2" s="18" t="s">
        <v>16</v>
      </c>
      <c r="D2" s="46" t="s">
        <v>90</v>
      </c>
      <c r="E2" s="20" t="s">
        <v>17</v>
      </c>
      <c r="F2" s="18" t="s">
        <v>18</v>
      </c>
      <c r="G2" s="19" t="s">
        <v>19</v>
      </c>
      <c r="H2" s="18" t="s">
        <v>12</v>
      </c>
      <c r="I2" s="19" t="s">
        <v>20</v>
      </c>
      <c r="J2" s="19" t="s">
        <v>21</v>
      </c>
    </row>
    <row r="3" spans="1:10" ht="15.2" customHeight="1">
      <c r="A3" s="10">
        <v>1</v>
      </c>
      <c r="B3" s="11">
        <v>1</v>
      </c>
      <c r="C3" s="12" t="s">
        <v>134</v>
      </c>
      <c r="D3" s="21" t="s">
        <v>121</v>
      </c>
      <c r="E3" s="21" t="s">
        <v>22</v>
      </c>
      <c r="F3" s="12" t="s">
        <v>23</v>
      </c>
      <c r="G3" s="13">
        <f>F3-E3+1</f>
        <v>21</v>
      </c>
      <c r="H3" s="13">
        <f>G3*100000</f>
        <v>2100000</v>
      </c>
      <c r="I3" s="13">
        <f>10%*H3</f>
        <v>210000</v>
      </c>
      <c r="J3" s="64">
        <f>H3+I3</f>
        <v>2310000</v>
      </c>
    </row>
    <row r="4" spans="1:10" ht="17.25" customHeight="1">
      <c r="A4" s="14">
        <v>2</v>
      </c>
      <c r="B4" s="15">
        <v>2</v>
      </c>
      <c r="C4" s="16" t="s">
        <v>1</v>
      </c>
      <c r="D4" s="22" t="s">
        <v>121</v>
      </c>
      <c r="E4" s="22" t="s">
        <v>24</v>
      </c>
      <c r="F4" s="16" t="s">
        <v>25</v>
      </c>
      <c r="G4" s="29">
        <f t="shared" ref="G4:G7" si="0">F4-E4+1</f>
        <v>20</v>
      </c>
      <c r="H4" s="29">
        <f t="shared" ref="H4:H7" si="1">G4*100000</f>
        <v>2000000</v>
      </c>
      <c r="I4" s="29">
        <f t="shared" ref="I4:I7" si="2">10%*H4</f>
        <v>200000</v>
      </c>
      <c r="J4" s="64">
        <f t="shared" ref="J4:J7" si="3">H4+I4</f>
        <v>2200000</v>
      </c>
    </row>
    <row r="5" spans="1:10" ht="18.2" customHeight="1">
      <c r="A5" s="10">
        <v>3</v>
      </c>
      <c r="B5" s="11">
        <v>3</v>
      </c>
      <c r="C5" s="12" t="s">
        <v>2</v>
      </c>
      <c r="D5" s="21" t="s">
        <v>133</v>
      </c>
      <c r="E5" s="21" t="s">
        <v>24</v>
      </c>
      <c r="F5" s="12" t="s">
        <v>26</v>
      </c>
      <c r="G5" s="29">
        <f t="shared" si="0"/>
        <v>5</v>
      </c>
      <c r="H5" s="29">
        <f t="shared" si="1"/>
        <v>500000</v>
      </c>
      <c r="I5" s="29">
        <f t="shared" si="2"/>
        <v>50000</v>
      </c>
      <c r="J5" s="64">
        <f t="shared" si="3"/>
        <v>550000</v>
      </c>
    </row>
    <row r="6" spans="1:10" ht="17.25" customHeight="1">
      <c r="A6" s="14">
        <v>4</v>
      </c>
      <c r="B6" s="15">
        <v>2</v>
      </c>
      <c r="C6" s="12" t="s">
        <v>134</v>
      </c>
      <c r="D6" s="22" t="s">
        <v>121</v>
      </c>
      <c r="E6" s="22" t="s">
        <v>25</v>
      </c>
      <c r="F6" s="16" t="s">
        <v>27</v>
      </c>
      <c r="G6" s="29">
        <f t="shared" si="0"/>
        <v>6</v>
      </c>
      <c r="H6" s="29">
        <f t="shared" si="1"/>
        <v>600000</v>
      </c>
      <c r="I6" s="29">
        <f t="shared" si="2"/>
        <v>60000</v>
      </c>
      <c r="J6" s="64">
        <f t="shared" si="3"/>
        <v>660000</v>
      </c>
    </row>
    <row r="7" spans="1:10" ht="18" customHeight="1">
      <c r="A7" s="10">
        <v>5</v>
      </c>
      <c r="B7" s="11">
        <v>3</v>
      </c>
      <c r="C7" s="16" t="s">
        <v>1</v>
      </c>
      <c r="D7" s="22" t="s">
        <v>121</v>
      </c>
      <c r="E7" s="21" t="s">
        <v>27</v>
      </c>
      <c r="F7" s="12" t="s">
        <v>28</v>
      </c>
      <c r="G7" s="29">
        <f t="shared" si="0"/>
        <v>8</v>
      </c>
      <c r="H7" s="29">
        <f t="shared" si="1"/>
        <v>800000</v>
      </c>
      <c r="I7" s="29">
        <f t="shared" si="2"/>
        <v>80000</v>
      </c>
      <c r="J7" s="64">
        <f t="shared" si="3"/>
        <v>880000</v>
      </c>
    </row>
    <row r="8" spans="1:10" ht="18" customHeight="1">
      <c r="A8" s="9"/>
      <c r="H8" s="2"/>
      <c r="I8" s="2"/>
      <c r="J8" s="2"/>
    </row>
    <row r="9" spans="1:10" ht="15.75" customHeight="1"/>
    <row r="10" spans="1:10" ht="15.2" customHeight="1"/>
    <row r="11" spans="1:10" ht="14.25" customHeight="1">
      <c r="A11" s="6" t="s">
        <v>13</v>
      </c>
    </row>
    <row r="12" spans="1:10" ht="14.25" customHeight="1">
      <c r="A12" s="7" t="s">
        <v>29</v>
      </c>
    </row>
    <row r="13" spans="1:10" ht="14.25" customHeight="1">
      <c r="A13" s="7" t="s">
        <v>30</v>
      </c>
    </row>
    <row r="14" spans="1:10" ht="14.25" customHeight="1">
      <c r="A14" s="7" t="s">
        <v>31</v>
      </c>
    </row>
    <row r="15" spans="1:10" ht="14.25" customHeight="1">
      <c r="A15" s="7" t="s">
        <v>32</v>
      </c>
    </row>
    <row r="16" spans="1:10" ht="14.25" customHeight="1">
      <c r="A16" s="7" t="s">
        <v>33</v>
      </c>
    </row>
    <row r="17" spans="1:6" ht="14.25" customHeight="1">
      <c r="A17" s="7" t="s">
        <v>34</v>
      </c>
    </row>
    <row r="18" spans="1:6" ht="14.25" customHeight="1">
      <c r="A18" s="42" t="s">
        <v>120</v>
      </c>
    </row>
    <row r="19" spans="1:6" ht="31.5">
      <c r="A19" s="7"/>
      <c r="B19" s="43"/>
      <c r="C19" s="45" t="s">
        <v>122</v>
      </c>
      <c r="D19" s="45"/>
      <c r="E19" s="45" t="s">
        <v>123</v>
      </c>
    </row>
    <row r="20" spans="1:6" ht="14.25" customHeight="1">
      <c r="A20" s="7"/>
      <c r="B20" s="44" t="s">
        <v>134</v>
      </c>
      <c r="C20" s="26">
        <f>SUMIF($C$3:$C$7,B20,$H$3:$H$7)</f>
        <v>2700000</v>
      </c>
      <c r="D20" s="26"/>
      <c r="E20" s="26">
        <f>SUMIF($C$3:$C$7,B20,$I$3:$I$7)</f>
        <v>270000</v>
      </c>
    </row>
    <row r="21" spans="1:6" ht="18.75" customHeight="1">
      <c r="A21" s="7"/>
      <c r="B21" s="44" t="s">
        <v>1</v>
      </c>
      <c r="C21" s="26">
        <f>SUMIF($C$3:$C$7,B21,$H$3:$H$7)</f>
        <v>2800000</v>
      </c>
      <c r="D21" s="26"/>
      <c r="E21" s="26">
        <f>SUMIF($C$3:$C$7,B21,$I$3:$I$7)</f>
        <v>280000</v>
      </c>
    </row>
    <row r="22" spans="1:6" ht="14.25" customHeight="1">
      <c r="A22" s="7" t="s">
        <v>119</v>
      </c>
    </row>
    <row r="23" spans="1:6" ht="15.75" customHeight="1">
      <c r="A23" s="49" t="s">
        <v>129</v>
      </c>
      <c r="B23" s="50"/>
      <c r="C23" s="50"/>
      <c r="D23" s="50"/>
      <c r="E23" s="50"/>
      <c r="F23" s="13">
        <f>COUNTIF($B$3:$B$7,"002")</f>
        <v>2</v>
      </c>
    </row>
    <row r="24" spans="1:6" ht="15.75" customHeight="1">
      <c r="A24" s="49" t="s">
        <v>135</v>
      </c>
      <c r="B24" s="50"/>
      <c r="C24" s="50"/>
      <c r="D24" s="50"/>
      <c r="E24" s="50"/>
      <c r="F24" s="13">
        <f>SUMIF($D$3:$D$7,"Nam",$J$3:$J$7)</f>
        <v>6050000</v>
      </c>
    </row>
    <row r="25" spans="1:6" ht="15.75" customHeight="1">
      <c r="A25" s="51" t="s">
        <v>136</v>
      </c>
      <c r="B25" s="52"/>
      <c r="C25" s="52"/>
      <c r="D25" s="52"/>
      <c r="E25" s="52"/>
      <c r="F25" s="47">
        <f>SUMIF($D$3:$D$7,"Nữ",$J$3:$J$7)</f>
        <v>550000</v>
      </c>
    </row>
    <row r="26" spans="1:6" ht="14.25">
      <c r="A26" s="51" t="s">
        <v>137</v>
      </c>
      <c r="B26" s="52"/>
      <c r="C26" s="52"/>
      <c r="D26" s="52"/>
      <c r="E26" s="52"/>
      <c r="F26" s="47">
        <f>COUNTIF($D$3:$D$7,"Nam")</f>
        <v>4</v>
      </c>
    </row>
    <row r="27" spans="1:6" ht="14.25">
      <c r="A27" s="48" t="s">
        <v>138</v>
      </c>
      <c r="B27" s="48"/>
      <c r="C27" s="48"/>
      <c r="D27" s="48"/>
      <c r="E27" s="48"/>
      <c r="F27" s="13">
        <f>COUNTIF($D$3:$D$7,"Nữ")</f>
        <v>1</v>
      </c>
    </row>
  </sheetData>
  <mergeCells count="5">
    <mergeCell ref="A27:E27"/>
    <mergeCell ref="A23:E23"/>
    <mergeCell ref="A24:E24"/>
    <mergeCell ref="A25:E25"/>
    <mergeCell ref="A26:E26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P7" sqref="P7"/>
    </sheetView>
  </sheetViews>
  <sheetFormatPr defaultRowHeight="12.75"/>
  <cols>
    <col min="1" max="1" width="10.1640625" customWidth="1"/>
    <col min="2" max="2" width="12.5" customWidth="1"/>
    <col min="3" max="3" width="10.1640625" customWidth="1"/>
    <col min="4" max="4" width="16.33203125" customWidth="1"/>
    <col min="5" max="5" width="15.33203125" customWidth="1"/>
    <col min="6" max="6" width="11.83203125" customWidth="1"/>
    <col min="7" max="7" width="10.6640625" customWidth="1"/>
    <col min="8" max="8" width="14.33203125" customWidth="1"/>
    <col min="9" max="9" width="12.83203125" customWidth="1"/>
    <col min="10" max="10" width="8" customWidth="1"/>
  </cols>
  <sheetData>
    <row r="1" spans="1:16" ht="14.25" customHeight="1">
      <c r="A1" s="27" t="s">
        <v>112</v>
      </c>
      <c r="B1" s="25"/>
      <c r="C1" s="25"/>
      <c r="D1" s="25"/>
      <c r="E1" s="25"/>
      <c r="F1" s="25"/>
    </row>
    <row r="2" spans="1:16" ht="23.1" customHeight="1">
      <c r="A2" s="5" t="s">
        <v>8</v>
      </c>
    </row>
    <row r="3" spans="1:16" ht="34.35" customHeight="1">
      <c r="A3" s="28" t="s">
        <v>80</v>
      </c>
      <c r="B3" s="28" t="s">
        <v>81</v>
      </c>
      <c r="C3" s="28" t="s">
        <v>82</v>
      </c>
      <c r="D3" s="28" t="s">
        <v>86</v>
      </c>
      <c r="E3" s="28" t="s">
        <v>83</v>
      </c>
      <c r="F3" s="28" t="s">
        <v>84</v>
      </c>
      <c r="G3" s="28" t="s">
        <v>85</v>
      </c>
      <c r="H3" s="28" t="s">
        <v>87</v>
      </c>
      <c r="I3" s="28" t="s">
        <v>88</v>
      </c>
      <c r="P3" s="28" t="s">
        <v>82</v>
      </c>
    </row>
    <row r="4" spans="1:16" ht="15.2" customHeight="1">
      <c r="A4" s="14">
        <v>1</v>
      </c>
      <c r="B4" s="24" t="s">
        <v>3</v>
      </c>
      <c r="C4" s="23" t="s">
        <v>9</v>
      </c>
      <c r="D4" s="14">
        <v>9</v>
      </c>
      <c r="E4" s="14">
        <v>10</v>
      </c>
      <c r="F4" s="24">
        <f>ROUND((E4*2+D4)/3,0)</f>
        <v>10</v>
      </c>
      <c r="G4" s="24">
        <f>RANK(F4,$F$4:$F$8,0)</f>
        <v>1</v>
      </c>
      <c r="H4" s="24" t="str">
        <f>IF(F4&gt;5,"LL","TL")</f>
        <v>LL</v>
      </c>
      <c r="I4" s="24">
        <f>IF(F4&gt;=9,1000000,0)</f>
        <v>1000000</v>
      </c>
      <c r="P4" s="25" t="str">
        <f>"A"</f>
        <v>A</v>
      </c>
    </row>
    <row r="5" spans="1:16" ht="16.350000000000001" customHeight="1">
      <c r="A5" s="10">
        <v>2</v>
      </c>
      <c r="B5" s="13" t="s">
        <v>5</v>
      </c>
      <c r="C5" s="23" t="s">
        <v>9</v>
      </c>
      <c r="D5" s="10">
        <v>8</v>
      </c>
      <c r="E5" s="14">
        <v>10</v>
      </c>
      <c r="F5" s="24">
        <f t="shared" ref="F5:F8" si="0">ROUND((E5*2+D5)/3,0)</f>
        <v>9</v>
      </c>
      <c r="G5" s="24">
        <f t="shared" ref="G5:G8" si="1">RANK(F5,$F$4:$F$8,0)</f>
        <v>2</v>
      </c>
      <c r="H5" s="24" t="str">
        <f t="shared" ref="H5:H8" si="2">IF(F5&gt;5,"LL","TL")</f>
        <v>LL</v>
      </c>
      <c r="I5" s="24">
        <f t="shared" ref="I5:I8" si="3">IF(F5&gt;=9,1000000,0)</f>
        <v>1000000</v>
      </c>
    </row>
    <row r="6" spans="1:16" ht="15.2" customHeight="1">
      <c r="A6" s="14">
        <v>3</v>
      </c>
      <c r="B6" s="24" t="s">
        <v>2</v>
      </c>
      <c r="C6" s="23" t="s">
        <v>10</v>
      </c>
      <c r="D6" s="14">
        <v>5</v>
      </c>
      <c r="E6" s="14">
        <v>6</v>
      </c>
      <c r="F6" s="24">
        <f t="shared" si="0"/>
        <v>6</v>
      </c>
      <c r="G6" s="24">
        <f t="shared" si="1"/>
        <v>4</v>
      </c>
      <c r="H6" s="24" t="str">
        <f t="shared" si="2"/>
        <v>LL</v>
      </c>
      <c r="I6" s="24">
        <f t="shared" si="3"/>
        <v>0</v>
      </c>
    </row>
    <row r="7" spans="1:16" ht="16.350000000000001" customHeight="1">
      <c r="A7" s="10">
        <v>4</v>
      </c>
      <c r="B7" s="13" t="s">
        <v>11</v>
      </c>
      <c r="C7" s="23" t="s">
        <v>9</v>
      </c>
      <c r="D7" s="14">
        <v>8</v>
      </c>
      <c r="E7" s="14">
        <v>2</v>
      </c>
      <c r="F7" s="24">
        <f t="shared" si="0"/>
        <v>4</v>
      </c>
      <c r="G7" s="24">
        <f t="shared" si="1"/>
        <v>5</v>
      </c>
      <c r="H7" s="24" t="str">
        <f t="shared" si="2"/>
        <v>TL</v>
      </c>
      <c r="I7" s="24">
        <f t="shared" si="3"/>
        <v>0</v>
      </c>
    </row>
    <row r="8" spans="1:16" ht="15.2" customHeight="1">
      <c r="A8" s="14">
        <v>5</v>
      </c>
      <c r="B8" s="24" t="s">
        <v>4</v>
      </c>
      <c r="C8" s="23" t="s">
        <v>10</v>
      </c>
      <c r="D8" s="14">
        <v>10</v>
      </c>
      <c r="E8" s="14">
        <v>9</v>
      </c>
      <c r="F8" s="24">
        <f t="shared" si="0"/>
        <v>9</v>
      </c>
      <c r="G8" s="24">
        <f t="shared" si="1"/>
        <v>2</v>
      </c>
      <c r="H8" s="24" t="str">
        <f t="shared" si="2"/>
        <v>LL</v>
      </c>
      <c r="I8" s="24">
        <f t="shared" si="3"/>
        <v>1000000</v>
      </c>
    </row>
    <row r="9" spans="1:16" ht="14.25" customHeight="1">
      <c r="A9" s="6" t="s">
        <v>13</v>
      </c>
    </row>
    <row r="10" spans="1:16" ht="14.25" customHeight="1">
      <c r="A10" s="7" t="s">
        <v>35</v>
      </c>
    </row>
    <row r="11" spans="1:16" ht="14.25" customHeight="1">
      <c r="A11" s="7" t="s">
        <v>36</v>
      </c>
    </row>
    <row r="12" spans="1:16" ht="14.25" customHeight="1">
      <c r="A12" s="7" t="s">
        <v>37</v>
      </c>
    </row>
    <row r="13" spans="1:16" ht="14.25" customHeight="1">
      <c r="A13" s="7" t="s">
        <v>38</v>
      </c>
    </row>
    <row r="14" spans="1:16" ht="14.25" customHeight="1">
      <c r="A14" s="7" t="s">
        <v>39</v>
      </c>
    </row>
    <row r="15" spans="1:16" ht="31.5" customHeight="1">
      <c r="A15" s="53" t="s">
        <v>130</v>
      </c>
      <c r="B15" s="53"/>
      <c r="C15" s="53"/>
      <c r="D15" s="53" t="s">
        <v>131</v>
      </c>
      <c r="E15" s="53"/>
      <c r="F15" s="53" t="s">
        <v>132</v>
      </c>
      <c r="G15" s="53"/>
      <c r="H15" s="53"/>
    </row>
    <row r="16" spans="1:16" ht="18.600000000000001" customHeight="1">
      <c r="A16" s="54">
        <f>COUNTIF($C$4:$C$8,"A")</f>
        <v>3</v>
      </c>
      <c r="B16" s="54"/>
      <c r="C16" s="54"/>
      <c r="D16" s="54">
        <f>DMAX($A$3:$I$8,F3,$P$3:$P$4)</f>
        <v>10</v>
      </c>
      <c r="E16" s="54"/>
      <c r="F16" s="54">
        <f>SUMIF($C$4:$C$8,"A",$I$4:$I$8)</f>
        <v>2000000</v>
      </c>
      <c r="G16" s="54"/>
      <c r="H16" s="54"/>
    </row>
  </sheetData>
  <mergeCells count="6">
    <mergeCell ref="A15:C15"/>
    <mergeCell ref="D15:E15"/>
    <mergeCell ref="F15:H15"/>
    <mergeCell ref="A16:C16"/>
    <mergeCell ref="D16:E16"/>
    <mergeCell ref="F16:H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activeCell="G22" sqref="G22"/>
    </sheetView>
  </sheetViews>
  <sheetFormatPr defaultRowHeight="12.75"/>
  <cols>
    <col min="1" max="1" width="5.1640625" customWidth="1"/>
    <col min="2" max="2" width="10.5" customWidth="1"/>
    <col min="3" max="3" width="8.1640625" customWidth="1"/>
    <col min="4" max="4" width="9.33203125" customWidth="1"/>
    <col min="5" max="5" width="9.6640625" customWidth="1"/>
    <col min="6" max="6" width="11.6640625" customWidth="1"/>
    <col min="7" max="7" width="17.83203125" customWidth="1"/>
    <col min="8" max="8" width="10" customWidth="1"/>
    <col min="9" max="9" width="12.1640625" customWidth="1"/>
    <col min="10" max="11" width="11.5" customWidth="1"/>
    <col min="12" max="12" width="11.83203125" customWidth="1"/>
  </cols>
  <sheetData>
    <row r="1" spans="1:20" ht="23.1" customHeight="1">
      <c r="A1" s="4" t="s">
        <v>100</v>
      </c>
    </row>
    <row r="2" spans="1:20" ht="17.850000000000001" customHeight="1">
      <c r="A2" s="55" t="s">
        <v>40</v>
      </c>
      <c r="B2" s="56"/>
      <c r="C2" s="55" t="s">
        <v>41</v>
      </c>
      <c r="D2" s="56"/>
    </row>
    <row r="3" spans="1:20" ht="17.850000000000001" customHeight="1">
      <c r="A3" s="57" t="s">
        <v>42</v>
      </c>
      <c r="B3" s="58"/>
      <c r="C3" s="58"/>
      <c r="D3" s="58"/>
      <c r="E3" s="59"/>
      <c r="F3" s="8">
        <v>26</v>
      </c>
    </row>
    <row r="4" spans="1:20" ht="33.950000000000003" customHeight="1">
      <c r="A4" s="28" t="s">
        <v>89</v>
      </c>
      <c r="B4" s="28" t="s">
        <v>81</v>
      </c>
      <c r="C4" s="28" t="s">
        <v>90</v>
      </c>
      <c r="D4" s="28" t="s">
        <v>92</v>
      </c>
      <c r="E4" s="28" t="s">
        <v>93</v>
      </c>
      <c r="F4" s="28" t="s">
        <v>94</v>
      </c>
      <c r="G4" s="28" t="s">
        <v>95</v>
      </c>
      <c r="H4" s="28" t="s">
        <v>91</v>
      </c>
      <c r="I4" s="28" t="s">
        <v>96</v>
      </c>
      <c r="J4" s="28" t="s">
        <v>97</v>
      </c>
      <c r="K4" s="28" t="s">
        <v>98</v>
      </c>
      <c r="L4" s="28" t="s">
        <v>99</v>
      </c>
      <c r="S4" s="25" t="s">
        <v>139</v>
      </c>
      <c r="T4" s="25" t="s">
        <v>140</v>
      </c>
    </row>
    <row r="5" spans="1:20" ht="19.5" customHeight="1">
      <c r="A5" s="10">
        <v>1</v>
      </c>
      <c r="B5" s="13" t="s">
        <v>3</v>
      </c>
      <c r="C5" s="13" t="s">
        <v>0</v>
      </c>
      <c r="D5" s="10">
        <v>3</v>
      </c>
      <c r="E5" s="10">
        <v>10</v>
      </c>
      <c r="F5" s="10">
        <v>26</v>
      </c>
      <c r="G5" s="13">
        <f>D5*180000</f>
        <v>540000</v>
      </c>
      <c r="H5" s="13">
        <f>IF(E5&lt;3,0,IF(E5&lt;=7,350000,500000))</f>
        <v>500000</v>
      </c>
      <c r="I5" s="13">
        <f>IF(F5&lt;$F$3,35000,0)</f>
        <v>0</v>
      </c>
      <c r="J5" s="13">
        <f>IF(F5&gt;$F$3,30000,0)</f>
        <v>0</v>
      </c>
      <c r="K5" s="13">
        <f>G5+H5+J5-I5</f>
        <v>1040000</v>
      </c>
      <c r="L5" s="13" t="str">
        <f>IF(($F$3-F5)&gt;10,"Thôi việc"," ")</f>
        <v xml:space="preserve"> </v>
      </c>
      <c r="S5" t="b">
        <f>E5&gt;=5</f>
        <v>1</v>
      </c>
      <c r="T5" t="b">
        <f>C5="Nam"</f>
        <v>1</v>
      </c>
    </row>
    <row r="6" spans="1:20" ht="17.25" customHeight="1">
      <c r="A6" s="14">
        <v>2</v>
      </c>
      <c r="B6" s="24" t="s">
        <v>4</v>
      </c>
      <c r="C6" s="24" t="s">
        <v>0</v>
      </c>
      <c r="D6" s="14">
        <v>2</v>
      </c>
      <c r="E6" s="10">
        <v>5</v>
      </c>
      <c r="F6" s="10">
        <v>26</v>
      </c>
      <c r="G6" s="29">
        <f t="shared" ref="G6:G9" si="0">D6*180000</f>
        <v>360000</v>
      </c>
      <c r="H6" s="29">
        <f t="shared" ref="H6:H9" si="1">IF(E6&lt;3,0,IF(E6&lt;=7,350000,500000))</f>
        <v>350000</v>
      </c>
      <c r="I6" s="29">
        <f t="shared" ref="I6:I9" si="2">IF(F6&lt;$F$3,35000,0)</f>
        <v>0</v>
      </c>
      <c r="J6" s="29">
        <f t="shared" ref="J6:J9" si="3">IF(F6&gt;$F$3,30000,0)</f>
        <v>0</v>
      </c>
      <c r="K6" s="29">
        <f t="shared" ref="K6:K9" si="4">G6+H6+J6-I6</f>
        <v>710000</v>
      </c>
      <c r="L6" s="29" t="str">
        <f t="shared" ref="L6:L9" si="5">IF(($F$3-F6)&gt;10,"Thôi việc"," ")</f>
        <v xml:space="preserve"> </v>
      </c>
    </row>
    <row r="7" spans="1:20" ht="18.2" customHeight="1">
      <c r="A7" s="10">
        <v>3</v>
      </c>
      <c r="B7" s="13" t="s">
        <v>5</v>
      </c>
      <c r="C7" s="13" t="s">
        <v>6</v>
      </c>
      <c r="D7" s="30">
        <v>2.5</v>
      </c>
      <c r="E7" s="10">
        <v>6</v>
      </c>
      <c r="F7" s="10">
        <v>27</v>
      </c>
      <c r="G7" s="29">
        <f t="shared" si="0"/>
        <v>450000</v>
      </c>
      <c r="H7" s="29">
        <f t="shared" si="1"/>
        <v>350000</v>
      </c>
      <c r="I7" s="29">
        <f t="shared" si="2"/>
        <v>0</v>
      </c>
      <c r="J7" s="29">
        <f t="shared" si="3"/>
        <v>30000</v>
      </c>
      <c r="K7" s="29">
        <f t="shared" si="4"/>
        <v>830000</v>
      </c>
      <c r="L7" s="29" t="str">
        <f t="shared" si="5"/>
        <v xml:space="preserve"> </v>
      </c>
    </row>
    <row r="8" spans="1:20" ht="17.25" customHeight="1">
      <c r="A8" s="14">
        <v>4</v>
      </c>
      <c r="B8" s="24" t="s">
        <v>7</v>
      </c>
      <c r="C8" s="24" t="s">
        <v>6</v>
      </c>
      <c r="D8" s="14">
        <v>3</v>
      </c>
      <c r="E8" s="10">
        <v>8</v>
      </c>
      <c r="F8" s="10">
        <v>15</v>
      </c>
      <c r="G8" s="29">
        <f t="shared" si="0"/>
        <v>540000</v>
      </c>
      <c r="H8" s="29">
        <f t="shared" si="1"/>
        <v>500000</v>
      </c>
      <c r="I8" s="29">
        <f t="shared" si="2"/>
        <v>35000</v>
      </c>
      <c r="J8" s="29">
        <f t="shared" si="3"/>
        <v>0</v>
      </c>
      <c r="K8" s="29">
        <f t="shared" si="4"/>
        <v>1005000</v>
      </c>
      <c r="L8" s="29" t="str">
        <f t="shared" si="5"/>
        <v>Thôi việc</v>
      </c>
    </row>
    <row r="9" spans="1:20" ht="18" customHeight="1">
      <c r="A9" s="10">
        <v>5</v>
      </c>
      <c r="B9" s="13" t="s">
        <v>1</v>
      </c>
      <c r="C9" s="13" t="s">
        <v>0</v>
      </c>
      <c r="D9" s="10">
        <v>2</v>
      </c>
      <c r="E9" s="10">
        <v>1</v>
      </c>
      <c r="F9" s="10">
        <v>28</v>
      </c>
      <c r="G9" s="29">
        <f t="shared" si="0"/>
        <v>360000</v>
      </c>
      <c r="H9" s="29">
        <f t="shared" si="1"/>
        <v>0</v>
      </c>
      <c r="I9" s="29">
        <f t="shared" si="2"/>
        <v>0</v>
      </c>
      <c r="J9" s="29">
        <f t="shared" si="3"/>
        <v>30000</v>
      </c>
      <c r="K9" s="29">
        <f t="shared" si="4"/>
        <v>390000</v>
      </c>
      <c r="L9" s="29" t="str">
        <f t="shared" si="5"/>
        <v xml:space="preserve"> </v>
      </c>
    </row>
    <row r="10" spans="1:20" ht="14.25" customHeight="1">
      <c r="A10" s="6" t="s">
        <v>13</v>
      </c>
    </row>
    <row r="11" spans="1:20" ht="14.25" customHeight="1">
      <c r="A11" s="7" t="s">
        <v>43</v>
      </c>
    </row>
    <row r="12" spans="1:20" ht="14.25" customHeight="1">
      <c r="A12" s="7" t="s">
        <v>44</v>
      </c>
    </row>
    <row r="13" spans="1:20" ht="14.25" customHeight="1">
      <c r="A13" s="7" t="s">
        <v>45</v>
      </c>
    </row>
    <row r="14" spans="1:20" ht="14.25" customHeight="1">
      <c r="A14" s="7" t="s">
        <v>46</v>
      </c>
    </row>
    <row r="15" spans="1:20" ht="14.25" customHeight="1">
      <c r="A15" s="7" t="s">
        <v>47</v>
      </c>
    </row>
    <row r="16" spans="1:20" ht="14.25" customHeight="1">
      <c r="A16" s="7" t="s">
        <v>48</v>
      </c>
    </row>
    <row r="17" spans="1:6" ht="17.25" customHeight="1">
      <c r="A17" s="60" t="s">
        <v>49</v>
      </c>
      <c r="B17" s="60"/>
      <c r="C17" s="60"/>
      <c r="D17" s="60"/>
      <c r="E17" s="60"/>
      <c r="F17" s="60"/>
    </row>
    <row r="18" spans="1:6" ht="18" customHeight="1">
      <c r="A18" s="61" t="s">
        <v>124</v>
      </c>
      <c r="B18" s="61"/>
      <c r="C18" s="61"/>
      <c r="D18" s="61"/>
      <c r="E18" s="54">
        <f>SUMIF($C$5:$C$9,"Nam",$G$5:$G$9)</f>
        <v>1260000</v>
      </c>
      <c r="F18" s="54"/>
    </row>
    <row r="19" spans="1:6" ht="17.850000000000001" customHeight="1">
      <c r="A19" s="61" t="s">
        <v>125</v>
      </c>
      <c r="B19" s="61"/>
      <c r="C19" s="61"/>
      <c r="D19" s="61"/>
      <c r="E19" s="54">
        <f>SUMIF($C$5:$C$9,"Nữ",$G$5:$G$9)</f>
        <v>990000</v>
      </c>
      <c r="F19" s="54"/>
    </row>
    <row r="20" spans="1:6" ht="17.850000000000001" customHeight="1">
      <c r="A20" s="61" t="s">
        <v>126</v>
      </c>
      <c r="B20" s="61"/>
      <c r="C20" s="61"/>
      <c r="D20" s="61"/>
      <c r="E20" s="54">
        <f>COUNTIF($C$5:$C$9,"Nam")</f>
        <v>3</v>
      </c>
      <c r="F20" s="54"/>
    </row>
    <row r="21" spans="1:6" ht="17.850000000000001" customHeight="1">
      <c r="A21" s="61" t="s">
        <v>127</v>
      </c>
      <c r="B21" s="61"/>
      <c r="C21" s="61"/>
      <c r="D21" s="61"/>
      <c r="E21" s="54">
        <f>COUNTIF($C$5:$C$9,"Nữ")</f>
        <v>2</v>
      </c>
      <c r="F21" s="54"/>
    </row>
    <row r="22" spans="1:6" ht="44.25" customHeight="1">
      <c r="A22" s="61" t="s">
        <v>128</v>
      </c>
      <c r="B22" s="61"/>
      <c r="C22" s="61"/>
      <c r="D22" s="61"/>
      <c r="E22" s="54">
        <f>DSUM($A$4:$L$9,G4,$S$4:$T$5)</f>
        <v>900000</v>
      </c>
      <c r="F22" s="54"/>
    </row>
  </sheetData>
  <mergeCells count="14">
    <mergeCell ref="A22:D22"/>
    <mergeCell ref="E22:F22"/>
    <mergeCell ref="A19:D19"/>
    <mergeCell ref="E19:F19"/>
    <mergeCell ref="A20:D20"/>
    <mergeCell ref="E20:F20"/>
    <mergeCell ref="A21:D21"/>
    <mergeCell ref="E21:F21"/>
    <mergeCell ref="A2:B2"/>
    <mergeCell ref="C2:D2"/>
    <mergeCell ref="A3:E3"/>
    <mergeCell ref="A17:F17"/>
    <mergeCell ref="A18:D18"/>
    <mergeCell ref="E18:F1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H19" sqref="H19"/>
    </sheetView>
  </sheetViews>
  <sheetFormatPr defaultRowHeight="12.75"/>
  <cols>
    <col min="1" max="1" width="8.5" customWidth="1"/>
    <col min="2" max="2" width="11.6640625" bestFit="1" customWidth="1"/>
    <col min="3" max="3" width="12.5" bestFit="1" customWidth="1"/>
    <col min="4" max="4" width="14.5" customWidth="1"/>
    <col min="5" max="5" width="13" customWidth="1"/>
    <col min="6" max="6" width="18.33203125" customWidth="1"/>
    <col min="7" max="7" width="8.6640625" customWidth="1"/>
    <col min="8" max="8" width="9.83203125" customWidth="1"/>
    <col min="9" max="9" width="10.6640625" customWidth="1"/>
    <col min="10" max="10" width="10" customWidth="1"/>
    <col min="11" max="11" width="9.5" customWidth="1"/>
    <col min="12" max="12" width="10.1640625" customWidth="1"/>
  </cols>
  <sheetData>
    <row r="1" spans="1:12" ht="23.1" customHeight="1">
      <c r="A1" s="4" t="s">
        <v>101</v>
      </c>
    </row>
    <row r="2" spans="1:12" ht="34.35" customHeight="1">
      <c r="A2" s="17" t="s">
        <v>14</v>
      </c>
      <c r="B2" s="17" t="s">
        <v>50</v>
      </c>
      <c r="C2" s="17" t="s">
        <v>51</v>
      </c>
      <c r="D2" s="17" t="s">
        <v>52</v>
      </c>
      <c r="E2" s="17" t="s">
        <v>53</v>
      </c>
      <c r="F2" s="17" t="s">
        <v>54</v>
      </c>
      <c r="G2" s="17" t="s">
        <v>55</v>
      </c>
      <c r="H2" s="17" t="s">
        <v>56</v>
      </c>
      <c r="I2" s="17" t="s">
        <v>57</v>
      </c>
      <c r="J2" s="17" t="s">
        <v>58</v>
      </c>
      <c r="K2" s="17" t="s">
        <v>59</v>
      </c>
      <c r="L2" s="17" t="s">
        <v>60</v>
      </c>
    </row>
    <row r="3" spans="1:12" ht="18.95" customHeight="1">
      <c r="A3" s="10">
        <v>1</v>
      </c>
      <c r="B3" s="13" t="s">
        <v>61</v>
      </c>
      <c r="C3" s="12" t="s">
        <v>0</v>
      </c>
      <c r="D3" s="13" t="str">
        <f>LEFT(B3,1)</f>
        <v>A</v>
      </c>
      <c r="E3" s="13" t="str">
        <f>MID(B3,2,1)</f>
        <v>1</v>
      </c>
      <c r="F3" s="13" t="str">
        <f>VLOOKUP(RIGHT(B3,3)*1,$B$12:$E$15,2,0)</f>
        <v>Tin học</v>
      </c>
      <c r="G3" s="13">
        <f>VLOOKUP(RIGHT(B3,3)*1,$B$12:$E$15,IF(LEFT(B3,1)="A",3,4),0)</f>
        <v>25</v>
      </c>
      <c r="H3" s="10">
        <v>29</v>
      </c>
      <c r="I3" s="13">
        <f>IF(E3="2",0.5,IF(E3="3",1,0))</f>
        <v>0</v>
      </c>
      <c r="J3" s="13" t="str">
        <f>IF((H3+I3)&gt;=G3,"D","T")</f>
        <v>D</v>
      </c>
      <c r="K3" s="13">
        <f>IF(AND((H3-G3)&gt;3,D3="A"),500000,0)</f>
        <v>500000</v>
      </c>
      <c r="L3" s="13" t="str">
        <f>IF(AND((H3+I3)&lt;(G3-1),OR(D3="B",E3="1")),"CXD"," ")</f>
        <v xml:space="preserve"> </v>
      </c>
    </row>
    <row r="4" spans="1:12" ht="18.2" customHeight="1">
      <c r="A4" s="32">
        <v>2</v>
      </c>
      <c r="B4" s="31" t="s">
        <v>62</v>
      </c>
      <c r="C4" s="12" t="s">
        <v>2</v>
      </c>
      <c r="D4" s="29" t="str">
        <f t="shared" ref="D4:D8" si="0">LEFT(B4,1)</f>
        <v>A</v>
      </c>
      <c r="E4" s="29" t="str">
        <f t="shared" ref="E4:E8" si="1">MID(B4,2,1)</f>
        <v>1</v>
      </c>
      <c r="F4" s="29" t="str">
        <f t="shared" ref="F4:F8" si="2">VLOOKUP(RIGHT(B4,3)*1,$B$12:$E$15,2,0)</f>
        <v>Xây dựng</v>
      </c>
      <c r="G4" s="29">
        <f t="shared" ref="G4:G8" si="3">VLOOKUP(RIGHT(B4,3)*1,$B$12:$E$15,IF(LEFT(B4,1)="A",3,4),0)</f>
        <v>24</v>
      </c>
      <c r="H4" s="32">
        <v>22</v>
      </c>
      <c r="I4" s="29">
        <f t="shared" ref="I4:I8" si="4">IF(E4="2",0.5,IF(E4="3",1,0))</f>
        <v>0</v>
      </c>
      <c r="J4" s="29" t="str">
        <f t="shared" ref="J4:J8" si="5">IF((H4+I4)&gt;=G4,"D","T")</f>
        <v>T</v>
      </c>
      <c r="K4" s="29">
        <f t="shared" ref="K4:K8" si="6">IF(AND((H4-G4)&gt;3,D4="A"),500000,0)</f>
        <v>0</v>
      </c>
      <c r="L4" s="29" t="str">
        <f t="shared" ref="L4:L8" si="7">IF(AND((H4+I4)&lt;(G4-1),OR(D4="B",E4="1")),"CXD"," ")</f>
        <v>CXD</v>
      </c>
    </row>
    <row r="5" spans="1:12" ht="19.350000000000001" customHeight="1">
      <c r="A5" s="10">
        <v>3</v>
      </c>
      <c r="B5" s="31" t="s">
        <v>63</v>
      </c>
      <c r="C5" s="12" t="s">
        <v>1</v>
      </c>
      <c r="D5" s="29" t="str">
        <f t="shared" si="0"/>
        <v>B</v>
      </c>
      <c r="E5" s="29" t="str">
        <f t="shared" si="1"/>
        <v>3</v>
      </c>
      <c r="F5" s="29" t="str">
        <f t="shared" si="2"/>
        <v>Luật</v>
      </c>
      <c r="G5" s="29">
        <f t="shared" si="3"/>
        <v>22</v>
      </c>
      <c r="H5" s="10">
        <v>24</v>
      </c>
      <c r="I5" s="29">
        <f t="shared" si="4"/>
        <v>1</v>
      </c>
      <c r="J5" s="29" t="str">
        <f t="shared" si="5"/>
        <v>D</v>
      </c>
      <c r="K5" s="29">
        <f t="shared" si="6"/>
        <v>0</v>
      </c>
      <c r="L5" s="29" t="str">
        <f t="shared" si="7"/>
        <v xml:space="preserve"> </v>
      </c>
    </row>
    <row r="6" spans="1:12" ht="18.2" customHeight="1">
      <c r="A6" s="32">
        <v>4</v>
      </c>
      <c r="B6" s="31" t="s">
        <v>64</v>
      </c>
      <c r="C6" s="12" t="s">
        <v>65</v>
      </c>
      <c r="D6" s="29" t="str">
        <f t="shared" si="0"/>
        <v>B</v>
      </c>
      <c r="E6" s="29" t="str">
        <f t="shared" si="1"/>
        <v>2</v>
      </c>
      <c r="F6" s="29" t="str">
        <f t="shared" si="2"/>
        <v>Ngoại ngữ</v>
      </c>
      <c r="G6" s="29">
        <f t="shared" si="3"/>
        <v>26</v>
      </c>
      <c r="H6" s="32">
        <v>24</v>
      </c>
      <c r="I6" s="29">
        <f t="shared" si="4"/>
        <v>0.5</v>
      </c>
      <c r="J6" s="29" t="str">
        <f t="shared" si="5"/>
        <v>T</v>
      </c>
      <c r="K6" s="29">
        <f t="shared" si="6"/>
        <v>0</v>
      </c>
      <c r="L6" s="29" t="str">
        <f t="shared" si="7"/>
        <v>CXD</v>
      </c>
    </row>
    <row r="7" spans="1:12" ht="19.350000000000001" customHeight="1">
      <c r="A7" s="10">
        <v>5</v>
      </c>
      <c r="B7" s="31" t="s">
        <v>66</v>
      </c>
      <c r="C7" s="12" t="s">
        <v>67</v>
      </c>
      <c r="D7" s="29" t="str">
        <f t="shared" si="0"/>
        <v>A</v>
      </c>
      <c r="E7" s="29" t="str">
        <f t="shared" si="1"/>
        <v>2</v>
      </c>
      <c r="F7" s="29" t="str">
        <f t="shared" si="2"/>
        <v>Xây dựng</v>
      </c>
      <c r="G7" s="29">
        <f t="shared" si="3"/>
        <v>24</v>
      </c>
      <c r="H7" s="10">
        <v>29</v>
      </c>
      <c r="I7" s="29">
        <f t="shared" si="4"/>
        <v>0.5</v>
      </c>
      <c r="J7" s="29" t="str">
        <f t="shared" si="5"/>
        <v>D</v>
      </c>
      <c r="K7" s="29">
        <f t="shared" si="6"/>
        <v>500000</v>
      </c>
      <c r="L7" s="29" t="str">
        <f t="shared" si="7"/>
        <v xml:space="preserve"> </v>
      </c>
    </row>
    <row r="8" spans="1:12" ht="18.600000000000001" customHeight="1">
      <c r="A8" s="32">
        <v>6</v>
      </c>
      <c r="B8" s="31" t="s">
        <v>68</v>
      </c>
      <c r="C8" s="12" t="s">
        <v>69</v>
      </c>
      <c r="D8" s="29" t="str">
        <f t="shared" si="0"/>
        <v>B</v>
      </c>
      <c r="E8" s="29" t="str">
        <f t="shared" si="1"/>
        <v>1</v>
      </c>
      <c r="F8" s="29" t="str">
        <f t="shared" si="2"/>
        <v>Luật</v>
      </c>
      <c r="G8" s="29">
        <f t="shared" si="3"/>
        <v>22</v>
      </c>
      <c r="H8" s="32">
        <v>26</v>
      </c>
      <c r="I8" s="29">
        <f t="shared" si="4"/>
        <v>0</v>
      </c>
      <c r="J8" s="29" t="str">
        <f t="shared" si="5"/>
        <v>D</v>
      </c>
      <c r="K8" s="29">
        <f t="shared" si="6"/>
        <v>0</v>
      </c>
      <c r="L8" s="29" t="str">
        <f t="shared" si="7"/>
        <v xml:space="preserve"> </v>
      </c>
    </row>
    <row r="9" spans="1:12" ht="17.25" customHeight="1">
      <c r="A9" s="1" t="s">
        <v>70</v>
      </c>
    </row>
    <row r="10" spans="1:12" ht="18.75" customHeight="1">
      <c r="B10" s="62" t="s">
        <v>102</v>
      </c>
      <c r="C10" s="63" t="s">
        <v>103</v>
      </c>
      <c r="D10" s="62" t="s">
        <v>104</v>
      </c>
      <c r="E10" s="62"/>
    </row>
    <row r="11" spans="1:12" ht="18.75" customHeight="1">
      <c r="B11" s="62"/>
      <c r="C11" s="63"/>
      <c r="D11" s="35" t="s">
        <v>105</v>
      </c>
      <c r="E11" s="38" t="s">
        <v>106</v>
      </c>
    </row>
    <row r="12" spans="1:12" ht="18" customHeight="1">
      <c r="B12" s="36">
        <v>101</v>
      </c>
      <c r="C12" s="37" t="s">
        <v>107</v>
      </c>
      <c r="D12" s="38">
        <v>25</v>
      </c>
      <c r="E12" s="38"/>
    </row>
    <row r="13" spans="1:12" ht="18" customHeight="1">
      <c r="B13" s="36">
        <v>105</v>
      </c>
      <c r="C13" s="37" t="s">
        <v>108</v>
      </c>
      <c r="D13" s="38">
        <v>24</v>
      </c>
      <c r="E13" s="38"/>
    </row>
    <row r="14" spans="1:12" ht="18" customHeight="1">
      <c r="B14" s="36">
        <v>111</v>
      </c>
      <c r="C14" s="37" t="s">
        <v>109</v>
      </c>
      <c r="D14" s="38"/>
      <c r="E14" s="38">
        <v>26</v>
      </c>
    </row>
    <row r="15" spans="1:12" ht="18" customHeight="1">
      <c r="B15" s="36">
        <v>112</v>
      </c>
      <c r="C15" s="37" t="s">
        <v>110</v>
      </c>
      <c r="D15" s="38"/>
      <c r="E15" s="38">
        <v>22</v>
      </c>
    </row>
    <row r="16" spans="1:12" ht="18" customHeight="1">
      <c r="B16" s="39"/>
      <c r="C16" s="40"/>
      <c r="D16" s="33"/>
      <c r="E16" s="33"/>
    </row>
    <row r="17" spans="1:6" ht="18" customHeight="1">
      <c r="A17" s="3" t="s">
        <v>111</v>
      </c>
      <c r="B17" s="34"/>
    </row>
    <row r="18" spans="1:6" ht="18" customHeight="1">
      <c r="A18" s="61" t="s">
        <v>114</v>
      </c>
      <c r="B18" s="61"/>
      <c r="C18" s="61"/>
      <c r="D18" s="61"/>
      <c r="E18" s="61"/>
      <c r="F18" s="41">
        <f>COUNTA(C3:C8)</f>
        <v>6</v>
      </c>
    </row>
    <row r="19" spans="1:6" ht="18" customHeight="1">
      <c r="A19" s="61" t="s">
        <v>115</v>
      </c>
      <c r="B19" s="61"/>
      <c r="C19" s="61"/>
      <c r="D19" s="61"/>
      <c r="E19" s="61"/>
      <c r="F19" s="41">
        <f>COUNTIF($J$3:$J$8,"D")</f>
        <v>4</v>
      </c>
    </row>
    <row r="20" spans="1:6" ht="18" customHeight="1">
      <c r="A20" s="61" t="s">
        <v>116</v>
      </c>
      <c r="B20" s="61"/>
      <c r="C20" s="61"/>
      <c r="D20" s="61"/>
      <c r="E20" s="61"/>
      <c r="F20" s="41">
        <f>COUNTIF($J$3:$J$8,"T")</f>
        <v>2</v>
      </c>
    </row>
    <row r="21" spans="1:6" ht="18" customHeight="1">
      <c r="A21" s="61" t="s">
        <v>117</v>
      </c>
      <c r="B21" s="61"/>
      <c r="C21" s="61"/>
      <c r="D21" s="61"/>
      <c r="E21" s="61"/>
      <c r="F21" s="41">
        <f>COUNTIF($H$3:$H$8,MAX($H$3:$H$8))</f>
        <v>2</v>
      </c>
    </row>
    <row r="22" spans="1:6" ht="18" customHeight="1">
      <c r="A22" s="61" t="s">
        <v>118</v>
      </c>
      <c r="B22" s="61"/>
      <c r="C22" s="61"/>
      <c r="D22" s="61"/>
      <c r="E22" s="61"/>
      <c r="F22" s="41">
        <f>COUNTIF($K$3:$K$8,500000)</f>
        <v>2</v>
      </c>
    </row>
    <row r="23" spans="1:6" ht="14.25" customHeight="1">
      <c r="A23" s="6" t="s">
        <v>13</v>
      </c>
    </row>
    <row r="24" spans="1:6" ht="14.25" customHeight="1">
      <c r="A24" s="7" t="s">
        <v>71</v>
      </c>
    </row>
    <row r="25" spans="1:6" ht="14.25" customHeight="1">
      <c r="A25" s="7" t="s">
        <v>72</v>
      </c>
    </row>
    <row r="26" spans="1:6" ht="14.25" customHeight="1">
      <c r="A26" s="7" t="s">
        <v>73</v>
      </c>
    </row>
    <row r="27" spans="1:6" ht="14.25" customHeight="1">
      <c r="A27" s="7" t="s">
        <v>74</v>
      </c>
    </row>
    <row r="28" spans="1:6" ht="14.25" customHeight="1">
      <c r="A28" s="7" t="s">
        <v>75</v>
      </c>
    </row>
    <row r="29" spans="1:6" ht="14.25" customHeight="1">
      <c r="A29" s="7" t="s">
        <v>76</v>
      </c>
    </row>
    <row r="30" spans="1:6" ht="14.25" customHeight="1">
      <c r="A30" s="7" t="s">
        <v>77</v>
      </c>
    </row>
    <row r="31" spans="1:6" ht="14.25" customHeight="1">
      <c r="A31" s="7" t="s">
        <v>78</v>
      </c>
    </row>
    <row r="32" spans="1:6" ht="14.25" customHeight="1">
      <c r="A32" s="7" t="s">
        <v>79</v>
      </c>
    </row>
  </sheetData>
  <mergeCells count="8">
    <mergeCell ref="B10:B11"/>
    <mergeCell ref="C10:C11"/>
    <mergeCell ref="D10:E10"/>
    <mergeCell ref="A21:E21"/>
    <mergeCell ref="A22:E22"/>
    <mergeCell ref="A18:E18"/>
    <mergeCell ref="A19:E19"/>
    <mergeCell ref="A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Bài 1</vt:lpstr>
      <vt:lpstr>Bài 2</vt:lpstr>
      <vt:lpstr>Bài 3</vt:lpstr>
      <vt:lpstr>Bài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GCafe</cp:lastModifiedBy>
  <dcterms:created xsi:type="dcterms:W3CDTF">2019-01-09T10:27:46Z</dcterms:created>
  <dcterms:modified xsi:type="dcterms:W3CDTF">2019-05-22T09:19:41Z</dcterms:modified>
</cp:coreProperties>
</file>