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drawings/drawing1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D:\Books\Statistical Procedures for the Medical Device Industry\STAT-10 Statistical Techniques for Tending Data - EXCEL\"/>
    </mc:Choice>
  </mc:AlternateContent>
  <xr:revisionPtr revIDLastSave="0" documentId="10_ncr:8100000_{2FCB8519-AFB8-4A35-931A-C412FE5B48CE}" xr6:coauthVersionLast="33" xr6:coauthVersionMax="33" xr10:uidLastSave="{00000000-0000-0000-0000-000000000000}"/>
  <bookViews>
    <workbookView xWindow="-15" yWindow="-15" windowWidth="14415" windowHeight="12795" xr2:uid="{00000000-000D-0000-FFFF-FFFF00000000}"/>
  </bookViews>
  <sheets>
    <sheet name="Introduction" sheetId="3" r:id="rId1"/>
    <sheet name="Pareto Chart with Control Limit" sheetId="31" r:id="rId2"/>
    <sheet name="Pareto Chart with Risk Limit" sheetId="37" r:id="rId3"/>
    <sheet name="Average-S Chart Setup" sheetId="27" r:id="rId4"/>
    <sheet name="Average-S Chart Maintenance" sheetId="30" r:id="rId5"/>
    <sheet name="Average-S Chart Data" sheetId="41" r:id="rId6"/>
    <sheet name="Normalized I Chart Setup" sheetId="25" r:id="rId7"/>
    <sheet name="Normalized I Chart Maintenance" sheetId="26" r:id="rId8"/>
    <sheet name="Box-Cox I Chart Setup" sheetId="33" r:id="rId9"/>
    <sheet name="Box-Cox I Chart Maintenance" sheetId="39" r:id="rId10"/>
    <sheet name="U Chart Setup" sheetId="7" r:id="rId11"/>
    <sheet name="U Chart Maintenance" sheetId="10" r:id="rId12"/>
    <sheet name="P Chart Setup" sheetId="11" r:id="rId13"/>
    <sheet name="P Chart Maintenance" sheetId="12" r:id="rId14"/>
    <sheet name="Laney U' Chart Setup" sheetId="20" r:id="rId15"/>
    <sheet name="Laney U' Chart Maintenance " sheetId="22" r:id="rId16"/>
    <sheet name="Laney P' Chart Setup" sheetId="23" r:id="rId17"/>
    <sheet name="Laney P' Chart Maintenance" sheetId="24" r:id="rId18"/>
    <sheet name="Example Data Sets" sheetId="40" r:id="rId19"/>
    <sheet name="Programming Notes" sheetId="38" r:id="rId20"/>
  </sheets>
  <definedNames>
    <definedName name="_xlnm._FilterDatabase" localSheetId="9" hidden="1">'Box-Cox I Chart Maintenance'!$A$13:$P$114</definedName>
    <definedName name="_xlnm._FilterDatabase" localSheetId="8" hidden="1">'Box-Cox I Chart Setup'!$A$14:$P$115</definedName>
    <definedName name="Average" localSheetId="4">OFFSET('Average-S Chart Maintenance'!$F$13,VALUE('Average-S Chart Maintenance'!$N$11),0,VALUE('Average-S Chart Maintenance'!$N$12))</definedName>
    <definedName name="Average" localSheetId="3">OFFSET('Average-S Chart Setup'!$F$13,VALUE('Average-S Chart Setup'!$N$11),0,VALUE('Average-S Chart Setup'!$N$12))</definedName>
    <definedName name="Average" localSheetId="1">OFFSET('Pareto Chart with Control Limit'!$F$13,VALUE('Pareto Chart with Control Limit'!$H$11),0,VALUE('Pareto Chart with Control Limit'!$H$12))</definedName>
    <definedName name="Center" localSheetId="4">OFFSET('Average-S Chart Maintenance'!$G$13,VALUE('Average-S Chart Maintenance'!$N$11),0,VALUE('Average-S Chart Maintenance'!$N$12))</definedName>
    <definedName name="Center" localSheetId="3">OFFSET('Average-S Chart Setup'!$G$13,VALUE('Average-S Chart Setup'!$N$11),0,VALUE('Average-S Chart Setup'!$N$12))</definedName>
    <definedName name="Center" localSheetId="9">OFFSET('Box-Cox I Chart Maintenance'!$E$15,VALUE('Box-Cox I Chart Maintenance'!$L$13),0,VALUE('Box-Cox I Chart Maintenance'!$L$14))</definedName>
    <definedName name="Center" localSheetId="8">OFFSET('Box-Cox I Chart Setup'!$E$16,VALUE('Box-Cox I Chart Setup'!$L$14),0,VALUE('Box-Cox I Chart Setup'!$L$15))</definedName>
    <definedName name="Center" localSheetId="17">OFFSET('Laney P'' Chart Maintenance'!$F$15,VALUE('Laney P'' Chart Maintenance'!$M$13),0,VALUE('Laney P'' Chart Maintenance'!$M$14))</definedName>
    <definedName name="Center" localSheetId="16">OFFSET('Laney P'' Chart Setup'!$F$18,VALUE('Laney P'' Chart Setup'!$M$16),0,VALUE('Laney P'' Chart Setup'!$M$17))</definedName>
    <definedName name="Center" localSheetId="15">OFFSET('Laney U'' Chart Maintenance '!$F$15,VALUE('Laney U'' Chart Maintenance '!$M$13),0,VALUE('Laney U'' Chart Maintenance '!$M$14))</definedName>
    <definedName name="Center" localSheetId="14">OFFSET('Laney U'' Chart Setup'!$F$18,VALUE('Laney U'' Chart Setup'!$M$16),0,VALUE('Laney U'' Chart Setup'!$M$17))</definedName>
    <definedName name="Center" localSheetId="7">OFFSET('Normalized I Chart Maintenance'!$F$15,VALUE('Normalized I Chart Maintenance'!$M$13),0,VALUE('Normalized I Chart Maintenance'!$M$14))</definedName>
    <definedName name="Center" localSheetId="6">OFFSET('Normalized I Chart Setup'!$F$18,VALUE('Normalized I Chart Setup'!$M$16),0,VALUE('Normalized I Chart Setup'!$M$17))</definedName>
    <definedName name="Center" localSheetId="13">OFFSET('P Chart Maintenance'!$F$13,VALUE('P Chart Maintenance'!$I$11),0,VALUE('P Chart Maintenance'!$I$12))</definedName>
    <definedName name="Center" localSheetId="12">OFFSET('P Chart Setup'!$F$15,VALUE('P Chart Setup'!$I$13),0,VALUE('P Chart Setup'!$I$14))</definedName>
    <definedName name="Center" localSheetId="11">OFFSET('U Chart Maintenance'!$F$13,VALUE('U Chart Maintenance'!$I$11),0,VALUE('U Chart Maintenance'!$I$12))</definedName>
    <definedName name="Center" localSheetId="10">OFFSET('U Chart Setup'!$F$15,VALUE('U Chart Setup'!$I$13),0,VALUE('U Chart Setup'!$I$14))</definedName>
    <definedName name="Exact___LCL" localSheetId="8">'Box-Cox I Chart Setup'!$O$60</definedName>
    <definedName name="Interval" localSheetId="4">OFFSET('Average-S Chart Maintenance'!$B$13,VALUE('Average-S Chart Maintenance'!$N$11),0,VALUE('Average-S Chart Maintenance'!$N$12))</definedName>
    <definedName name="Interval" localSheetId="3">OFFSET('Average-S Chart Setup'!$B$13,VALUE('Average-S Chart Setup'!$N$11),0,VALUE('Average-S Chart Setup'!$N$12))</definedName>
    <definedName name="Interval" localSheetId="9">OFFSET('Box-Cox I Chart Maintenance'!$B$15,VALUE('Box-Cox I Chart Maintenance'!$L$13),0,VALUE('Box-Cox I Chart Maintenance'!$L$14))</definedName>
    <definedName name="Interval" localSheetId="8">OFFSET('Box-Cox I Chart Setup'!$B$16,VALUE('Box-Cox I Chart Setup'!$L$14),0,VALUE('Box-Cox I Chart Setup'!$L$15))</definedName>
    <definedName name="Interval" localSheetId="17">OFFSET('Laney P'' Chart Maintenance'!$B$15,VALUE('Laney P'' Chart Maintenance'!$M$13),0,VALUE('Laney P'' Chart Maintenance'!$M$14))</definedName>
    <definedName name="Interval" localSheetId="16">OFFSET('Laney P'' Chart Setup'!$B$18,VALUE('Laney P'' Chart Setup'!$M$16),0,VALUE('Laney P'' Chart Setup'!$M$17))</definedName>
    <definedName name="Interval" localSheetId="15">OFFSET('Laney U'' Chart Maintenance '!$B$15,VALUE('Laney U'' Chart Maintenance '!$M$13),0,VALUE('Laney U'' Chart Maintenance '!$M$14))</definedName>
    <definedName name="Interval" localSheetId="14">OFFSET('Laney U'' Chart Setup'!$B$18,VALUE('Laney U'' Chart Setup'!$M$16),0,VALUE('Laney U'' Chart Setup'!$M$17))</definedName>
    <definedName name="Interval" localSheetId="7">OFFSET('Normalized I Chart Maintenance'!$B$15,VALUE('Normalized I Chart Maintenance'!$M$13),0,VALUE('Normalized I Chart Maintenance'!$M$14))</definedName>
    <definedName name="Interval" localSheetId="6">OFFSET('Normalized I Chart Setup'!$B$18,VALUE('Normalized I Chart Setup'!$M$16),0,VALUE('Normalized I Chart Setup'!$M$17))</definedName>
    <definedName name="Interval" localSheetId="13">OFFSET('P Chart Maintenance'!$B$13,VALUE('P Chart Maintenance'!$I$11),0,VALUE('P Chart Maintenance'!$I$12))</definedName>
    <definedName name="Interval" localSheetId="12">OFFSET('P Chart Setup'!$B$15,VALUE('P Chart Setup'!$I$13),0,VALUE('P Chart Setup'!$I$14))</definedName>
    <definedName name="Interval" localSheetId="1">OFFSET('Pareto Chart with Control Limit'!$B$13,VALUE('Pareto Chart with Control Limit'!$H$11),0,VALUE('Pareto Chart with Control Limit'!$H$12))</definedName>
    <definedName name="Interval" localSheetId="2">OFFSET('Pareto Chart with Risk Limit'!$B$12,VALUE('Pareto Chart with Risk Limit'!$G$10),0,VALUE('Pareto Chart with Risk Limit'!$G$11))</definedName>
    <definedName name="Interval" localSheetId="11">OFFSET('U Chart Maintenance'!$B$13,VALUE('U Chart Maintenance'!$I$11),0,VALUE('U Chart Maintenance'!$I$12))</definedName>
    <definedName name="Interval" localSheetId="10">OFFSET('U Chart Setup'!$B$15,VALUE('U Chart Setup'!$I$13),0,VALUE('U Chart Setup'!$I$14))</definedName>
    <definedName name="LCL" localSheetId="4">OFFSET('Average-S Chart Maintenance'!$H$13,VALUE('Average-S Chart Maintenance'!$N$11),0,VALUE('Average-S Chart Maintenance'!$N$12))</definedName>
    <definedName name="LCL" localSheetId="3">OFFSET('Average-S Chart Setup'!$H$13,VALUE('Average-S Chart Setup'!$N$11),0,VALUE('Average-S Chart Setup'!$N$12))</definedName>
    <definedName name="LCL" localSheetId="9">OFFSET('Box-Cox I Chart Maintenance'!$F$15,VALUE('Box-Cox I Chart Maintenance'!$L$13),0,VALUE('Box-Cox I Chart Maintenance'!$L$14))</definedName>
    <definedName name="LCL" localSheetId="8">OFFSET('Box-Cox I Chart Setup'!$F$16,VALUE('Box-Cox I Chart Setup'!$L$14),0,VALUE('Box-Cox I Chart Setup'!$L$15))</definedName>
    <definedName name="LCL" localSheetId="17">OFFSET('Laney P'' Chart Maintenance'!$G$15,VALUE('Laney P'' Chart Maintenance'!$M$13),0,VALUE('Laney P'' Chart Maintenance'!$M$14))</definedName>
    <definedName name="LCL" localSheetId="16">OFFSET('Laney P'' Chart Setup'!$G$18,VALUE('Laney P'' Chart Setup'!$M$16),0,VALUE('Laney P'' Chart Setup'!$M$17))</definedName>
    <definedName name="LCL" localSheetId="15">OFFSET('Laney U'' Chart Maintenance '!$G$15,VALUE('Laney U'' Chart Maintenance '!$M$13),0,VALUE('Laney U'' Chart Maintenance '!$M$14))</definedName>
    <definedName name="LCL" localSheetId="14">OFFSET('Laney U'' Chart Setup'!$G$18,VALUE('Laney U'' Chart Setup'!$M$16),0,VALUE('Laney U'' Chart Setup'!$M$17))</definedName>
    <definedName name="LCL" localSheetId="7">OFFSET('Normalized I Chart Maintenance'!$G$15,VALUE('Normalized I Chart Maintenance'!$M$13),0,VALUE('Normalized I Chart Maintenance'!$M$14))</definedName>
    <definedName name="LCL" localSheetId="6">OFFSET('Normalized I Chart Setup'!$G$18,VALUE('Normalized I Chart Setup'!$M$16),0,VALUE('Normalized I Chart Setup'!$M$17))</definedName>
    <definedName name="LCL" localSheetId="13">OFFSET('P Chart Maintenance'!$G$13,VALUE('P Chart Maintenance'!$I$11),0,VALUE('P Chart Maintenance'!$I$12))</definedName>
    <definedName name="LCL" localSheetId="12">OFFSET('P Chart Setup'!$G$15,VALUE('P Chart Setup'!$I$13),0,VALUE('P Chart Setup'!$I$14))</definedName>
    <definedName name="LCL" localSheetId="11">OFFSET('U Chart Maintenance'!$G$13,VALUE('U Chart Maintenance'!$I$11),0,VALUE('U Chart Maintenance'!$I$12))</definedName>
    <definedName name="LCL" localSheetId="10">OFFSET('U Chart Setup'!$G$15,VALUE('U Chart Setup'!$I$13),0,VALUE('U Chart Setup'!$I$14))</definedName>
    <definedName name="Proportion" localSheetId="17">OFFSET('Laney P'' Chart Maintenance'!$E$15,VALUE('Laney P'' Chart Maintenance'!$M$13),0,VALUE('Laney P'' Chart Maintenance'!$M$14))</definedName>
    <definedName name="Proportion" localSheetId="16">OFFSET('Laney P'' Chart Setup'!$E$18,VALUE('Laney P'' Chart Setup'!$M$16),0,VALUE('Laney P'' Chart Setup'!$M$17))</definedName>
    <definedName name="Proportion" localSheetId="13">OFFSET('P Chart Maintenance'!$E$13,VALUE('P Chart Maintenance'!$I$11),0,VALUE('P Chart Maintenance'!$I$12))</definedName>
    <definedName name="Proportion" localSheetId="12">OFFSET('P Chart Setup'!$E$15,VALUE('P Chart Setup'!$I$13),0,VALUE('P Chart Setup'!$I$14))</definedName>
    <definedName name="Rate" localSheetId="15">OFFSET('Laney U'' Chart Maintenance '!$E$15,VALUE('Laney U'' Chart Maintenance '!$M$13),0,VALUE('Laney U'' Chart Maintenance '!$M$14))</definedName>
    <definedName name="Rate" localSheetId="14">OFFSET('Laney U'' Chart Setup'!$E$18,VALUE('Laney U'' Chart Setup'!$M$16),0,VALUE('Laney U'' Chart Setup'!$M$17))</definedName>
    <definedName name="Rate" localSheetId="1">OFFSET('Pareto Chart with Control Limit'!$E$13,VALUE('Pareto Chart with Control Limit'!$H$11),0,VALUE('Pareto Chart with Control Limit'!$H$12))</definedName>
    <definedName name="Rate" localSheetId="2">OFFSET('Pareto Chart with Risk Limit'!$E$12,VALUE('Pareto Chart with Risk Limit'!$G$10),0,VALUE('Pareto Chart with Risk Limit'!$G$11))</definedName>
    <definedName name="Rate" localSheetId="11">OFFSET('U Chart Maintenance'!$E$13,VALUE('U Chart Maintenance'!$I$11),0,VALUE('U Chart Maintenance'!$I$12))</definedName>
    <definedName name="Rate" localSheetId="10">OFFSET('U Chart Setup'!$E$15,VALUE('U Chart Setup'!$I$13),0,VALUE('U Chart Setup'!$I$14))</definedName>
    <definedName name="S" localSheetId="4">OFFSET('Average-S Chart Maintenance'!$J$13,VALUE('Average-S Chart Maintenance'!$N$11),0,VALUE('Average-S Chart Maintenance'!$N$12))</definedName>
    <definedName name="S" localSheetId="3">OFFSET('Average-S Chart Setup'!$J$13,VALUE('Average-S Chart Setup'!$N$11),0,VALUE('Average-S Chart Setup'!$N$12))</definedName>
    <definedName name="S" localSheetId="9">OFFSET('Box-Cox I Chart Maintenance'!$H$15,VALUE('Box-Cox I Chart Maintenance'!$L$13),0,VALUE('Box-Cox I Chart Maintenance'!$L$14))</definedName>
    <definedName name="S" localSheetId="8">OFFSET('Box-Cox I Chart Setup'!$H$16,VALUE('Box-Cox I Chart Setup'!$L$14),0,VALUE('Box-Cox I Chart Setup'!$L$15))</definedName>
    <definedName name="S" localSheetId="17">OFFSET('Laney P'' Chart Maintenance'!$I$15,VALUE('Laney P'' Chart Maintenance'!$M$13),0,VALUE('Laney P'' Chart Maintenance'!$M$14))</definedName>
    <definedName name="S" localSheetId="16">OFFSET('Laney P'' Chart Setup'!$I$18,VALUE('Laney P'' Chart Setup'!$M$16),0,VALUE('Laney P'' Chart Setup'!$M$17))</definedName>
    <definedName name="S" localSheetId="15">OFFSET('Laney U'' Chart Maintenance '!$I$15,VALUE('Laney U'' Chart Maintenance '!$M$13),0,VALUE('Laney U'' Chart Maintenance '!$M$14))</definedName>
    <definedName name="S" localSheetId="14">OFFSET('Laney U'' Chart Setup'!$I$18,VALUE('Laney U'' Chart Setup'!$M$16),0,VALUE('Laney U'' Chart Setup'!$M$17))</definedName>
    <definedName name="S" localSheetId="7">OFFSET('Normalized I Chart Maintenance'!$I$15,VALUE('Normalized I Chart Maintenance'!$M$13),0,VALUE('Normalized I Chart Maintenance'!$M$14))</definedName>
    <definedName name="S" localSheetId="6">OFFSET('Normalized I Chart Setup'!$I$18,VALUE('Normalized I Chart Setup'!$M$16),0,VALUE('Normalized I Chart Setup'!$M$17))</definedName>
    <definedName name="SCenter" localSheetId="4">OFFSET('Average-S Chart Maintenance'!$K$13,VALUE('Average-S Chart Maintenance'!$N$11),0,VALUE('Average-S Chart Maintenance'!$N$12))</definedName>
    <definedName name="SCenter" localSheetId="3">OFFSET('Average-S Chart Setup'!$K$13,VALUE('Average-S Chart Setup'!$N$11),0,VALUE('Average-S Chart Setup'!$N$12))</definedName>
    <definedName name="SCenter" localSheetId="9">OFFSET('Box-Cox I Chart Maintenance'!$I$15,VALUE('Box-Cox I Chart Maintenance'!$L$13),0,VALUE('Box-Cox I Chart Maintenance'!$L$14))</definedName>
    <definedName name="SCenter" localSheetId="8">OFFSET('Box-Cox I Chart Setup'!$I$16,VALUE('Box-Cox I Chart Setup'!$L$14),0,VALUE('Box-Cox I Chart Setup'!$L$15))</definedName>
    <definedName name="SCenter" localSheetId="17">OFFSET('Laney P'' Chart Maintenance'!$J$15,VALUE('Laney P'' Chart Maintenance'!$M$13),0,VALUE('Laney P'' Chart Maintenance'!$M$14))</definedName>
    <definedName name="SCenter" localSheetId="16">OFFSET('Laney P'' Chart Setup'!$J$18,VALUE('Laney P'' Chart Setup'!$M$16),0,VALUE('Laney P'' Chart Setup'!$M$17))</definedName>
    <definedName name="SCenter" localSheetId="15">OFFSET('Laney U'' Chart Maintenance '!$J$15,VALUE('Laney U'' Chart Maintenance '!$M$13),0,VALUE('Laney U'' Chart Maintenance '!$M$14))</definedName>
    <definedName name="SCenter" localSheetId="14">OFFSET('Laney U'' Chart Setup'!$J$18,VALUE('Laney U'' Chart Setup'!$M$16),0,VALUE('Laney U'' Chart Setup'!$M$17))</definedName>
    <definedName name="SCenter" localSheetId="7">OFFSET('Normalized I Chart Maintenance'!$J$15,VALUE('Normalized I Chart Maintenance'!$M$13),0,VALUE('Normalized I Chart Maintenance'!$M$14))</definedName>
    <definedName name="SCenter" localSheetId="6">OFFSET('Normalized I Chart Setup'!$J$18,VALUE('Normalized I Chart Setup'!$M$16),0,VALUE('Normalized I Chart Setup'!$M$17))</definedName>
    <definedName name="SLCL" localSheetId="4">OFFSET('Average-S Chart Maintenance'!$L$13,VALUE('Average-S Chart Maintenance'!$N$11),0,VALUE('Average-S Chart Maintenance'!$N$12))</definedName>
    <definedName name="SLCL" localSheetId="3">OFFSET('Average-S Chart Setup'!$L$13,VALUE('Average-S Chart Setup'!$N$11),0,VALUE('Average-S Chart Setup'!$N$12))</definedName>
    <definedName name="SLCL" localSheetId="9">OFFSET('Box-Cox I Chart Maintenance'!$J$15,VALUE('Box-Cox I Chart Maintenance'!$L$13),0,VALUE('Box-Cox I Chart Maintenance'!$L$14))</definedName>
    <definedName name="SLCL" localSheetId="8">OFFSET('Box-Cox I Chart Setup'!$J$16,VALUE('Box-Cox I Chart Setup'!$L$14),0,VALUE('Box-Cox I Chart Setup'!$L$15))</definedName>
    <definedName name="SLCL" localSheetId="17">OFFSET('Laney P'' Chart Maintenance'!$K$15,VALUE('Laney P'' Chart Maintenance'!$M$13),0,VALUE('Laney P'' Chart Maintenance'!$M$14))</definedName>
    <definedName name="SLCL" localSheetId="16">OFFSET('Laney P'' Chart Setup'!$K$18,VALUE('Laney P'' Chart Setup'!$M$16),0,VALUE('Laney P'' Chart Setup'!$M$17))</definedName>
    <definedName name="SLCL" localSheetId="15">OFFSET('Laney U'' Chart Maintenance '!$K$15,VALUE('Laney U'' Chart Maintenance '!$M$13),0,VALUE('Laney U'' Chart Maintenance '!$M$14))</definedName>
    <definedName name="SLCL" localSheetId="14">OFFSET('Laney U'' Chart Setup'!$K$18,VALUE('Laney U'' Chart Setup'!$M$16),0,VALUE('Laney U'' Chart Setup'!$M$17))</definedName>
    <definedName name="SLCL" localSheetId="7">OFFSET('Normalized I Chart Maintenance'!$K$15,VALUE('Normalized I Chart Maintenance'!$M$13),0,VALUE('Normalized I Chart Maintenance'!$M$14))</definedName>
    <definedName name="SLCL" localSheetId="6">OFFSET('Normalized I Chart Setup'!$K$18,VALUE('Normalized I Chart Setup'!$M$16),0,VALUE('Normalized I Chart Setup'!$M$17))</definedName>
    <definedName name="solver_adj" localSheetId="5" hidden="1">'Average-S Chart Data'!#REF!</definedName>
    <definedName name="solver_adj" localSheetId="4" hidden="1">'Average-S Chart Maintenance'!#REF!</definedName>
    <definedName name="solver_adj" localSheetId="3" hidden="1">'Average-S Chart Setup'!#REF!</definedName>
    <definedName name="solver_adj" localSheetId="9" hidden="1">'Box-Cox I Chart Maintenance'!#REF!</definedName>
    <definedName name="solver_adj" localSheetId="8" hidden="1">'Box-Cox I Chart Setup'!#REF!</definedName>
    <definedName name="solver_adj" localSheetId="17" hidden="1">'Laney P'' Chart Maintenance'!#REF!</definedName>
    <definedName name="solver_adj" localSheetId="16" hidden="1">'Laney P'' Chart Setup'!#REF!</definedName>
    <definedName name="solver_adj" localSheetId="15" hidden="1">'Laney U'' Chart Maintenance '!#REF!</definedName>
    <definedName name="solver_adj" localSheetId="14" hidden="1">'Laney U'' Chart Setup'!#REF!</definedName>
    <definedName name="solver_adj" localSheetId="7" hidden="1">'Normalized I Chart Maintenance'!#REF!</definedName>
    <definedName name="solver_adj" localSheetId="6" hidden="1">'Normalized I Chart Setup'!#REF!</definedName>
    <definedName name="solver_adj" localSheetId="13" hidden="1">'P Chart Maintenance'!#REF!</definedName>
    <definedName name="solver_adj" localSheetId="12" hidden="1">'P Chart Setup'!#REF!</definedName>
    <definedName name="solver_adj" localSheetId="1" hidden="1">'Pareto Chart with Control Limit'!#REF!</definedName>
    <definedName name="solver_adj" localSheetId="2" hidden="1">'Pareto Chart with Risk Limit'!#REF!</definedName>
    <definedName name="solver_adj" localSheetId="11" hidden="1">'U Chart Maintenance'!#REF!</definedName>
    <definedName name="solver_adj" localSheetId="10" hidden="1">'U Chart Setup'!#REF!</definedName>
    <definedName name="solver_cvg" localSheetId="5" hidden="1">0.0001</definedName>
    <definedName name="solver_cvg" localSheetId="4" hidden="1">0.0001</definedName>
    <definedName name="solver_cvg" localSheetId="3" hidden="1">0.0001</definedName>
    <definedName name="solver_cvg" localSheetId="9" hidden="1">0.0001</definedName>
    <definedName name="solver_cvg" localSheetId="8" hidden="1">0.0001</definedName>
    <definedName name="solver_cvg" localSheetId="17" hidden="1">0.0001</definedName>
    <definedName name="solver_cvg" localSheetId="16" hidden="1">0.0001</definedName>
    <definedName name="solver_cvg" localSheetId="15" hidden="1">0.0001</definedName>
    <definedName name="solver_cvg" localSheetId="14" hidden="1">0.0001</definedName>
    <definedName name="solver_cvg" localSheetId="7" hidden="1">0.0001</definedName>
    <definedName name="solver_cvg" localSheetId="6" hidden="1">0.0001</definedName>
    <definedName name="solver_cvg" localSheetId="13" hidden="1">0.0001</definedName>
    <definedName name="solver_cvg" localSheetId="12" hidden="1">0.0001</definedName>
    <definedName name="solver_cvg" localSheetId="1" hidden="1">0.0001</definedName>
    <definedName name="solver_cvg" localSheetId="2" hidden="1">0.0001</definedName>
    <definedName name="solver_cvg" localSheetId="11" hidden="1">0.0001</definedName>
    <definedName name="solver_cvg" localSheetId="10" hidden="1">0.0001</definedName>
    <definedName name="solver_drv" localSheetId="5" hidden="1">1</definedName>
    <definedName name="solver_drv" localSheetId="4" hidden="1">1</definedName>
    <definedName name="solver_drv" localSheetId="3" hidden="1">1</definedName>
    <definedName name="solver_drv" localSheetId="9" hidden="1">1</definedName>
    <definedName name="solver_drv" localSheetId="8" hidden="1">1</definedName>
    <definedName name="solver_drv" localSheetId="17" hidden="1">1</definedName>
    <definedName name="solver_drv" localSheetId="16" hidden="1">1</definedName>
    <definedName name="solver_drv" localSheetId="15" hidden="1">1</definedName>
    <definedName name="solver_drv" localSheetId="14" hidden="1">1</definedName>
    <definedName name="solver_drv" localSheetId="7" hidden="1">1</definedName>
    <definedName name="solver_drv" localSheetId="6" hidden="1">1</definedName>
    <definedName name="solver_drv" localSheetId="13" hidden="1">1</definedName>
    <definedName name="solver_drv" localSheetId="12" hidden="1">1</definedName>
    <definedName name="solver_drv" localSheetId="1" hidden="1">1</definedName>
    <definedName name="solver_drv" localSheetId="2" hidden="1">1</definedName>
    <definedName name="solver_drv" localSheetId="11" hidden="1">1</definedName>
    <definedName name="solver_drv" localSheetId="10" hidden="1">1</definedName>
    <definedName name="solver_est" localSheetId="5" hidden="1">1</definedName>
    <definedName name="solver_est" localSheetId="4" hidden="1">1</definedName>
    <definedName name="solver_est" localSheetId="3" hidden="1">1</definedName>
    <definedName name="solver_est" localSheetId="9" hidden="1">1</definedName>
    <definedName name="solver_est" localSheetId="8" hidden="1">1</definedName>
    <definedName name="solver_est" localSheetId="17" hidden="1">1</definedName>
    <definedName name="solver_est" localSheetId="16" hidden="1">1</definedName>
    <definedName name="solver_est" localSheetId="15" hidden="1">1</definedName>
    <definedName name="solver_est" localSheetId="14" hidden="1">1</definedName>
    <definedName name="solver_est" localSheetId="7" hidden="1">1</definedName>
    <definedName name="solver_est" localSheetId="6" hidden="1">1</definedName>
    <definedName name="solver_est" localSheetId="13" hidden="1">1</definedName>
    <definedName name="solver_est" localSheetId="12" hidden="1">1</definedName>
    <definedName name="solver_est" localSheetId="1" hidden="1">1</definedName>
    <definedName name="solver_est" localSheetId="2" hidden="1">1</definedName>
    <definedName name="solver_est" localSheetId="11" hidden="1">1</definedName>
    <definedName name="solver_est" localSheetId="10" hidden="1">1</definedName>
    <definedName name="solver_itr" localSheetId="5" hidden="1">100</definedName>
    <definedName name="solver_itr" localSheetId="4" hidden="1">100</definedName>
    <definedName name="solver_itr" localSheetId="3" hidden="1">100</definedName>
    <definedName name="solver_itr" localSheetId="9" hidden="1">100</definedName>
    <definedName name="solver_itr" localSheetId="8" hidden="1">100</definedName>
    <definedName name="solver_itr" localSheetId="17" hidden="1">100</definedName>
    <definedName name="solver_itr" localSheetId="16" hidden="1">100</definedName>
    <definedName name="solver_itr" localSheetId="15" hidden="1">100</definedName>
    <definedName name="solver_itr" localSheetId="14" hidden="1">100</definedName>
    <definedName name="solver_itr" localSheetId="7" hidden="1">100</definedName>
    <definedName name="solver_itr" localSheetId="6" hidden="1">100</definedName>
    <definedName name="solver_itr" localSheetId="13" hidden="1">100</definedName>
    <definedName name="solver_itr" localSheetId="12" hidden="1">100</definedName>
    <definedName name="solver_itr" localSheetId="1" hidden="1">100</definedName>
    <definedName name="solver_itr" localSheetId="2" hidden="1">100</definedName>
    <definedName name="solver_itr" localSheetId="11" hidden="1">100</definedName>
    <definedName name="solver_itr" localSheetId="10" hidden="1">100</definedName>
    <definedName name="solver_lhs1" localSheetId="5" hidden="1">'Average-S Chart Data'!#REF!</definedName>
    <definedName name="solver_lhs1" localSheetId="4" hidden="1">'Average-S Chart Maintenance'!$Y$11</definedName>
    <definedName name="solver_lhs1" localSheetId="3" hidden="1">'Average-S Chart Setup'!$Y$11</definedName>
    <definedName name="solver_lhs1" localSheetId="9" hidden="1">'Box-Cox I Chart Maintenance'!$Y$13</definedName>
    <definedName name="solver_lhs1" localSheetId="8" hidden="1">'Box-Cox I Chart Setup'!$Y$14</definedName>
    <definedName name="solver_lhs1" localSheetId="17" hidden="1">'Laney P'' Chart Maintenance'!$Z$13</definedName>
    <definedName name="solver_lhs1" localSheetId="16" hidden="1">'Laney P'' Chart Setup'!$Z$16</definedName>
    <definedName name="solver_lhs1" localSheetId="15" hidden="1">'Laney U'' Chart Maintenance '!$Z$13</definedName>
    <definedName name="solver_lhs1" localSheetId="14" hidden="1">'Laney U'' Chart Setup'!$Z$16</definedName>
    <definedName name="solver_lhs1" localSheetId="7" hidden="1">'Normalized I Chart Maintenance'!$Z$13</definedName>
    <definedName name="solver_lhs1" localSheetId="6" hidden="1">'Normalized I Chart Setup'!$Z$16</definedName>
    <definedName name="solver_lhs1" localSheetId="13" hidden="1">'P Chart Maintenance'!$L$13</definedName>
    <definedName name="solver_lhs1" localSheetId="12" hidden="1">'P Chart Setup'!$L$14</definedName>
    <definedName name="solver_lhs1" localSheetId="1" hidden="1">'Pareto Chart with Control Limit'!$S$11</definedName>
    <definedName name="solver_lhs1" localSheetId="2" hidden="1">'Pareto Chart with Risk Limit'!$R$10</definedName>
    <definedName name="solver_lhs1" localSheetId="11" hidden="1">'U Chart Maintenance'!$L$13</definedName>
    <definedName name="solver_lhs1" localSheetId="10" hidden="1">'U Chart Setup'!$L$15</definedName>
    <definedName name="solver_lin" localSheetId="5" hidden="1">2</definedName>
    <definedName name="solver_lin" localSheetId="4" hidden="1">2</definedName>
    <definedName name="solver_lin" localSheetId="3" hidden="1">2</definedName>
    <definedName name="solver_lin" localSheetId="9" hidden="1">2</definedName>
    <definedName name="solver_lin" localSheetId="8" hidden="1">2</definedName>
    <definedName name="solver_lin" localSheetId="17" hidden="1">2</definedName>
    <definedName name="solver_lin" localSheetId="16" hidden="1">2</definedName>
    <definedName name="solver_lin" localSheetId="15" hidden="1">2</definedName>
    <definedName name="solver_lin" localSheetId="14" hidden="1">2</definedName>
    <definedName name="solver_lin" localSheetId="7" hidden="1">2</definedName>
    <definedName name="solver_lin" localSheetId="6" hidden="1">2</definedName>
    <definedName name="solver_lin" localSheetId="13" hidden="1">2</definedName>
    <definedName name="solver_lin" localSheetId="12" hidden="1">2</definedName>
    <definedName name="solver_lin" localSheetId="1" hidden="1">2</definedName>
    <definedName name="solver_lin" localSheetId="2" hidden="1">2</definedName>
    <definedName name="solver_lin" localSheetId="11" hidden="1">2</definedName>
    <definedName name="solver_lin" localSheetId="10" hidden="1">2</definedName>
    <definedName name="solver_neg" localSheetId="5" hidden="1">2</definedName>
    <definedName name="solver_neg" localSheetId="4" hidden="1">2</definedName>
    <definedName name="solver_neg" localSheetId="3" hidden="1">2</definedName>
    <definedName name="solver_neg" localSheetId="9" hidden="1">2</definedName>
    <definedName name="solver_neg" localSheetId="8" hidden="1">2</definedName>
    <definedName name="solver_neg" localSheetId="17" hidden="1">2</definedName>
    <definedName name="solver_neg" localSheetId="16" hidden="1">2</definedName>
    <definedName name="solver_neg" localSheetId="15" hidden="1">2</definedName>
    <definedName name="solver_neg" localSheetId="14" hidden="1">2</definedName>
    <definedName name="solver_neg" localSheetId="7" hidden="1">2</definedName>
    <definedName name="solver_neg" localSheetId="6" hidden="1">2</definedName>
    <definedName name="solver_neg" localSheetId="13" hidden="1">2</definedName>
    <definedName name="solver_neg" localSheetId="12" hidden="1">2</definedName>
    <definedName name="solver_neg" localSheetId="1" hidden="1">2</definedName>
    <definedName name="solver_neg" localSheetId="2" hidden="1">2</definedName>
    <definedName name="solver_neg" localSheetId="11" hidden="1">2</definedName>
    <definedName name="solver_neg" localSheetId="10" hidden="1">2</definedName>
    <definedName name="solver_num" localSheetId="5" hidden="1">0</definedName>
    <definedName name="solver_num" localSheetId="4" hidden="1">0</definedName>
    <definedName name="solver_num" localSheetId="3" hidden="1">0</definedName>
    <definedName name="solver_num" localSheetId="9" hidden="1">0</definedName>
    <definedName name="solver_num" localSheetId="8" hidden="1">0</definedName>
    <definedName name="solver_num" localSheetId="17" hidden="1">0</definedName>
    <definedName name="solver_num" localSheetId="16" hidden="1">0</definedName>
    <definedName name="solver_num" localSheetId="15" hidden="1">0</definedName>
    <definedName name="solver_num" localSheetId="14" hidden="1">0</definedName>
    <definedName name="solver_num" localSheetId="7" hidden="1">0</definedName>
    <definedName name="solver_num" localSheetId="6" hidden="1">0</definedName>
    <definedName name="solver_num" localSheetId="13" hidden="1">0</definedName>
    <definedName name="solver_num" localSheetId="12" hidden="1">0</definedName>
    <definedName name="solver_num" localSheetId="1" hidden="1">0</definedName>
    <definedName name="solver_num" localSheetId="2" hidden="1">0</definedName>
    <definedName name="solver_num" localSheetId="11" hidden="1">0</definedName>
    <definedName name="solver_num" localSheetId="10" hidden="1">0</definedName>
    <definedName name="solver_nwt" localSheetId="5" hidden="1">1</definedName>
    <definedName name="solver_nwt" localSheetId="4" hidden="1">1</definedName>
    <definedName name="solver_nwt" localSheetId="3" hidden="1">1</definedName>
    <definedName name="solver_nwt" localSheetId="9" hidden="1">1</definedName>
    <definedName name="solver_nwt" localSheetId="8" hidden="1">1</definedName>
    <definedName name="solver_nwt" localSheetId="17" hidden="1">1</definedName>
    <definedName name="solver_nwt" localSheetId="16" hidden="1">1</definedName>
    <definedName name="solver_nwt" localSheetId="15" hidden="1">1</definedName>
    <definedName name="solver_nwt" localSheetId="14" hidden="1">1</definedName>
    <definedName name="solver_nwt" localSheetId="7" hidden="1">1</definedName>
    <definedName name="solver_nwt" localSheetId="6" hidden="1">1</definedName>
    <definedName name="solver_nwt" localSheetId="13" hidden="1">1</definedName>
    <definedName name="solver_nwt" localSheetId="12" hidden="1">1</definedName>
    <definedName name="solver_nwt" localSheetId="1" hidden="1">1</definedName>
    <definedName name="solver_nwt" localSheetId="2" hidden="1">1</definedName>
    <definedName name="solver_nwt" localSheetId="11" hidden="1">1</definedName>
    <definedName name="solver_nwt" localSheetId="10" hidden="1">1</definedName>
    <definedName name="solver_opt" localSheetId="5" hidden="1">'Average-S Chart Data'!#REF!</definedName>
    <definedName name="solver_opt" localSheetId="4" hidden="1">'Average-S Chart Maintenance'!#REF!</definedName>
    <definedName name="solver_opt" localSheetId="3" hidden="1">'Average-S Chart Setup'!#REF!</definedName>
    <definedName name="solver_opt" localSheetId="9" hidden="1">'Box-Cox I Chart Maintenance'!#REF!</definedName>
    <definedName name="solver_opt" localSheetId="8" hidden="1">'Box-Cox I Chart Setup'!#REF!</definedName>
    <definedName name="solver_opt" localSheetId="17" hidden="1">'Laney P'' Chart Maintenance'!#REF!</definedName>
    <definedName name="solver_opt" localSheetId="16" hidden="1">'Laney P'' Chart Setup'!#REF!</definedName>
    <definedName name="solver_opt" localSheetId="15" hidden="1">'Laney U'' Chart Maintenance '!#REF!</definedName>
    <definedName name="solver_opt" localSheetId="14" hidden="1">'Laney U'' Chart Setup'!#REF!</definedName>
    <definedName name="solver_opt" localSheetId="7" hidden="1">'Normalized I Chart Maintenance'!#REF!</definedName>
    <definedName name="solver_opt" localSheetId="6" hidden="1">'Normalized I Chart Setup'!#REF!</definedName>
    <definedName name="solver_opt" localSheetId="13" hidden="1">'P Chart Maintenance'!#REF!</definedName>
    <definedName name="solver_opt" localSheetId="12" hidden="1">'P Chart Setup'!#REF!</definedName>
    <definedName name="solver_opt" localSheetId="1" hidden="1">'Pareto Chart with Control Limit'!#REF!</definedName>
    <definedName name="solver_opt" localSheetId="2" hidden="1">'Pareto Chart with Risk Limit'!#REF!</definedName>
    <definedName name="solver_opt" localSheetId="11" hidden="1">'U Chart Maintenance'!#REF!</definedName>
    <definedName name="solver_opt" localSheetId="10" hidden="1">'U Chart Setup'!#REF!</definedName>
    <definedName name="solver_pre" localSheetId="5" hidden="1">0.000000001</definedName>
    <definedName name="solver_pre" localSheetId="4" hidden="1">0.000000001</definedName>
    <definedName name="solver_pre" localSheetId="3" hidden="1">0.000000001</definedName>
    <definedName name="solver_pre" localSheetId="9" hidden="1">0.000000001</definedName>
    <definedName name="solver_pre" localSheetId="8" hidden="1">0.000000001</definedName>
    <definedName name="solver_pre" localSheetId="17" hidden="1">0.000000001</definedName>
    <definedName name="solver_pre" localSheetId="16" hidden="1">0.000000001</definedName>
    <definedName name="solver_pre" localSheetId="15" hidden="1">0.000000001</definedName>
    <definedName name="solver_pre" localSheetId="14" hidden="1">0.000000001</definedName>
    <definedName name="solver_pre" localSheetId="7" hidden="1">0.000000001</definedName>
    <definedName name="solver_pre" localSheetId="6" hidden="1">0.000000001</definedName>
    <definedName name="solver_pre" localSheetId="13" hidden="1">0.000000001</definedName>
    <definedName name="solver_pre" localSheetId="12" hidden="1">0.000000001</definedName>
    <definedName name="solver_pre" localSheetId="1" hidden="1">0.000000001</definedName>
    <definedName name="solver_pre" localSheetId="2" hidden="1">0.000000001</definedName>
    <definedName name="solver_pre" localSheetId="11" hidden="1">0.000000001</definedName>
    <definedName name="solver_pre" localSheetId="10" hidden="1">0.000000001</definedName>
    <definedName name="solver_rel1" localSheetId="5" hidden="1">3</definedName>
    <definedName name="solver_rel1" localSheetId="4" hidden="1">3</definedName>
    <definedName name="solver_rel1" localSheetId="3" hidden="1">3</definedName>
    <definedName name="solver_rel1" localSheetId="9" hidden="1">3</definedName>
    <definedName name="solver_rel1" localSheetId="8" hidden="1">3</definedName>
    <definedName name="solver_rel1" localSheetId="17" hidden="1">3</definedName>
    <definedName name="solver_rel1" localSheetId="16" hidden="1">3</definedName>
    <definedName name="solver_rel1" localSheetId="15" hidden="1">3</definedName>
    <definedName name="solver_rel1" localSheetId="14" hidden="1">3</definedName>
    <definedName name="solver_rel1" localSheetId="7" hidden="1">3</definedName>
    <definedName name="solver_rel1" localSheetId="6" hidden="1">3</definedName>
    <definedName name="solver_rel1" localSheetId="13" hidden="1">3</definedName>
    <definedName name="solver_rel1" localSheetId="12" hidden="1">3</definedName>
    <definedName name="solver_rel1" localSheetId="1" hidden="1">3</definedName>
    <definedName name="solver_rel1" localSheetId="2" hidden="1">3</definedName>
    <definedName name="solver_rel1" localSheetId="11" hidden="1">3</definedName>
    <definedName name="solver_rel1" localSheetId="10" hidden="1">3</definedName>
    <definedName name="solver_rhs1" localSheetId="5" hidden="1">0.0001</definedName>
    <definedName name="solver_rhs1" localSheetId="4" hidden="1">0.0001</definedName>
    <definedName name="solver_rhs1" localSheetId="3" hidden="1">0.0001</definedName>
    <definedName name="solver_rhs1" localSheetId="9" hidden="1">0.0001</definedName>
    <definedName name="solver_rhs1" localSheetId="8" hidden="1">0.0001</definedName>
    <definedName name="solver_rhs1" localSheetId="17" hidden="1">0.0001</definedName>
    <definedName name="solver_rhs1" localSheetId="16" hidden="1">0.0001</definedName>
    <definedName name="solver_rhs1" localSheetId="15" hidden="1">0.0001</definedName>
    <definedName name="solver_rhs1" localSheetId="14" hidden="1">0.0001</definedName>
    <definedName name="solver_rhs1" localSheetId="7" hidden="1">0.0001</definedName>
    <definedName name="solver_rhs1" localSheetId="6" hidden="1">0.0001</definedName>
    <definedName name="solver_rhs1" localSheetId="13" hidden="1">0.0001</definedName>
    <definedName name="solver_rhs1" localSheetId="12" hidden="1">0.0001</definedName>
    <definedName name="solver_rhs1" localSheetId="1" hidden="1">0.0001</definedName>
    <definedName name="solver_rhs1" localSheetId="2" hidden="1">0.0001</definedName>
    <definedName name="solver_rhs1" localSheetId="11" hidden="1">0.0001</definedName>
    <definedName name="solver_rhs1" localSheetId="10" hidden="1">0.0001</definedName>
    <definedName name="solver_scl" localSheetId="5" hidden="1">2</definedName>
    <definedName name="solver_scl" localSheetId="4" hidden="1">2</definedName>
    <definedName name="solver_scl" localSheetId="3" hidden="1">2</definedName>
    <definedName name="solver_scl" localSheetId="9" hidden="1">2</definedName>
    <definedName name="solver_scl" localSheetId="8" hidden="1">2</definedName>
    <definedName name="solver_scl" localSheetId="17" hidden="1">2</definedName>
    <definedName name="solver_scl" localSheetId="16" hidden="1">2</definedName>
    <definedName name="solver_scl" localSheetId="15" hidden="1">2</definedName>
    <definedName name="solver_scl" localSheetId="14" hidden="1">2</definedName>
    <definedName name="solver_scl" localSheetId="7" hidden="1">2</definedName>
    <definedName name="solver_scl" localSheetId="6" hidden="1">2</definedName>
    <definedName name="solver_scl" localSheetId="13" hidden="1">2</definedName>
    <definedName name="solver_scl" localSheetId="12" hidden="1">2</definedName>
    <definedName name="solver_scl" localSheetId="1" hidden="1">2</definedName>
    <definedName name="solver_scl" localSheetId="2" hidden="1">2</definedName>
    <definedName name="solver_scl" localSheetId="11" hidden="1">2</definedName>
    <definedName name="solver_scl" localSheetId="10" hidden="1">2</definedName>
    <definedName name="solver_sho" localSheetId="5" hidden="1">2</definedName>
    <definedName name="solver_sho" localSheetId="4" hidden="1">2</definedName>
    <definedName name="solver_sho" localSheetId="3" hidden="1">2</definedName>
    <definedName name="solver_sho" localSheetId="9" hidden="1">2</definedName>
    <definedName name="solver_sho" localSheetId="8" hidden="1">2</definedName>
    <definedName name="solver_sho" localSheetId="17" hidden="1">2</definedName>
    <definedName name="solver_sho" localSheetId="16" hidden="1">2</definedName>
    <definedName name="solver_sho" localSheetId="15" hidden="1">2</definedName>
    <definedName name="solver_sho" localSheetId="14" hidden="1">2</definedName>
    <definedName name="solver_sho" localSheetId="7" hidden="1">2</definedName>
    <definedName name="solver_sho" localSheetId="6" hidden="1">2</definedName>
    <definedName name="solver_sho" localSheetId="13" hidden="1">2</definedName>
    <definedName name="solver_sho" localSheetId="12" hidden="1">2</definedName>
    <definedName name="solver_sho" localSheetId="1" hidden="1">2</definedName>
    <definedName name="solver_sho" localSheetId="2" hidden="1">2</definedName>
    <definedName name="solver_sho" localSheetId="11" hidden="1">2</definedName>
    <definedName name="solver_sho" localSheetId="10" hidden="1">2</definedName>
    <definedName name="solver_tim" localSheetId="5" hidden="1">100</definedName>
    <definedName name="solver_tim" localSheetId="4" hidden="1">100</definedName>
    <definedName name="solver_tim" localSheetId="3" hidden="1">100</definedName>
    <definedName name="solver_tim" localSheetId="9" hidden="1">100</definedName>
    <definedName name="solver_tim" localSheetId="8" hidden="1">100</definedName>
    <definedName name="solver_tim" localSheetId="17" hidden="1">100</definedName>
    <definedName name="solver_tim" localSheetId="16" hidden="1">100</definedName>
    <definedName name="solver_tim" localSheetId="15" hidden="1">100</definedName>
    <definedName name="solver_tim" localSheetId="14" hidden="1">100</definedName>
    <definedName name="solver_tim" localSheetId="7" hidden="1">100</definedName>
    <definedName name="solver_tim" localSheetId="6" hidden="1">100</definedName>
    <definedName name="solver_tim" localSheetId="13" hidden="1">100</definedName>
    <definedName name="solver_tim" localSheetId="12" hidden="1">100</definedName>
    <definedName name="solver_tim" localSheetId="1" hidden="1">100</definedName>
    <definedName name="solver_tim" localSheetId="2" hidden="1">100</definedName>
    <definedName name="solver_tim" localSheetId="11" hidden="1">100</definedName>
    <definedName name="solver_tim" localSheetId="10" hidden="1">100</definedName>
    <definedName name="solver_tol" localSheetId="5" hidden="1">0.05</definedName>
    <definedName name="solver_tol" localSheetId="4" hidden="1">0.05</definedName>
    <definedName name="solver_tol" localSheetId="3" hidden="1">0.05</definedName>
    <definedName name="solver_tol" localSheetId="9" hidden="1">0.05</definedName>
    <definedName name="solver_tol" localSheetId="8" hidden="1">0.05</definedName>
    <definedName name="solver_tol" localSheetId="17" hidden="1">0.05</definedName>
    <definedName name="solver_tol" localSheetId="16" hidden="1">0.05</definedName>
    <definedName name="solver_tol" localSheetId="15" hidden="1">0.05</definedName>
    <definedName name="solver_tol" localSheetId="14" hidden="1">0.05</definedName>
    <definedName name="solver_tol" localSheetId="7" hidden="1">0.05</definedName>
    <definedName name="solver_tol" localSheetId="6" hidden="1">0.05</definedName>
    <definedName name="solver_tol" localSheetId="13" hidden="1">0.05</definedName>
    <definedName name="solver_tol" localSheetId="12" hidden="1">0.05</definedName>
    <definedName name="solver_tol" localSheetId="1" hidden="1">0.05</definedName>
    <definedName name="solver_tol" localSheetId="2" hidden="1">0.05</definedName>
    <definedName name="solver_tol" localSheetId="11" hidden="1">0.05</definedName>
    <definedName name="solver_tol" localSheetId="10" hidden="1">0.05</definedName>
    <definedName name="solver_typ" localSheetId="5" hidden="1">3</definedName>
    <definedName name="solver_typ" localSheetId="4" hidden="1">3</definedName>
    <definedName name="solver_typ" localSheetId="3" hidden="1">3</definedName>
    <definedName name="solver_typ" localSheetId="9" hidden="1">3</definedName>
    <definedName name="solver_typ" localSheetId="8" hidden="1">3</definedName>
    <definedName name="solver_typ" localSheetId="17" hidden="1">3</definedName>
    <definedName name="solver_typ" localSheetId="16" hidden="1">3</definedName>
    <definedName name="solver_typ" localSheetId="15" hidden="1">3</definedName>
    <definedName name="solver_typ" localSheetId="14" hidden="1">3</definedName>
    <definedName name="solver_typ" localSheetId="7" hidden="1">3</definedName>
    <definedName name="solver_typ" localSheetId="6" hidden="1">3</definedName>
    <definedName name="solver_typ" localSheetId="13" hidden="1">3</definedName>
    <definedName name="solver_typ" localSheetId="12" hidden="1">3</definedName>
    <definedName name="solver_typ" localSheetId="1" hidden="1">3</definedName>
    <definedName name="solver_typ" localSheetId="2" hidden="1">3</definedName>
    <definedName name="solver_typ" localSheetId="11" hidden="1">3</definedName>
    <definedName name="solver_typ" localSheetId="10" hidden="1">3</definedName>
    <definedName name="solver_val" localSheetId="5" hidden="1">0.001349898</definedName>
    <definedName name="solver_val" localSheetId="4" hidden="1">0.001349898</definedName>
    <definedName name="solver_val" localSheetId="3" hidden="1">0.001349898</definedName>
    <definedName name="solver_val" localSheetId="9" hidden="1">0.001349898</definedName>
    <definedName name="solver_val" localSheetId="8" hidden="1">0.001349898</definedName>
    <definedName name="solver_val" localSheetId="17" hidden="1">0.001349898</definedName>
    <definedName name="solver_val" localSheetId="16" hidden="1">0.001349898</definedName>
    <definedName name="solver_val" localSheetId="15" hidden="1">0.001349898</definedName>
    <definedName name="solver_val" localSheetId="14" hidden="1">0.001349898</definedName>
    <definedName name="solver_val" localSheetId="7" hidden="1">0.001349898</definedName>
    <definedName name="solver_val" localSheetId="6" hidden="1">0.001349898</definedName>
    <definedName name="solver_val" localSheetId="13" hidden="1">0.001349898</definedName>
    <definedName name="solver_val" localSheetId="12" hidden="1">0.001349898</definedName>
    <definedName name="solver_val" localSheetId="1" hidden="1">0.001349898</definedName>
    <definedName name="solver_val" localSheetId="2" hidden="1">0.001349898</definedName>
    <definedName name="solver_val" localSheetId="11" hidden="1">0.001349898</definedName>
    <definedName name="solver_val" localSheetId="10" hidden="1">0.001349898</definedName>
    <definedName name="SUCL" localSheetId="4">OFFSET('Average-S Chart Maintenance'!$M$13,VALUE('Average-S Chart Maintenance'!$N$11),0,VALUE('Average-S Chart Maintenance'!$N$12))</definedName>
    <definedName name="SUCL" localSheetId="3">OFFSET('Average-S Chart Setup'!$M$13,VALUE('Average-S Chart Setup'!$N$11),0,VALUE('Average-S Chart Setup'!$N$12))</definedName>
    <definedName name="SUCL" localSheetId="9">OFFSET('Box-Cox I Chart Maintenance'!$K$15,VALUE('Box-Cox I Chart Maintenance'!$L$13),0,VALUE('Box-Cox I Chart Maintenance'!$L$14))</definedName>
    <definedName name="SUCL" localSheetId="8">OFFSET('Box-Cox I Chart Setup'!$K$16,VALUE('Box-Cox I Chart Setup'!$L$14),0,VALUE('Box-Cox I Chart Setup'!$L$15))</definedName>
    <definedName name="SUCL" localSheetId="17">OFFSET('Laney P'' Chart Maintenance'!$L$15,VALUE('Laney P'' Chart Maintenance'!$M$13),0,VALUE('Laney P'' Chart Maintenance'!$M$14))</definedName>
    <definedName name="SUCL" localSheetId="16">OFFSET('Laney P'' Chart Setup'!$L$18,VALUE('Laney P'' Chart Setup'!$M$16),0,VALUE('Laney P'' Chart Setup'!$M$17))</definedName>
    <definedName name="SUCL" localSheetId="15">OFFSET('Laney U'' Chart Maintenance '!$L$15,VALUE('Laney U'' Chart Maintenance '!$M$13),0,VALUE('Laney U'' Chart Maintenance '!$M$14))</definedName>
    <definedName name="SUCL" localSheetId="14">OFFSET('Laney U'' Chart Setup'!$L$18,VALUE('Laney U'' Chart Setup'!$M$16),0,VALUE('Laney U'' Chart Setup'!$M$17))</definedName>
    <definedName name="SUCL" localSheetId="7">OFFSET('Normalized I Chart Maintenance'!$L$15,VALUE('Normalized I Chart Maintenance'!$M$13),0,VALUE('Normalized I Chart Maintenance'!$M$14))</definedName>
    <definedName name="SUCL" localSheetId="6">OFFSET('Normalized I Chart Setup'!$L$18,VALUE('Normalized I Chart Setup'!$M$16),0,VALUE('Normalized I Chart Setup'!$M$17))</definedName>
    <definedName name="UCL" localSheetId="4">OFFSET('Average-S Chart Maintenance'!$I$13,VALUE('Average-S Chart Maintenance'!$N$11),0,VALUE('Average-S Chart Maintenance'!$N$12))</definedName>
    <definedName name="UCL" localSheetId="3">OFFSET('Average-S Chart Setup'!$I$13,VALUE('Average-S Chart Setup'!$N$11),0,VALUE('Average-S Chart Setup'!$N$12))</definedName>
    <definedName name="UCL" localSheetId="9">OFFSET('Box-Cox I Chart Maintenance'!$G$15,VALUE('Box-Cox I Chart Maintenance'!$L$13),0,VALUE('Box-Cox I Chart Maintenance'!$L$14))</definedName>
    <definedName name="UCL" localSheetId="8">OFFSET('Box-Cox I Chart Setup'!$G$16,VALUE('Box-Cox I Chart Setup'!$L$14),0,VALUE('Box-Cox I Chart Setup'!$L$15))</definedName>
    <definedName name="UCL" localSheetId="17">OFFSET('Laney P'' Chart Maintenance'!$H$15,VALUE('Laney P'' Chart Maintenance'!$M$13),0,VALUE('Laney P'' Chart Maintenance'!$M$14))</definedName>
    <definedName name="UCL" localSheetId="16">OFFSET('Laney P'' Chart Setup'!$H$18,VALUE('Laney P'' Chart Setup'!$M$16),0,VALUE('Laney P'' Chart Setup'!$M$17))</definedName>
    <definedName name="UCL" localSheetId="15">OFFSET('Laney U'' Chart Maintenance '!$H$15,VALUE('Laney U'' Chart Maintenance '!$M$13),0,VALUE('Laney U'' Chart Maintenance '!$M$14))</definedName>
    <definedName name="UCL" localSheetId="14">OFFSET('Laney U'' Chart Setup'!$H$18,VALUE('Laney U'' Chart Setup'!$M$16),0,VALUE('Laney U'' Chart Setup'!$M$17))</definedName>
    <definedName name="UCL" localSheetId="7">OFFSET('Normalized I Chart Maintenance'!$H$15,VALUE('Normalized I Chart Maintenance'!$M$13),0,VALUE('Normalized I Chart Maintenance'!$M$14))</definedName>
    <definedName name="UCL" localSheetId="6">OFFSET('Normalized I Chart Setup'!$H$18,VALUE('Normalized I Chart Setup'!$M$16),0,VALUE('Normalized I Chart Setup'!$M$17))</definedName>
    <definedName name="UCL" localSheetId="13">OFFSET('P Chart Maintenance'!$H$13,VALUE('P Chart Maintenance'!$I$11),0,VALUE('P Chart Maintenance'!$I$12))</definedName>
    <definedName name="UCL" localSheetId="12">OFFSET('P Chart Setup'!$H$15,VALUE('P Chart Setup'!$I$13),0,VALUE('P Chart Setup'!$I$14))</definedName>
    <definedName name="UCL" localSheetId="1">OFFSET('Pareto Chart with Control Limit'!$G$13,VALUE('Pareto Chart with Control Limit'!$H$11),0,VALUE('Pareto Chart with Control Limit'!$H$12))</definedName>
    <definedName name="UCL" localSheetId="2">OFFSET('Pareto Chart with Risk Limit'!$F$12,VALUE('Pareto Chart with Risk Limit'!$G$10),0,VALUE('Pareto Chart with Risk Limit'!$G$11))</definedName>
    <definedName name="UCL" localSheetId="11">OFFSET('U Chart Maintenance'!$H$13,VALUE('U Chart Maintenance'!$I$11),0,VALUE('U Chart Maintenance'!$I$12))</definedName>
    <definedName name="UCL" localSheetId="10">OFFSET('U Chart Setup'!$H$15,VALUE('U Chart Setup'!$I$13),0,VALUE('U Chart Setup'!$I$14))</definedName>
    <definedName name="Value" localSheetId="9">OFFSET('Box-Cox I Chart Maintenance'!$D$15,VALUE('Box-Cox I Chart Maintenance'!$L$13),0,VALUE('Box-Cox I Chart Maintenance'!$L$14))</definedName>
    <definedName name="Value" localSheetId="8">OFFSET('Box-Cox I Chart Setup'!$D$16,VALUE('Box-Cox I Chart Setup'!$L$14),0,VALUE('Box-Cox I Chart Setup'!$L$15))</definedName>
    <definedName name="VaLUE" localSheetId="7">OFFSET('Normalized I Chart Maintenance'!$E$15,VALUE('Normalized I Chart Maintenance'!$M$13),0,VALUE('Normalized I Chart Maintenance'!$M$14))</definedName>
    <definedName name="Value" localSheetId="6">OFFSET('Normalized I Chart Setup'!$E$18,VALUE('Normalized I Chart Setup'!$M$16),0,VALUE('Normalized I Chart Setup'!$M$17))</definedName>
  </definedNames>
  <calcPr calcId="162913"/>
</workbook>
</file>

<file path=xl/calcChain.xml><?xml version="1.0" encoding="utf-8"?>
<calcChain xmlns="http://schemas.openxmlformats.org/spreadsheetml/2006/main">
  <c r="H16" i="39" l="1"/>
  <c r="H17" i="33"/>
  <c r="H114" i="39" l="1"/>
  <c r="H113" i="39"/>
  <c r="H112" i="39"/>
  <c r="H111" i="39"/>
  <c r="H110" i="39"/>
  <c r="H109" i="39"/>
  <c r="H108" i="39"/>
  <c r="H107" i="39"/>
  <c r="H106" i="39"/>
  <c r="H105" i="39"/>
  <c r="H104" i="39"/>
  <c r="H103" i="39"/>
  <c r="H102" i="39"/>
  <c r="H101" i="39"/>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D24" i="39"/>
  <c r="D23" i="39"/>
  <c r="D22" i="39"/>
  <c r="D21" i="39"/>
  <c r="D20" i="39"/>
  <c r="D19" i="39"/>
  <c r="D18" i="39"/>
  <c r="D17" i="39"/>
  <c r="D16" i="39"/>
  <c r="D15" i="39"/>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99" i="33"/>
  <c r="D100" i="33"/>
  <c r="D101" i="33"/>
  <c r="D102" i="33"/>
  <c r="D103" i="33"/>
  <c r="D104" i="33"/>
  <c r="D105" i="33"/>
  <c r="D106" i="33"/>
  <c r="D107" i="33"/>
  <c r="D108" i="33"/>
  <c r="D109" i="33"/>
  <c r="D110" i="33"/>
  <c r="D111" i="33"/>
  <c r="D112" i="33"/>
  <c r="D113" i="33"/>
  <c r="D114" i="33"/>
  <c r="D115" i="33"/>
  <c r="D16" i="33"/>
  <c r="I117" i="20" l="1"/>
  <c r="I116" i="20"/>
  <c r="I115" i="20"/>
  <c r="I114" i="20"/>
  <c r="I113"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8"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3" i="20"/>
  <c r="I52" i="20"/>
  <c r="I51" i="20"/>
  <c r="I50" i="20"/>
  <c r="I49" i="20"/>
  <c r="I48" i="20"/>
  <c r="I47" i="20"/>
  <c r="I46" i="20"/>
  <c r="I45" i="20"/>
  <c r="I44" i="20"/>
  <c r="I43" i="20"/>
  <c r="I42" i="20"/>
  <c r="I41" i="20"/>
  <c r="I40" i="20"/>
  <c r="I39" i="20"/>
  <c r="I38" i="20"/>
  <c r="I37" i="20"/>
  <c r="I36" i="20"/>
  <c r="I35" i="20"/>
  <c r="I34" i="20"/>
  <c r="I33" i="20"/>
  <c r="I32" i="20"/>
  <c r="I31" i="20"/>
  <c r="I30" i="20"/>
  <c r="I29" i="20"/>
  <c r="I28" i="20"/>
  <c r="I27" i="20"/>
  <c r="I26" i="20"/>
  <c r="I25" i="20"/>
  <c r="I24" i="20"/>
  <c r="I23" i="20"/>
  <c r="I22" i="20"/>
  <c r="I21" i="20"/>
  <c r="I20" i="20"/>
  <c r="I19" i="20"/>
  <c r="I117" i="23"/>
  <c r="I116" i="23"/>
  <c r="I115" i="23"/>
  <c r="I114" i="23"/>
  <c r="I113" i="23"/>
  <c r="I112" i="23"/>
  <c r="I111" i="23"/>
  <c r="I110" i="23"/>
  <c r="I109" i="23"/>
  <c r="I108" i="23"/>
  <c r="I107" i="23"/>
  <c r="I106" i="23"/>
  <c r="I105" i="23"/>
  <c r="I104" i="23"/>
  <c r="I103" i="23"/>
  <c r="I102" i="23"/>
  <c r="I101" i="23"/>
  <c r="I100" i="23"/>
  <c r="I99" i="23"/>
  <c r="I98" i="23"/>
  <c r="I97" i="23"/>
  <c r="I96" i="23"/>
  <c r="I95" i="23"/>
  <c r="I94" i="23"/>
  <c r="I93" i="23"/>
  <c r="I92" i="23"/>
  <c r="I91" i="23"/>
  <c r="I90" i="23"/>
  <c r="I89" i="23"/>
  <c r="I88" i="23"/>
  <c r="I87" i="23"/>
  <c r="I86" i="23"/>
  <c r="I85" i="23"/>
  <c r="I84" i="23"/>
  <c r="I83" i="23"/>
  <c r="I82" i="23"/>
  <c r="I81" i="23"/>
  <c r="I80" i="23"/>
  <c r="I79" i="23"/>
  <c r="I78" i="23"/>
  <c r="I77" i="23"/>
  <c r="I76" i="23"/>
  <c r="I75" i="23"/>
  <c r="I74" i="23"/>
  <c r="I73" i="23"/>
  <c r="I72" i="23"/>
  <c r="I71" i="23"/>
  <c r="I70" i="23"/>
  <c r="I69" i="23"/>
  <c r="I68" i="23"/>
  <c r="I67" i="23"/>
  <c r="I66" i="23"/>
  <c r="I65" i="23"/>
  <c r="I64" i="23"/>
  <c r="I63" i="23"/>
  <c r="I62" i="23"/>
  <c r="I61" i="23"/>
  <c r="I60" i="23"/>
  <c r="I59" i="23"/>
  <c r="I58" i="23"/>
  <c r="I57" i="23"/>
  <c r="I56" i="23"/>
  <c r="I55" i="23"/>
  <c r="I54" i="23"/>
  <c r="I53" i="23"/>
  <c r="I52" i="23"/>
  <c r="I51" i="23"/>
  <c r="I50" i="23"/>
  <c r="I49" i="23"/>
  <c r="I48" i="23"/>
  <c r="I47" i="23"/>
  <c r="I46" i="23"/>
  <c r="I45" i="23"/>
  <c r="I44" i="23"/>
  <c r="I43" i="23"/>
  <c r="I42" i="23"/>
  <c r="I41" i="23"/>
  <c r="I40" i="23"/>
  <c r="I39" i="23"/>
  <c r="I38" i="23"/>
  <c r="I37" i="23"/>
  <c r="I36" i="23"/>
  <c r="I35" i="23"/>
  <c r="I34" i="23"/>
  <c r="I33" i="23"/>
  <c r="I32" i="23"/>
  <c r="I31" i="23"/>
  <c r="I30" i="23"/>
  <c r="I29" i="23"/>
  <c r="I28" i="23"/>
  <c r="I27" i="23"/>
  <c r="I26" i="23"/>
  <c r="I25" i="23"/>
  <c r="I24" i="23"/>
  <c r="I23" i="23"/>
  <c r="I22" i="23"/>
  <c r="I21" i="23"/>
  <c r="I20" i="23"/>
  <c r="I19" i="23"/>
  <c r="I114" i="24" l="1"/>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80" i="24"/>
  <c r="I79" i="24"/>
  <c r="I78" i="24"/>
  <c r="I77" i="24"/>
  <c r="I76" i="24"/>
  <c r="I75" i="24"/>
  <c r="I74" i="24"/>
  <c r="I73" i="24"/>
  <c r="I72" i="24"/>
  <c r="I71" i="24"/>
  <c r="I70" i="24"/>
  <c r="I69" i="24"/>
  <c r="I68" i="24"/>
  <c r="I67" i="24"/>
  <c r="I66" i="24"/>
  <c r="I65" i="24"/>
  <c r="I64" i="24"/>
  <c r="I63" i="24"/>
  <c r="I62" i="24"/>
  <c r="I61" i="24"/>
  <c r="I60" i="24"/>
  <c r="I59" i="24"/>
  <c r="I58" i="24"/>
  <c r="I57" i="24"/>
  <c r="I56" i="24"/>
  <c r="I55" i="24"/>
  <c r="I54" i="24"/>
  <c r="I53" i="24"/>
  <c r="I52" i="24"/>
  <c r="I51" i="24"/>
  <c r="I50" i="24"/>
  <c r="I49" i="24"/>
  <c r="I48" i="24"/>
  <c r="I47" i="24"/>
  <c r="I46" i="24"/>
  <c r="I45" i="24"/>
  <c r="I44" i="24"/>
  <c r="I43" i="24"/>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14" i="22"/>
  <c r="I113" i="22"/>
  <c r="I112" i="22"/>
  <c r="I111" i="22"/>
  <c r="I110" i="22"/>
  <c r="I109" i="22"/>
  <c r="I108" i="22"/>
  <c r="I107" i="22"/>
  <c r="I106" i="22"/>
  <c r="I105" i="22"/>
  <c r="I104" i="22"/>
  <c r="I103" i="22"/>
  <c r="I102" i="22"/>
  <c r="I101" i="22"/>
  <c r="I100" i="22"/>
  <c r="I99" i="22"/>
  <c r="I98" i="22"/>
  <c r="I97" i="22"/>
  <c r="I96" i="22"/>
  <c r="I95" i="22"/>
  <c r="I94" i="22"/>
  <c r="I93" i="22"/>
  <c r="I92" i="22"/>
  <c r="I91" i="22"/>
  <c r="I90" i="22"/>
  <c r="I89" i="22"/>
  <c r="I88" i="22"/>
  <c r="I87" i="22"/>
  <c r="I86" i="22"/>
  <c r="I85" i="22"/>
  <c r="I84" i="22"/>
  <c r="I83" i="22"/>
  <c r="I82" i="22"/>
  <c r="I81" i="22"/>
  <c r="I80" i="22"/>
  <c r="I79" i="22"/>
  <c r="I78" i="22"/>
  <c r="I77" i="22"/>
  <c r="I76" i="22"/>
  <c r="I75" i="22"/>
  <c r="I74" i="22"/>
  <c r="I73" i="22"/>
  <c r="I72" i="22"/>
  <c r="I71" i="22"/>
  <c r="I70" i="22"/>
  <c r="I69" i="22"/>
  <c r="I68" i="22"/>
  <c r="I67" i="22"/>
  <c r="I66" i="22"/>
  <c r="I65" i="22"/>
  <c r="I64" i="22"/>
  <c r="I63" i="22"/>
  <c r="I62" i="22"/>
  <c r="I61" i="22"/>
  <c r="I60" i="22"/>
  <c r="I59" i="22"/>
  <c r="I58" i="22"/>
  <c r="I57"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6" i="26" l="1"/>
  <c r="I17" i="26"/>
  <c r="I18"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F13" i="27" l="1"/>
  <c r="L14" i="24" l="1"/>
  <c r="L17" i="23"/>
  <c r="L14" i="22"/>
  <c r="L17" i="20"/>
  <c r="W115" i="33" l="1"/>
  <c r="W114" i="33"/>
  <c r="W113" i="33"/>
  <c r="W112" i="33"/>
  <c r="W111" i="33"/>
  <c r="W110" i="33"/>
  <c r="W109" i="33"/>
  <c r="W108" i="33"/>
  <c r="W107" i="33"/>
  <c r="W106" i="33"/>
  <c r="W105" i="33"/>
  <c r="W104" i="33"/>
  <c r="W103" i="33"/>
  <c r="W102" i="33"/>
  <c r="W101" i="33"/>
  <c r="W100" i="33"/>
  <c r="W99" i="33"/>
  <c r="W98" i="33"/>
  <c r="W97" i="33"/>
  <c r="W96" i="33"/>
  <c r="W95" i="33"/>
  <c r="W94" i="33"/>
  <c r="W93" i="33"/>
  <c r="W92" i="33"/>
  <c r="W91" i="33"/>
  <c r="W90" i="33"/>
  <c r="W89" i="33"/>
  <c r="W88" i="33"/>
  <c r="W87" i="33"/>
  <c r="W86" i="33"/>
  <c r="W85" i="33"/>
  <c r="W84" i="33"/>
  <c r="W83" i="33"/>
  <c r="W82" i="33"/>
  <c r="W81" i="33"/>
  <c r="W80" i="33"/>
  <c r="W79" i="33"/>
  <c r="W78" i="33"/>
  <c r="W77" i="33"/>
  <c r="W76" i="33"/>
  <c r="W75" i="33"/>
  <c r="W74" i="33"/>
  <c r="W73" i="33"/>
  <c r="W72" i="33"/>
  <c r="W71" i="33"/>
  <c r="W70" i="33"/>
  <c r="W69" i="33"/>
  <c r="W68" i="33"/>
  <c r="W67" i="33"/>
  <c r="W66" i="33"/>
  <c r="W65" i="33"/>
  <c r="W64" i="33"/>
  <c r="W63" i="33"/>
  <c r="W62" i="33"/>
  <c r="W61" i="33"/>
  <c r="W60" i="33"/>
  <c r="W59" i="33"/>
  <c r="W58" i="33"/>
  <c r="W57" i="33"/>
  <c r="W56" i="33"/>
  <c r="W55" i="33"/>
  <c r="W54" i="33"/>
  <c r="W53" i="33"/>
  <c r="W52" i="33"/>
  <c r="W51" i="33"/>
  <c r="W50" i="33"/>
  <c r="W49" i="33"/>
  <c r="W48" i="33"/>
  <c r="W47" i="33"/>
  <c r="W46" i="33"/>
  <c r="W45" i="33"/>
  <c r="W44" i="33"/>
  <c r="W43" i="33"/>
  <c r="W42" i="33"/>
  <c r="W41" i="33"/>
  <c r="W40" i="33"/>
  <c r="W39" i="33"/>
  <c r="W38" i="33"/>
  <c r="W37" i="33"/>
  <c r="W36" i="33"/>
  <c r="W35" i="33"/>
  <c r="W34" i="33"/>
  <c r="W33" i="33"/>
  <c r="W32" i="33"/>
  <c r="W31" i="33"/>
  <c r="W30" i="33"/>
  <c r="W29" i="33"/>
  <c r="W28" i="33"/>
  <c r="W27" i="33"/>
  <c r="W26" i="33"/>
  <c r="W25" i="33"/>
  <c r="W24" i="33"/>
  <c r="W23" i="33"/>
  <c r="W22" i="33"/>
  <c r="W21" i="33"/>
  <c r="W20" i="33"/>
  <c r="W19" i="33"/>
  <c r="W18" i="33"/>
  <c r="W17" i="33"/>
  <c r="W16" i="33"/>
  <c r="Y20" i="23" l="1"/>
  <c r="Y21" i="23"/>
  <c r="Y22" i="23"/>
  <c r="Y23" i="23"/>
  <c r="Y24" i="23"/>
  <c r="Y25" i="23"/>
  <c r="Y26" i="23"/>
  <c r="Y27" i="23"/>
  <c r="Y28" i="23"/>
  <c r="Y29" i="23"/>
  <c r="Y30" i="23"/>
  <c r="Y31" i="23"/>
  <c r="Y32" i="23"/>
  <c r="Y33" i="23"/>
  <c r="Y34" i="23"/>
  <c r="Y35" i="23"/>
  <c r="Y36" i="23"/>
  <c r="Y37" i="23"/>
  <c r="Y38" i="23"/>
  <c r="Y39" i="23"/>
  <c r="Y40" i="23"/>
  <c r="Y41" i="23"/>
  <c r="Y42" i="23"/>
  <c r="Y43" i="23"/>
  <c r="Y44" i="23"/>
  <c r="Y45" i="23"/>
  <c r="Y46" i="23"/>
  <c r="Y47" i="23"/>
  <c r="Y48" i="23"/>
  <c r="Y49" i="23"/>
  <c r="Y50" i="23"/>
  <c r="Y51" i="23"/>
  <c r="Y52" i="23"/>
  <c r="Y53" i="23"/>
  <c r="Y54" i="23"/>
  <c r="Y55" i="23"/>
  <c r="Y56" i="23"/>
  <c r="Y57" i="23"/>
  <c r="Y58" i="23"/>
  <c r="Y59" i="23"/>
  <c r="Y60" i="23"/>
  <c r="Y61" i="23"/>
  <c r="Y62" i="23"/>
  <c r="Y63" i="23"/>
  <c r="Y64" i="23"/>
  <c r="Y65" i="23"/>
  <c r="Y66" i="23"/>
  <c r="Y67" i="23"/>
  <c r="Y68" i="23"/>
  <c r="Y69" i="23"/>
  <c r="Y70" i="23"/>
  <c r="Y71" i="23"/>
  <c r="Y72" i="23"/>
  <c r="Y73" i="23"/>
  <c r="Y74" i="23"/>
  <c r="Y75" i="23"/>
  <c r="Y76" i="23"/>
  <c r="Y77" i="23"/>
  <c r="Y78" i="23"/>
  <c r="Y79" i="23"/>
  <c r="Y80" i="23"/>
  <c r="Y81" i="23"/>
  <c r="Y82" i="23"/>
  <c r="Y83" i="23"/>
  <c r="Y84" i="23"/>
  <c r="Y85" i="23"/>
  <c r="Y86" i="23"/>
  <c r="Y87" i="23"/>
  <c r="Y88" i="23"/>
  <c r="Y89" i="23"/>
  <c r="Y90" i="23"/>
  <c r="Y91" i="23"/>
  <c r="Y92" i="23"/>
  <c r="Y93" i="23"/>
  <c r="Y94" i="23"/>
  <c r="Y95" i="23"/>
  <c r="Y96" i="23"/>
  <c r="Y97" i="23"/>
  <c r="Y98" i="23"/>
  <c r="Y99" i="23"/>
  <c r="Y100" i="23"/>
  <c r="Y101" i="23"/>
  <c r="Y102" i="23"/>
  <c r="Y103" i="23"/>
  <c r="Y104" i="23"/>
  <c r="Y105" i="23"/>
  <c r="Y106" i="23"/>
  <c r="Y107" i="23"/>
  <c r="Y108" i="23"/>
  <c r="Y109" i="23"/>
  <c r="Y110" i="23"/>
  <c r="Y111" i="23"/>
  <c r="Y112" i="23"/>
  <c r="Y113" i="23"/>
  <c r="Y114" i="23"/>
  <c r="Y115" i="23"/>
  <c r="Y116" i="23"/>
  <c r="Y117" i="23"/>
  <c r="Y19" i="23"/>
  <c r="Y20" i="20"/>
  <c r="Y21" i="20"/>
  <c r="Y22" i="20"/>
  <c r="Y23" i="20"/>
  <c r="Y24" i="20"/>
  <c r="Y25" i="20"/>
  <c r="Y26" i="20"/>
  <c r="Y27" i="20"/>
  <c r="Y28" i="20"/>
  <c r="Y29" i="20"/>
  <c r="Y30" i="20"/>
  <c r="Y31" i="20"/>
  <c r="Y32" i="20"/>
  <c r="Y33" i="20"/>
  <c r="Y34" i="20"/>
  <c r="Y35" i="20"/>
  <c r="Y36" i="20"/>
  <c r="Y37" i="20"/>
  <c r="Y38" i="20"/>
  <c r="Y39" i="20"/>
  <c r="Y40" i="20"/>
  <c r="Y41" i="20"/>
  <c r="Y42" i="20"/>
  <c r="Y43" i="20"/>
  <c r="Y44" i="20"/>
  <c r="Y45" i="20"/>
  <c r="Y46" i="20"/>
  <c r="Y47" i="20"/>
  <c r="Y48" i="20"/>
  <c r="Y49" i="20"/>
  <c r="Y50" i="20"/>
  <c r="Y51" i="20"/>
  <c r="Y52" i="20"/>
  <c r="Y53" i="20"/>
  <c r="Y54" i="20"/>
  <c r="Y55" i="20"/>
  <c r="Y56" i="20"/>
  <c r="Y57" i="20"/>
  <c r="Y58" i="20"/>
  <c r="Y59" i="20"/>
  <c r="Y60" i="20"/>
  <c r="Y61" i="20"/>
  <c r="Y62" i="20"/>
  <c r="Y63" i="20"/>
  <c r="Y64" i="20"/>
  <c r="Y65" i="20"/>
  <c r="Y66" i="20"/>
  <c r="Y67" i="20"/>
  <c r="Y68" i="20"/>
  <c r="Y69" i="20"/>
  <c r="Y70" i="20"/>
  <c r="Y71" i="20"/>
  <c r="Y72" i="20"/>
  <c r="Y73" i="20"/>
  <c r="Y74" i="20"/>
  <c r="Y75" i="20"/>
  <c r="Y76" i="20"/>
  <c r="Y77" i="20"/>
  <c r="Y78" i="20"/>
  <c r="Y79" i="20"/>
  <c r="Y80" i="20"/>
  <c r="Y81" i="20"/>
  <c r="Y82" i="20"/>
  <c r="Y83" i="20"/>
  <c r="Y84" i="20"/>
  <c r="Y85" i="20"/>
  <c r="Y86" i="20"/>
  <c r="Y87" i="20"/>
  <c r="Y88" i="20"/>
  <c r="Y89" i="20"/>
  <c r="Y90" i="20"/>
  <c r="Y91" i="20"/>
  <c r="Y92" i="20"/>
  <c r="Y93" i="20"/>
  <c r="Y94" i="20"/>
  <c r="Y95" i="20"/>
  <c r="Y96" i="20"/>
  <c r="Y97" i="20"/>
  <c r="Y98" i="20"/>
  <c r="Y99" i="20"/>
  <c r="Y100" i="20"/>
  <c r="Y101" i="20"/>
  <c r="Y102" i="20"/>
  <c r="Y103" i="20"/>
  <c r="Y104" i="20"/>
  <c r="Y105" i="20"/>
  <c r="Y106" i="20"/>
  <c r="Y107" i="20"/>
  <c r="Y108" i="20"/>
  <c r="Y109" i="20"/>
  <c r="Y110" i="20"/>
  <c r="Y111" i="20"/>
  <c r="Y112" i="20"/>
  <c r="Y113" i="20"/>
  <c r="Y114" i="20"/>
  <c r="Y115" i="20"/>
  <c r="Y116" i="20"/>
  <c r="Y117" i="20"/>
  <c r="Y19" i="20"/>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7" i="33"/>
  <c r="Y20" i="25" l="1"/>
  <c r="Y21" i="25"/>
  <c r="Y22" i="25"/>
  <c r="Y23" i="25"/>
  <c r="Y24" i="25"/>
  <c r="Y25" i="25"/>
  <c r="Y26" i="25"/>
  <c r="Y27" i="25"/>
  <c r="Y28" i="25"/>
  <c r="Y29" i="25"/>
  <c r="Y30" i="25"/>
  <c r="Y31" i="25"/>
  <c r="Y32" i="25"/>
  <c r="Y33" i="25"/>
  <c r="Y34" i="25"/>
  <c r="Y35" i="25"/>
  <c r="Y36" i="25"/>
  <c r="Y37" i="25"/>
  <c r="Y38" i="25"/>
  <c r="Y39" i="25"/>
  <c r="Y40" i="25"/>
  <c r="Y41" i="25"/>
  <c r="Y42" i="25"/>
  <c r="Y43" i="25"/>
  <c r="Y44" i="25"/>
  <c r="Y45" i="25"/>
  <c r="Y46" i="25"/>
  <c r="Y47" i="25"/>
  <c r="Y48" i="25"/>
  <c r="Y49" i="25"/>
  <c r="Y50" i="25"/>
  <c r="Y51" i="25"/>
  <c r="Y52" i="25"/>
  <c r="Y53" i="25"/>
  <c r="Y54" i="25"/>
  <c r="Y55" i="25"/>
  <c r="Y56" i="25"/>
  <c r="Y57" i="25"/>
  <c r="Y58" i="25"/>
  <c r="Y59" i="25"/>
  <c r="Y60" i="25"/>
  <c r="Y61" i="25"/>
  <c r="Y62" i="25"/>
  <c r="Y63" i="25"/>
  <c r="Y64" i="25"/>
  <c r="Y65" i="25"/>
  <c r="Y66" i="25"/>
  <c r="Y67" i="25"/>
  <c r="Y68" i="25"/>
  <c r="Y69" i="25"/>
  <c r="Y70" i="25"/>
  <c r="Y71" i="25"/>
  <c r="Y72" i="25"/>
  <c r="Y73" i="25"/>
  <c r="Y74" i="25"/>
  <c r="Y75" i="25"/>
  <c r="Y76" i="25"/>
  <c r="Y77" i="25"/>
  <c r="Y78" i="25"/>
  <c r="Y79" i="25"/>
  <c r="Y80" i="25"/>
  <c r="Y81" i="25"/>
  <c r="Y82" i="25"/>
  <c r="Y83" i="25"/>
  <c r="Y84" i="25"/>
  <c r="Y85" i="25"/>
  <c r="Y86" i="25"/>
  <c r="Y87" i="25"/>
  <c r="Y88" i="25"/>
  <c r="Y89" i="25"/>
  <c r="Y90" i="25"/>
  <c r="Y91" i="25"/>
  <c r="Y92" i="25"/>
  <c r="Y93" i="25"/>
  <c r="Y94" i="25"/>
  <c r="Y95" i="25"/>
  <c r="Y96" i="25"/>
  <c r="Y97" i="25"/>
  <c r="Y98" i="25"/>
  <c r="Y99" i="25"/>
  <c r="Y100" i="25"/>
  <c r="Y101" i="25"/>
  <c r="Y102" i="25"/>
  <c r="Y103" i="25"/>
  <c r="Y104" i="25"/>
  <c r="Y105" i="25"/>
  <c r="Y106" i="25"/>
  <c r="Y107" i="25"/>
  <c r="Y108" i="25"/>
  <c r="Y109" i="25"/>
  <c r="Y110" i="25"/>
  <c r="Y111" i="25"/>
  <c r="Y112" i="25"/>
  <c r="Y113" i="25"/>
  <c r="Y114" i="25"/>
  <c r="Y115" i="25"/>
  <c r="Y116" i="25"/>
  <c r="Y117" i="25"/>
  <c r="Y19" i="25"/>
  <c r="W15" i="39" l="1"/>
  <c r="E11" i="24" l="1"/>
  <c r="Y17" i="26" l="1"/>
  <c r="Y18" i="26"/>
  <c r="Y19" i="26"/>
  <c r="Y20" i="26"/>
  <c r="Y21" i="26"/>
  <c r="Y22" i="26"/>
  <c r="Y23" i="26"/>
  <c r="Y24" i="26"/>
  <c r="Y25" i="26"/>
  <c r="Y26" i="26"/>
  <c r="Y27" i="26"/>
  <c r="Y28" i="26"/>
  <c r="Y29" i="26"/>
  <c r="Y30" i="26"/>
  <c r="Y31" i="26"/>
  <c r="Y32" i="26"/>
  <c r="Y33" i="26"/>
  <c r="Y34" i="26"/>
  <c r="Y35" i="26"/>
  <c r="Y36" i="26"/>
  <c r="Y37" i="26"/>
  <c r="Y38" i="26"/>
  <c r="Y39" i="26"/>
  <c r="Y40" i="26"/>
  <c r="Y41" i="26"/>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Y68" i="26"/>
  <c r="Y69" i="26"/>
  <c r="Y70" i="26"/>
  <c r="Y71" i="26"/>
  <c r="Y72" i="26"/>
  <c r="Y73" i="26"/>
  <c r="Y74" i="26"/>
  <c r="Y75" i="26"/>
  <c r="Y76" i="26"/>
  <c r="Y77" i="26"/>
  <c r="Y78" i="26"/>
  <c r="Y79" i="26"/>
  <c r="Y80" i="26"/>
  <c r="Y81" i="26"/>
  <c r="Y82" i="26"/>
  <c r="Y83" i="26"/>
  <c r="Y84" i="26"/>
  <c r="Y85" i="26"/>
  <c r="Y86" i="26"/>
  <c r="Y87" i="26"/>
  <c r="Y88" i="26"/>
  <c r="Y89" i="26"/>
  <c r="Y90" i="26"/>
  <c r="Y91" i="26"/>
  <c r="Y92" i="26"/>
  <c r="Y93" i="26"/>
  <c r="Y94" i="26"/>
  <c r="Y95" i="26"/>
  <c r="Y96" i="26"/>
  <c r="Y97" i="26"/>
  <c r="Y98" i="26"/>
  <c r="Y99" i="26"/>
  <c r="Y100" i="26"/>
  <c r="Y101" i="26"/>
  <c r="Y102" i="26"/>
  <c r="Y103" i="26"/>
  <c r="Y104" i="26"/>
  <c r="Y105" i="26"/>
  <c r="Y106" i="26"/>
  <c r="Y107" i="26"/>
  <c r="Y108" i="26"/>
  <c r="Y109" i="26"/>
  <c r="Y110" i="26"/>
  <c r="Y111" i="26"/>
  <c r="Y112" i="26"/>
  <c r="Y113" i="26"/>
  <c r="Y114" i="26"/>
  <c r="Y16" i="26"/>
  <c r="W17" i="39" l="1"/>
  <c r="X17" i="39"/>
  <c r="W18" i="39"/>
  <c r="X18" i="39"/>
  <c r="W19" i="39"/>
  <c r="X19" i="39"/>
  <c r="W20" i="39"/>
  <c r="X20" i="39"/>
  <c r="W21" i="39"/>
  <c r="X21" i="39"/>
  <c r="W22" i="39"/>
  <c r="X22" i="39"/>
  <c r="W23" i="39"/>
  <c r="X23" i="39"/>
  <c r="W24" i="39"/>
  <c r="X24" i="39"/>
  <c r="W25" i="39"/>
  <c r="X25" i="39"/>
  <c r="W26" i="39"/>
  <c r="X26" i="39"/>
  <c r="W27" i="39"/>
  <c r="X27" i="39"/>
  <c r="W28" i="39"/>
  <c r="X28" i="39"/>
  <c r="W29" i="39"/>
  <c r="X29" i="39"/>
  <c r="W30" i="39"/>
  <c r="X30" i="39"/>
  <c r="W31" i="39"/>
  <c r="X31" i="39"/>
  <c r="W32" i="39"/>
  <c r="X32" i="39"/>
  <c r="W33" i="39"/>
  <c r="X33" i="39"/>
  <c r="W34" i="39"/>
  <c r="X34" i="39"/>
  <c r="W35" i="39"/>
  <c r="X35" i="39"/>
  <c r="W36" i="39"/>
  <c r="X36" i="39"/>
  <c r="W37" i="39"/>
  <c r="X37" i="39"/>
  <c r="W38" i="39"/>
  <c r="X38" i="39"/>
  <c r="W39" i="39"/>
  <c r="X39" i="39"/>
  <c r="W40" i="39"/>
  <c r="X40" i="39"/>
  <c r="W41" i="39"/>
  <c r="X41" i="39"/>
  <c r="W42" i="39"/>
  <c r="X42" i="39"/>
  <c r="W43" i="39"/>
  <c r="X43" i="39"/>
  <c r="W44" i="39"/>
  <c r="X44" i="39"/>
  <c r="W45" i="39"/>
  <c r="X45" i="39"/>
  <c r="W46" i="39"/>
  <c r="X46" i="39"/>
  <c r="W47" i="39"/>
  <c r="X47" i="39"/>
  <c r="W48" i="39"/>
  <c r="X48" i="39"/>
  <c r="W49" i="39"/>
  <c r="X49" i="39"/>
  <c r="W50" i="39"/>
  <c r="X50" i="39"/>
  <c r="W51" i="39"/>
  <c r="X51" i="39"/>
  <c r="W52" i="39"/>
  <c r="X52" i="39"/>
  <c r="W53" i="39"/>
  <c r="X53" i="39"/>
  <c r="W54" i="39"/>
  <c r="X54" i="39"/>
  <c r="W55" i="39"/>
  <c r="X55" i="39"/>
  <c r="W56" i="39"/>
  <c r="X56" i="39"/>
  <c r="W57" i="39"/>
  <c r="X57" i="39"/>
  <c r="W58" i="39"/>
  <c r="X58" i="39"/>
  <c r="W59" i="39"/>
  <c r="X59" i="39"/>
  <c r="W60" i="39"/>
  <c r="X60" i="39"/>
  <c r="W61" i="39"/>
  <c r="X61" i="39"/>
  <c r="W62" i="39"/>
  <c r="X62" i="39"/>
  <c r="W63" i="39"/>
  <c r="X63" i="39"/>
  <c r="W64" i="39"/>
  <c r="X64" i="39"/>
  <c r="W65" i="39"/>
  <c r="X65" i="39"/>
  <c r="W66" i="39"/>
  <c r="X66" i="39"/>
  <c r="W67" i="39"/>
  <c r="X67" i="39"/>
  <c r="W68" i="39"/>
  <c r="X68" i="39"/>
  <c r="W69" i="39"/>
  <c r="X69" i="39"/>
  <c r="W70" i="39"/>
  <c r="X70" i="39"/>
  <c r="W71" i="39"/>
  <c r="X71" i="39"/>
  <c r="W72" i="39"/>
  <c r="X72" i="39"/>
  <c r="W73" i="39"/>
  <c r="X73" i="39"/>
  <c r="W74" i="39"/>
  <c r="X74" i="39"/>
  <c r="W75" i="39"/>
  <c r="X75" i="39"/>
  <c r="W76" i="39"/>
  <c r="X76" i="39"/>
  <c r="W77" i="39"/>
  <c r="X77" i="39"/>
  <c r="W78" i="39"/>
  <c r="X78" i="39"/>
  <c r="W79" i="39"/>
  <c r="X79" i="39"/>
  <c r="W80" i="39"/>
  <c r="X80" i="39"/>
  <c r="W81" i="39"/>
  <c r="X81" i="39"/>
  <c r="W82" i="39"/>
  <c r="X82" i="39"/>
  <c r="W83" i="39"/>
  <c r="X83" i="39"/>
  <c r="W84" i="39"/>
  <c r="X84" i="39"/>
  <c r="W85" i="39"/>
  <c r="X85" i="39"/>
  <c r="W86" i="39"/>
  <c r="X86" i="39"/>
  <c r="W87" i="39"/>
  <c r="X87" i="39"/>
  <c r="W88" i="39"/>
  <c r="X88" i="39"/>
  <c r="W89" i="39"/>
  <c r="X89" i="39"/>
  <c r="W90" i="39"/>
  <c r="X90" i="39"/>
  <c r="W91" i="39"/>
  <c r="X91" i="39"/>
  <c r="W92" i="39"/>
  <c r="X92" i="39"/>
  <c r="W93" i="39"/>
  <c r="X93" i="39"/>
  <c r="W94" i="39"/>
  <c r="X94" i="39"/>
  <c r="W95" i="39"/>
  <c r="X95" i="39"/>
  <c r="W96" i="39"/>
  <c r="X96" i="39"/>
  <c r="W97" i="39"/>
  <c r="X97" i="39"/>
  <c r="W98" i="39"/>
  <c r="X98" i="39"/>
  <c r="W99" i="39"/>
  <c r="X99" i="39"/>
  <c r="W100" i="39"/>
  <c r="X100" i="39"/>
  <c r="W101" i="39"/>
  <c r="X101" i="39"/>
  <c r="W102" i="39"/>
  <c r="X102" i="39"/>
  <c r="W103" i="39"/>
  <c r="X103" i="39"/>
  <c r="W104" i="39"/>
  <c r="X104" i="39"/>
  <c r="W105" i="39"/>
  <c r="X105" i="39"/>
  <c r="W106" i="39"/>
  <c r="X106" i="39"/>
  <c r="W107" i="39"/>
  <c r="X107" i="39"/>
  <c r="W108" i="39"/>
  <c r="X108" i="39"/>
  <c r="W109" i="39"/>
  <c r="X109" i="39"/>
  <c r="W110" i="39"/>
  <c r="X110" i="39"/>
  <c r="W111" i="39"/>
  <c r="X111" i="39"/>
  <c r="W112" i="39"/>
  <c r="X112" i="39"/>
  <c r="W113" i="39"/>
  <c r="X113" i="39"/>
  <c r="W114" i="39"/>
  <c r="X114" i="39"/>
  <c r="X16" i="39"/>
  <c r="W16" i="39"/>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9" i="20"/>
  <c r="X18" i="20"/>
  <c r="X17" i="22"/>
  <c r="Y17" i="22" s="1"/>
  <c r="X18" i="22"/>
  <c r="Y19" i="22" s="1"/>
  <c r="X19" i="22"/>
  <c r="X20" i="22"/>
  <c r="Y21" i="22" s="1"/>
  <c r="Y20" i="22"/>
  <c r="X21" i="22"/>
  <c r="Y22" i="22" s="1"/>
  <c r="X22" i="22"/>
  <c r="Y23" i="22" s="1"/>
  <c r="X23" i="22"/>
  <c r="X24" i="22"/>
  <c r="Y25" i="22" s="1"/>
  <c r="Y24" i="22"/>
  <c r="X25" i="22"/>
  <c r="Y26" i="22" s="1"/>
  <c r="X26" i="22"/>
  <c r="Y27" i="22" s="1"/>
  <c r="X27" i="22"/>
  <c r="X28" i="22"/>
  <c r="Y29" i="22" s="1"/>
  <c r="Y28" i="22"/>
  <c r="X29" i="22"/>
  <c r="Y30" i="22" s="1"/>
  <c r="X30" i="22"/>
  <c r="Y31" i="22" s="1"/>
  <c r="X31" i="22"/>
  <c r="X32" i="22"/>
  <c r="Y33" i="22" s="1"/>
  <c r="Y32" i="22"/>
  <c r="X33" i="22"/>
  <c r="Y34" i="22" s="1"/>
  <c r="X34" i="22"/>
  <c r="Y35" i="22" s="1"/>
  <c r="X35" i="22"/>
  <c r="X36" i="22"/>
  <c r="Y37" i="22" s="1"/>
  <c r="Y36" i="22"/>
  <c r="X37" i="22"/>
  <c r="Y38" i="22" s="1"/>
  <c r="X38" i="22"/>
  <c r="Y39" i="22" s="1"/>
  <c r="X39" i="22"/>
  <c r="X40" i="22"/>
  <c r="Y41" i="22" s="1"/>
  <c r="Y40" i="22"/>
  <c r="X41" i="22"/>
  <c r="Y42" i="22" s="1"/>
  <c r="X42" i="22"/>
  <c r="Y43" i="22" s="1"/>
  <c r="X43" i="22"/>
  <c r="X44" i="22"/>
  <c r="Y45" i="22" s="1"/>
  <c r="Y44" i="22"/>
  <c r="X45" i="22"/>
  <c r="Y46" i="22" s="1"/>
  <c r="X46" i="22"/>
  <c r="Y47" i="22" s="1"/>
  <c r="X47" i="22"/>
  <c r="X48" i="22"/>
  <c r="Y49" i="22" s="1"/>
  <c r="Y48" i="22"/>
  <c r="X49" i="22"/>
  <c r="Y50" i="22" s="1"/>
  <c r="X50" i="22"/>
  <c r="Y51" i="22" s="1"/>
  <c r="X51" i="22"/>
  <c r="X52" i="22"/>
  <c r="Y53" i="22" s="1"/>
  <c r="Y52" i="22"/>
  <c r="X53" i="22"/>
  <c r="Y54" i="22" s="1"/>
  <c r="X54" i="22"/>
  <c r="Y55" i="22" s="1"/>
  <c r="X55" i="22"/>
  <c r="X56" i="22"/>
  <c r="Y57" i="22" s="1"/>
  <c r="Y56" i="22"/>
  <c r="X57" i="22"/>
  <c r="Y58" i="22" s="1"/>
  <c r="X58" i="22"/>
  <c r="Y59" i="22" s="1"/>
  <c r="X59" i="22"/>
  <c r="X60" i="22"/>
  <c r="Y61" i="22" s="1"/>
  <c r="Y60" i="22"/>
  <c r="X61" i="22"/>
  <c r="Y62" i="22" s="1"/>
  <c r="X62" i="22"/>
  <c r="Y63" i="22" s="1"/>
  <c r="X63" i="22"/>
  <c r="X64" i="22"/>
  <c r="Y65" i="22" s="1"/>
  <c r="Y64" i="22"/>
  <c r="X65" i="22"/>
  <c r="Y66" i="22" s="1"/>
  <c r="X66" i="22"/>
  <c r="Y67" i="22" s="1"/>
  <c r="X67" i="22"/>
  <c r="X68" i="22"/>
  <c r="Y69" i="22" s="1"/>
  <c r="Y68" i="22"/>
  <c r="X69" i="22"/>
  <c r="Y70" i="22" s="1"/>
  <c r="X70" i="22"/>
  <c r="Y71" i="22" s="1"/>
  <c r="X71" i="22"/>
  <c r="X72" i="22"/>
  <c r="Y73" i="22" s="1"/>
  <c r="Y72" i="22"/>
  <c r="X73" i="22"/>
  <c r="Y74" i="22" s="1"/>
  <c r="X74" i="22"/>
  <c r="Y75" i="22" s="1"/>
  <c r="X75" i="22"/>
  <c r="X76" i="22"/>
  <c r="Y77" i="22" s="1"/>
  <c r="Y76" i="22"/>
  <c r="X77" i="22"/>
  <c r="Y78" i="22" s="1"/>
  <c r="X78" i="22"/>
  <c r="Y79" i="22" s="1"/>
  <c r="X79" i="22"/>
  <c r="X80" i="22"/>
  <c r="Y81" i="22" s="1"/>
  <c r="Y80" i="22"/>
  <c r="X81" i="22"/>
  <c r="Y82" i="22" s="1"/>
  <c r="X82" i="22"/>
  <c r="Y83" i="22" s="1"/>
  <c r="X83" i="22"/>
  <c r="X84" i="22"/>
  <c r="Y85" i="22" s="1"/>
  <c r="Y84" i="22"/>
  <c r="X85" i="22"/>
  <c r="Y86" i="22" s="1"/>
  <c r="X86" i="22"/>
  <c r="Y87" i="22" s="1"/>
  <c r="X87" i="22"/>
  <c r="X88" i="22"/>
  <c r="Y89" i="22" s="1"/>
  <c r="Y88" i="22"/>
  <c r="X89" i="22"/>
  <c r="Y90" i="22" s="1"/>
  <c r="X90" i="22"/>
  <c r="Y91" i="22" s="1"/>
  <c r="X91" i="22"/>
  <c r="X92" i="22"/>
  <c r="Y93" i="22" s="1"/>
  <c r="Y92" i="22"/>
  <c r="X93" i="22"/>
  <c r="Y94" i="22" s="1"/>
  <c r="X94" i="22"/>
  <c r="Y95" i="22" s="1"/>
  <c r="X95" i="22"/>
  <c r="X96" i="22"/>
  <c r="Y97" i="22" s="1"/>
  <c r="Y96" i="22"/>
  <c r="X97" i="22"/>
  <c r="Y98" i="22" s="1"/>
  <c r="X98" i="22"/>
  <c r="Y99" i="22" s="1"/>
  <c r="X99" i="22"/>
  <c r="X100" i="22"/>
  <c r="Y101" i="22" s="1"/>
  <c r="Y100" i="22"/>
  <c r="X101" i="22"/>
  <c r="Y102" i="22" s="1"/>
  <c r="X102" i="22"/>
  <c r="Y103" i="22" s="1"/>
  <c r="X103" i="22"/>
  <c r="X104" i="22"/>
  <c r="Y105" i="22" s="1"/>
  <c r="Y104" i="22"/>
  <c r="X105" i="22"/>
  <c r="Y106" i="22" s="1"/>
  <c r="X106" i="22"/>
  <c r="Y107" i="22" s="1"/>
  <c r="X107" i="22"/>
  <c r="X108" i="22"/>
  <c r="Y109" i="22" s="1"/>
  <c r="Y108" i="22"/>
  <c r="X109" i="22"/>
  <c r="Y110" i="22" s="1"/>
  <c r="X110" i="22"/>
  <c r="Y111" i="22" s="1"/>
  <c r="X111" i="22"/>
  <c r="X112" i="22"/>
  <c r="Y113" i="22" s="1"/>
  <c r="Y112" i="22"/>
  <c r="X113" i="22"/>
  <c r="Y114" i="22" s="1"/>
  <c r="X114" i="22"/>
  <c r="Y16" i="22"/>
  <c r="X16" i="22"/>
  <c r="X15" i="22"/>
  <c r="Y18" i="22" l="1"/>
  <c r="X20" i="23"/>
  <c r="X21" i="23"/>
  <c r="X22" i="23"/>
  <c r="X23" i="23"/>
  <c r="X24" i="23"/>
  <c r="X25" i="23"/>
  <c r="X26" i="23"/>
  <c r="X27" i="23"/>
  <c r="X28" i="23"/>
  <c r="X29" i="23"/>
  <c r="X30" i="23"/>
  <c r="X31" i="23"/>
  <c r="X32" i="23"/>
  <c r="X33" i="23"/>
  <c r="X34" i="23"/>
  <c r="X35" i="23"/>
  <c r="X36" i="23"/>
  <c r="X37" i="23"/>
  <c r="X38" i="23"/>
  <c r="X39" i="23"/>
  <c r="X40" i="23"/>
  <c r="X41" i="23"/>
  <c r="X42" i="23"/>
  <c r="X43" i="23"/>
  <c r="X44" i="23"/>
  <c r="X45" i="23"/>
  <c r="X46" i="23"/>
  <c r="X47" i="23"/>
  <c r="X48" i="23"/>
  <c r="X49" i="23"/>
  <c r="X50" i="23"/>
  <c r="X51" i="23"/>
  <c r="X52" i="23"/>
  <c r="X53" i="23"/>
  <c r="X54" i="23"/>
  <c r="X55" i="23"/>
  <c r="X56" i="23"/>
  <c r="X57" i="23"/>
  <c r="X58" i="23"/>
  <c r="X59" i="23"/>
  <c r="X60" i="23"/>
  <c r="X61" i="23"/>
  <c r="X62" i="23"/>
  <c r="X63" i="23"/>
  <c r="X64" i="23"/>
  <c r="X65" i="23"/>
  <c r="X66" i="23"/>
  <c r="X67" i="23"/>
  <c r="X68" i="23"/>
  <c r="X69" i="23"/>
  <c r="X70" i="23"/>
  <c r="X71" i="23"/>
  <c r="X72" i="23"/>
  <c r="X73" i="23"/>
  <c r="X74" i="23"/>
  <c r="X75" i="23"/>
  <c r="X76" i="23"/>
  <c r="X77" i="23"/>
  <c r="X78" i="23"/>
  <c r="X79" i="23"/>
  <c r="X80" i="23"/>
  <c r="X81" i="23"/>
  <c r="X82" i="23"/>
  <c r="X83" i="23"/>
  <c r="X84" i="23"/>
  <c r="X85" i="23"/>
  <c r="X86" i="23"/>
  <c r="X87" i="23"/>
  <c r="X88" i="23"/>
  <c r="X89" i="23"/>
  <c r="X90" i="23"/>
  <c r="X91" i="23"/>
  <c r="X92" i="23"/>
  <c r="X93" i="23"/>
  <c r="X94" i="23"/>
  <c r="X95" i="23"/>
  <c r="X96" i="23"/>
  <c r="X97" i="23"/>
  <c r="X98" i="23"/>
  <c r="X99" i="23"/>
  <c r="X100" i="23"/>
  <c r="X101" i="23"/>
  <c r="X102" i="23"/>
  <c r="X103" i="23"/>
  <c r="X104" i="23"/>
  <c r="X105" i="23"/>
  <c r="X106" i="23"/>
  <c r="X107" i="23"/>
  <c r="X108" i="23"/>
  <c r="X109" i="23"/>
  <c r="X110" i="23"/>
  <c r="X111" i="23"/>
  <c r="X112" i="23"/>
  <c r="X113" i="23"/>
  <c r="X114" i="23"/>
  <c r="X115" i="23"/>
  <c r="X116" i="23"/>
  <c r="X117" i="23"/>
  <c r="X119" i="23"/>
  <c r="Y119" i="23"/>
  <c r="X19" i="23"/>
  <c r="X18" i="23"/>
  <c r="L14" i="26" l="1"/>
  <c r="L17" i="25"/>
  <c r="F14" i="30" l="1"/>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3" i="30"/>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E12" i="41" l="1"/>
  <c r="C12" i="41" s="1"/>
  <c r="E13" i="41"/>
  <c r="D13" i="41" s="1"/>
  <c r="E14" i="41"/>
  <c r="D14" i="41" s="1"/>
  <c r="E15" i="41"/>
  <c r="D15" i="41" s="1"/>
  <c r="E16" i="41"/>
  <c r="C16" i="41" s="1"/>
  <c r="E17" i="41"/>
  <c r="D17" i="41" s="1"/>
  <c r="E18" i="41"/>
  <c r="D18" i="41" s="1"/>
  <c r="E19" i="41"/>
  <c r="D19" i="41" s="1"/>
  <c r="E20" i="41"/>
  <c r="C20" i="41" s="1"/>
  <c r="E21" i="41"/>
  <c r="C21" i="41" s="1"/>
  <c r="E22" i="41"/>
  <c r="D22" i="41" s="1"/>
  <c r="E23" i="41"/>
  <c r="D23" i="41" s="1"/>
  <c r="E24" i="41"/>
  <c r="C24" i="41" s="1"/>
  <c r="E25" i="41"/>
  <c r="D25" i="41" s="1"/>
  <c r="E26" i="41"/>
  <c r="D26" i="41" s="1"/>
  <c r="E27" i="41"/>
  <c r="D27" i="41" s="1"/>
  <c r="E28" i="41"/>
  <c r="C28" i="41" s="1"/>
  <c r="E29" i="41"/>
  <c r="C29" i="41" s="1"/>
  <c r="E30" i="41"/>
  <c r="D30" i="41" s="1"/>
  <c r="E31" i="41"/>
  <c r="D31" i="41" s="1"/>
  <c r="E32" i="41"/>
  <c r="C32" i="41" s="1"/>
  <c r="E33" i="41"/>
  <c r="D33" i="41" s="1"/>
  <c r="E34" i="41"/>
  <c r="D34" i="41" s="1"/>
  <c r="E35" i="41"/>
  <c r="D35" i="41" s="1"/>
  <c r="E36" i="41"/>
  <c r="C36" i="41" s="1"/>
  <c r="E37" i="41"/>
  <c r="C37" i="41" s="1"/>
  <c r="E38" i="41"/>
  <c r="D38" i="41" s="1"/>
  <c r="E39" i="41"/>
  <c r="D39" i="41" s="1"/>
  <c r="E40" i="41"/>
  <c r="C40" i="41" s="1"/>
  <c r="E41" i="41"/>
  <c r="D41" i="41" s="1"/>
  <c r="E42" i="41"/>
  <c r="D42" i="41" s="1"/>
  <c r="E43" i="41"/>
  <c r="D43" i="41" s="1"/>
  <c r="E44" i="41"/>
  <c r="C44" i="41" s="1"/>
  <c r="E45" i="41"/>
  <c r="C45" i="41" s="1"/>
  <c r="E46" i="41"/>
  <c r="D46" i="41" s="1"/>
  <c r="E47" i="41"/>
  <c r="D47" i="41" s="1"/>
  <c r="E48" i="41"/>
  <c r="C48" i="41" s="1"/>
  <c r="E49" i="41"/>
  <c r="D49" i="41" s="1"/>
  <c r="E50" i="41"/>
  <c r="D50" i="41" s="1"/>
  <c r="E51" i="41"/>
  <c r="D51" i="41" s="1"/>
  <c r="E52" i="41"/>
  <c r="C52" i="41" s="1"/>
  <c r="E53" i="41"/>
  <c r="C53" i="41" s="1"/>
  <c r="E54" i="41"/>
  <c r="D54" i="41" s="1"/>
  <c r="E55" i="41"/>
  <c r="D55" i="41" s="1"/>
  <c r="E56" i="41"/>
  <c r="C56" i="41" s="1"/>
  <c r="E57" i="41"/>
  <c r="D57" i="41" s="1"/>
  <c r="E58" i="41"/>
  <c r="D58" i="41" s="1"/>
  <c r="C59" i="41"/>
  <c r="E59" i="41"/>
  <c r="D59" i="41" s="1"/>
  <c r="E60" i="41"/>
  <c r="C60" i="41" s="1"/>
  <c r="E61" i="41"/>
  <c r="C61" i="41" s="1"/>
  <c r="E62" i="41"/>
  <c r="D62" i="41" s="1"/>
  <c r="E63" i="41"/>
  <c r="D63" i="41" s="1"/>
  <c r="E64" i="41"/>
  <c r="D64" i="41" s="1"/>
  <c r="E65" i="41"/>
  <c r="D65" i="41" s="1"/>
  <c r="E66" i="41"/>
  <c r="D66" i="41" s="1"/>
  <c r="E67" i="41"/>
  <c r="C67" i="41" s="1"/>
  <c r="E68" i="41"/>
  <c r="C68" i="41" s="1"/>
  <c r="E69" i="41"/>
  <c r="C69" i="41" s="1"/>
  <c r="E70" i="41"/>
  <c r="D70" i="41" s="1"/>
  <c r="E71" i="41"/>
  <c r="D71" i="41" s="1"/>
  <c r="E72" i="41"/>
  <c r="D72" i="41" s="1"/>
  <c r="E73" i="41"/>
  <c r="D73" i="41" s="1"/>
  <c r="E74" i="41"/>
  <c r="D74" i="41" s="1"/>
  <c r="E75" i="41"/>
  <c r="C75" i="41" s="1"/>
  <c r="E76" i="41"/>
  <c r="C76" i="41" s="1"/>
  <c r="E77" i="41"/>
  <c r="C77" i="41" s="1"/>
  <c r="E78" i="41"/>
  <c r="D78" i="41" s="1"/>
  <c r="E79" i="41"/>
  <c r="D79" i="41" s="1"/>
  <c r="E80" i="41"/>
  <c r="D80" i="41" s="1"/>
  <c r="E81" i="41"/>
  <c r="D81" i="41" s="1"/>
  <c r="E82" i="41"/>
  <c r="D82" i="41" s="1"/>
  <c r="E83" i="41"/>
  <c r="D83" i="41" s="1"/>
  <c r="E84" i="41"/>
  <c r="C84" i="41" s="1"/>
  <c r="E85" i="41"/>
  <c r="C85" i="41" s="1"/>
  <c r="E86" i="41"/>
  <c r="D86" i="41" s="1"/>
  <c r="E87" i="41"/>
  <c r="D87" i="41" s="1"/>
  <c r="E88" i="41"/>
  <c r="D88" i="41" s="1"/>
  <c r="E89" i="41"/>
  <c r="D89" i="41" s="1"/>
  <c r="E90" i="41"/>
  <c r="D90" i="41" s="1"/>
  <c r="E91" i="41"/>
  <c r="C91" i="41" s="1"/>
  <c r="E92" i="41"/>
  <c r="C92" i="41" s="1"/>
  <c r="E93" i="41"/>
  <c r="C93" i="41" s="1"/>
  <c r="E94" i="41"/>
  <c r="D94" i="41" s="1"/>
  <c r="E95" i="41"/>
  <c r="D95" i="41" s="1"/>
  <c r="E96" i="41"/>
  <c r="D96" i="41" s="1"/>
  <c r="E97" i="41"/>
  <c r="D97" i="41" s="1"/>
  <c r="E98" i="41"/>
  <c r="D98" i="41" s="1"/>
  <c r="E99" i="41"/>
  <c r="C99" i="41" s="1"/>
  <c r="E100" i="41"/>
  <c r="C100" i="41" s="1"/>
  <c r="E101" i="41"/>
  <c r="C101" i="41" s="1"/>
  <c r="E102" i="41"/>
  <c r="D102" i="41" s="1"/>
  <c r="E103" i="41"/>
  <c r="D103" i="41" s="1"/>
  <c r="E104" i="41"/>
  <c r="D104" i="41" s="1"/>
  <c r="E105" i="41"/>
  <c r="D105" i="41" s="1"/>
  <c r="E106" i="41"/>
  <c r="D106" i="41" s="1"/>
  <c r="E107" i="41"/>
  <c r="C107" i="41" s="1"/>
  <c r="E108" i="41"/>
  <c r="C108" i="41" s="1"/>
  <c r="E109" i="41"/>
  <c r="C109" i="41" s="1"/>
  <c r="E110" i="41"/>
  <c r="D110" i="41" s="1"/>
  <c r="E11" i="41"/>
  <c r="C11" i="41" s="1"/>
  <c r="D100" i="41" l="1"/>
  <c r="C83" i="41"/>
  <c r="D91" i="41"/>
  <c r="C57" i="41"/>
  <c r="D77" i="41"/>
  <c r="D85" i="41"/>
  <c r="C96" i="41"/>
  <c r="D67" i="41"/>
  <c r="D61" i="41"/>
  <c r="D40" i="41"/>
  <c r="D108" i="41"/>
  <c r="D32" i="41"/>
  <c r="D93" i="41"/>
  <c r="D75" i="41"/>
  <c r="D69" i="41"/>
  <c r="D68" i="41"/>
  <c r="D24" i="41"/>
  <c r="C104" i="41"/>
  <c r="D99" i="41"/>
  <c r="D16" i="41"/>
  <c r="D109" i="41"/>
  <c r="D107" i="41"/>
  <c r="D92" i="41"/>
  <c r="D76" i="41"/>
  <c r="D60" i="41"/>
  <c r="D56" i="41"/>
  <c r="D84" i="41"/>
  <c r="D101" i="41"/>
  <c r="D48" i="41"/>
  <c r="D12" i="41"/>
  <c r="C72" i="41"/>
  <c r="C88" i="41"/>
  <c r="C80" i="41"/>
  <c r="C64" i="41"/>
  <c r="D53" i="41"/>
  <c r="D45" i="41"/>
  <c r="D37" i="41"/>
  <c r="D29" i="41"/>
  <c r="D21" i="41"/>
  <c r="C54" i="41"/>
  <c r="C46" i="41"/>
  <c r="C38" i="41"/>
  <c r="C30" i="41"/>
  <c r="C22" i="41"/>
  <c r="C14" i="41"/>
  <c r="C102" i="41"/>
  <c r="C94" i="41"/>
  <c r="C86" i="41"/>
  <c r="C78" i="41"/>
  <c r="C70" i="41"/>
  <c r="C62" i="41"/>
  <c r="C51" i="41"/>
  <c r="C43" i="41"/>
  <c r="C35" i="41"/>
  <c r="C27" i="41"/>
  <c r="C19" i="41"/>
  <c r="C110" i="41"/>
  <c r="D52" i="41"/>
  <c r="D44" i="41"/>
  <c r="D36" i="41"/>
  <c r="D28" i="41"/>
  <c r="D20" i="41"/>
  <c r="C105" i="41"/>
  <c r="C97" i="41"/>
  <c r="C89" i="41"/>
  <c r="C81" i="41"/>
  <c r="C73" i="41"/>
  <c r="C65" i="41"/>
  <c r="C49" i="41"/>
  <c r="C41" i="41"/>
  <c r="C33" i="41"/>
  <c r="C25" i="41"/>
  <c r="C17" i="41"/>
  <c r="C103" i="41"/>
  <c r="C95" i="41"/>
  <c r="C87" i="41"/>
  <c r="C79" i="41"/>
  <c r="C71" i="41"/>
  <c r="C63" i="41"/>
  <c r="C55" i="41"/>
  <c r="C47" i="41"/>
  <c r="C39" i="41"/>
  <c r="C31" i="41"/>
  <c r="C23" i="41"/>
  <c r="C15" i="41"/>
  <c r="C106" i="41"/>
  <c r="C98" i="41"/>
  <c r="C90" i="41"/>
  <c r="C82" i="41"/>
  <c r="C74" i="41"/>
  <c r="C66" i="41"/>
  <c r="C58" i="41"/>
  <c r="C50" i="41"/>
  <c r="C42" i="41"/>
  <c r="C34" i="41"/>
  <c r="C26" i="41"/>
  <c r="C18" i="41"/>
  <c r="C13" i="41"/>
  <c r="D11" i="41"/>
  <c r="Z6" i="41"/>
  <c r="X5" i="41"/>
  <c r="Z8" i="41"/>
  <c r="Z7" i="41"/>
  <c r="J71" i="40" l="1"/>
  <c r="I71" i="40"/>
  <c r="J70" i="40"/>
  <c r="I70" i="40"/>
  <c r="J69" i="40"/>
  <c r="I69" i="40"/>
  <c r="J68" i="40"/>
  <c r="I68" i="40"/>
  <c r="J67" i="40"/>
  <c r="I67" i="40"/>
  <c r="J66" i="40"/>
  <c r="I66" i="40"/>
  <c r="J65" i="40"/>
  <c r="I65" i="40"/>
  <c r="J64" i="40"/>
  <c r="I64" i="40"/>
  <c r="J63" i="40"/>
  <c r="I63" i="40"/>
  <c r="J62" i="40"/>
  <c r="I62" i="40"/>
  <c r="E112" i="12" l="1"/>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H12" i="12"/>
  <c r="G12" i="12"/>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H14" i="11"/>
  <c r="G14" i="11"/>
  <c r="E15" i="11"/>
  <c r="H12" i="10"/>
  <c r="G12" i="10"/>
  <c r="H14" i="7"/>
  <c r="G14" i="7"/>
  <c r="H59" i="11" l="1"/>
  <c r="G59" i="11"/>
  <c r="G17" i="11"/>
  <c r="H17" i="11"/>
  <c r="G25" i="11"/>
  <c r="H25" i="11"/>
  <c r="G33" i="11"/>
  <c r="H33" i="11"/>
  <c r="G41" i="11"/>
  <c r="H41" i="11"/>
  <c r="G49" i="11"/>
  <c r="H49" i="11"/>
  <c r="G57" i="11"/>
  <c r="H57" i="11"/>
  <c r="F65" i="11"/>
  <c r="G65" i="11"/>
  <c r="H65" i="11"/>
  <c r="G73" i="11"/>
  <c r="H73" i="11"/>
  <c r="G81" i="11"/>
  <c r="H81" i="11"/>
  <c r="F89" i="11"/>
  <c r="G89" i="11"/>
  <c r="H89" i="11"/>
  <c r="G97" i="11"/>
  <c r="H97" i="11"/>
  <c r="F105" i="11"/>
  <c r="G105" i="11"/>
  <c r="H105" i="11"/>
  <c r="G113" i="11"/>
  <c r="H113" i="11"/>
  <c r="I17" i="12"/>
  <c r="I25" i="12"/>
  <c r="I33" i="12"/>
  <c r="I41" i="12"/>
  <c r="I49" i="12"/>
  <c r="I57" i="12"/>
  <c r="I65" i="12"/>
  <c r="I73" i="12"/>
  <c r="I81" i="12"/>
  <c r="I89" i="12"/>
  <c r="I97" i="12"/>
  <c r="I105" i="12"/>
  <c r="H51" i="11"/>
  <c r="G51" i="11"/>
  <c r="F18" i="11"/>
  <c r="G18" i="11"/>
  <c r="H18" i="11"/>
  <c r="F26" i="11"/>
  <c r="G26" i="11"/>
  <c r="H26" i="11"/>
  <c r="F34" i="11"/>
  <c r="G34" i="11"/>
  <c r="H34" i="11"/>
  <c r="F42" i="11"/>
  <c r="G42" i="11"/>
  <c r="H42" i="11"/>
  <c r="F50" i="11"/>
  <c r="G50" i="11"/>
  <c r="H50" i="11"/>
  <c r="F58" i="11"/>
  <c r="G58" i="11"/>
  <c r="H58" i="11"/>
  <c r="F66" i="11"/>
  <c r="G66" i="11"/>
  <c r="H66" i="11"/>
  <c r="F74" i="11"/>
  <c r="H74" i="11"/>
  <c r="G74" i="11"/>
  <c r="F82" i="11"/>
  <c r="G82" i="11"/>
  <c r="H82" i="11"/>
  <c r="F90" i="11"/>
  <c r="G90" i="11"/>
  <c r="H90" i="11"/>
  <c r="F98" i="11"/>
  <c r="H98" i="11"/>
  <c r="G98" i="11"/>
  <c r="F106" i="11"/>
  <c r="G106" i="11"/>
  <c r="H106" i="11"/>
  <c r="F114" i="11"/>
  <c r="G114" i="11"/>
  <c r="H114" i="11"/>
  <c r="H43" i="11"/>
  <c r="G43" i="11"/>
  <c r="G83" i="11"/>
  <c r="H83" i="11"/>
  <c r="F36" i="11"/>
  <c r="G36" i="11"/>
  <c r="H36" i="11"/>
  <c r="F52" i="11"/>
  <c r="G52" i="11"/>
  <c r="H52" i="11"/>
  <c r="F60" i="11"/>
  <c r="G60" i="11"/>
  <c r="H60" i="11"/>
  <c r="F68" i="11"/>
  <c r="G68" i="11"/>
  <c r="H68" i="11"/>
  <c r="F76" i="11"/>
  <c r="G76" i="11"/>
  <c r="H76" i="11"/>
  <c r="F84" i="11"/>
  <c r="G84" i="11"/>
  <c r="H84" i="11"/>
  <c r="F92" i="11"/>
  <c r="G92" i="11"/>
  <c r="H92" i="11"/>
  <c r="F100" i="11"/>
  <c r="G100" i="11"/>
  <c r="H100" i="11"/>
  <c r="F108" i="11"/>
  <c r="G108" i="11"/>
  <c r="H108" i="11"/>
  <c r="I20" i="12"/>
  <c r="I28" i="12"/>
  <c r="I36" i="12"/>
  <c r="I44" i="12"/>
  <c r="I52" i="12"/>
  <c r="I60" i="12"/>
  <c r="I68" i="12"/>
  <c r="I76" i="12"/>
  <c r="I84" i="12"/>
  <c r="I92" i="12"/>
  <c r="I100" i="12"/>
  <c r="I108" i="12"/>
  <c r="H27" i="11"/>
  <c r="G27" i="11"/>
  <c r="G99" i="11"/>
  <c r="H99" i="11"/>
  <c r="F20" i="11"/>
  <c r="G20" i="11"/>
  <c r="H20" i="11"/>
  <c r="I15" i="11"/>
  <c r="H15" i="11"/>
  <c r="G15" i="11"/>
  <c r="G21" i="11"/>
  <c r="H21" i="11"/>
  <c r="G29" i="11"/>
  <c r="H29" i="11"/>
  <c r="G37" i="11"/>
  <c r="H37" i="11"/>
  <c r="G45" i="11"/>
  <c r="H45" i="11"/>
  <c r="G53" i="11"/>
  <c r="H53" i="11"/>
  <c r="F61" i="11"/>
  <c r="G61" i="11"/>
  <c r="H61" i="11"/>
  <c r="F69" i="11"/>
  <c r="G69" i="11"/>
  <c r="H69" i="11"/>
  <c r="F77" i="11"/>
  <c r="G77" i="11"/>
  <c r="H77" i="11"/>
  <c r="G85" i="11"/>
  <c r="H85" i="11"/>
  <c r="F93" i="11"/>
  <c r="G93" i="11"/>
  <c r="H93" i="11"/>
  <c r="G101" i="11"/>
  <c r="H101" i="11"/>
  <c r="F109" i="11"/>
  <c r="G109" i="11"/>
  <c r="H109" i="11"/>
  <c r="I21" i="12"/>
  <c r="I29" i="12"/>
  <c r="I37" i="12"/>
  <c r="I45" i="12"/>
  <c r="I53" i="12"/>
  <c r="I61" i="12"/>
  <c r="I69" i="12"/>
  <c r="I77" i="12"/>
  <c r="I85" i="12"/>
  <c r="I93" i="12"/>
  <c r="I101" i="12"/>
  <c r="I109" i="12"/>
  <c r="H35" i="11"/>
  <c r="G35" i="11"/>
  <c r="G91" i="11"/>
  <c r="H91" i="11"/>
  <c r="F30" i="11"/>
  <c r="H30" i="11"/>
  <c r="G30" i="11"/>
  <c r="F38" i="11"/>
  <c r="G38" i="11"/>
  <c r="H38" i="11"/>
  <c r="F46" i="11"/>
  <c r="H46" i="11"/>
  <c r="G46" i="11"/>
  <c r="F54" i="11"/>
  <c r="G54" i="11"/>
  <c r="H54" i="11"/>
  <c r="F62" i="11"/>
  <c r="H62" i="11"/>
  <c r="G62" i="11"/>
  <c r="F70" i="11"/>
  <c r="H70" i="11"/>
  <c r="G70" i="11"/>
  <c r="F78" i="11"/>
  <c r="G78" i="11"/>
  <c r="H78" i="11"/>
  <c r="F86" i="11"/>
  <c r="H86" i="11"/>
  <c r="G86" i="11"/>
  <c r="F94" i="11"/>
  <c r="G94" i="11"/>
  <c r="H94" i="11"/>
  <c r="F102" i="11"/>
  <c r="H102" i="11"/>
  <c r="G102" i="11"/>
  <c r="F110" i="11"/>
  <c r="G110" i="11"/>
  <c r="H110" i="11"/>
  <c r="H67" i="11"/>
  <c r="G67" i="11"/>
  <c r="H107" i="11"/>
  <c r="G107" i="11"/>
  <c r="F28" i="11"/>
  <c r="G28" i="11"/>
  <c r="H28" i="11"/>
  <c r="H23" i="11"/>
  <c r="G23" i="11"/>
  <c r="H31" i="11"/>
  <c r="G31" i="11"/>
  <c r="G39" i="11"/>
  <c r="H39" i="11"/>
  <c r="H47" i="11"/>
  <c r="G47" i="11"/>
  <c r="H55" i="11"/>
  <c r="G55" i="11"/>
  <c r="H63" i="11"/>
  <c r="G63" i="11"/>
  <c r="H71" i="11"/>
  <c r="G71" i="11"/>
  <c r="H79" i="11"/>
  <c r="G79" i="11"/>
  <c r="G87" i="11"/>
  <c r="H87" i="11"/>
  <c r="H95" i="11"/>
  <c r="G95" i="11"/>
  <c r="G103" i="11"/>
  <c r="H103" i="11"/>
  <c r="G111" i="11"/>
  <c r="H111" i="11"/>
  <c r="H19" i="11"/>
  <c r="G19" i="11"/>
  <c r="H75" i="11"/>
  <c r="G75" i="11"/>
  <c r="F44" i="11"/>
  <c r="G44" i="11"/>
  <c r="H44" i="11"/>
  <c r="F22" i="11"/>
  <c r="G22" i="11"/>
  <c r="H22" i="11"/>
  <c r="I16" i="11"/>
  <c r="G16" i="11"/>
  <c r="H16" i="11"/>
  <c r="F24" i="11"/>
  <c r="G24" i="11"/>
  <c r="H24" i="11"/>
  <c r="F32" i="11"/>
  <c r="G32" i="11"/>
  <c r="H32" i="11"/>
  <c r="F40" i="11"/>
  <c r="G40" i="11"/>
  <c r="H40" i="11"/>
  <c r="F48" i="11"/>
  <c r="G48" i="11"/>
  <c r="H48" i="11"/>
  <c r="F56" i="11"/>
  <c r="G56" i="11"/>
  <c r="H56" i="11"/>
  <c r="F64" i="11"/>
  <c r="G64" i="11"/>
  <c r="H64" i="11"/>
  <c r="F72" i="11"/>
  <c r="G72" i="11"/>
  <c r="H72" i="11"/>
  <c r="F80" i="11"/>
  <c r="G80" i="11"/>
  <c r="H80" i="11"/>
  <c r="F88" i="11"/>
  <c r="G88" i="11"/>
  <c r="H88" i="11"/>
  <c r="F96" i="11"/>
  <c r="G96" i="11"/>
  <c r="H96" i="11"/>
  <c r="F104" i="11"/>
  <c r="G104" i="11"/>
  <c r="H104" i="11"/>
  <c r="F112" i="11"/>
  <c r="G112" i="11"/>
  <c r="H112" i="11"/>
  <c r="I62" i="11"/>
  <c r="I70" i="11"/>
  <c r="I54" i="11"/>
  <c r="I78" i="11"/>
  <c r="I22" i="11"/>
  <c r="I86" i="11"/>
  <c r="I30" i="11"/>
  <c r="I94" i="11"/>
  <c r="I38" i="11"/>
  <c r="I102" i="11"/>
  <c r="I46" i="11"/>
  <c r="I110" i="11"/>
  <c r="I21" i="11"/>
  <c r="I29" i="11"/>
  <c r="I37" i="11"/>
  <c r="I45" i="11"/>
  <c r="I53" i="11"/>
  <c r="I61" i="11"/>
  <c r="I69" i="11"/>
  <c r="I77" i="11"/>
  <c r="I85" i="11"/>
  <c r="I93" i="11"/>
  <c r="I101" i="11"/>
  <c r="I109" i="11"/>
  <c r="F25" i="11"/>
  <c r="I20" i="11"/>
  <c r="I28" i="11"/>
  <c r="I36" i="11"/>
  <c r="I44" i="11"/>
  <c r="I52" i="11"/>
  <c r="I60" i="11"/>
  <c r="I68" i="11"/>
  <c r="I76" i="11"/>
  <c r="I84" i="11"/>
  <c r="I92" i="11"/>
  <c r="I100" i="11"/>
  <c r="I108" i="11"/>
  <c r="I19" i="11"/>
  <c r="I27" i="11"/>
  <c r="I35" i="11"/>
  <c r="I43" i="11"/>
  <c r="I51" i="11"/>
  <c r="I59" i="11"/>
  <c r="I67" i="11"/>
  <c r="I75" i="11"/>
  <c r="I83" i="11"/>
  <c r="I91" i="11"/>
  <c r="I99" i="11"/>
  <c r="I107" i="11"/>
  <c r="I18" i="11"/>
  <c r="I26" i="11"/>
  <c r="I34" i="11"/>
  <c r="I42" i="11"/>
  <c r="I50" i="11"/>
  <c r="I58" i="11"/>
  <c r="I66" i="11"/>
  <c r="I74" i="11"/>
  <c r="I82" i="11"/>
  <c r="I90" i="11"/>
  <c r="I98" i="11"/>
  <c r="I106" i="11"/>
  <c r="I114" i="11"/>
  <c r="I17" i="11"/>
  <c r="I25" i="11"/>
  <c r="I33" i="11"/>
  <c r="I41" i="11"/>
  <c r="I49" i="11"/>
  <c r="I57" i="11"/>
  <c r="I65" i="11"/>
  <c r="I73" i="11"/>
  <c r="I81" i="11"/>
  <c r="I89" i="11"/>
  <c r="I97" i="11"/>
  <c r="I105" i="11"/>
  <c r="I113" i="11"/>
  <c r="I24" i="11"/>
  <c r="I32" i="11"/>
  <c r="I40" i="11"/>
  <c r="I48" i="11"/>
  <c r="I56" i="11"/>
  <c r="I64" i="11"/>
  <c r="I72" i="11"/>
  <c r="I80" i="11"/>
  <c r="I88" i="11"/>
  <c r="I96" i="11"/>
  <c r="I104" i="11"/>
  <c r="I112" i="11"/>
  <c r="I23" i="11"/>
  <c r="I31" i="11"/>
  <c r="I39" i="11"/>
  <c r="I47" i="11"/>
  <c r="I55" i="11"/>
  <c r="I63" i="11"/>
  <c r="I71" i="11"/>
  <c r="I79" i="11"/>
  <c r="I87" i="11"/>
  <c r="I95" i="11"/>
  <c r="I103" i="11"/>
  <c r="I111" i="11"/>
  <c r="I111" i="12"/>
  <c r="I79" i="12"/>
  <c r="I63" i="12"/>
  <c r="I47" i="12"/>
  <c r="I31" i="12"/>
  <c r="I15" i="12"/>
  <c r="I95" i="12"/>
  <c r="I39" i="12"/>
  <c r="I71" i="12"/>
  <c r="I103" i="12"/>
  <c r="I32" i="12"/>
  <c r="I64" i="12"/>
  <c r="I96" i="12"/>
  <c r="I24" i="12"/>
  <c r="I56" i="12"/>
  <c r="I88" i="12"/>
  <c r="I23" i="12"/>
  <c r="I55" i="12"/>
  <c r="I87" i="12"/>
  <c r="I16" i="12"/>
  <c r="I48" i="12"/>
  <c r="I80" i="12"/>
  <c r="I112" i="12"/>
  <c r="I40" i="12"/>
  <c r="I72" i="12"/>
  <c r="I104" i="12"/>
  <c r="I14" i="12"/>
  <c r="I22" i="12"/>
  <c r="I30" i="12"/>
  <c r="I38" i="12"/>
  <c r="I46" i="12"/>
  <c r="I54" i="12"/>
  <c r="I62" i="12"/>
  <c r="I70" i="12"/>
  <c r="I78" i="12"/>
  <c r="I86" i="12"/>
  <c r="I94" i="12"/>
  <c r="I102" i="12"/>
  <c r="I110" i="12"/>
  <c r="I19" i="12"/>
  <c r="I27" i="12"/>
  <c r="I35" i="12"/>
  <c r="I43" i="12"/>
  <c r="I51" i="12"/>
  <c r="I59" i="12"/>
  <c r="I67" i="12"/>
  <c r="I75" i="12"/>
  <c r="I83" i="12"/>
  <c r="I91" i="12"/>
  <c r="I99" i="12"/>
  <c r="I107" i="12"/>
  <c r="I18" i="12"/>
  <c r="I26" i="12"/>
  <c r="I34" i="12"/>
  <c r="I42" i="12"/>
  <c r="I50" i="12"/>
  <c r="I58" i="12"/>
  <c r="I66" i="12"/>
  <c r="I74" i="12"/>
  <c r="I82" i="12"/>
  <c r="I90" i="12"/>
  <c r="I98" i="12"/>
  <c r="I106" i="12"/>
  <c r="I13" i="12"/>
  <c r="F101" i="11"/>
  <c r="F53" i="11"/>
  <c r="F85" i="11"/>
  <c r="F37" i="11"/>
  <c r="F49" i="11"/>
  <c r="F55" i="11"/>
  <c r="F81" i="11"/>
  <c r="F87" i="11"/>
  <c r="F113" i="11"/>
  <c r="F73" i="11"/>
  <c r="F17" i="11"/>
  <c r="F23" i="11"/>
  <c r="F29" i="11"/>
  <c r="F41" i="11"/>
  <c r="F71" i="11"/>
  <c r="F97" i="11"/>
  <c r="F103" i="11"/>
  <c r="F21" i="11"/>
  <c r="F33" i="11"/>
  <c r="F39" i="11"/>
  <c r="F45" i="11"/>
  <c r="F57" i="11"/>
  <c r="F27" i="11"/>
  <c r="F43" i="11"/>
  <c r="F59" i="11"/>
  <c r="F75" i="11"/>
  <c r="F91" i="11"/>
  <c r="F107" i="11"/>
  <c r="F31" i="11"/>
  <c r="F47" i="11"/>
  <c r="F63" i="11"/>
  <c r="F79" i="11"/>
  <c r="F95" i="11"/>
  <c r="F111" i="11"/>
  <c r="F19" i="11"/>
  <c r="F35" i="11"/>
  <c r="F51" i="11"/>
  <c r="F67" i="11"/>
  <c r="F83" i="11"/>
  <c r="F99" i="11"/>
  <c r="E73" i="10"/>
  <c r="E64" i="10"/>
  <c r="E40" i="10"/>
  <c r="E35" i="10"/>
  <c r="E20" i="10"/>
  <c r="E19" i="10"/>
  <c r="E111" i="10"/>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G73" i="7" l="1"/>
  <c r="H73" i="7"/>
  <c r="H22" i="7"/>
  <c r="G22" i="7"/>
  <c r="H30" i="7"/>
  <c r="G30" i="7"/>
  <c r="H38" i="7"/>
  <c r="G38" i="7"/>
  <c r="H46" i="7"/>
  <c r="G46" i="7"/>
  <c r="H54" i="7"/>
  <c r="G54" i="7"/>
  <c r="H62" i="7"/>
  <c r="G62" i="7"/>
  <c r="H70" i="7"/>
  <c r="G70" i="7"/>
  <c r="H78" i="7"/>
  <c r="G78" i="7"/>
  <c r="H86" i="7"/>
  <c r="G86" i="7"/>
  <c r="H94" i="7"/>
  <c r="G94" i="7"/>
  <c r="H102" i="7"/>
  <c r="G102" i="7"/>
  <c r="H110" i="7"/>
  <c r="G110" i="7"/>
  <c r="G17" i="7"/>
  <c r="H17" i="7"/>
  <c r="G49" i="7"/>
  <c r="H49" i="7"/>
  <c r="G21" i="7"/>
  <c r="H21" i="7"/>
  <c r="G29" i="7"/>
  <c r="H29" i="7"/>
  <c r="G37" i="7"/>
  <c r="H37" i="7"/>
  <c r="G45" i="7"/>
  <c r="H45" i="7"/>
  <c r="G53" i="7"/>
  <c r="H53" i="7"/>
  <c r="G61" i="7"/>
  <c r="H61" i="7"/>
  <c r="G69" i="7"/>
  <c r="H69" i="7"/>
  <c r="G77" i="7"/>
  <c r="H77" i="7"/>
  <c r="G85" i="7"/>
  <c r="H85" i="7"/>
  <c r="G93" i="7"/>
  <c r="H93" i="7"/>
  <c r="G101" i="7"/>
  <c r="H101" i="7"/>
  <c r="G109" i="7"/>
  <c r="H109" i="7"/>
  <c r="G20" i="7"/>
  <c r="H20" i="7"/>
  <c r="I44" i="7"/>
  <c r="G44" i="7"/>
  <c r="H44" i="7"/>
  <c r="G52" i="7"/>
  <c r="H52" i="7"/>
  <c r="G76" i="7"/>
  <c r="H76" i="7"/>
  <c r="G84" i="7"/>
  <c r="H84" i="7"/>
  <c r="I92" i="7"/>
  <c r="G92" i="7"/>
  <c r="H92" i="7"/>
  <c r="G100" i="7"/>
  <c r="H100" i="7"/>
  <c r="I108" i="7"/>
  <c r="G108" i="7"/>
  <c r="H108" i="7"/>
  <c r="H36" i="7"/>
  <c r="G36" i="7"/>
  <c r="G60" i="7"/>
  <c r="H60" i="7"/>
  <c r="H19" i="7"/>
  <c r="G19" i="7"/>
  <c r="G27" i="7"/>
  <c r="H27" i="7"/>
  <c r="H35" i="7"/>
  <c r="G35" i="7"/>
  <c r="G43" i="7"/>
  <c r="H43" i="7"/>
  <c r="G51" i="7"/>
  <c r="H51" i="7"/>
  <c r="G59" i="7"/>
  <c r="H59" i="7"/>
  <c r="G67" i="7"/>
  <c r="H67" i="7"/>
  <c r="G75" i="7"/>
  <c r="H75" i="7"/>
  <c r="G83" i="7"/>
  <c r="H83" i="7"/>
  <c r="G91" i="7"/>
  <c r="H91" i="7"/>
  <c r="G99" i="7"/>
  <c r="H99" i="7"/>
  <c r="G107" i="7"/>
  <c r="H107" i="7"/>
  <c r="G28" i="7"/>
  <c r="H28" i="7"/>
  <c r="G68" i="7"/>
  <c r="H68" i="7"/>
  <c r="H18" i="7"/>
  <c r="G18" i="7"/>
  <c r="H26" i="7"/>
  <c r="G26" i="7"/>
  <c r="H34" i="7"/>
  <c r="G34" i="7"/>
  <c r="H42" i="7"/>
  <c r="G42" i="7"/>
  <c r="H50" i="7"/>
  <c r="G50" i="7"/>
  <c r="H58" i="7"/>
  <c r="G58" i="7"/>
  <c r="H66" i="7"/>
  <c r="G66" i="7"/>
  <c r="H74" i="7"/>
  <c r="G74" i="7"/>
  <c r="H82" i="7"/>
  <c r="G82" i="7"/>
  <c r="H90" i="7"/>
  <c r="G90" i="7"/>
  <c r="I98" i="7"/>
  <c r="H98" i="7"/>
  <c r="G98" i="7"/>
  <c r="H106" i="7"/>
  <c r="G106" i="7"/>
  <c r="H114" i="7"/>
  <c r="G114" i="7"/>
  <c r="G33" i="7"/>
  <c r="H33" i="7"/>
  <c r="I41" i="7"/>
  <c r="G41" i="7"/>
  <c r="H41" i="7"/>
  <c r="G81" i="7"/>
  <c r="H81" i="7"/>
  <c r="G89" i="7"/>
  <c r="H89" i="7"/>
  <c r="G97" i="7"/>
  <c r="H97" i="7"/>
  <c r="I105" i="7"/>
  <c r="G105" i="7"/>
  <c r="H105" i="7"/>
  <c r="G113" i="7"/>
  <c r="H113" i="7"/>
  <c r="G65" i="7"/>
  <c r="H65" i="7"/>
  <c r="H16" i="7"/>
  <c r="G16" i="7"/>
  <c r="G24" i="7"/>
  <c r="H24" i="7"/>
  <c r="G32" i="7"/>
  <c r="H32" i="7"/>
  <c r="G40" i="7"/>
  <c r="H40" i="7"/>
  <c r="G48" i="7"/>
  <c r="H48" i="7"/>
  <c r="G56" i="7"/>
  <c r="H56" i="7"/>
  <c r="G64" i="7"/>
  <c r="H64" i="7"/>
  <c r="G72" i="7"/>
  <c r="H72" i="7"/>
  <c r="G80" i="7"/>
  <c r="H80" i="7"/>
  <c r="G88" i="7"/>
  <c r="H88" i="7"/>
  <c r="G96" i="7"/>
  <c r="H96" i="7"/>
  <c r="G104" i="7"/>
  <c r="H104" i="7"/>
  <c r="G112" i="7"/>
  <c r="H112" i="7"/>
  <c r="G25" i="7"/>
  <c r="H25" i="7"/>
  <c r="G57" i="7"/>
  <c r="H57" i="7"/>
  <c r="H23" i="7"/>
  <c r="G23" i="7"/>
  <c r="H31" i="7"/>
  <c r="G31" i="7"/>
  <c r="G39" i="7"/>
  <c r="H39" i="7"/>
  <c r="G47" i="7"/>
  <c r="H47" i="7"/>
  <c r="G55" i="7"/>
  <c r="H55" i="7"/>
  <c r="G63" i="7"/>
  <c r="H63" i="7"/>
  <c r="G71" i="7"/>
  <c r="H71" i="7"/>
  <c r="G79" i="7"/>
  <c r="H79" i="7"/>
  <c r="G87" i="7"/>
  <c r="H87" i="7"/>
  <c r="G95" i="7"/>
  <c r="H95" i="7"/>
  <c r="G103" i="7"/>
  <c r="H103" i="7"/>
  <c r="G111" i="7"/>
  <c r="H111" i="7"/>
  <c r="I15" i="7"/>
  <c r="I89" i="7"/>
  <c r="I73" i="7"/>
  <c r="I60" i="7"/>
  <c r="I28" i="7"/>
  <c r="I57" i="7"/>
  <c r="I36" i="7"/>
  <c r="I32" i="7"/>
  <c r="I76" i="7"/>
  <c r="I24" i="7"/>
  <c r="I114" i="7"/>
  <c r="I20" i="7"/>
  <c r="I95" i="7"/>
  <c r="I22" i="7"/>
  <c r="I30" i="7"/>
  <c r="I38" i="7"/>
  <c r="I46" i="7"/>
  <c r="I54" i="7"/>
  <c r="I62" i="7"/>
  <c r="I70" i="7"/>
  <c r="I78" i="7"/>
  <c r="I86" i="7"/>
  <c r="I94" i="7"/>
  <c r="I102" i="7"/>
  <c r="I110" i="7"/>
  <c r="E14" i="10"/>
  <c r="E22" i="10"/>
  <c r="E33" i="10"/>
  <c r="E37" i="10"/>
  <c r="E50" i="10"/>
  <c r="E56" i="10"/>
  <c r="I56" i="10" s="1"/>
  <c r="E75" i="10"/>
  <c r="E78" i="10"/>
  <c r="I78" i="10" s="1"/>
  <c r="E91" i="10"/>
  <c r="I91" i="10" s="1"/>
  <c r="E98" i="10"/>
  <c r="E110" i="10"/>
  <c r="I21" i="7"/>
  <c r="I29" i="7"/>
  <c r="I37" i="7"/>
  <c r="I45" i="7"/>
  <c r="I53" i="7"/>
  <c r="I61" i="7"/>
  <c r="I69" i="7"/>
  <c r="I77" i="7"/>
  <c r="I85" i="7"/>
  <c r="I93" i="7"/>
  <c r="I101" i="7"/>
  <c r="I109" i="7"/>
  <c r="E44" i="10"/>
  <c r="E49" i="10"/>
  <c r="I49" i="10" s="1"/>
  <c r="E55" i="10"/>
  <c r="E67" i="10"/>
  <c r="E74" i="10"/>
  <c r="E97" i="10"/>
  <c r="E108" i="10"/>
  <c r="I68" i="7"/>
  <c r="I84" i="7"/>
  <c r="I100" i="7"/>
  <c r="E21" i="10"/>
  <c r="E31" i="10"/>
  <c r="E36" i="10"/>
  <c r="E48" i="10"/>
  <c r="E54" i="10"/>
  <c r="E61" i="10"/>
  <c r="E90" i="10"/>
  <c r="E96" i="10"/>
  <c r="E107" i="10"/>
  <c r="I52" i="7"/>
  <c r="I19" i="7"/>
  <c r="I27" i="7"/>
  <c r="I35" i="7"/>
  <c r="I43" i="7"/>
  <c r="I51" i="7"/>
  <c r="I59" i="7"/>
  <c r="I67" i="7"/>
  <c r="I75" i="7"/>
  <c r="I83" i="7"/>
  <c r="I91" i="7"/>
  <c r="I99" i="7"/>
  <c r="I107" i="7"/>
  <c r="E13" i="10"/>
  <c r="E30" i="10"/>
  <c r="E43" i="10"/>
  <c r="E46" i="10"/>
  <c r="E53" i="10"/>
  <c r="I53" i="10" s="1"/>
  <c r="E60" i="10"/>
  <c r="I60" i="10" s="1"/>
  <c r="E65" i="10"/>
  <c r="I65" i="10" s="1"/>
  <c r="E77" i="10"/>
  <c r="E84" i="10"/>
  <c r="E94" i="10"/>
  <c r="I94" i="10" s="1"/>
  <c r="E101" i="10"/>
  <c r="I18" i="7"/>
  <c r="I26" i="7"/>
  <c r="I34" i="7"/>
  <c r="I42" i="7"/>
  <c r="I50" i="7"/>
  <c r="I58" i="7"/>
  <c r="I66" i="7"/>
  <c r="I74" i="7"/>
  <c r="I82" i="7"/>
  <c r="I90" i="7"/>
  <c r="I106" i="7"/>
  <c r="E89" i="10"/>
  <c r="E105" i="10"/>
  <c r="I17" i="7"/>
  <c r="I25" i="7"/>
  <c r="I33" i="7"/>
  <c r="I49" i="7"/>
  <c r="I65" i="7"/>
  <c r="I81" i="7"/>
  <c r="I97" i="7"/>
  <c r="I113" i="7"/>
  <c r="E26" i="10"/>
  <c r="E45" i="10"/>
  <c r="I45" i="10" s="1"/>
  <c r="E58" i="10"/>
  <c r="E70" i="10"/>
  <c r="E76" i="10"/>
  <c r="E82" i="10"/>
  <c r="E93" i="10"/>
  <c r="E104" i="10"/>
  <c r="I104" i="10" s="1"/>
  <c r="I16" i="7"/>
  <c r="I40" i="7"/>
  <c r="I48" i="7"/>
  <c r="I56" i="7"/>
  <c r="I64" i="7"/>
  <c r="I72" i="7"/>
  <c r="I80" i="7"/>
  <c r="I88" i="7"/>
  <c r="I96" i="7"/>
  <c r="I104" i="7"/>
  <c r="I112" i="7"/>
  <c r="E17" i="10"/>
  <c r="E24" i="10"/>
  <c r="E34" i="10"/>
  <c r="E63" i="10"/>
  <c r="E80" i="10"/>
  <c r="I80" i="10" s="1"/>
  <c r="E87" i="10"/>
  <c r="E92" i="10"/>
  <c r="I23" i="7"/>
  <c r="I31" i="7"/>
  <c r="I39" i="7"/>
  <c r="I47" i="7"/>
  <c r="I55" i="7"/>
  <c r="I63" i="7"/>
  <c r="I71" i="7"/>
  <c r="I79" i="7"/>
  <c r="I87" i="7"/>
  <c r="I103" i="7"/>
  <c r="I111" i="7"/>
  <c r="E16" i="10"/>
  <c r="E23" i="10"/>
  <c r="E39" i="10"/>
  <c r="E51" i="10"/>
  <c r="E57" i="10"/>
  <c r="I57" i="10" s="1"/>
  <c r="E68" i="10"/>
  <c r="E79" i="10"/>
  <c r="E86" i="10"/>
  <c r="I86" i="10" s="1"/>
  <c r="E99" i="10"/>
  <c r="E103" i="10"/>
  <c r="I111" i="10"/>
  <c r="E18" i="10"/>
  <c r="E25" i="10"/>
  <c r="E28" i="10"/>
  <c r="E38" i="10"/>
  <c r="E42" i="10"/>
  <c r="E47" i="10"/>
  <c r="E59" i="10"/>
  <c r="E69" i="10"/>
  <c r="E72" i="10"/>
  <c r="E81" i="10"/>
  <c r="E95" i="10"/>
  <c r="E109" i="10"/>
  <c r="E112" i="10"/>
  <c r="I35" i="10"/>
  <c r="I20" i="10"/>
  <c r="E15" i="10"/>
  <c r="E27" i="10"/>
  <c r="E29" i="10"/>
  <c r="E32" i="10"/>
  <c r="E41" i="10"/>
  <c r="E52" i="10"/>
  <c r="E62" i="10"/>
  <c r="E66" i="10"/>
  <c r="E71" i="10"/>
  <c r="E83" i="10"/>
  <c r="E85" i="10"/>
  <c r="E88" i="10"/>
  <c r="I88" i="10" s="1"/>
  <c r="E100" i="10"/>
  <c r="E102" i="10"/>
  <c r="E106" i="10"/>
  <c r="I40" i="10"/>
  <c r="I64" i="10"/>
  <c r="I19" i="10"/>
  <c r="I73" i="10"/>
  <c r="I89" i="10"/>
  <c r="E114" i="22"/>
  <c r="E113" i="22"/>
  <c r="M113" i="22" s="1"/>
  <c r="E112" i="22"/>
  <c r="M112" i="22" s="1"/>
  <c r="E111" i="22"/>
  <c r="M111" i="22" s="1"/>
  <c r="E110" i="22"/>
  <c r="M110" i="22" s="1"/>
  <c r="E109" i="22"/>
  <c r="M109" i="22" s="1"/>
  <c r="E108" i="22"/>
  <c r="E107" i="22"/>
  <c r="E106" i="22"/>
  <c r="E105" i="22"/>
  <c r="M105" i="22" s="1"/>
  <c r="E104" i="22"/>
  <c r="M104" i="22" s="1"/>
  <c r="E103" i="22"/>
  <c r="M103" i="22" s="1"/>
  <c r="E102" i="22"/>
  <c r="M102" i="22" s="1"/>
  <c r="E101" i="22"/>
  <c r="E100" i="22"/>
  <c r="E99" i="22"/>
  <c r="E98" i="22"/>
  <c r="E97" i="22"/>
  <c r="M97" i="22" s="1"/>
  <c r="E96" i="22"/>
  <c r="M96" i="22" s="1"/>
  <c r="E95" i="22"/>
  <c r="M95" i="22" s="1"/>
  <c r="E94" i="22"/>
  <c r="M94" i="22" s="1"/>
  <c r="E93" i="22"/>
  <c r="M93" i="22" s="1"/>
  <c r="E92" i="22"/>
  <c r="E91" i="22"/>
  <c r="E90" i="22"/>
  <c r="E89" i="22"/>
  <c r="M89" i="22" s="1"/>
  <c r="E88" i="22"/>
  <c r="M88" i="22" s="1"/>
  <c r="E87" i="22"/>
  <c r="M87" i="22" s="1"/>
  <c r="E86" i="22"/>
  <c r="M86" i="22" s="1"/>
  <c r="E85" i="22"/>
  <c r="E84" i="22"/>
  <c r="E83" i="22"/>
  <c r="E82" i="22"/>
  <c r="E81" i="22"/>
  <c r="M81" i="22" s="1"/>
  <c r="E80" i="22"/>
  <c r="M80" i="22" s="1"/>
  <c r="E79" i="22"/>
  <c r="M79" i="22" s="1"/>
  <c r="E78" i="22"/>
  <c r="E77" i="22"/>
  <c r="E76" i="22"/>
  <c r="E75" i="22"/>
  <c r="E74" i="22"/>
  <c r="E73" i="22"/>
  <c r="E72" i="22"/>
  <c r="M72" i="22" s="1"/>
  <c r="E71" i="22"/>
  <c r="M71" i="22" s="1"/>
  <c r="E70" i="22"/>
  <c r="E69" i="22"/>
  <c r="M69" i="22" s="1"/>
  <c r="E68" i="22"/>
  <c r="E67" i="22"/>
  <c r="E66" i="22"/>
  <c r="E65" i="22"/>
  <c r="M65" i="22" s="1"/>
  <c r="E64" i="22"/>
  <c r="E63" i="22"/>
  <c r="M63" i="22" s="1"/>
  <c r="E62" i="22"/>
  <c r="M62" i="22" s="1"/>
  <c r="E61" i="22"/>
  <c r="E60" i="22"/>
  <c r="E59" i="22"/>
  <c r="E58" i="22"/>
  <c r="E57" i="22"/>
  <c r="M57" i="22" s="1"/>
  <c r="E56" i="22"/>
  <c r="E55" i="22"/>
  <c r="M55" i="22" s="1"/>
  <c r="E54" i="22"/>
  <c r="E53" i="22"/>
  <c r="E52" i="22"/>
  <c r="E51" i="22"/>
  <c r="E50" i="22"/>
  <c r="E49" i="22"/>
  <c r="M49" i="22" s="1"/>
  <c r="E48" i="22"/>
  <c r="E47" i="22"/>
  <c r="E46" i="22"/>
  <c r="M46" i="22" s="1"/>
  <c r="E45" i="22"/>
  <c r="M45" i="22" s="1"/>
  <c r="E44" i="22"/>
  <c r="E43" i="22"/>
  <c r="E42" i="22"/>
  <c r="E41" i="22"/>
  <c r="E40" i="22"/>
  <c r="M40" i="22" s="1"/>
  <c r="E39" i="22"/>
  <c r="E38" i="22"/>
  <c r="E37" i="22"/>
  <c r="M37" i="22" s="1"/>
  <c r="E36" i="22"/>
  <c r="E35" i="22"/>
  <c r="E34" i="22"/>
  <c r="E33" i="22"/>
  <c r="M33" i="22" s="1"/>
  <c r="E32" i="22"/>
  <c r="M32" i="22" s="1"/>
  <c r="E31" i="22"/>
  <c r="M31" i="22" s="1"/>
  <c r="E30" i="22"/>
  <c r="E29" i="22"/>
  <c r="E28" i="22"/>
  <c r="E27" i="22"/>
  <c r="E26" i="22"/>
  <c r="E25" i="22"/>
  <c r="E24" i="22"/>
  <c r="M24" i="22" s="1"/>
  <c r="E23" i="22"/>
  <c r="M23" i="22" s="1"/>
  <c r="E22" i="22"/>
  <c r="M22" i="22" s="1"/>
  <c r="E21" i="22"/>
  <c r="M21" i="22" s="1"/>
  <c r="E20" i="22"/>
  <c r="E19" i="22"/>
  <c r="E18" i="22"/>
  <c r="E17" i="22"/>
  <c r="M17" i="22" s="1"/>
  <c r="E16" i="22"/>
  <c r="M16" i="22" s="1"/>
  <c r="M20" i="24"/>
  <c r="M44" i="24"/>
  <c r="M36" i="24"/>
  <c r="M28" i="24"/>
  <c r="M113" i="23"/>
  <c r="M108" i="23"/>
  <c r="M100" i="23"/>
  <c r="M97" i="23"/>
  <c r="M92" i="23"/>
  <c r="M89" i="23"/>
  <c r="M84" i="23"/>
  <c r="M81" i="23"/>
  <c r="M76" i="23"/>
  <c r="M73" i="23"/>
  <c r="M68" i="23"/>
  <c r="M65" i="23"/>
  <c r="M60" i="23"/>
  <c r="M52" i="23"/>
  <c r="M44" i="23"/>
  <c r="M41" i="23"/>
  <c r="M39" i="23"/>
  <c r="M33" i="23"/>
  <c r="M15" i="24"/>
  <c r="M18" i="23"/>
  <c r="E15" i="22"/>
  <c r="M114" i="24"/>
  <c r="M112" i="24"/>
  <c r="M111" i="24"/>
  <c r="M110" i="24"/>
  <c r="M109" i="24"/>
  <c r="M108" i="24"/>
  <c r="M106" i="24"/>
  <c r="M104" i="24"/>
  <c r="M103" i="24"/>
  <c r="M102" i="24"/>
  <c r="M101" i="24"/>
  <c r="M100" i="24"/>
  <c r="M98" i="24"/>
  <c r="M96" i="24"/>
  <c r="M95" i="24"/>
  <c r="M94" i="24"/>
  <c r="M93" i="24"/>
  <c r="M92" i="24"/>
  <c r="M90" i="24"/>
  <c r="M86" i="24"/>
  <c r="M84" i="24"/>
  <c r="M82" i="24"/>
  <c r="M78" i="24"/>
  <c r="M77" i="24"/>
  <c r="M76" i="24"/>
  <c r="M74" i="24"/>
  <c r="M70" i="24"/>
  <c r="M68" i="24"/>
  <c r="M66" i="24"/>
  <c r="M62" i="24"/>
  <c r="M60" i="24"/>
  <c r="M59" i="24"/>
  <c r="M58" i="24"/>
  <c r="M54" i="24"/>
  <c r="M50" i="24"/>
  <c r="M49" i="24"/>
  <c r="M46" i="24"/>
  <c r="M42" i="24"/>
  <c r="M38" i="24"/>
  <c r="M34" i="24"/>
  <c r="M30" i="24"/>
  <c r="M22" i="24"/>
  <c r="M117" i="23"/>
  <c r="M116" i="23"/>
  <c r="M115" i="23"/>
  <c r="M112" i="23"/>
  <c r="M111" i="23"/>
  <c r="M107" i="23"/>
  <c r="M105" i="23"/>
  <c r="M104" i="23"/>
  <c r="M103" i="23"/>
  <c r="M99" i="23"/>
  <c r="M96" i="23"/>
  <c r="M95" i="23"/>
  <c r="M91" i="23"/>
  <c r="M88" i="23"/>
  <c r="M87" i="23"/>
  <c r="M83" i="23"/>
  <c r="M80" i="23"/>
  <c r="M79" i="23"/>
  <c r="M75" i="23"/>
  <c r="M72" i="23"/>
  <c r="M71" i="23"/>
  <c r="M67" i="23"/>
  <c r="M64" i="23"/>
  <c r="M63" i="23"/>
  <c r="M59" i="23"/>
  <c r="M57" i="23"/>
  <c r="M56" i="23"/>
  <c r="M55" i="23"/>
  <c r="M51" i="23"/>
  <c r="M49" i="23"/>
  <c r="M48" i="23"/>
  <c r="M43" i="23"/>
  <c r="M40" i="23"/>
  <c r="M35" i="23"/>
  <c r="M32" i="23"/>
  <c r="M107" i="22"/>
  <c r="M101" i="22"/>
  <c r="M99" i="22"/>
  <c r="M91" i="22"/>
  <c r="M85" i="22"/>
  <c r="M83" i="22"/>
  <c r="M77" i="22"/>
  <c r="M75" i="22"/>
  <c r="M70" i="22"/>
  <c r="M59" i="22"/>
  <c r="M51" i="22"/>
  <c r="M43" i="22"/>
  <c r="M19" i="22"/>
  <c r="K14" i="24"/>
  <c r="K17" i="23"/>
  <c r="K14" i="22"/>
  <c r="K17" i="20"/>
  <c r="E117" i="20"/>
  <c r="M117" i="20" s="1"/>
  <c r="E116" i="20"/>
  <c r="E115" i="20"/>
  <c r="E114" i="20"/>
  <c r="E113" i="20"/>
  <c r="E112" i="20"/>
  <c r="E111" i="20"/>
  <c r="E110" i="20"/>
  <c r="E109" i="20"/>
  <c r="M109" i="20" s="1"/>
  <c r="E108" i="20"/>
  <c r="E107" i="20"/>
  <c r="E106" i="20"/>
  <c r="E105" i="20"/>
  <c r="E104" i="20"/>
  <c r="E103" i="20"/>
  <c r="E102" i="20"/>
  <c r="E101" i="20"/>
  <c r="M101" i="20" s="1"/>
  <c r="E100" i="20"/>
  <c r="E99" i="20"/>
  <c r="E98" i="20"/>
  <c r="E97" i="20"/>
  <c r="E96" i="20"/>
  <c r="E95" i="20"/>
  <c r="E94" i="20"/>
  <c r="E93" i="20"/>
  <c r="M93" i="20" s="1"/>
  <c r="E92" i="20"/>
  <c r="E91" i="20"/>
  <c r="E90" i="20"/>
  <c r="E89" i="20"/>
  <c r="E88" i="20"/>
  <c r="E87" i="20"/>
  <c r="E86" i="20"/>
  <c r="M86" i="20" s="1"/>
  <c r="E85" i="20"/>
  <c r="M85" i="20" s="1"/>
  <c r="E84" i="20"/>
  <c r="E83" i="20"/>
  <c r="E82" i="20"/>
  <c r="E81" i="20"/>
  <c r="E80" i="20"/>
  <c r="E79" i="20"/>
  <c r="E78" i="20"/>
  <c r="E77" i="20"/>
  <c r="M77" i="20" s="1"/>
  <c r="E76" i="20"/>
  <c r="E75" i="20"/>
  <c r="E74" i="20"/>
  <c r="E73" i="20"/>
  <c r="E72" i="20"/>
  <c r="E71" i="20"/>
  <c r="E70" i="20"/>
  <c r="E69" i="20"/>
  <c r="M69" i="20" s="1"/>
  <c r="E68" i="20"/>
  <c r="E67" i="20"/>
  <c r="E66" i="20"/>
  <c r="E65" i="20"/>
  <c r="E64" i="20"/>
  <c r="E63" i="20"/>
  <c r="E62" i="20"/>
  <c r="E61" i="20"/>
  <c r="M61" i="20" s="1"/>
  <c r="E60" i="20"/>
  <c r="E59" i="20"/>
  <c r="E58" i="20"/>
  <c r="E57" i="20"/>
  <c r="E56" i="20"/>
  <c r="E55" i="20"/>
  <c r="E54" i="20"/>
  <c r="E53" i="20"/>
  <c r="M53" i="20" s="1"/>
  <c r="E52" i="20"/>
  <c r="E51" i="20"/>
  <c r="E50" i="20"/>
  <c r="E49" i="20"/>
  <c r="E48" i="20"/>
  <c r="E47" i="20"/>
  <c r="E46" i="20"/>
  <c r="E45" i="20"/>
  <c r="M45" i="20" s="1"/>
  <c r="E44" i="20"/>
  <c r="E43" i="20"/>
  <c r="E42" i="20"/>
  <c r="E41" i="20"/>
  <c r="E40" i="20"/>
  <c r="E39" i="20"/>
  <c r="E38" i="20"/>
  <c r="E37" i="20"/>
  <c r="M37" i="20" s="1"/>
  <c r="E36" i="20"/>
  <c r="E35" i="20"/>
  <c r="E34" i="20"/>
  <c r="E33" i="20"/>
  <c r="E32" i="20"/>
  <c r="E31" i="20"/>
  <c r="E30" i="20"/>
  <c r="E29" i="20"/>
  <c r="M29" i="20" s="1"/>
  <c r="E28" i="20"/>
  <c r="E27" i="20"/>
  <c r="E26" i="20"/>
  <c r="E25" i="20"/>
  <c r="E24" i="20"/>
  <c r="E23" i="20"/>
  <c r="E22" i="20"/>
  <c r="E21" i="20"/>
  <c r="E20" i="20"/>
  <c r="M20" i="20" s="1"/>
  <c r="E19" i="20"/>
  <c r="E18" i="20"/>
  <c r="M18" i="20" s="1"/>
  <c r="L114" i="39"/>
  <c r="L112" i="39"/>
  <c r="L107" i="39"/>
  <c r="L106" i="39"/>
  <c r="L104" i="39"/>
  <c r="L99" i="39"/>
  <c r="L98" i="39"/>
  <c r="L96" i="39"/>
  <c r="L91" i="39"/>
  <c r="L90" i="39"/>
  <c r="L88" i="39"/>
  <c r="L83" i="39"/>
  <c r="L82" i="39"/>
  <c r="L80" i="39"/>
  <c r="L75" i="39"/>
  <c r="L74" i="39"/>
  <c r="L72" i="39"/>
  <c r="L67" i="39"/>
  <c r="L66" i="39"/>
  <c r="L64" i="39"/>
  <c r="L59" i="39"/>
  <c r="L58" i="39"/>
  <c r="L56" i="39"/>
  <c r="L51" i="39"/>
  <c r="L50" i="39"/>
  <c r="L48" i="39"/>
  <c r="L43" i="39"/>
  <c r="L42" i="39"/>
  <c r="L40" i="39"/>
  <c r="L35" i="39"/>
  <c r="L34" i="39"/>
  <c r="L32" i="39"/>
  <c r="L27" i="39"/>
  <c r="L26" i="39"/>
  <c r="L24" i="39"/>
  <c r="L19" i="39"/>
  <c r="L18" i="39"/>
  <c r="L16" i="39"/>
  <c r="K14" i="39"/>
  <c r="J14" i="39"/>
  <c r="D14" i="39"/>
  <c r="F11" i="39"/>
  <c r="F10" i="39"/>
  <c r="L39" i="20" l="1"/>
  <c r="K55" i="20"/>
  <c r="L63" i="20"/>
  <c r="L71" i="20"/>
  <c r="L79" i="20"/>
  <c r="L95" i="20"/>
  <c r="K103" i="20"/>
  <c r="L111" i="20"/>
  <c r="K48" i="20"/>
  <c r="L56" i="20"/>
  <c r="L64" i="20"/>
  <c r="L72" i="20"/>
  <c r="L80" i="20"/>
  <c r="L88" i="20"/>
  <c r="K104" i="20"/>
  <c r="L112" i="20"/>
  <c r="L34" i="20"/>
  <c r="L42" i="20"/>
  <c r="L50" i="20"/>
  <c r="L58" i="20"/>
  <c r="L66" i="20"/>
  <c r="K82" i="20"/>
  <c r="L90" i="20"/>
  <c r="K98" i="20"/>
  <c r="L106" i="20"/>
  <c r="L114" i="20"/>
  <c r="I105" i="10"/>
  <c r="L35" i="20"/>
  <c r="K51" i="20"/>
  <c r="L59" i="20"/>
  <c r="L67" i="20"/>
  <c r="K75" i="20"/>
  <c r="K83" i="20"/>
  <c r="K91" i="20"/>
  <c r="K99" i="20"/>
  <c r="L115" i="20"/>
  <c r="K37" i="20"/>
  <c r="L45" i="20"/>
  <c r="L53" i="20"/>
  <c r="L61" i="20"/>
  <c r="L69" i="20"/>
  <c r="K77" i="20"/>
  <c r="K93" i="20"/>
  <c r="L101" i="20"/>
  <c r="L109" i="20"/>
  <c r="L117" i="20"/>
  <c r="I43" i="10"/>
  <c r="I33" i="10"/>
  <c r="I62" i="10"/>
  <c r="I70" i="10"/>
  <c r="I48" i="10"/>
  <c r="I97" i="10"/>
  <c r="I27" i="10"/>
  <c r="I98" i="10"/>
  <c r="I54" i="10"/>
  <c r="I24" i="10"/>
  <c r="I50" i="10"/>
  <c r="I14" i="10"/>
  <c r="I16" i="10"/>
  <c r="I22" i="10"/>
  <c r="I18" i="10"/>
  <c r="I17" i="10"/>
  <c r="I25" i="10"/>
  <c r="I74" i="10"/>
  <c r="I81" i="10"/>
  <c r="I23" i="10"/>
  <c r="I41" i="10"/>
  <c r="I93" i="10"/>
  <c r="I55" i="10"/>
  <c r="I15" i="10"/>
  <c r="I79" i="10"/>
  <c r="I110" i="10"/>
  <c r="I68" i="10"/>
  <c r="I51" i="10"/>
  <c r="I84" i="10"/>
  <c r="I36" i="10"/>
  <c r="I26" i="10"/>
  <c r="I58" i="10"/>
  <c r="I44" i="10"/>
  <c r="I46" i="10"/>
  <c r="I37" i="10"/>
  <c r="I101" i="10"/>
  <c r="I75" i="10"/>
  <c r="I112" i="10"/>
  <c r="I61" i="10"/>
  <c r="I107" i="10"/>
  <c r="I34" i="10"/>
  <c r="I82" i="10"/>
  <c r="I67" i="10"/>
  <c r="I96" i="10"/>
  <c r="I92" i="10"/>
  <c r="I108" i="10"/>
  <c r="I31" i="10"/>
  <c r="I99" i="10"/>
  <c r="I63" i="10"/>
  <c r="I13" i="10"/>
  <c r="I90" i="10"/>
  <c r="I76" i="10"/>
  <c r="I39" i="10"/>
  <c r="I87" i="10"/>
  <c r="I77" i="10"/>
  <c r="I103" i="10"/>
  <c r="I21" i="10"/>
  <c r="I30" i="10"/>
  <c r="I32" i="10"/>
  <c r="I52" i="10"/>
  <c r="I106" i="10"/>
  <c r="I83" i="10"/>
  <c r="I109" i="10"/>
  <c r="I72" i="10"/>
  <c r="I102" i="10"/>
  <c r="I38" i="10"/>
  <c r="I85" i="10"/>
  <c r="I59" i="10"/>
  <c r="I28" i="10"/>
  <c r="I66" i="10"/>
  <c r="I71" i="10"/>
  <c r="I95" i="10"/>
  <c r="I69" i="10"/>
  <c r="I42" i="10"/>
  <c r="I100" i="10"/>
  <c r="I47" i="10"/>
  <c r="I29" i="10"/>
  <c r="M20" i="23"/>
  <c r="M28" i="23"/>
  <c r="M23" i="23"/>
  <c r="M27" i="23"/>
  <c r="M36" i="23"/>
  <c r="M47" i="23"/>
  <c r="M25" i="23"/>
  <c r="M24" i="23"/>
  <c r="M19" i="23"/>
  <c r="M15" i="22"/>
  <c r="K35" i="20"/>
  <c r="K66" i="20"/>
  <c r="L74" i="20"/>
  <c r="K74" i="20"/>
  <c r="L82" i="20"/>
  <c r="K90" i="20"/>
  <c r="L51" i="20"/>
  <c r="L33" i="20"/>
  <c r="K33" i="20"/>
  <c r="L41" i="20"/>
  <c r="K41" i="20"/>
  <c r="L49" i="20"/>
  <c r="K49" i="20"/>
  <c r="L57" i="20"/>
  <c r="K57" i="20"/>
  <c r="L65" i="20"/>
  <c r="K65" i="20"/>
  <c r="L73" i="20"/>
  <c r="K73" i="20"/>
  <c r="L81" i="20"/>
  <c r="K81" i="20"/>
  <c r="L89" i="20"/>
  <c r="K89" i="20"/>
  <c r="L97" i="20"/>
  <c r="K97" i="20"/>
  <c r="L105" i="20"/>
  <c r="K105" i="20"/>
  <c r="L113" i="20"/>
  <c r="K113" i="20"/>
  <c r="L48" i="20"/>
  <c r="K88" i="20"/>
  <c r="L96" i="20"/>
  <c r="K96" i="20"/>
  <c r="L104" i="20"/>
  <c r="K112" i="20"/>
  <c r="K43" i="20"/>
  <c r="L43" i="20"/>
  <c r="L32" i="20"/>
  <c r="K32" i="20"/>
  <c r="L47" i="20"/>
  <c r="K47" i="20"/>
  <c r="K63" i="20"/>
  <c r="L75" i="20"/>
  <c r="K115" i="20"/>
  <c r="L40" i="20"/>
  <c r="K40" i="20"/>
  <c r="K39" i="20"/>
  <c r="L55" i="20"/>
  <c r="K71" i="20"/>
  <c r="K107" i="20"/>
  <c r="L107" i="20"/>
  <c r="L37" i="20"/>
  <c r="L85" i="20"/>
  <c r="K85" i="20"/>
  <c r="L93" i="20"/>
  <c r="K101" i="20"/>
  <c r="M25" i="20"/>
  <c r="M33" i="20"/>
  <c r="M41" i="20"/>
  <c r="M49" i="20"/>
  <c r="M57" i="20"/>
  <c r="M65" i="20"/>
  <c r="M73" i="20"/>
  <c r="M81" i="20"/>
  <c r="M89" i="20"/>
  <c r="M97" i="20"/>
  <c r="M105" i="20"/>
  <c r="M113" i="20"/>
  <c r="M24" i="20"/>
  <c r="M32" i="20"/>
  <c r="M40" i="20"/>
  <c r="M48" i="20"/>
  <c r="M56" i="20"/>
  <c r="M64" i="20"/>
  <c r="M72" i="20"/>
  <c r="M80" i="20"/>
  <c r="M88" i="20"/>
  <c r="M96" i="20"/>
  <c r="M104" i="20"/>
  <c r="M112" i="20"/>
  <c r="M23" i="20"/>
  <c r="M31" i="20"/>
  <c r="M39" i="20"/>
  <c r="M47" i="20"/>
  <c r="M55" i="20"/>
  <c r="M63" i="20"/>
  <c r="M71" i="20"/>
  <c r="M79" i="20"/>
  <c r="M87" i="20"/>
  <c r="M95" i="20"/>
  <c r="M103" i="20"/>
  <c r="M111" i="20"/>
  <c r="M30" i="20"/>
  <c r="M38" i="20"/>
  <c r="M46" i="20"/>
  <c r="M54" i="20"/>
  <c r="M62" i="20"/>
  <c r="M70" i="20"/>
  <c r="M78" i="20"/>
  <c r="M94" i="20"/>
  <c r="M102" i="20"/>
  <c r="M110" i="20"/>
  <c r="M28" i="20"/>
  <c r="M36" i="20"/>
  <c r="M44" i="20"/>
  <c r="M52" i="20"/>
  <c r="M60" i="20"/>
  <c r="M68" i="20"/>
  <c r="M76" i="20"/>
  <c r="M84" i="20"/>
  <c r="M92" i="20"/>
  <c r="M100" i="20"/>
  <c r="M108" i="20"/>
  <c r="M116" i="20"/>
  <c r="M27" i="20"/>
  <c r="M35" i="20"/>
  <c r="M43" i="20"/>
  <c r="M51" i="20"/>
  <c r="M59" i="20"/>
  <c r="M67" i="20"/>
  <c r="M75" i="20"/>
  <c r="M83" i="20"/>
  <c r="M91" i="20"/>
  <c r="M99" i="20"/>
  <c r="M107" i="20"/>
  <c r="M115" i="20"/>
  <c r="M26" i="20"/>
  <c r="M34" i="20"/>
  <c r="M42" i="20"/>
  <c r="M50" i="20"/>
  <c r="M58" i="20"/>
  <c r="M66" i="20"/>
  <c r="M74" i="20"/>
  <c r="M82" i="20"/>
  <c r="M90" i="20"/>
  <c r="M98" i="20"/>
  <c r="M106" i="20"/>
  <c r="M114" i="20"/>
  <c r="M22" i="20"/>
  <c r="M21" i="20"/>
  <c r="M19" i="20"/>
  <c r="M30" i="22"/>
  <c r="M29" i="22"/>
  <c r="M41" i="22"/>
  <c r="M54" i="22"/>
  <c r="M67" i="22"/>
  <c r="M64" i="22"/>
  <c r="M27" i="22"/>
  <c r="M39" i="22"/>
  <c r="M53" i="22"/>
  <c r="M78" i="22"/>
  <c r="M56" i="22"/>
  <c r="M25" i="22"/>
  <c r="M38" i="22"/>
  <c r="M48" i="22"/>
  <c r="M35" i="22"/>
  <c r="M47" i="22"/>
  <c r="M61" i="22"/>
  <c r="M73" i="22"/>
  <c r="M37" i="24"/>
  <c r="M47" i="24"/>
  <c r="M67" i="24"/>
  <c r="M85" i="24"/>
  <c r="M75" i="24"/>
  <c r="M57" i="24"/>
  <c r="M31" i="24"/>
  <c r="M45" i="24"/>
  <c r="M55" i="24"/>
  <c r="M65" i="24"/>
  <c r="M83" i="24"/>
  <c r="M52" i="24"/>
  <c r="M43" i="24"/>
  <c r="M63" i="24"/>
  <c r="M73" i="24"/>
  <c r="M91" i="24"/>
  <c r="M99" i="24"/>
  <c r="M107" i="24"/>
  <c r="M53" i="24"/>
  <c r="M71" i="24"/>
  <c r="M81" i="24"/>
  <c r="M41" i="24"/>
  <c r="M51" i="24"/>
  <c r="M61" i="24"/>
  <c r="M79" i="24"/>
  <c r="M89" i="24"/>
  <c r="M97" i="24"/>
  <c r="M105" i="24"/>
  <c r="M113" i="24"/>
  <c r="M39" i="24"/>
  <c r="M69" i="24"/>
  <c r="M87" i="24"/>
  <c r="M18" i="24"/>
  <c r="M17" i="24"/>
  <c r="M25" i="24"/>
  <c r="M33" i="24"/>
  <c r="M16" i="24"/>
  <c r="M24" i="24"/>
  <c r="M32" i="24"/>
  <c r="M40" i="24"/>
  <c r="M48" i="24"/>
  <c r="M56" i="24"/>
  <c r="M64" i="24"/>
  <c r="M72" i="24"/>
  <c r="M80" i="24"/>
  <c r="M88" i="24"/>
  <c r="M26" i="24"/>
  <c r="M23" i="24"/>
  <c r="M21" i="24"/>
  <c r="M29" i="24"/>
  <c r="M19" i="24"/>
  <c r="M27" i="24"/>
  <c r="M35" i="24"/>
  <c r="M31" i="23"/>
  <c r="M22" i="23"/>
  <c r="M30" i="23"/>
  <c r="M38" i="23"/>
  <c r="M46" i="23"/>
  <c r="M54" i="23"/>
  <c r="M62" i="23"/>
  <c r="M70" i="23"/>
  <c r="M78" i="23"/>
  <c r="M86" i="23"/>
  <c r="M94" i="23"/>
  <c r="M102" i="23"/>
  <c r="M110" i="23"/>
  <c r="M21" i="23"/>
  <c r="M29" i="23"/>
  <c r="M37" i="23"/>
  <c r="M45" i="23"/>
  <c r="M53" i="23"/>
  <c r="M61" i="23"/>
  <c r="M69" i="23"/>
  <c r="M77" i="23"/>
  <c r="M85" i="23"/>
  <c r="M93" i="23"/>
  <c r="M101" i="23"/>
  <c r="M109" i="23"/>
  <c r="M26" i="23"/>
  <c r="M34" i="23"/>
  <c r="M42" i="23"/>
  <c r="M50" i="23"/>
  <c r="M58" i="23"/>
  <c r="M66" i="23"/>
  <c r="M74" i="23"/>
  <c r="M82" i="23"/>
  <c r="M90" i="23"/>
  <c r="M98" i="23"/>
  <c r="M106" i="23"/>
  <c r="M114" i="23"/>
  <c r="M20" i="22"/>
  <c r="M28" i="22"/>
  <c r="M36" i="22"/>
  <c r="M44" i="22"/>
  <c r="M52" i="22"/>
  <c r="M60" i="22"/>
  <c r="M68" i="22"/>
  <c r="M76" i="22"/>
  <c r="M84" i="22"/>
  <c r="M92" i="22"/>
  <c r="M100" i="22"/>
  <c r="M108" i="22"/>
  <c r="M18" i="22"/>
  <c r="M26" i="22"/>
  <c r="M34" i="22"/>
  <c r="M42" i="22"/>
  <c r="M50" i="22"/>
  <c r="M58" i="22"/>
  <c r="M66" i="22"/>
  <c r="M74" i="22"/>
  <c r="M82" i="22"/>
  <c r="M90" i="22"/>
  <c r="M98" i="22"/>
  <c r="M106" i="22"/>
  <c r="M114" i="22"/>
  <c r="L25" i="39"/>
  <c r="L21" i="39"/>
  <c r="L29" i="39"/>
  <c r="L37" i="39"/>
  <c r="L45" i="39"/>
  <c r="L53" i="39"/>
  <c r="L61" i="39"/>
  <c r="L69" i="39"/>
  <c r="L77" i="39"/>
  <c r="L85" i="39"/>
  <c r="L93" i="39"/>
  <c r="L101" i="39"/>
  <c r="L109" i="39"/>
  <c r="L17" i="39"/>
  <c r="L15" i="39"/>
  <c r="L23" i="39"/>
  <c r="L31" i="39"/>
  <c r="L39" i="39"/>
  <c r="L47" i="39"/>
  <c r="L55" i="39"/>
  <c r="L63" i="39"/>
  <c r="L71" i="39"/>
  <c r="L79" i="39"/>
  <c r="L87" i="39"/>
  <c r="L95" i="39"/>
  <c r="L103" i="39"/>
  <c r="L111" i="39"/>
  <c r="L20" i="39"/>
  <c r="L28" i="39"/>
  <c r="L36" i="39"/>
  <c r="L44" i="39"/>
  <c r="L52" i="39"/>
  <c r="L60" i="39"/>
  <c r="L68" i="39"/>
  <c r="L76" i="39"/>
  <c r="L84" i="39"/>
  <c r="L92" i="39"/>
  <c r="L100" i="39"/>
  <c r="L108" i="39"/>
  <c r="L33" i="39"/>
  <c r="L41" i="39"/>
  <c r="L49" i="39"/>
  <c r="L57" i="39"/>
  <c r="L65" i="39"/>
  <c r="L73" i="39"/>
  <c r="L81" i="39"/>
  <c r="L89" i="39"/>
  <c r="L97" i="39"/>
  <c r="L105" i="39"/>
  <c r="L113" i="39"/>
  <c r="L22" i="39"/>
  <c r="L30" i="39"/>
  <c r="L38" i="39"/>
  <c r="L46" i="39"/>
  <c r="L54" i="39"/>
  <c r="L62" i="39"/>
  <c r="L70" i="39"/>
  <c r="L78" i="39"/>
  <c r="L86" i="39"/>
  <c r="L94" i="39"/>
  <c r="L102" i="39"/>
  <c r="L110" i="39"/>
  <c r="K67" i="20" l="1"/>
  <c r="L98" i="20"/>
  <c r="K45" i="20"/>
  <c r="K109" i="20"/>
  <c r="K56" i="20"/>
  <c r="K34" i="20"/>
  <c r="K64" i="20"/>
  <c r="K59" i="20"/>
  <c r="K79" i="20"/>
  <c r="K106" i="20"/>
  <c r="K42" i="20"/>
  <c r="K117" i="20"/>
  <c r="K53" i="20"/>
  <c r="K95" i="20"/>
  <c r="K111" i="20"/>
  <c r="L99" i="20"/>
  <c r="L77" i="20"/>
  <c r="L83" i="20"/>
  <c r="K50" i="20"/>
  <c r="K58" i="20"/>
  <c r="K61" i="20"/>
  <c r="K72" i="20"/>
  <c r="K114" i="20"/>
  <c r="K69" i="20"/>
  <c r="L103" i="20"/>
  <c r="K80" i="20"/>
  <c r="L91" i="20"/>
  <c r="L54" i="20"/>
  <c r="K54" i="20"/>
  <c r="L100" i="20"/>
  <c r="K100" i="20"/>
  <c r="L68" i="20"/>
  <c r="K68" i="20"/>
  <c r="L70" i="20"/>
  <c r="K70" i="20"/>
  <c r="L87" i="20"/>
  <c r="K87" i="20"/>
  <c r="L92" i="20"/>
  <c r="K92" i="20"/>
  <c r="L108" i="20"/>
  <c r="K108" i="20"/>
  <c r="L62" i="20"/>
  <c r="K62" i="20"/>
  <c r="L78" i="20"/>
  <c r="K78" i="20"/>
  <c r="L86" i="20"/>
  <c r="K86" i="20"/>
  <c r="L76" i="20"/>
  <c r="K76" i="20"/>
  <c r="L60" i="20"/>
  <c r="K60" i="20"/>
  <c r="L94" i="20"/>
  <c r="K94" i="20"/>
  <c r="L116" i="20"/>
  <c r="K116" i="20"/>
  <c r="L52" i="20"/>
  <c r="K52" i="20"/>
  <c r="L102" i="20"/>
  <c r="K102" i="20"/>
  <c r="L38" i="20"/>
  <c r="K38" i="20"/>
  <c r="L44" i="20"/>
  <c r="K44" i="20"/>
  <c r="L36" i="20"/>
  <c r="K36" i="20"/>
  <c r="L110" i="20"/>
  <c r="K110" i="20"/>
  <c r="L46" i="20"/>
  <c r="K46" i="20"/>
  <c r="L84" i="20"/>
  <c r="K84" i="20"/>
  <c r="L13" i="39"/>
  <c r="L14" i="39" s="1"/>
  <c r="E9" i="39"/>
  <c r="D15" i="33" l="1"/>
  <c r="G22" i="33" l="1"/>
  <c r="F22" i="33"/>
  <c r="G46" i="33"/>
  <c r="F46" i="33"/>
  <c r="G70" i="33"/>
  <c r="F70" i="33"/>
  <c r="G94" i="33"/>
  <c r="F94" i="33"/>
  <c r="G29" i="33"/>
  <c r="F29" i="33"/>
  <c r="G45" i="33"/>
  <c r="F45" i="33"/>
  <c r="G61" i="33"/>
  <c r="F61" i="33"/>
  <c r="G77" i="33"/>
  <c r="F77" i="33"/>
  <c r="G101" i="33"/>
  <c r="F101" i="33"/>
  <c r="G28" i="33"/>
  <c r="F28" i="33"/>
  <c r="G36" i="33"/>
  <c r="F36" i="33"/>
  <c r="G52" i="33"/>
  <c r="F52" i="33"/>
  <c r="G68" i="33"/>
  <c r="F68" i="33"/>
  <c r="G84" i="33"/>
  <c r="F84" i="33"/>
  <c r="G100" i="33"/>
  <c r="F100" i="33"/>
  <c r="F19" i="33"/>
  <c r="G19" i="33"/>
  <c r="F27" i="33"/>
  <c r="G27" i="33"/>
  <c r="F35" i="33"/>
  <c r="G35" i="33"/>
  <c r="F43" i="33"/>
  <c r="G43" i="33"/>
  <c r="F51" i="33"/>
  <c r="G51" i="33"/>
  <c r="F59" i="33"/>
  <c r="G59" i="33"/>
  <c r="F67" i="33"/>
  <c r="G67" i="33"/>
  <c r="F75" i="33"/>
  <c r="G75" i="33"/>
  <c r="F83" i="33"/>
  <c r="G83" i="33"/>
  <c r="F91" i="33"/>
  <c r="G91" i="33"/>
  <c r="F99" i="33"/>
  <c r="G99" i="33"/>
  <c r="F107" i="33"/>
  <c r="G107" i="33"/>
  <c r="G115" i="33"/>
  <c r="F90" i="33"/>
  <c r="G90" i="33"/>
  <c r="F26" i="33"/>
  <c r="G26" i="33"/>
  <c r="F50" i="33"/>
  <c r="G50" i="33"/>
  <c r="F82" i="33"/>
  <c r="G82" i="33"/>
  <c r="F25" i="33"/>
  <c r="G25" i="33"/>
  <c r="G33" i="33"/>
  <c r="F33" i="33"/>
  <c r="F41" i="33"/>
  <c r="G41" i="33"/>
  <c r="F49" i="33"/>
  <c r="G49" i="33"/>
  <c r="F57" i="33"/>
  <c r="G57" i="33"/>
  <c r="F65" i="33"/>
  <c r="G65" i="33"/>
  <c r="F73" i="33"/>
  <c r="G73" i="33"/>
  <c r="F81" i="33"/>
  <c r="G81" i="33"/>
  <c r="F89" i="33"/>
  <c r="G89" i="33"/>
  <c r="F97" i="33"/>
  <c r="G97" i="33"/>
  <c r="F105" i="33"/>
  <c r="G105" i="33"/>
  <c r="F113" i="33"/>
  <c r="G113" i="33"/>
  <c r="F18" i="33"/>
  <c r="G18" i="33"/>
  <c r="F42" i="33"/>
  <c r="G42" i="33"/>
  <c r="F66" i="33"/>
  <c r="G66" i="33"/>
  <c r="F106" i="33"/>
  <c r="G106" i="33"/>
  <c r="F34" i="33"/>
  <c r="G34" i="33"/>
  <c r="F58" i="33"/>
  <c r="G58" i="33"/>
  <c r="F74" i="33"/>
  <c r="G74" i="33"/>
  <c r="F98" i="33"/>
  <c r="G98" i="33"/>
  <c r="F114" i="33"/>
  <c r="G114" i="33"/>
  <c r="G24" i="33"/>
  <c r="F24" i="33"/>
  <c r="F32" i="33"/>
  <c r="G32" i="33"/>
  <c r="F40" i="33"/>
  <c r="G40" i="33"/>
  <c r="G48" i="33"/>
  <c r="F48" i="33"/>
  <c r="F56" i="33"/>
  <c r="G56" i="33"/>
  <c r="F64" i="33"/>
  <c r="G64" i="33"/>
  <c r="F72" i="33"/>
  <c r="G72" i="33"/>
  <c r="F80" i="33"/>
  <c r="G80" i="33"/>
  <c r="F88" i="33"/>
  <c r="G88" i="33"/>
  <c r="G96" i="33"/>
  <c r="F96" i="33"/>
  <c r="F104" i="33"/>
  <c r="G104" i="33"/>
  <c r="F112" i="33"/>
  <c r="G112" i="33"/>
  <c r="F23" i="33"/>
  <c r="G23" i="33"/>
  <c r="F31" i="33"/>
  <c r="G31" i="33"/>
  <c r="F39" i="33"/>
  <c r="G39" i="33"/>
  <c r="F47" i="33"/>
  <c r="G47" i="33"/>
  <c r="F55" i="33"/>
  <c r="G55" i="33"/>
  <c r="F63" i="33"/>
  <c r="G63" i="33"/>
  <c r="F71" i="33"/>
  <c r="G71" i="33"/>
  <c r="F79" i="33"/>
  <c r="G79" i="33"/>
  <c r="F87" i="33"/>
  <c r="G87" i="33"/>
  <c r="F95" i="33"/>
  <c r="G95" i="33"/>
  <c r="F103" i="33"/>
  <c r="G103" i="33"/>
  <c r="F111" i="33"/>
  <c r="G111" i="33"/>
  <c r="G38" i="33"/>
  <c r="F38" i="33"/>
  <c r="G62" i="33"/>
  <c r="F62" i="33"/>
  <c r="G86" i="33"/>
  <c r="F86" i="33"/>
  <c r="G102" i="33"/>
  <c r="F102" i="33"/>
  <c r="G110" i="33"/>
  <c r="F110" i="33"/>
  <c r="G21" i="33"/>
  <c r="F21" i="33"/>
  <c r="G30" i="33"/>
  <c r="F30" i="33"/>
  <c r="G54" i="33"/>
  <c r="F54" i="33"/>
  <c r="G78" i="33"/>
  <c r="F78" i="33"/>
  <c r="G37" i="33"/>
  <c r="F37" i="33"/>
  <c r="G53" i="33"/>
  <c r="F53" i="33"/>
  <c r="G69" i="33"/>
  <c r="F69" i="33"/>
  <c r="G85" i="33"/>
  <c r="F85" i="33"/>
  <c r="G93" i="33"/>
  <c r="F93" i="33"/>
  <c r="G109" i="33"/>
  <c r="F109" i="33"/>
  <c r="G20" i="33"/>
  <c r="F20" i="33"/>
  <c r="G44" i="33"/>
  <c r="F44" i="33"/>
  <c r="G60" i="33"/>
  <c r="F60" i="33"/>
  <c r="G76" i="33"/>
  <c r="F76" i="33"/>
  <c r="G92" i="33"/>
  <c r="F92" i="33"/>
  <c r="G108" i="33"/>
  <c r="F108" i="33"/>
  <c r="H72" i="33"/>
  <c r="J72" i="33" s="1"/>
  <c r="H80" i="33"/>
  <c r="J80" i="33" s="1"/>
  <c r="H53" i="33"/>
  <c r="J53" i="33" s="1"/>
  <c r="H69" i="33"/>
  <c r="J69" i="33" s="1"/>
  <c r="H85" i="33"/>
  <c r="J85" i="33" s="1"/>
  <c r="H101" i="33"/>
  <c r="J101" i="33" s="1"/>
  <c r="H109" i="33"/>
  <c r="J109" i="33" s="1"/>
  <c r="H51" i="33"/>
  <c r="J51" i="33" s="1"/>
  <c r="H59" i="33"/>
  <c r="J59" i="33" s="1"/>
  <c r="H91" i="33"/>
  <c r="J91" i="33" s="1"/>
  <c r="H99" i="33"/>
  <c r="J99" i="33" s="1"/>
  <c r="H107" i="33"/>
  <c r="J107" i="33" s="1"/>
  <c r="H88" i="33"/>
  <c r="J88" i="33" s="1"/>
  <c r="H96" i="33"/>
  <c r="J96" i="33" s="1"/>
  <c r="H104" i="33"/>
  <c r="J104" i="33" s="1"/>
  <c r="H112" i="33"/>
  <c r="J112" i="33" s="1"/>
  <c r="H71" i="33"/>
  <c r="J71" i="33" s="1"/>
  <c r="H95" i="33"/>
  <c r="J95" i="33" s="1"/>
  <c r="H103" i="33"/>
  <c r="J103" i="33" s="1"/>
  <c r="H61" i="33"/>
  <c r="J61" i="33" s="1"/>
  <c r="H76" i="33"/>
  <c r="J76" i="33" s="1"/>
  <c r="H52" i="33"/>
  <c r="J52" i="33" s="1"/>
  <c r="H60" i="33"/>
  <c r="J60" i="33" s="1"/>
  <c r="H68" i="33"/>
  <c r="J68" i="33" s="1"/>
  <c r="H84" i="33"/>
  <c r="J84" i="33" s="1"/>
  <c r="H92" i="33"/>
  <c r="J92" i="33" s="1"/>
  <c r="H100" i="33"/>
  <c r="J100" i="33" s="1"/>
  <c r="H108" i="33"/>
  <c r="J108" i="33" s="1"/>
  <c r="H27" i="33"/>
  <c r="J27" i="33" s="1"/>
  <c r="H67" i="33"/>
  <c r="J67" i="33" s="1"/>
  <c r="H75" i="33"/>
  <c r="J75" i="33" s="1"/>
  <c r="H83" i="33"/>
  <c r="J83" i="33" s="1"/>
  <c r="H115" i="33"/>
  <c r="J115" i="33" s="1"/>
  <c r="H93" i="33"/>
  <c r="J93" i="33" s="1"/>
  <c r="H66" i="33"/>
  <c r="J66" i="33" s="1"/>
  <c r="H82" i="33"/>
  <c r="J82" i="33" s="1"/>
  <c r="H90" i="33"/>
  <c r="J90" i="33" s="1"/>
  <c r="H98" i="33"/>
  <c r="J98" i="33" s="1"/>
  <c r="H50" i="33"/>
  <c r="J50" i="33" s="1"/>
  <c r="H58" i="33"/>
  <c r="J58" i="33" s="1"/>
  <c r="H74" i="33"/>
  <c r="J74" i="33" s="1"/>
  <c r="H106" i="33"/>
  <c r="J106" i="33" s="1"/>
  <c r="H114" i="33"/>
  <c r="J114" i="33" s="1"/>
  <c r="H20" i="33"/>
  <c r="J20" i="33" s="1"/>
  <c r="H49" i="33"/>
  <c r="J49" i="33" s="1"/>
  <c r="H73" i="33"/>
  <c r="J73" i="33" s="1"/>
  <c r="H81" i="33"/>
  <c r="J81" i="33" s="1"/>
  <c r="H105" i="33"/>
  <c r="J105" i="33" s="1"/>
  <c r="H113" i="33"/>
  <c r="J113" i="33" s="1"/>
  <c r="H57" i="33"/>
  <c r="J57" i="33" s="1"/>
  <c r="H65" i="33"/>
  <c r="J65" i="33" s="1"/>
  <c r="H89" i="33"/>
  <c r="J89" i="33" s="1"/>
  <c r="H97" i="33"/>
  <c r="J97" i="33" s="1"/>
  <c r="H77" i="33"/>
  <c r="J77" i="33" s="1"/>
  <c r="H56" i="33"/>
  <c r="J56" i="33" s="1"/>
  <c r="H64" i="33"/>
  <c r="J64" i="33" s="1"/>
  <c r="H46" i="33"/>
  <c r="J46" i="33" s="1"/>
  <c r="H55" i="33"/>
  <c r="J55" i="33" s="1"/>
  <c r="H63" i="33"/>
  <c r="J63" i="33" s="1"/>
  <c r="H79" i="33"/>
  <c r="J79" i="33" s="1"/>
  <c r="H87" i="33"/>
  <c r="J87" i="33" s="1"/>
  <c r="H111" i="33"/>
  <c r="J111" i="33" s="1"/>
  <c r="H78" i="33"/>
  <c r="J78" i="33" s="1"/>
  <c r="H86" i="33"/>
  <c r="J86" i="33" s="1"/>
  <c r="H102" i="33"/>
  <c r="J102" i="33" s="1"/>
  <c r="H54" i="33"/>
  <c r="J54" i="33" s="1"/>
  <c r="H62" i="33"/>
  <c r="J62" i="33" s="1"/>
  <c r="H70" i="33"/>
  <c r="J70" i="33" s="1"/>
  <c r="H94" i="33"/>
  <c r="J94" i="33" s="1"/>
  <c r="H110" i="33"/>
  <c r="J110" i="33" s="1"/>
  <c r="H42" i="33"/>
  <c r="J42" i="33" s="1"/>
  <c r="H23" i="33"/>
  <c r="J23" i="33" s="1"/>
  <c r="H19" i="33"/>
  <c r="J19" i="33" s="1"/>
  <c r="H44" i="33"/>
  <c r="J44" i="33" s="1"/>
  <c r="H32" i="33"/>
  <c r="J32" i="33" s="1"/>
  <c r="H29" i="33"/>
  <c r="J29" i="33" s="1"/>
  <c r="H25" i="33"/>
  <c r="J25" i="33" s="1"/>
  <c r="H43" i="33"/>
  <c r="J43" i="33" s="1"/>
  <c r="H45" i="33"/>
  <c r="J45" i="33" s="1"/>
  <c r="H37" i="33"/>
  <c r="J37" i="33" s="1"/>
  <c r="H36" i="33"/>
  <c r="J36" i="33" s="1"/>
  <c r="H21" i="33"/>
  <c r="J21" i="33" s="1"/>
  <c r="K14" i="26"/>
  <c r="K17" i="25"/>
  <c r="M12" i="30"/>
  <c r="L12" i="30"/>
  <c r="M12" i="27"/>
  <c r="L12" i="27"/>
  <c r="K96" i="33" l="1"/>
  <c r="K101" i="33"/>
  <c r="K71" i="33"/>
  <c r="K59" i="33"/>
  <c r="K103" i="33"/>
  <c r="K69" i="33"/>
  <c r="K51" i="33"/>
  <c r="K104" i="33"/>
  <c r="K72" i="33"/>
  <c r="K53" i="33"/>
  <c r="K109" i="33"/>
  <c r="K91" i="33"/>
  <c r="K88" i="33"/>
  <c r="K95" i="33"/>
  <c r="K107" i="33"/>
  <c r="K85" i="33"/>
  <c r="K112" i="33"/>
  <c r="K80" i="33"/>
  <c r="K99" i="33"/>
  <c r="H22" i="33"/>
  <c r="J22" i="33" s="1"/>
  <c r="H31" i="33"/>
  <c r="J31" i="33" s="1"/>
  <c r="H26" i="33"/>
  <c r="J26" i="33" s="1"/>
  <c r="H34" i="33"/>
  <c r="J34" i="33" s="1"/>
  <c r="H39" i="33"/>
  <c r="J39" i="33" s="1"/>
  <c r="H40" i="33"/>
  <c r="J40" i="33" s="1"/>
  <c r="H47" i="33"/>
  <c r="J47" i="33" s="1"/>
  <c r="H33" i="33"/>
  <c r="J33" i="33" s="1"/>
  <c r="H48" i="33"/>
  <c r="J48" i="33" s="1"/>
  <c r="H30" i="33"/>
  <c r="J30" i="33" s="1"/>
  <c r="K77" i="33"/>
  <c r="K66" i="33"/>
  <c r="K100" i="33"/>
  <c r="K76" i="33"/>
  <c r="K110" i="33"/>
  <c r="K57" i="33"/>
  <c r="K81" i="33"/>
  <c r="K108" i="33"/>
  <c r="K114" i="33"/>
  <c r="K111" i="33"/>
  <c r="K79" i="33"/>
  <c r="K56" i="33"/>
  <c r="K65" i="33"/>
  <c r="K82" i="33"/>
  <c r="K93" i="33"/>
  <c r="K61" i="33"/>
  <c r="K102" i="33"/>
  <c r="K54" i="33"/>
  <c r="K78" i="33"/>
  <c r="K89" i="33"/>
  <c r="K105" i="33"/>
  <c r="K50" i="33"/>
  <c r="K67" i="33"/>
  <c r="K52" i="33"/>
  <c r="K83" i="33"/>
  <c r="K62" i="33"/>
  <c r="K87" i="33"/>
  <c r="K55" i="33"/>
  <c r="K64" i="33"/>
  <c r="K97" i="33"/>
  <c r="K58" i="33"/>
  <c r="K90" i="33"/>
  <c r="K60" i="33"/>
  <c r="K115" i="33"/>
  <c r="K70" i="33"/>
  <c r="K86" i="33"/>
  <c r="K113" i="33"/>
  <c r="K74" i="33"/>
  <c r="K75" i="33"/>
  <c r="K68" i="33"/>
  <c r="K73" i="33"/>
  <c r="K92" i="33"/>
  <c r="K94" i="33"/>
  <c r="K63" i="33"/>
  <c r="K106" i="33"/>
  <c r="K98" i="33"/>
  <c r="K84" i="33"/>
  <c r="H24" i="33"/>
  <c r="J24" i="33" s="1"/>
  <c r="H38" i="33"/>
  <c r="J38" i="33" s="1"/>
  <c r="H41" i="33"/>
  <c r="J41" i="33" s="1"/>
  <c r="H28" i="33"/>
  <c r="J28" i="33" s="1"/>
  <c r="H18" i="33"/>
  <c r="J18" i="33" s="1"/>
  <c r="H35" i="33"/>
  <c r="J35" i="33" s="1"/>
  <c r="E111" i="37" l="1"/>
  <c r="F111" i="37" s="1"/>
  <c r="E12" i="31"/>
  <c r="E11" i="37"/>
  <c r="E112" i="31"/>
  <c r="H112" i="31" s="1"/>
  <c r="E110" i="37"/>
  <c r="F110" i="37" s="1"/>
  <c r="E109" i="37"/>
  <c r="G109" i="37" s="1"/>
  <c r="E108" i="37"/>
  <c r="F108" i="37" s="1"/>
  <c r="E107" i="37"/>
  <c r="G107" i="37" s="1"/>
  <c r="E106" i="37"/>
  <c r="F106" i="37" s="1"/>
  <c r="E105" i="37"/>
  <c r="F105" i="37" s="1"/>
  <c r="E104" i="37"/>
  <c r="G104" i="37" s="1"/>
  <c r="E103" i="37"/>
  <c r="F103" i="37" s="1"/>
  <c r="E102" i="37"/>
  <c r="F102" i="37" s="1"/>
  <c r="E101" i="37"/>
  <c r="G101" i="37" s="1"/>
  <c r="E100" i="37"/>
  <c r="F100" i="37" s="1"/>
  <c r="E99" i="37"/>
  <c r="G99" i="37" s="1"/>
  <c r="E98" i="37"/>
  <c r="G98" i="37" s="1"/>
  <c r="E97" i="37"/>
  <c r="F97" i="37" s="1"/>
  <c r="E96" i="37"/>
  <c r="F96" i="37" s="1"/>
  <c r="E95" i="37"/>
  <c r="F95" i="37" s="1"/>
  <c r="E94" i="37"/>
  <c r="F94" i="37" s="1"/>
  <c r="E93" i="37"/>
  <c r="F93" i="37" s="1"/>
  <c r="E92" i="37"/>
  <c r="F92" i="37" s="1"/>
  <c r="E91" i="37"/>
  <c r="G91" i="37" s="1"/>
  <c r="E90" i="37"/>
  <c r="G90" i="37" s="1"/>
  <c r="E89" i="37"/>
  <c r="F89" i="37" s="1"/>
  <c r="E88" i="37"/>
  <c r="F88" i="37" s="1"/>
  <c r="E87" i="37"/>
  <c r="F87" i="37" s="1"/>
  <c r="E86" i="37"/>
  <c r="F86" i="37" s="1"/>
  <c r="E85" i="37"/>
  <c r="F85" i="37" s="1"/>
  <c r="E84" i="37"/>
  <c r="F84" i="37" s="1"/>
  <c r="E83" i="37"/>
  <c r="G83" i="37" s="1"/>
  <c r="E82" i="37"/>
  <c r="F82" i="37" s="1"/>
  <c r="E81" i="37"/>
  <c r="F81" i="37" s="1"/>
  <c r="E80" i="37"/>
  <c r="F80" i="37" s="1"/>
  <c r="E79" i="37"/>
  <c r="F79" i="37" s="1"/>
  <c r="E78" i="37"/>
  <c r="F78" i="37" s="1"/>
  <c r="E77" i="37"/>
  <c r="G77" i="37" s="1"/>
  <c r="E76" i="37"/>
  <c r="F76" i="37" s="1"/>
  <c r="E75" i="37"/>
  <c r="G75" i="37" s="1"/>
  <c r="E74" i="37"/>
  <c r="G74" i="37" s="1"/>
  <c r="E73" i="37"/>
  <c r="G73" i="37" s="1"/>
  <c r="E72" i="37"/>
  <c r="G72" i="37" s="1"/>
  <c r="E71" i="37"/>
  <c r="F71" i="37" s="1"/>
  <c r="E70" i="37"/>
  <c r="F70" i="37" s="1"/>
  <c r="E69" i="37"/>
  <c r="G69" i="37" s="1"/>
  <c r="E68" i="37"/>
  <c r="F68" i="37" s="1"/>
  <c r="E67" i="37"/>
  <c r="G67" i="37" s="1"/>
  <c r="E66" i="37"/>
  <c r="G66" i="37" s="1"/>
  <c r="E65" i="37"/>
  <c r="G65" i="37" s="1"/>
  <c r="E64" i="37"/>
  <c r="G64" i="37" s="1"/>
  <c r="E63" i="37"/>
  <c r="F63" i="37" s="1"/>
  <c r="E62" i="37"/>
  <c r="F62" i="37" s="1"/>
  <c r="E61" i="37"/>
  <c r="G61" i="37" s="1"/>
  <c r="E60" i="37"/>
  <c r="F60" i="37" s="1"/>
  <c r="E59" i="37"/>
  <c r="G59" i="37" s="1"/>
  <c r="E58" i="37"/>
  <c r="G58" i="37" s="1"/>
  <c r="E57" i="37"/>
  <c r="G57" i="37" s="1"/>
  <c r="E56" i="37"/>
  <c r="F56" i="37" s="1"/>
  <c r="E55" i="37"/>
  <c r="F55" i="37" s="1"/>
  <c r="E54" i="37"/>
  <c r="F54" i="37" s="1"/>
  <c r="E53" i="37"/>
  <c r="G53" i="37" s="1"/>
  <c r="E52" i="37"/>
  <c r="F52" i="37" s="1"/>
  <c r="E51" i="37"/>
  <c r="G51" i="37" s="1"/>
  <c r="E50" i="37"/>
  <c r="G50" i="37" s="1"/>
  <c r="E49" i="37"/>
  <c r="G49" i="37" s="1"/>
  <c r="E48" i="37"/>
  <c r="F48" i="37" s="1"/>
  <c r="E47" i="37"/>
  <c r="F47" i="37" s="1"/>
  <c r="E46" i="37"/>
  <c r="F46" i="37" s="1"/>
  <c r="E45" i="37"/>
  <c r="F45" i="37" s="1"/>
  <c r="E44" i="37"/>
  <c r="F44" i="37" s="1"/>
  <c r="E43" i="37"/>
  <c r="G43" i="37" s="1"/>
  <c r="E42" i="37"/>
  <c r="F42" i="37" s="1"/>
  <c r="E41" i="37"/>
  <c r="G41" i="37" s="1"/>
  <c r="E40" i="37"/>
  <c r="F40" i="37" s="1"/>
  <c r="E39" i="37"/>
  <c r="F39" i="37" s="1"/>
  <c r="E38" i="37"/>
  <c r="F38" i="37" s="1"/>
  <c r="E37" i="37"/>
  <c r="F37" i="37" s="1"/>
  <c r="E36" i="37"/>
  <c r="F36" i="37" s="1"/>
  <c r="E35" i="37"/>
  <c r="F35" i="37" s="1"/>
  <c r="E34" i="37"/>
  <c r="F34" i="37" s="1"/>
  <c r="E33" i="37"/>
  <c r="G33" i="37" s="1"/>
  <c r="E32" i="37"/>
  <c r="F32" i="37" s="1"/>
  <c r="E31" i="37"/>
  <c r="F31" i="37" s="1"/>
  <c r="E30" i="37"/>
  <c r="F30" i="37" s="1"/>
  <c r="E29" i="37"/>
  <c r="F29" i="37" s="1"/>
  <c r="E28" i="37"/>
  <c r="F28" i="37" s="1"/>
  <c r="E27" i="37"/>
  <c r="F27" i="37" s="1"/>
  <c r="E26" i="37"/>
  <c r="F26" i="37" s="1"/>
  <c r="E25" i="37"/>
  <c r="G25" i="37" s="1"/>
  <c r="E24" i="37"/>
  <c r="F24" i="37" s="1"/>
  <c r="E23" i="37"/>
  <c r="F23" i="37" s="1"/>
  <c r="E22" i="37"/>
  <c r="F22" i="37" s="1"/>
  <c r="E21" i="37"/>
  <c r="F21" i="37" s="1"/>
  <c r="E20" i="37"/>
  <c r="F20" i="37" s="1"/>
  <c r="E19" i="37"/>
  <c r="F19" i="37" s="1"/>
  <c r="E18" i="37"/>
  <c r="F18" i="37" s="1"/>
  <c r="E17" i="37"/>
  <c r="G17" i="37" s="1"/>
  <c r="E16" i="37"/>
  <c r="F16" i="37" s="1"/>
  <c r="E15" i="37"/>
  <c r="F15" i="37" s="1"/>
  <c r="E14" i="37"/>
  <c r="F14" i="37" s="1"/>
  <c r="E13" i="37"/>
  <c r="F13" i="37" s="1"/>
  <c r="E12" i="37"/>
  <c r="F12" i="37" s="1"/>
  <c r="E9" i="37"/>
  <c r="L27" i="33"/>
  <c r="L52" i="33"/>
  <c r="F12" i="33"/>
  <c r="F10" i="33"/>
  <c r="K15" i="33"/>
  <c r="J15" i="33"/>
  <c r="L99" i="33" l="1"/>
  <c r="L55" i="33"/>
  <c r="L72" i="33"/>
  <c r="L32" i="33"/>
  <c r="L87" i="33"/>
  <c r="L95" i="33"/>
  <c r="L103" i="33"/>
  <c r="L83" i="33"/>
  <c r="L75" i="33"/>
  <c r="L59" i="33"/>
  <c r="L51" i="33"/>
  <c r="L43" i="33"/>
  <c r="L107" i="33"/>
  <c r="L56" i="33"/>
  <c r="L91" i="33"/>
  <c r="L64" i="33"/>
  <c r="L24" i="33"/>
  <c r="L44" i="33"/>
  <c r="L36" i="33"/>
  <c r="L28" i="33"/>
  <c r="L20" i="33"/>
  <c r="L63" i="33"/>
  <c r="L80" i="33"/>
  <c r="L48" i="33"/>
  <c r="L108" i="33"/>
  <c r="L71" i="33"/>
  <c r="L31" i="33"/>
  <c r="L23" i="33"/>
  <c r="L115" i="33"/>
  <c r="L79" i="33"/>
  <c r="L39" i="33"/>
  <c r="F74" i="37"/>
  <c r="F66" i="37"/>
  <c r="F98" i="37"/>
  <c r="F58" i="37"/>
  <c r="F90" i="37"/>
  <c r="F50" i="37"/>
  <c r="F53" i="37"/>
  <c r="F61" i="37"/>
  <c r="F69" i="37"/>
  <c r="F77" i="37"/>
  <c r="F101" i="37"/>
  <c r="F109" i="37"/>
  <c r="F43" i="37"/>
  <c r="F51" i="37"/>
  <c r="F59" i="37"/>
  <c r="F67" i="37"/>
  <c r="F75" i="37"/>
  <c r="F83" i="37"/>
  <c r="F91" i="37"/>
  <c r="F99" i="37"/>
  <c r="F107" i="37"/>
  <c r="F17" i="37"/>
  <c r="F25" i="37"/>
  <c r="F33" i="37"/>
  <c r="F41" i="37"/>
  <c r="F49" i="37"/>
  <c r="F57" i="37"/>
  <c r="F65" i="37"/>
  <c r="F73" i="37"/>
  <c r="F64" i="37"/>
  <c r="F72" i="37"/>
  <c r="F104" i="37"/>
  <c r="G88" i="37"/>
  <c r="G13" i="37"/>
  <c r="G111" i="37"/>
  <c r="G106" i="37"/>
  <c r="G112" i="31"/>
  <c r="F112" i="31"/>
  <c r="G24" i="37"/>
  <c r="G31" i="37"/>
  <c r="G16" i="37"/>
  <c r="G37" i="37"/>
  <c r="G80" i="37"/>
  <c r="G15" i="37"/>
  <c r="G21" i="37"/>
  <c r="G56" i="37"/>
  <c r="G93" i="37"/>
  <c r="G32" i="37"/>
  <c r="G23" i="37"/>
  <c r="G29" i="37"/>
  <c r="G40" i="37"/>
  <c r="G39" i="37"/>
  <c r="G45" i="37"/>
  <c r="G85" i="37"/>
  <c r="G48" i="37"/>
  <c r="G96" i="37"/>
  <c r="G47" i="37"/>
  <c r="G34" i="37"/>
  <c r="G42" i="37"/>
  <c r="G82" i="37"/>
  <c r="G18" i="37"/>
  <c r="G26" i="37"/>
  <c r="G55" i="37"/>
  <c r="G63" i="37"/>
  <c r="G71" i="37"/>
  <c r="G79" i="37"/>
  <c r="G87" i="37"/>
  <c r="G95" i="37"/>
  <c r="G103" i="37"/>
  <c r="G12" i="37"/>
  <c r="G20" i="37"/>
  <c r="G28" i="37"/>
  <c r="G36" i="37"/>
  <c r="G44" i="37"/>
  <c r="G52" i="37"/>
  <c r="G60" i="37"/>
  <c r="G68" i="37"/>
  <c r="G76" i="37"/>
  <c r="G84" i="37"/>
  <c r="G92" i="37"/>
  <c r="G100" i="37"/>
  <c r="G108" i="37"/>
  <c r="G81" i="37"/>
  <c r="G89" i="37"/>
  <c r="G97" i="37"/>
  <c r="G105" i="37"/>
  <c r="G14" i="37"/>
  <c r="G22" i="37"/>
  <c r="G30" i="37"/>
  <c r="G38" i="37"/>
  <c r="G46" i="37"/>
  <c r="G54" i="37"/>
  <c r="G62" i="37"/>
  <c r="G70" i="37"/>
  <c r="G78" i="37"/>
  <c r="G86" i="37"/>
  <c r="G94" i="37"/>
  <c r="G102" i="37"/>
  <c r="G110" i="37"/>
  <c r="G19" i="37"/>
  <c r="G27" i="37"/>
  <c r="G35" i="37"/>
  <c r="L96" i="33"/>
  <c r="L67" i="33"/>
  <c r="L40" i="33"/>
  <c r="L104" i="33"/>
  <c r="L88" i="33"/>
  <c r="L112" i="33"/>
  <c r="L111" i="33"/>
  <c r="L47" i="33"/>
  <c r="L84" i="33"/>
  <c r="L35" i="33"/>
  <c r="L76" i="33"/>
  <c r="L68" i="33"/>
  <c r="L60" i="33"/>
  <c r="L92" i="33"/>
  <c r="L19" i="33"/>
  <c r="L100" i="33"/>
  <c r="L16" i="33"/>
  <c r="L18" i="33"/>
  <c r="L22" i="33"/>
  <c r="L26" i="33"/>
  <c r="L30" i="33"/>
  <c r="L34" i="33"/>
  <c r="L38" i="33"/>
  <c r="L42" i="33"/>
  <c r="L46" i="33"/>
  <c r="L50" i="33"/>
  <c r="L54" i="33"/>
  <c r="L58" i="33"/>
  <c r="L62" i="33"/>
  <c r="L66" i="33"/>
  <c r="L70" i="33"/>
  <c r="L74" i="33"/>
  <c r="L78" i="33"/>
  <c r="L82" i="33"/>
  <c r="L86" i="33"/>
  <c r="L90" i="33"/>
  <c r="L94" i="33"/>
  <c r="L98" i="33"/>
  <c r="L102" i="33"/>
  <c r="L106" i="33"/>
  <c r="L110" i="33"/>
  <c r="L114" i="33"/>
  <c r="L17" i="33"/>
  <c r="L21" i="33"/>
  <c r="L25" i="33"/>
  <c r="L29" i="33"/>
  <c r="L33" i="33"/>
  <c r="L37" i="33"/>
  <c r="L41" i="33"/>
  <c r="L45" i="33"/>
  <c r="L49" i="33"/>
  <c r="L53" i="33"/>
  <c r="L57" i="33"/>
  <c r="L61" i="33"/>
  <c r="L65" i="33"/>
  <c r="L69" i="33"/>
  <c r="L73" i="33"/>
  <c r="L77" i="33"/>
  <c r="L81" i="33"/>
  <c r="L85" i="33"/>
  <c r="L89" i="33"/>
  <c r="L93" i="33"/>
  <c r="L97" i="33"/>
  <c r="L101" i="33"/>
  <c r="L105" i="33"/>
  <c r="L109" i="33"/>
  <c r="L113" i="33"/>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M80" i="26" s="1"/>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17" i="25"/>
  <c r="G117" i="25" s="1"/>
  <c r="E116" i="25"/>
  <c r="G116" i="25" s="1"/>
  <c r="E115" i="25"/>
  <c r="G115" i="25" s="1"/>
  <c r="E114" i="25"/>
  <c r="G114" i="25" s="1"/>
  <c r="E113" i="25"/>
  <c r="G113" i="25" s="1"/>
  <c r="E112" i="25"/>
  <c r="G112" i="25" s="1"/>
  <c r="E111" i="25"/>
  <c r="G111" i="25" s="1"/>
  <c r="E110" i="25"/>
  <c r="G110" i="25" s="1"/>
  <c r="E109" i="25"/>
  <c r="G109" i="25" s="1"/>
  <c r="E108" i="25"/>
  <c r="E107" i="25"/>
  <c r="G107" i="25" s="1"/>
  <c r="E106" i="25"/>
  <c r="G106" i="25" s="1"/>
  <c r="E105" i="25"/>
  <c r="G105" i="25" s="1"/>
  <c r="E104" i="25"/>
  <c r="G104" i="25" s="1"/>
  <c r="E103" i="25"/>
  <c r="G103" i="25" s="1"/>
  <c r="E102" i="25"/>
  <c r="G102" i="25" s="1"/>
  <c r="E101" i="25"/>
  <c r="G101" i="25" s="1"/>
  <c r="E100" i="25"/>
  <c r="E99" i="25"/>
  <c r="G99" i="25" s="1"/>
  <c r="E98" i="25"/>
  <c r="G98" i="25" s="1"/>
  <c r="E97" i="25"/>
  <c r="G97" i="25" s="1"/>
  <c r="E96" i="25"/>
  <c r="G96" i="25" s="1"/>
  <c r="E95" i="25"/>
  <c r="G95" i="25" s="1"/>
  <c r="E94" i="25"/>
  <c r="G94" i="25" s="1"/>
  <c r="E93" i="25"/>
  <c r="G93" i="25" s="1"/>
  <c r="E92" i="25"/>
  <c r="E91" i="25"/>
  <c r="G91" i="25" s="1"/>
  <c r="E90" i="25"/>
  <c r="G90" i="25" s="1"/>
  <c r="E89" i="25"/>
  <c r="G89" i="25" s="1"/>
  <c r="E88" i="25"/>
  <c r="G88" i="25" s="1"/>
  <c r="E87" i="25"/>
  <c r="G87" i="25" s="1"/>
  <c r="E86" i="25"/>
  <c r="G86" i="25" s="1"/>
  <c r="E85" i="25"/>
  <c r="G85" i="25" s="1"/>
  <c r="E84" i="25"/>
  <c r="E83" i="25"/>
  <c r="G83" i="25" s="1"/>
  <c r="E82" i="25"/>
  <c r="G82" i="25" s="1"/>
  <c r="E81" i="25"/>
  <c r="G81" i="25" s="1"/>
  <c r="E80" i="25"/>
  <c r="G80" i="25" s="1"/>
  <c r="E79" i="25"/>
  <c r="G79" i="25" s="1"/>
  <c r="E78" i="25"/>
  <c r="G78" i="25" s="1"/>
  <c r="E77" i="25"/>
  <c r="G77" i="25" s="1"/>
  <c r="E76" i="25"/>
  <c r="G76" i="25" s="1"/>
  <c r="E75" i="25"/>
  <c r="G75" i="25" s="1"/>
  <c r="E74" i="25"/>
  <c r="G74" i="25" s="1"/>
  <c r="E73" i="25"/>
  <c r="G73" i="25" s="1"/>
  <c r="E72" i="25"/>
  <c r="G72" i="25" s="1"/>
  <c r="E71" i="25"/>
  <c r="G71" i="25" s="1"/>
  <c r="E70" i="25"/>
  <c r="G70" i="25" s="1"/>
  <c r="E69" i="25"/>
  <c r="G69" i="25" s="1"/>
  <c r="E68" i="25"/>
  <c r="G68" i="25" s="1"/>
  <c r="E67" i="25"/>
  <c r="G67" i="25" s="1"/>
  <c r="E66" i="25"/>
  <c r="G66" i="25" s="1"/>
  <c r="E65" i="25"/>
  <c r="G65" i="25" s="1"/>
  <c r="E64" i="25"/>
  <c r="G64" i="25" s="1"/>
  <c r="E63" i="25"/>
  <c r="G63" i="25" s="1"/>
  <c r="E62" i="25"/>
  <c r="G62" i="25" s="1"/>
  <c r="E61" i="25"/>
  <c r="G61" i="25" s="1"/>
  <c r="E60" i="25"/>
  <c r="G60" i="25" s="1"/>
  <c r="E59" i="25"/>
  <c r="G59" i="25" s="1"/>
  <c r="E58" i="25"/>
  <c r="G58" i="25" s="1"/>
  <c r="E57" i="25"/>
  <c r="G57" i="25" s="1"/>
  <c r="E56" i="25"/>
  <c r="G56" i="25" s="1"/>
  <c r="E55" i="25"/>
  <c r="G55" i="25" s="1"/>
  <c r="E54" i="25"/>
  <c r="G54" i="25" s="1"/>
  <c r="E53" i="25"/>
  <c r="G53" i="25" s="1"/>
  <c r="E52" i="25"/>
  <c r="G52" i="25" s="1"/>
  <c r="E51" i="25"/>
  <c r="G51" i="25" s="1"/>
  <c r="E50" i="25"/>
  <c r="G50" i="25" s="1"/>
  <c r="E49" i="25"/>
  <c r="G49" i="25" s="1"/>
  <c r="E48" i="25"/>
  <c r="G48" i="25" s="1"/>
  <c r="E47" i="25"/>
  <c r="G47" i="25" s="1"/>
  <c r="E46" i="25"/>
  <c r="G46" i="25" s="1"/>
  <c r="E45" i="25"/>
  <c r="G45" i="25" s="1"/>
  <c r="E44" i="25"/>
  <c r="G44" i="25" s="1"/>
  <c r="E43" i="25"/>
  <c r="G43" i="25" s="1"/>
  <c r="E42" i="25"/>
  <c r="G42" i="25" s="1"/>
  <c r="E41" i="25"/>
  <c r="G41" i="25" s="1"/>
  <c r="E40" i="25"/>
  <c r="G40" i="25" s="1"/>
  <c r="E39" i="25"/>
  <c r="G39" i="25" s="1"/>
  <c r="E38" i="25"/>
  <c r="G38" i="25" s="1"/>
  <c r="E37" i="25"/>
  <c r="G37" i="25" s="1"/>
  <c r="E36" i="25"/>
  <c r="G36" i="25" s="1"/>
  <c r="E35" i="25"/>
  <c r="G35" i="25" s="1"/>
  <c r="E34" i="25"/>
  <c r="G34" i="25" s="1"/>
  <c r="E33" i="25"/>
  <c r="G33" i="25" s="1"/>
  <c r="E32" i="25"/>
  <c r="G32" i="25" s="1"/>
  <c r="E31" i="25"/>
  <c r="G31" i="25" s="1"/>
  <c r="E30" i="25"/>
  <c r="G30" i="25" s="1"/>
  <c r="E29" i="25"/>
  <c r="G29" i="25" s="1"/>
  <c r="E28" i="25"/>
  <c r="G28" i="25" s="1"/>
  <c r="E27" i="25"/>
  <c r="E26" i="25"/>
  <c r="E25" i="25"/>
  <c r="E24" i="25"/>
  <c r="E23" i="25"/>
  <c r="E22" i="25"/>
  <c r="E21" i="25"/>
  <c r="E20" i="25"/>
  <c r="E19" i="25"/>
  <c r="E18" i="25"/>
  <c r="I85" i="25" l="1"/>
  <c r="K85" i="25" s="1"/>
  <c r="G84" i="25"/>
  <c r="I93" i="25"/>
  <c r="K93" i="25" s="1"/>
  <c r="G92" i="25"/>
  <c r="I101" i="25"/>
  <c r="K101" i="25" s="1"/>
  <c r="G100" i="25"/>
  <c r="I109" i="25"/>
  <c r="K109" i="25" s="1"/>
  <c r="G108" i="25"/>
  <c r="I88" i="25"/>
  <c r="K88" i="25" s="1"/>
  <c r="I96" i="25"/>
  <c r="K96" i="25" s="1"/>
  <c r="I104" i="25"/>
  <c r="K104" i="25" s="1"/>
  <c r="I112" i="25"/>
  <c r="K112" i="25" s="1"/>
  <c r="I55" i="25"/>
  <c r="K55" i="25" s="1"/>
  <c r="I71" i="25"/>
  <c r="K71" i="25" s="1"/>
  <c r="I87" i="25"/>
  <c r="K87" i="25" s="1"/>
  <c r="I95" i="25"/>
  <c r="K95" i="25" s="1"/>
  <c r="I103" i="25"/>
  <c r="K103" i="25" s="1"/>
  <c r="I22" i="25"/>
  <c r="I38" i="25"/>
  <c r="K38" i="25" s="1"/>
  <c r="I44" i="25"/>
  <c r="K44" i="25" s="1"/>
  <c r="I68" i="25"/>
  <c r="K68" i="25" s="1"/>
  <c r="I92" i="25"/>
  <c r="K92" i="25" s="1"/>
  <c r="I100" i="25"/>
  <c r="K100" i="25" s="1"/>
  <c r="I108" i="25"/>
  <c r="K108" i="25" s="1"/>
  <c r="I36" i="25"/>
  <c r="K36" i="25" s="1"/>
  <c r="I52" i="25"/>
  <c r="K52" i="25" s="1"/>
  <c r="I76" i="25"/>
  <c r="K76" i="25" s="1"/>
  <c r="I107" i="25"/>
  <c r="K107" i="25" s="1"/>
  <c r="I28" i="25"/>
  <c r="K28" i="25" s="1"/>
  <c r="I60" i="25"/>
  <c r="K60" i="25" s="1"/>
  <c r="I84" i="25"/>
  <c r="K84" i="25" s="1"/>
  <c r="I99" i="25"/>
  <c r="K99" i="25" s="1"/>
  <c r="I26" i="25"/>
  <c r="K26" i="25" s="1"/>
  <c r="I34" i="25"/>
  <c r="K34" i="25" s="1"/>
  <c r="I42" i="25"/>
  <c r="K42" i="25" s="1"/>
  <c r="I39" i="25"/>
  <c r="K39" i="25" s="1"/>
  <c r="I63" i="25"/>
  <c r="K63" i="25" s="1"/>
  <c r="I79" i="25"/>
  <c r="K79" i="25" s="1"/>
  <c r="I111" i="25"/>
  <c r="K111" i="25" s="1"/>
  <c r="I29" i="25"/>
  <c r="K29" i="25" s="1"/>
  <c r="I37" i="25"/>
  <c r="K37" i="25" s="1"/>
  <c r="I45" i="25"/>
  <c r="K45" i="25" s="1"/>
  <c r="I53" i="25"/>
  <c r="K53" i="25" s="1"/>
  <c r="I61" i="25"/>
  <c r="K61" i="25" s="1"/>
  <c r="I69" i="25"/>
  <c r="K69" i="25" s="1"/>
  <c r="I77" i="25"/>
  <c r="K77" i="25" s="1"/>
  <c r="I51" i="25"/>
  <c r="K51" i="25" s="1"/>
  <c r="I67" i="25"/>
  <c r="K67" i="25" s="1"/>
  <c r="I75" i="25"/>
  <c r="K75" i="25" s="1"/>
  <c r="I40" i="25"/>
  <c r="K40" i="25" s="1"/>
  <c r="I48" i="25"/>
  <c r="K48" i="25" s="1"/>
  <c r="I56" i="25"/>
  <c r="K56" i="25" s="1"/>
  <c r="I64" i="25"/>
  <c r="K64" i="25" s="1"/>
  <c r="I72" i="25"/>
  <c r="K72" i="25" s="1"/>
  <c r="I80" i="25"/>
  <c r="K80" i="25" s="1"/>
  <c r="I116" i="25"/>
  <c r="K116" i="25" s="1"/>
  <c r="I117" i="25"/>
  <c r="K117" i="25" s="1"/>
  <c r="M26" i="25"/>
  <c r="I27" i="25"/>
  <c r="K27" i="25" s="1"/>
  <c r="M42" i="25"/>
  <c r="I43" i="25"/>
  <c r="K43" i="25" s="1"/>
  <c r="I50" i="25"/>
  <c r="K50" i="25" s="1"/>
  <c r="I58" i="25"/>
  <c r="K58" i="25" s="1"/>
  <c r="I74" i="25"/>
  <c r="K74" i="25" s="1"/>
  <c r="I90" i="25"/>
  <c r="K90" i="25" s="1"/>
  <c r="I33" i="25"/>
  <c r="K33" i="25" s="1"/>
  <c r="I41" i="25"/>
  <c r="K41" i="25" s="1"/>
  <c r="I49" i="25"/>
  <c r="K49" i="25" s="1"/>
  <c r="I57" i="25"/>
  <c r="K57" i="25" s="1"/>
  <c r="I65" i="25"/>
  <c r="K65" i="25" s="1"/>
  <c r="I73" i="25"/>
  <c r="K73" i="25" s="1"/>
  <c r="I81" i="25"/>
  <c r="K81" i="25" s="1"/>
  <c r="I89" i="25"/>
  <c r="K89" i="25" s="1"/>
  <c r="I97" i="25"/>
  <c r="K97" i="25" s="1"/>
  <c r="I105" i="25"/>
  <c r="K105" i="25" s="1"/>
  <c r="I113" i="25"/>
  <c r="K113" i="25" s="1"/>
  <c r="I23" i="25"/>
  <c r="M69" i="25"/>
  <c r="I70" i="25"/>
  <c r="K70" i="25" s="1"/>
  <c r="M77" i="25"/>
  <c r="I78" i="25"/>
  <c r="K78" i="25" s="1"/>
  <c r="M93" i="25"/>
  <c r="I94" i="25"/>
  <c r="K94" i="25" s="1"/>
  <c r="M101" i="25"/>
  <c r="I102" i="25"/>
  <c r="K102" i="25" s="1"/>
  <c r="M109" i="25"/>
  <c r="I110" i="25"/>
  <c r="K110" i="25" s="1"/>
  <c r="I30" i="25"/>
  <c r="K30" i="25" s="1"/>
  <c r="I54" i="25"/>
  <c r="K54" i="25" s="1"/>
  <c r="I62" i="25"/>
  <c r="K62" i="25" s="1"/>
  <c r="I86" i="25"/>
  <c r="K86" i="25" s="1"/>
  <c r="M34" i="25"/>
  <c r="I35" i="25"/>
  <c r="K35" i="25" s="1"/>
  <c r="M58" i="25"/>
  <c r="I59" i="25"/>
  <c r="K59" i="25" s="1"/>
  <c r="M82" i="25"/>
  <c r="I83" i="25"/>
  <c r="K83" i="25" s="1"/>
  <c r="M90" i="25"/>
  <c r="I91" i="25"/>
  <c r="K91" i="25" s="1"/>
  <c r="M114" i="25"/>
  <c r="I115" i="25"/>
  <c r="K115" i="25" s="1"/>
  <c r="I66" i="25"/>
  <c r="K66" i="25" s="1"/>
  <c r="I82" i="25"/>
  <c r="K82" i="25" s="1"/>
  <c r="I98" i="25"/>
  <c r="K98" i="25" s="1"/>
  <c r="I106" i="25"/>
  <c r="K106" i="25" s="1"/>
  <c r="I114" i="25"/>
  <c r="K114" i="25" s="1"/>
  <c r="M51" i="25"/>
  <c r="M61" i="25"/>
  <c r="M59" i="25"/>
  <c r="M43" i="25"/>
  <c r="M53" i="25"/>
  <c r="M85" i="25"/>
  <c r="M117" i="25"/>
  <c r="M50" i="25"/>
  <c r="M75" i="25"/>
  <c r="M83" i="25"/>
  <c r="M91" i="25"/>
  <c r="M99" i="25"/>
  <c r="M107" i="25"/>
  <c r="M115" i="25"/>
  <c r="M45" i="25"/>
  <c r="M74" i="25"/>
  <c r="M106" i="25"/>
  <c r="M67" i="25"/>
  <c r="M40" i="25"/>
  <c r="M48" i="25"/>
  <c r="M56" i="25"/>
  <c r="M64" i="25"/>
  <c r="M72" i="25"/>
  <c r="M80" i="25"/>
  <c r="M88" i="25"/>
  <c r="M96" i="25"/>
  <c r="M104" i="25"/>
  <c r="M112" i="25"/>
  <c r="M66" i="25"/>
  <c r="M98" i="25"/>
  <c r="G10" i="37"/>
  <c r="G11" i="37" s="1"/>
  <c r="M57" i="26"/>
  <c r="M38" i="26"/>
  <c r="M46" i="26"/>
  <c r="M54" i="26"/>
  <c r="M62" i="26"/>
  <c r="M70" i="26"/>
  <c r="M78" i="26"/>
  <c r="M86" i="26"/>
  <c r="M94" i="26"/>
  <c r="M102" i="26"/>
  <c r="M110" i="26"/>
  <c r="M49" i="26"/>
  <c r="M37" i="26"/>
  <c r="M45" i="26"/>
  <c r="M53" i="26"/>
  <c r="M61" i="26"/>
  <c r="M69" i="26"/>
  <c r="M77" i="26"/>
  <c r="M85" i="26"/>
  <c r="M93" i="26"/>
  <c r="M101" i="26"/>
  <c r="M109" i="26"/>
  <c r="M65" i="26"/>
  <c r="M73" i="26"/>
  <c r="M81" i="26"/>
  <c r="M89" i="26"/>
  <c r="M97" i="26"/>
  <c r="M105" i="26"/>
  <c r="M113" i="26"/>
  <c r="M41" i="26"/>
  <c r="L14" i="33"/>
  <c r="L15" i="33" s="1"/>
  <c r="E9" i="33"/>
  <c r="E10" i="33" s="1"/>
  <c r="I81" i="33"/>
  <c r="I85" i="33"/>
  <c r="I53" i="33"/>
  <c r="I89" i="33"/>
  <c r="I73" i="33"/>
  <c r="I57" i="33"/>
  <c r="M33" i="26"/>
  <c r="M17" i="26"/>
  <c r="M23" i="26"/>
  <c r="M31" i="26"/>
  <c r="M25" i="26"/>
  <c r="M22" i="26"/>
  <c r="M30" i="26"/>
  <c r="M21" i="26"/>
  <c r="M29" i="26"/>
  <c r="M19" i="26"/>
  <c r="M27" i="26"/>
  <c r="M23" i="25"/>
  <c r="M20" i="25"/>
  <c r="M28" i="25"/>
  <c r="M36" i="25"/>
  <c r="M29" i="25"/>
  <c r="M27" i="25"/>
  <c r="M35" i="25"/>
  <c r="M33" i="25"/>
  <c r="M21" i="25"/>
  <c r="M22" i="25"/>
  <c r="M19" i="25"/>
  <c r="M25" i="25"/>
  <c r="M24" i="25"/>
  <c r="M32" i="25"/>
  <c r="M31" i="25"/>
  <c r="M30" i="25"/>
  <c r="M37" i="25"/>
  <c r="M18" i="25"/>
  <c r="M39" i="25"/>
  <c r="M47" i="25"/>
  <c r="M55" i="25"/>
  <c r="M63" i="25"/>
  <c r="M71" i="25"/>
  <c r="M79" i="25"/>
  <c r="M87" i="25"/>
  <c r="M95" i="25"/>
  <c r="M103" i="25"/>
  <c r="M111" i="25"/>
  <c r="M38" i="25"/>
  <c r="M46" i="25"/>
  <c r="M54" i="25"/>
  <c r="M62" i="25"/>
  <c r="M70" i="25"/>
  <c r="M78" i="25"/>
  <c r="M86" i="25"/>
  <c r="M94" i="25"/>
  <c r="M102" i="25"/>
  <c r="M110" i="25"/>
  <c r="M44" i="25"/>
  <c r="M52" i="25"/>
  <c r="M60" i="25"/>
  <c r="M68" i="25"/>
  <c r="M76" i="25"/>
  <c r="M84" i="25"/>
  <c r="M92" i="25"/>
  <c r="M100" i="25"/>
  <c r="M108" i="25"/>
  <c r="M116" i="25"/>
  <c r="M41" i="25"/>
  <c r="M49" i="25"/>
  <c r="M57" i="25"/>
  <c r="M65" i="25"/>
  <c r="M73" i="25"/>
  <c r="M81" i="25"/>
  <c r="M89" i="25"/>
  <c r="M97" i="25"/>
  <c r="M105" i="25"/>
  <c r="M113" i="25"/>
  <c r="M36" i="26"/>
  <c r="M44" i="26"/>
  <c r="M52" i="26"/>
  <c r="M60" i="26"/>
  <c r="M68" i="26"/>
  <c r="M76" i="26"/>
  <c r="M84" i="26"/>
  <c r="M92" i="26"/>
  <c r="M100" i="26"/>
  <c r="M108" i="26"/>
  <c r="M35" i="26"/>
  <c r="M43" i="26"/>
  <c r="M51" i="26"/>
  <c r="M59" i="26"/>
  <c r="M67" i="26"/>
  <c r="M75" i="26"/>
  <c r="M83" i="26"/>
  <c r="M91" i="26"/>
  <c r="M99" i="26"/>
  <c r="M107" i="26"/>
  <c r="M42" i="26"/>
  <c r="M50" i="26"/>
  <c r="M58" i="26"/>
  <c r="M66" i="26"/>
  <c r="M74" i="26"/>
  <c r="M82" i="26"/>
  <c r="M90" i="26"/>
  <c r="M98" i="26"/>
  <c r="M106" i="26"/>
  <c r="M114" i="26"/>
  <c r="M40" i="26"/>
  <c r="M48" i="26"/>
  <c r="M56" i="26"/>
  <c r="M64" i="26"/>
  <c r="M72" i="26"/>
  <c r="M88" i="26"/>
  <c r="M96" i="26"/>
  <c r="M104" i="26"/>
  <c r="M112" i="26"/>
  <c r="M39" i="26"/>
  <c r="M47" i="26"/>
  <c r="M55" i="26"/>
  <c r="M63" i="26"/>
  <c r="M71" i="26"/>
  <c r="M79" i="26"/>
  <c r="M87" i="26"/>
  <c r="M95" i="26"/>
  <c r="M103" i="26"/>
  <c r="M111" i="26"/>
  <c r="M15" i="26"/>
  <c r="M20" i="26"/>
  <c r="M28" i="26"/>
  <c r="M18" i="26"/>
  <c r="M26" i="26"/>
  <c r="M34" i="26"/>
  <c r="M16" i="26"/>
  <c r="M24" i="26"/>
  <c r="M32" i="26"/>
  <c r="E10" i="39" l="1"/>
  <c r="F16" i="33"/>
  <c r="G17" i="33"/>
  <c r="F17" i="33"/>
  <c r="G16" i="33"/>
  <c r="K32" i="33"/>
  <c r="K39" i="33"/>
  <c r="K22" i="33"/>
  <c r="K47" i="33"/>
  <c r="K42" i="33"/>
  <c r="K26" i="33"/>
  <c r="K49" i="33"/>
  <c r="K43" i="33"/>
  <c r="K45" i="33"/>
  <c r="K21" i="33"/>
  <c r="K44" i="33"/>
  <c r="K36" i="33"/>
  <c r="K25" i="33"/>
  <c r="K37" i="33"/>
  <c r="K34" i="33"/>
  <c r="K30" i="33"/>
  <c r="K19" i="33"/>
  <c r="K23" i="33"/>
  <c r="K20" i="33"/>
  <c r="K29" i="33"/>
  <c r="K40" i="33"/>
  <c r="K48" i="33"/>
  <c r="K33" i="33"/>
  <c r="K27" i="33"/>
  <c r="K46" i="33"/>
  <c r="K31" i="33"/>
  <c r="K24" i="33"/>
  <c r="K35" i="33"/>
  <c r="K18" i="33"/>
  <c r="K41" i="33"/>
  <c r="K38" i="33"/>
  <c r="K28" i="33"/>
  <c r="I101" i="33"/>
  <c r="I113" i="33"/>
  <c r="I77" i="33"/>
  <c r="I82" i="33"/>
  <c r="F115" i="33"/>
  <c r="I87" i="33"/>
  <c r="I71" i="33"/>
  <c r="I84" i="33"/>
  <c r="I96" i="33"/>
  <c r="I74" i="33"/>
  <c r="I88" i="33"/>
  <c r="I78" i="33"/>
  <c r="I94" i="33"/>
  <c r="I106" i="33"/>
  <c r="I105" i="33"/>
  <c r="I65" i="33"/>
  <c r="I104" i="33"/>
  <c r="I52" i="33"/>
  <c r="I64" i="33"/>
  <c r="I56" i="33"/>
  <c r="I100" i="33"/>
  <c r="I51" i="33"/>
  <c r="I62" i="33"/>
  <c r="I54" i="33"/>
  <c r="I75" i="33"/>
  <c r="I63" i="33"/>
  <c r="I109" i="33"/>
  <c r="I59" i="33"/>
  <c r="I90" i="33"/>
  <c r="I79" i="33"/>
  <c r="I58" i="33"/>
  <c r="I67" i="33"/>
  <c r="I91" i="33"/>
  <c r="I69" i="33"/>
  <c r="I97" i="33"/>
  <c r="I61" i="33"/>
  <c r="I80" i="33"/>
  <c r="I76" i="33"/>
  <c r="I108" i="33"/>
  <c r="I95" i="33"/>
  <c r="I99" i="33"/>
  <c r="I50" i="33"/>
  <c r="I112" i="33"/>
  <c r="I55" i="33"/>
  <c r="I86" i="33"/>
  <c r="I111" i="33"/>
  <c r="I107" i="33"/>
  <c r="I68" i="33"/>
  <c r="I83" i="33"/>
  <c r="I103" i="33"/>
  <c r="I114" i="33"/>
  <c r="I66" i="33"/>
  <c r="E58" i="33"/>
  <c r="E111" i="33"/>
  <c r="E52" i="33"/>
  <c r="E86" i="33"/>
  <c r="E79" i="33"/>
  <c r="E88" i="33"/>
  <c r="E96" i="33"/>
  <c r="E64" i="33"/>
  <c r="E93" i="33"/>
  <c r="E97" i="33"/>
  <c r="E55" i="33"/>
  <c r="E73" i="33"/>
  <c r="E83" i="33"/>
  <c r="E65" i="33"/>
  <c r="E85" i="33"/>
  <c r="E63" i="33"/>
  <c r="E71" i="33"/>
  <c r="E115" i="33"/>
  <c r="E114" i="33"/>
  <c r="E72" i="33"/>
  <c r="E112" i="33"/>
  <c r="E66" i="33"/>
  <c r="E87" i="33"/>
  <c r="E103" i="33"/>
  <c r="E67" i="33"/>
  <c r="E51" i="33"/>
  <c r="E98" i="33"/>
  <c r="E76" i="33"/>
  <c r="E80" i="33"/>
  <c r="E108" i="33"/>
  <c r="E57" i="33"/>
  <c r="E82" i="33"/>
  <c r="E99" i="33"/>
  <c r="E56" i="33"/>
  <c r="E105" i="33"/>
  <c r="E102" i="33"/>
  <c r="E84" i="33"/>
  <c r="E69" i="33"/>
  <c r="E92" i="33"/>
  <c r="E70" i="33"/>
  <c r="E54" i="33"/>
  <c r="E106" i="33"/>
  <c r="E50" i="33"/>
  <c r="E94" i="33"/>
  <c r="E60" i="33"/>
  <c r="E109" i="33"/>
  <c r="E77" i="33"/>
  <c r="E53" i="33"/>
  <c r="E90" i="33"/>
  <c r="E113" i="33"/>
  <c r="E104" i="33"/>
  <c r="E74" i="33"/>
  <c r="E75" i="33"/>
  <c r="E107" i="33"/>
  <c r="E91" i="33"/>
  <c r="E68" i="33"/>
  <c r="E101" i="33"/>
  <c r="E78" i="33"/>
  <c r="E81" i="33"/>
  <c r="E95" i="33"/>
  <c r="E59" i="33"/>
  <c r="E110" i="33"/>
  <c r="E61" i="33"/>
  <c r="E89" i="33"/>
  <c r="E100" i="33"/>
  <c r="E62" i="33"/>
  <c r="I93" i="33"/>
  <c r="I72" i="33"/>
  <c r="I92" i="33"/>
  <c r="I60" i="33"/>
  <c r="I110" i="33"/>
  <c r="I70" i="33"/>
  <c r="I98" i="33"/>
  <c r="I115" i="33"/>
  <c r="I102" i="33"/>
  <c r="E35" i="33"/>
  <c r="E47" i="33"/>
  <c r="E44" i="33"/>
  <c r="E28" i="33"/>
  <c r="E46" i="33"/>
  <c r="E30" i="33"/>
  <c r="E26" i="33"/>
  <c r="E41" i="33"/>
  <c r="E36" i="33"/>
  <c r="E43" i="33"/>
  <c r="E25" i="33"/>
  <c r="E23" i="33"/>
  <c r="E33" i="33"/>
  <c r="E42" i="33"/>
  <c r="E45" i="33"/>
  <c r="E38" i="33"/>
  <c r="E39" i="33"/>
  <c r="E27" i="33"/>
  <c r="E24" i="33"/>
  <c r="E29" i="33"/>
  <c r="E22" i="33"/>
  <c r="E49" i="33"/>
  <c r="E40" i="33"/>
  <c r="E32" i="33"/>
  <c r="E37" i="33"/>
  <c r="E48" i="33"/>
  <c r="E31" i="33"/>
  <c r="E34" i="33"/>
  <c r="E21" i="33"/>
  <c r="E20" i="33"/>
  <c r="I25" i="33"/>
  <c r="I37" i="33"/>
  <c r="I33" i="33"/>
  <c r="I45" i="33"/>
  <c r="I36" i="33"/>
  <c r="I29" i="33"/>
  <c r="I28" i="33"/>
  <c r="I20" i="33"/>
  <c r="I42" i="33"/>
  <c r="I43" i="33"/>
  <c r="I41" i="33"/>
  <c r="I21" i="33"/>
  <c r="I49" i="33"/>
  <c r="I44" i="33"/>
  <c r="I31" i="33"/>
  <c r="I27" i="33"/>
  <c r="I46" i="33"/>
  <c r="I19" i="33"/>
  <c r="I32" i="33"/>
  <c r="I26" i="33"/>
  <c r="I47" i="33"/>
  <c r="I18" i="33"/>
  <c r="I23" i="33"/>
  <c r="I30" i="33"/>
  <c r="I35" i="33"/>
  <c r="I39" i="33"/>
  <c r="I22" i="33"/>
  <c r="I48" i="33"/>
  <c r="I40" i="33"/>
  <c r="I24" i="33"/>
  <c r="I38" i="33"/>
  <c r="I34" i="33"/>
  <c r="E13" i="31"/>
  <c r="E18" i="31"/>
  <c r="E19" i="31"/>
  <c r="E20" i="31"/>
  <c r="E21" i="31"/>
  <c r="E22" i="31"/>
  <c r="E23" i="31"/>
  <c r="E24" i="31"/>
  <c r="H24" i="31" s="1"/>
  <c r="E25" i="31"/>
  <c r="E26" i="31"/>
  <c r="E27" i="31"/>
  <c r="E28" i="31"/>
  <c r="E29" i="31"/>
  <c r="E30" i="31"/>
  <c r="E31" i="31"/>
  <c r="E32" i="31"/>
  <c r="E33" i="31"/>
  <c r="E34" i="31"/>
  <c r="E35" i="31"/>
  <c r="H35" i="31" s="1"/>
  <c r="E36" i="31"/>
  <c r="E37" i="31"/>
  <c r="E38" i="31"/>
  <c r="E39" i="31"/>
  <c r="E40" i="31"/>
  <c r="E41" i="31"/>
  <c r="H41" i="31" s="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7" i="31"/>
  <c r="E16" i="31"/>
  <c r="E15" i="31"/>
  <c r="E14" i="31"/>
  <c r="E10" i="31"/>
  <c r="W112" i="30"/>
  <c r="J110" i="30"/>
  <c r="W109" i="30"/>
  <c r="J106" i="30"/>
  <c r="J102" i="30"/>
  <c r="W101" i="30"/>
  <c r="J98" i="30"/>
  <c r="W97" i="30"/>
  <c r="J94" i="30"/>
  <c r="W93" i="30"/>
  <c r="J91" i="30"/>
  <c r="J90" i="30"/>
  <c r="W89" i="30"/>
  <c r="J87" i="30"/>
  <c r="J86" i="30"/>
  <c r="W85" i="30"/>
  <c r="J83" i="30"/>
  <c r="J82" i="30"/>
  <c r="W80" i="30"/>
  <c r="J79" i="30"/>
  <c r="J75" i="30"/>
  <c r="J73" i="30"/>
  <c r="J71" i="30"/>
  <c r="J69" i="30"/>
  <c r="J67" i="30"/>
  <c r="J66" i="30"/>
  <c r="J65" i="30"/>
  <c r="J63" i="30"/>
  <c r="J61" i="30"/>
  <c r="W60" i="30"/>
  <c r="J59" i="30"/>
  <c r="J58" i="30"/>
  <c r="J55" i="30"/>
  <c r="W53" i="30"/>
  <c r="J51" i="30"/>
  <c r="J50" i="30"/>
  <c r="W49" i="30"/>
  <c r="W48" i="30"/>
  <c r="J47" i="30"/>
  <c r="J46" i="30"/>
  <c r="W45" i="30"/>
  <c r="J43" i="30"/>
  <c r="J41" i="30"/>
  <c r="J39" i="30"/>
  <c r="J38" i="30"/>
  <c r="W37" i="30"/>
  <c r="J35" i="30"/>
  <c r="J33" i="30"/>
  <c r="J31" i="30"/>
  <c r="J30" i="30"/>
  <c r="J29" i="30"/>
  <c r="J23" i="30"/>
  <c r="J22" i="30"/>
  <c r="J21" i="30"/>
  <c r="J19" i="30"/>
  <c r="J18" i="30"/>
  <c r="J17" i="30"/>
  <c r="J15" i="30"/>
  <c r="J17" i="33" l="1"/>
  <c r="K17" i="33"/>
  <c r="E12" i="33"/>
  <c r="E11" i="39" s="1"/>
  <c r="G54" i="39" s="1"/>
  <c r="I17" i="33"/>
  <c r="W92" i="30"/>
  <c r="E74" i="39"/>
  <c r="E66" i="39"/>
  <c r="E105" i="39"/>
  <c r="E71" i="39"/>
  <c r="E87" i="39"/>
  <c r="E84" i="39"/>
  <c r="E108" i="39"/>
  <c r="E18" i="39"/>
  <c r="E30" i="39"/>
  <c r="E114" i="39"/>
  <c r="E42" i="39"/>
  <c r="E17" i="39"/>
  <c r="E40" i="39"/>
  <c r="E72" i="39"/>
  <c r="E104" i="39"/>
  <c r="E101" i="39"/>
  <c r="E75" i="39"/>
  <c r="E93" i="39"/>
  <c r="E67" i="39"/>
  <c r="E89" i="39"/>
  <c r="E47" i="39"/>
  <c r="E63" i="39"/>
  <c r="E68" i="39"/>
  <c r="E97" i="39"/>
  <c r="E25" i="39"/>
  <c r="E34" i="39"/>
  <c r="E81" i="39"/>
  <c r="E23" i="39"/>
  <c r="E60" i="39"/>
  <c r="E65" i="39"/>
  <c r="E78" i="39"/>
  <c r="E26" i="39"/>
  <c r="E96" i="39"/>
  <c r="E85" i="39"/>
  <c r="E16" i="39"/>
  <c r="E73" i="39"/>
  <c r="E111" i="39"/>
  <c r="E52" i="39"/>
  <c r="E33" i="39"/>
  <c r="E70" i="39"/>
  <c r="E110" i="39"/>
  <c r="E77" i="39"/>
  <c r="E51" i="39"/>
  <c r="E57" i="39"/>
  <c r="E79" i="39"/>
  <c r="E44" i="39"/>
  <c r="E15" i="39"/>
  <c r="E90" i="39"/>
  <c r="E62" i="39"/>
  <c r="E102" i="39"/>
  <c r="E24" i="39"/>
  <c r="E56" i="39"/>
  <c r="E88" i="39"/>
  <c r="E61" i="39"/>
  <c r="E69" i="39"/>
  <c r="E43" i="39"/>
  <c r="E107" i="39"/>
  <c r="E49" i="39"/>
  <c r="E55" i="39"/>
  <c r="E36" i="39"/>
  <c r="E39" i="39"/>
  <c r="E54" i="39"/>
  <c r="E37" i="39"/>
  <c r="E45" i="39"/>
  <c r="E76" i="39"/>
  <c r="E35" i="39"/>
  <c r="E99" i="39"/>
  <c r="E32" i="39"/>
  <c r="E41" i="39"/>
  <c r="E95" i="39"/>
  <c r="E28" i="39"/>
  <c r="E100" i="39"/>
  <c r="E46" i="39"/>
  <c r="E94" i="39"/>
  <c r="E58" i="39"/>
  <c r="E98" i="39"/>
  <c r="E48" i="39"/>
  <c r="E80" i="39"/>
  <c r="E112" i="39"/>
  <c r="E21" i="39"/>
  <c r="E53" i="39"/>
  <c r="E27" i="39"/>
  <c r="E91" i="39"/>
  <c r="E64" i="39"/>
  <c r="E31" i="39"/>
  <c r="E113" i="39"/>
  <c r="E103" i="39"/>
  <c r="E20" i="39"/>
  <c r="E92" i="39"/>
  <c r="E38" i="39"/>
  <c r="E22" i="39"/>
  <c r="E86" i="39"/>
  <c r="E50" i="39"/>
  <c r="E109" i="39"/>
  <c r="E29" i="39"/>
  <c r="E19" i="39"/>
  <c r="E83" i="39"/>
  <c r="E106" i="39"/>
  <c r="E82" i="39"/>
  <c r="E59" i="39"/>
  <c r="E17" i="33"/>
  <c r="E18" i="33"/>
  <c r="E19" i="33"/>
  <c r="E16" i="33"/>
  <c r="W40" i="30"/>
  <c r="W32" i="30"/>
  <c r="W100" i="30"/>
  <c r="W57" i="30"/>
  <c r="W65" i="30"/>
  <c r="W77" i="30"/>
  <c r="W68" i="30"/>
  <c r="W81" i="30"/>
  <c r="W104" i="30"/>
  <c r="W29" i="30"/>
  <c r="N48" i="30"/>
  <c r="J48" i="30"/>
  <c r="W62" i="30"/>
  <c r="J62" i="30"/>
  <c r="N80" i="30"/>
  <c r="J80" i="30"/>
  <c r="N97" i="30"/>
  <c r="J97" i="30"/>
  <c r="N112" i="30"/>
  <c r="J112" i="30"/>
  <c r="W33" i="30"/>
  <c r="W41" i="30"/>
  <c r="W44" i="30"/>
  <c r="W73" i="30"/>
  <c r="W76" i="30"/>
  <c r="W105" i="30"/>
  <c r="W108" i="30"/>
  <c r="N53" i="30"/>
  <c r="J53" i="30"/>
  <c r="N68" i="30"/>
  <c r="J68" i="30"/>
  <c r="N85" i="30"/>
  <c r="J85" i="30"/>
  <c r="N100" i="30"/>
  <c r="J100" i="30"/>
  <c r="N103" i="30"/>
  <c r="J103" i="30"/>
  <c r="W61" i="30"/>
  <c r="W64" i="30"/>
  <c r="W96" i="30"/>
  <c r="N56" i="30"/>
  <c r="J56" i="30"/>
  <c r="W70" i="30"/>
  <c r="J70" i="30"/>
  <c r="N88" i="30"/>
  <c r="J88" i="30"/>
  <c r="N105" i="30"/>
  <c r="J105" i="30"/>
  <c r="W52" i="30"/>
  <c r="W84" i="30"/>
  <c r="N28" i="30"/>
  <c r="J28" i="30"/>
  <c r="N76" i="30"/>
  <c r="J76" i="30"/>
  <c r="N93" i="30"/>
  <c r="J93" i="30"/>
  <c r="N108" i="30"/>
  <c r="J108" i="30"/>
  <c r="N111" i="30"/>
  <c r="J111" i="30"/>
  <c r="W69" i="30"/>
  <c r="W72" i="30"/>
  <c r="N36" i="30"/>
  <c r="J36" i="30"/>
  <c r="J27" i="30"/>
  <c r="N49" i="30"/>
  <c r="J49" i="30"/>
  <c r="N64" i="30"/>
  <c r="J64" i="30"/>
  <c r="W78" i="30"/>
  <c r="J78" i="30"/>
  <c r="N81" i="30"/>
  <c r="J81" i="30"/>
  <c r="N96" i="30"/>
  <c r="J96" i="30"/>
  <c r="N99" i="30"/>
  <c r="J99" i="30"/>
  <c r="N84" i="30"/>
  <c r="J84" i="30"/>
  <c r="N101" i="30"/>
  <c r="J101" i="30"/>
  <c r="N44" i="30"/>
  <c r="J44" i="30"/>
  <c r="W26" i="30"/>
  <c r="J26" i="30"/>
  <c r="W54" i="30"/>
  <c r="J54" i="30"/>
  <c r="N57" i="30"/>
  <c r="J57" i="30"/>
  <c r="N72" i="30"/>
  <c r="J72" i="30"/>
  <c r="N89" i="30"/>
  <c r="J89" i="30"/>
  <c r="N104" i="30"/>
  <c r="J104" i="30"/>
  <c r="N107" i="30"/>
  <c r="J107" i="30"/>
  <c r="N52" i="30"/>
  <c r="J52" i="30"/>
  <c r="N25" i="30"/>
  <c r="J25" i="30"/>
  <c r="N37" i="30"/>
  <c r="J37" i="30"/>
  <c r="N32" i="30"/>
  <c r="J32" i="30"/>
  <c r="N34" i="30"/>
  <c r="J34" i="30"/>
  <c r="N40" i="30"/>
  <c r="J40" i="30"/>
  <c r="W42" i="30"/>
  <c r="J42" i="30"/>
  <c r="N45" i="30"/>
  <c r="J45" i="30"/>
  <c r="N60" i="30"/>
  <c r="J60" i="30"/>
  <c r="W74" i="30"/>
  <c r="J74" i="30"/>
  <c r="N77" i="30"/>
  <c r="J77" i="30"/>
  <c r="N92" i="30"/>
  <c r="J92" i="30"/>
  <c r="N95" i="30"/>
  <c r="J95" i="30"/>
  <c r="N109" i="30"/>
  <c r="J109" i="30"/>
  <c r="W28" i="30"/>
  <c r="W36" i="30"/>
  <c r="W56" i="30"/>
  <c r="W88" i="30"/>
  <c r="F16" i="31"/>
  <c r="G16" i="31"/>
  <c r="F96" i="31"/>
  <c r="G96" i="31"/>
  <c r="F105" i="31"/>
  <c r="G105" i="31"/>
  <c r="F57" i="31"/>
  <c r="G57" i="31"/>
  <c r="F108" i="31"/>
  <c r="G108" i="31"/>
  <c r="F100" i="31"/>
  <c r="G100" i="31"/>
  <c r="F92" i="31"/>
  <c r="G92" i="31"/>
  <c r="F84" i="31"/>
  <c r="G84" i="31"/>
  <c r="H76" i="31"/>
  <c r="F76" i="31"/>
  <c r="G76" i="31"/>
  <c r="F68" i="31"/>
  <c r="G68" i="31"/>
  <c r="F60" i="31"/>
  <c r="G60" i="31"/>
  <c r="F52" i="31"/>
  <c r="G52" i="31"/>
  <c r="F44" i="31"/>
  <c r="G44" i="31"/>
  <c r="H36" i="31"/>
  <c r="F36" i="31"/>
  <c r="G36" i="31"/>
  <c r="H28" i="31"/>
  <c r="F28" i="31"/>
  <c r="G28" i="31"/>
  <c r="F20" i="31"/>
  <c r="G20" i="31"/>
  <c r="F72" i="31"/>
  <c r="G72" i="31"/>
  <c r="F73" i="31"/>
  <c r="G73" i="31"/>
  <c r="F109" i="31"/>
  <c r="G109" i="31"/>
  <c r="F101" i="31"/>
  <c r="G101" i="31"/>
  <c r="F93" i="31"/>
  <c r="G93" i="31"/>
  <c r="F85" i="31"/>
  <c r="G85" i="31"/>
  <c r="F77" i="31"/>
  <c r="G77" i="31"/>
  <c r="F69" i="31"/>
  <c r="G69" i="31"/>
  <c r="F61" i="31"/>
  <c r="G61" i="31"/>
  <c r="F53" i="31"/>
  <c r="G53" i="31"/>
  <c r="F45" i="31"/>
  <c r="G45" i="31"/>
  <c r="F37" i="31"/>
  <c r="G37" i="31"/>
  <c r="F29" i="31"/>
  <c r="G29" i="31"/>
  <c r="F21" i="31"/>
  <c r="G21" i="31"/>
  <c r="F88" i="31"/>
  <c r="G88" i="31"/>
  <c r="F97" i="31"/>
  <c r="G97" i="31"/>
  <c r="F49" i="31"/>
  <c r="G49" i="31"/>
  <c r="F110" i="31"/>
  <c r="G110" i="31"/>
  <c r="F102" i="31"/>
  <c r="G102" i="31"/>
  <c r="F94" i="31"/>
  <c r="G94" i="31"/>
  <c r="F86" i="31"/>
  <c r="G86" i="31"/>
  <c r="F78" i="31"/>
  <c r="G78" i="31"/>
  <c r="F70" i="31"/>
  <c r="G70" i="31"/>
  <c r="F62" i="31"/>
  <c r="G62" i="31"/>
  <c r="F54" i="31"/>
  <c r="G54" i="31"/>
  <c r="F46" i="31"/>
  <c r="G46" i="31"/>
  <c r="F38" i="31"/>
  <c r="G38" i="31"/>
  <c r="F30" i="31"/>
  <c r="G30" i="31"/>
  <c r="F22" i="31"/>
  <c r="G22" i="31"/>
  <c r="F81" i="31"/>
  <c r="G81" i="31"/>
  <c r="H33" i="31"/>
  <c r="F33" i="31"/>
  <c r="G33" i="31"/>
  <c r="F111" i="31"/>
  <c r="G111" i="31"/>
  <c r="F103" i="31"/>
  <c r="G103" i="31"/>
  <c r="F95" i="31"/>
  <c r="G95" i="31"/>
  <c r="F87" i="31"/>
  <c r="G87" i="31"/>
  <c r="F79" i="31"/>
  <c r="G79" i="31"/>
  <c r="F71" i="31"/>
  <c r="G71" i="31"/>
  <c r="F63" i="31"/>
  <c r="G63" i="31"/>
  <c r="F55" i="31"/>
  <c r="G55" i="31"/>
  <c r="F47" i="31"/>
  <c r="G47" i="31"/>
  <c r="F39" i="31"/>
  <c r="G39" i="31"/>
  <c r="F31" i="31"/>
  <c r="G31" i="31"/>
  <c r="F23" i="31"/>
  <c r="G23" i="31"/>
  <c r="F64" i="31"/>
  <c r="G64" i="31"/>
  <c r="F56" i="31"/>
  <c r="G56" i="31"/>
  <c r="F48" i="31"/>
  <c r="G48" i="31"/>
  <c r="F40" i="31"/>
  <c r="G40" i="31"/>
  <c r="F32" i="31"/>
  <c r="G32" i="31"/>
  <c r="F24" i="31"/>
  <c r="G24" i="31"/>
  <c r="H72" i="31"/>
  <c r="F25" i="31"/>
  <c r="G25" i="31"/>
  <c r="F104" i="31"/>
  <c r="G104" i="31"/>
  <c r="F89" i="31"/>
  <c r="G89" i="31"/>
  <c r="F41" i="31"/>
  <c r="G41" i="31"/>
  <c r="F17" i="31"/>
  <c r="G17" i="31"/>
  <c r="G106" i="31"/>
  <c r="F106" i="31"/>
  <c r="G98" i="31"/>
  <c r="F98" i="31"/>
  <c r="G90" i="31"/>
  <c r="F90" i="31"/>
  <c r="G82" i="31"/>
  <c r="F82" i="31"/>
  <c r="G74" i="31"/>
  <c r="F74" i="31"/>
  <c r="G66" i="31"/>
  <c r="F66" i="31"/>
  <c r="G58" i="31"/>
  <c r="F58" i="31"/>
  <c r="G50" i="31"/>
  <c r="F50" i="31"/>
  <c r="G42" i="31"/>
  <c r="F42" i="31"/>
  <c r="G34" i="31"/>
  <c r="F34" i="31"/>
  <c r="G26" i="31"/>
  <c r="F26" i="31"/>
  <c r="G18" i="31"/>
  <c r="F18" i="31"/>
  <c r="F80" i="31"/>
  <c r="G80" i="31"/>
  <c r="F65" i="31"/>
  <c r="G65" i="31"/>
  <c r="F107" i="31"/>
  <c r="G107" i="31"/>
  <c r="F99" i="31"/>
  <c r="G99" i="31"/>
  <c r="F91" i="31"/>
  <c r="G91" i="31"/>
  <c r="F83" i="31"/>
  <c r="G83" i="31"/>
  <c r="F75" i="31"/>
  <c r="G75" i="31"/>
  <c r="F67" i="31"/>
  <c r="G67" i="31"/>
  <c r="F59" i="31"/>
  <c r="G59" i="31"/>
  <c r="F51" i="31"/>
  <c r="G51" i="31"/>
  <c r="F43" i="31"/>
  <c r="G43" i="31"/>
  <c r="F35" i="31"/>
  <c r="G35" i="31"/>
  <c r="F27" i="31"/>
  <c r="G27" i="31"/>
  <c r="F19" i="31"/>
  <c r="G19" i="31"/>
  <c r="F15" i="31"/>
  <c r="G15" i="31"/>
  <c r="F14" i="31"/>
  <c r="G14" i="31"/>
  <c r="G13" i="31"/>
  <c r="F13" i="31"/>
  <c r="H65" i="31"/>
  <c r="H57" i="31"/>
  <c r="H107" i="31"/>
  <c r="H100" i="31"/>
  <c r="H103" i="31"/>
  <c r="H55" i="31"/>
  <c r="H92" i="31"/>
  <c r="H52" i="31"/>
  <c r="H44" i="31"/>
  <c r="N16" i="30"/>
  <c r="J16" i="30"/>
  <c r="N24" i="30"/>
  <c r="J24" i="30"/>
  <c r="W14" i="30"/>
  <c r="J14" i="30"/>
  <c r="J13" i="30"/>
  <c r="N20" i="30"/>
  <c r="J20" i="30"/>
  <c r="H104" i="31"/>
  <c r="H79" i="31"/>
  <c r="H95" i="31"/>
  <c r="H53" i="31"/>
  <c r="H77" i="31"/>
  <c r="H63" i="31"/>
  <c r="H108" i="31"/>
  <c r="H84" i="31"/>
  <c r="H83" i="31"/>
  <c r="H87" i="31"/>
  <c r="H68" i="31"/>
  <c r="H69" i="31"/>
  <c r="H93" i="31"/>
  <c r="H60" i="31"/>
  <c r="H89" i="31"/>
  <c r="H109" i="31"/>
  <c r="H85" i="31"/>
  <c r="H97" i="31"/>
  <c r="H29" i="31"/>
  <c r="H111" i="31"/>
  <c r="H67" i="31"/>
  <c r="H37" i="31"/>
  <c r="H73" i="31"/>
  <c r="H81" i="31"/>
  <c r="H64" i="31"/>
  <c r="H96" i="31"/>
  <c r="H56" i="31"/>
  <c r="H39" i="31"/>
  <c r="H88" i="31"/>
  <c r="H71" i="31"/>
  <c r="H32" i="31"/>
  <c r="H47" i="31"/>
  <c r="H48" i="31"/>
  <c r="H20" i="31"/>
  <c r="H99" i="31"/>
  <c r="H43" i="31"/>
  <c r="H59" i="31"/>
  <c r="H75" i="31"/>
  <c r="H91" i="31"/>
  <c r="H16" i="31"/>
  <c r="H49" i="31"/>
  <c r="H101" i="31"/>
  <c r="H105" i="31"/>
  <c r="H40" i="31"/>
  <c r="H80" i="31"/>
  <c r="H25" i="31"/>
  <c r="H17" i="31"/>
  <c r="H45" i="31"/>
  <c r="H21" i="31"/>
  <c r="H61" i="31"/>
  <c r="H51" i="31"/>
  <c r="H14" i="31"/>
  <c r="H18" i="31"/>
  <c r="H22" i="31"/>
  <c r="H26" i="31"/>
  <c r="H30" i="31"/>
  <c r="H34" i="31"/>
  <c r="H38" i="31"/>
  <c r="H42" i="31"/>
  <c r="H46" i="31"/>
  <c r="H50" i="31"/>
  <c r="H54" i="31"/>
  <c r="H58" i="31"/>
  <c r="H62" i="31"/>
  <c r="H66" i="31"/>
  <c r="H70" i="31"/>
  <c r="H74" i="31"/>
  <c r="H78" i="31"/>
  <c r="H82" i="31"/>
  <c r="H86" i="31"/>
  <c r="H90" i="31"/>
  <c r="H94" i="31"/>
  <c r="H98" i="31"/>
  <c r="H102" i="31"/>
  <c r="H106" i="31"/>
  <c r="H110" i="31"/>
  <c r="H15" i="31"/>
  <c r="H19" i="31"/>
  <c r="H23" i="31"/>
  <c r="H27" i="31"/>
  <c r="H31" i="31"/>
  <c r="W25" i="30"/>
  <c r="W24" i="30"/>
  <c r="W17" i="30"/>
  <c r="W20" i="30"/>
  <c r="W13" i="30"/>
  <c r="W21" i="30"/>
  <c r="W16" i="30"/>
  <c r="N13" i="30"/>
  <c r="N17" i="30"/>
  <c r="N21" i="30"/>
  <c r="N29" i="30"/>
  <c r="N33" i="30"/>
  <c r="N41" i="30"/>
  <c r="N61" i="30"/>
  <c r="N65" i="30"/>
  <c r="N69" i="30"/>
  <c r="N73" i="30"/>
  <c r="W15" i="30"/>
  <c r="W19" i="30"/>
  <c r="W23" i="30"/>
  <c r="W27" i="30"/>
  <c r="W31" i="30"/>
  <c r="W35" i="30"/>
  <c r="W39" i="30"/>
  <c r="W43" i="30"/>
  <c r="W47" i="30"/>
  <c r="W51" i="30"/>
  <c r="W55" i="30"/>
  <c r="W59" i="30"/>
  <c r="W63" i="30"/>
  <c r="W67" i="30"/>
  <c r="W71" i="30"/>
  <c r="W75" i="30"/>
  <c r="W79" i="30"/>
  <c r="W83" i="30"/>
  <c r="W87" i="30"/>
  <c r="W91" i="30"/>
  <c r="W95" i="30"/>
  <c r="W99" i="30"/>
  <c r="W103" i="30"/>
  <c r="W107" i="30"/>
  <c r="W111" i="30"/>
  <c r="N42" i="30"/>
  <c r="N46" i="30"/>
  <c r="N50" i="30"/>
  <c r="N54" i="30"/>
  <c r="N58" i="30"/>
  <c r="N62" i="30"/>
  <c r="N66" i="30"/>
  <c r="N70" i="30"/>
  <c r="N74" i="30"/>
  <c r="N78" i="30"/>
  <c r="N82" i="30"/>
  <c r="N86" i="30"/>
  <c r="N90" i="30"/>
  <c r="N94" i="30"/>
  <c r="N98" i="30"/>
  <c r="N102" i="30"/>
  <c r="N106" i="30"/>
  <c r="N110" i="30"/>
  <c r="N30" i="30"/>
  <c r="N38" i="30"/>
  <c r="N15" i="30"/>
  <c r="N19" i="30"/>
  <c r="N23" i="30"/>
  <c r="N27" i="30"/>
  <c r="N31" i="30"/>
  <c r="N35" i="30"/>
  <c r="N39" i="30"/>
  <c r="N43" i="30"/>
  <c r="N47" i="30"/>
  <c r="N51" i="30"/>
  <c r="N55" i="30"/>
  <c r="N59" i="30"/>
  <c r="N63" i="30"/>
  <c r="N67" i="30"/>
  <c r="N71" i="30"/>
  <c r="N75" i="30"/>
  <c r="N79" i="30"/>
  <c r="N83" i="30"/>
  <c r="N87" i="30"/>
  <c r="N91" i="30"/>
  <c r="N18" i="30"/>
  <c r="N22" i="30"/>
  <c r="N14" i="30"/>
  <c r="N26" i="30"/>
  <c r="E7" i="30"/>
  <c r="W18" i="30"/>
  <c r="W22" i="30"/>
  <c r="W30" i="30"/>
  <c r="W34" i="30"/>
  <c r="W38" i="30"/>
  <c r="W46" i="30"/>
  <c r="W50" i="30"/>
  <c r="W58" i="30"/>
  <c r="W66" i="30"/>
  <c r="W82" i="30"/>
  <c r="W86" i="30"/>
  <c r="W90" i="30"/>
  <c r="W94" i="30"/>
  <c r="W98" i="30"/>
  <c r="W102" i="30"/>
  <c r="W106" i="30"/>
  <c r="W110" i="30"/>
  <c r="J29" i="27"/>
  <c r="J28" i="27"/>
  <c r="J26" i="27"/>
  <c r="J24" i="27"/>
  <c r="J23" i="27"/>
  <c r="J22" i="27"/>
  <c r="F24" i="39" l="1"/>
  <c r="F43" i="39"/>
  <c r="F66" i="39"/>
  <c r="F41" i="39"/>
  <c r="F64" i="39"/>
  <c r="G59" i="39"/>
  <c r="F54" i="39"/>
  <c r="F101" i="39"/>
  <c r="F76" i="39"/>
  <c r="F18" i="39"/>
  <c r="F78" i="39"/>
  <c r="F109" i="39"/>
  <c r="F48" i="39"/>
  <c r="F36" i="39"/>
  <c r="F103" i="39"/>
  <c r="F30" i="39"/>
  <c r="F59" i="39"/>
  <c r="F74" i="39"/>
  <c r="F88" i="39"/>
  <c r="F94" i="39"/>
  <c r="F100" i="39"/>
  <c r="F106" i="39"/>
  <c r="F112" i="39"/>
  <c r="F23" i="39"/>
  <c r="F73" i="39"/>
  <c r="F63" i="39"/>
  <c r="F29" i="39"/>
  <c r="F50" i="39"/>
  <c r="F97" i="39"/>
  <c r="F111" i="39"/>
  <c r="F61" i="39"/>
  <c r="F114" i="39"/>
  <c r="F39" i="39"/>
  <c r="F52" i="39"/>
  <c r="F75" i="39"/>
  <c r="F17" i="39"/>
  <c r="F113" i="39"/>
  <c r="F72" i="39"/>
  <c r="F31" i="39"/>
  <c r="F38" i="39"/>
  <c r="F102" i="39"/>
  <c r="F79" i="39"/>
  <c r="F85" i="39"/>
  <c r="F60" i="39"/>
  <c r="F107" i="39"/>
  <c r="F19" i="39"/>
  <c r="F57" i="39"/>
  <c r="G18" i="39"/>
  <c r="F77" i="39"/>
  <c r="F51" i="39"/>
  <c r="F91" i="39"/>
  <c r="F33" i="39"/>
  <c r="F16" i="39"/>
  <c r="F80" i="39"/>
  <c r="F47" i="39"/>
  <c r="F46" i="39"/>
  <c r="F110" i="39"/>
  <c r="F21" i="39"/>
  <c r="F93" i="39"/>
  <c r="F68" i="39"/>
  <c r="F35" i="39"/>
  <c r="F81" i="39"/>
  <c r="G60" i="39"/>
  <c r="F67" i="39"/>
  <c r="G112" i="39"/>
  <c r="F42" i="39"/>
  <c r="F49" i="39"/>
  <c r="F32" i="39"/>
  <c r="F96" i="39"/>
  <c r="F87" i="39"/>
  <c r="F62" i="39"/>
  <c r="F71" i="39"/>
  <c r="F37" i="39"/>
  <c r="F20" i="39"/>
  <c r="F84" i="39"/>
  <c r="F99" i="39"/>
  <c r="F83" i="39"/>
  <c r="G51" i="39"/>
  <c r="F58" i="39"/>
  <c r="F65" i="39"/>
  <c r="F40" i="39"/>
  <c r="F104" i="39"/>
  <c r="F95" i="39"/>
  <c r="F70" i="39"/>
  <c r="F53" i="39"/>
  <c r="F45" i="39"/>
  <c r="F28" i="39"/>
  <c r="F92" i="39"/>
  <c r="F26" i="39"/>
  <c r="F34" i="39"/>
  <c r="G66" i="39"/>
  <c r="F27" i="39"/>
  <c r="F98" i="39"/>
  <c r="F89" i="39"/>
  <c r="F56" i="39"/>
  <c r="F55" i="39"/>
  <c r="F22" i="39"/>
  <c r="F86" i="39"/>
  <c r="F15" i="39"/>
  <c r="F69" i="39"/>
  <c r="F44" i="39"/>
  <c r="F108" i="39"/>
  <c r="F82" i="39"/>
  <c r="F90" i="39"/>
  <c r="G96" i="39"/>
  <c r="F25" i="39"/>
  <c r="G25" i="39"/>
  <c r="G64" i="39"/>
  <c r="G103" i="39"/>
  <c r="G52" i="39"/>
  <c r="G40" i="39"/>
  <c r="G87" i="39"/>
  <c r="G67" i="39"/>
  <c r="G111" i="39"/>
  <c r="G48" i="39"/>
  <c r="G47" i="39"/>
  <c r="G56" i="39"/>
  <c r="G90" i="39"/>
  <c r="G105" i="39"/>
  <c r="G84" i="39"/>
  <c r="G32" i="39"/>
  <c r="G93" i="39"/>
  <c r="G94" i="39"/>
  <c r="G85" i="39"/>
  <c r="G55" i="39"/>
  <c r="G109" i="39"/>
  <c r="G23" i="39"/>
  <c r="G89" i="39"/>
  <c r="G22" i="39"/>
  <c r="G101" i="39"/>
  <c r="G49" i="39"/>
  <c r="G74" i="39"/>
  <c r="G38" i="39"/>
  <c r="G97" i="39"/>
  <c r="G41" i="39"/>
  <c r="G42" i="39"/>
  <c r="F105" i="39"/>
  <c r="G30" i="39"/>
  <c r="G104" i="39"/>
  <c r="G33" i="39"/>
  <c r="G102" i="39"/>
  <c r="G99" i="39"/>
  <c r="G26" i="39"/>
  <c r="G83" i="39"/>
  <c r="G71" i="39"/>
  <c r="G79" i="39"/>
  <c r="G16" i="39"/>
  <c r="G70" i="39"/>
  <c r="G68" i="39"/>
  <c r="G19" i="39"/>
  <c r="G113" i="39"/>
  <c r="G57" i="39"/>
  <c r="G95" i="39"/>
  <c r="G82" i="39"/>
  <c r="G62" i="39"/>
  <c r="G98" i="39"/>
  <c r="G91" i="39"/>
  <c r="G35" i="39"/>
  <c r="G75" i="39"/>
  <c r="G63" i="39"/>
  <c r="G34" i="39"/>
  <c r="G27" i="39"/>
  <c r="G50" i="39"/>
  <c r="G92" i="39"/>
  <c r="G43" i="39"/>
  <c r="G28" i="39"/>
  <c r="G88" i="39"/>
  <c r="G15" i="39"/>
  <c r="G100" i="39"/>
  <c r="G80" i="39"/>
  <c r="G24" i="39"/>
  <c r="G106" i="39"/>
  <c r="G45" i="39"/>
  <c r="G37" i="39"/>
  <c r="G58" i="39"/>
  <c r="G53" i="39"/>
  <c r="G20" i="39"/>
  <c r="G72" i="39"/>
  <c r="G61" i="39"/>
  <c r="G73" i="39"/>
  <c r="G29" i="39"/>
  <c r="G21" i="39"/>
  <c r="G114" i="39"/>
  <c r="G107" i="39"/>
  <c r="G77" i="39"/>
  <c r="G17" i="39"/>
  <c r="G46" i="39"/>
  <c r="G110" i="39"/>
  <c r="G108" i="39"/>
  <c r="G44" i="39"/>
  <c r="G39" i="39"/>
  <c r="G31" i="39"/>
  <c r="G81" i="39"/>
  <c r="G78" i="39"/>
  <c r="G69" i="39"/>
  <c r="I17" i="39"/>
  <c r="J38" i="39"/>
  <c r="K59" i="39"/>
  <c r="I81" i="39"/>
  <c r="J102" i="39"/>
  <c r="I58" i="39"/>
  <c r="J66" i="39"/>
  <c r="K42" i="39"/>
  <c r="K98" i="39"/>
  <c r="K53" i="39"/>
  <c r="I20" i="39"/>
  <c r="J41" i="39"/>
  <c r="K62" i="39"/>
  <c r="I84" i="39"/>
  <c r="J105" i="39"/>
  <c r="K92" i="39"/>
  <c r="I112" i="39"/>
  <c r="J28" i="39"/>
  <c r="K49" i="39"/>
  <c r="I71" i="39"/>
  <c r="J92" i="39"/>
  <c r="K113" i="39"/>
  <c r="J26" i="39"/>
  <c r="J106" i="39"/>
  <c r="K66" i="39"/>
  <c r="J32" i="39"/>
  <c r="J88" i="39"/>
  <c r="I22" i="39"/>
  <c r="J43" i="39"/>
  <c r="K64" i="39"/>
  <c r="I86" i="39"/>
  <c r="J107" i="39"/>
  <c r="J39" i="39"/>
  <c r="I90" i="39"/>
  <c r="J42" i="39"/>
  <c r="I101" i="39"/>
  <c r="J24" i="39"/>
  <c r="J16" i="39"/>
  <c r="J22" i="39"/>
  <c r="K84" i="39"/>
  <c r="K114" i="39"/>
  <c r="J25" i="39"/>
  <c r="J89" i="39"/>
  <c r="I75" i="39"/>
  <c r="J76" i="39"/>
  <c r="K26" i="39"/>
  <c r="J27" i="39"/>
  <c r="K112" i="39"/>
  <c r="J21" i="39"/>
  <c r="K27" i="39"/>
  <c r="K111" i="39"/>
  <c r="K29" i="39"/>
  <c r="K30" i="39"/>
  <c r="J23" i="39"/>
  <c r="J60" i="39"/>
  <c r="I69" i="39"/>
  <c r="I18" i="39"/>
  <c r="J75" i="39"/>
  <c r="I114" i="39"/>
  <c r="J30" i="39"/>
  <c r="I24" i="39"/>
  <c r="I35" i="39"/>
  <c r="J33" i="39"/>
  <c r="I76" i="39"/>
  <c r="J20" i="39"/>
  <c r="I63" i="39"/>
  <c r="I77" i="39"/>
  <c r="J35" i="39"/>
  <c r="K68" i="39"/>
  <c r="I91" i="39"/>
  <c r="K19" i="39"/>
  <c r="I41" i="39"/>
  <c r="J62" i="39"/>
  <c r="K83" i="39"/>
  <c r="I105" i="39"/>
  <c r="J71" i="39"/>
  <c r="J74" i="39"/>
  <c r="I48" i="39"/>
  <c r="I104" i="39"/>
  <c r="K61" i="39"/>
  <c r="K22" i="39"/>
  <c r="I44" i="39"/>
  <c r="J65" i="39"/>
  <c r="K86" i="39"/>
  <c r="I108" i="39"/>
  <c r="K108" i="39"/>
  <c r="I27" i="39"/>
  <c r="I31" i="39"/>
  <c r="J52" i="39"/>
  <c r="K73" i="39"/>
  <c r="I37" i="39"/>
  <c r="J114" i="39"/>
  <c r="I72" i="39"/>
  <c r="K37" i="39"/>
  <c r="K93" i="39"/>
  <c r="K24" i="39"/>
  <c r="I46" i="39"/>
  <c r="J67" i="39"/>
  <c r="K88" i="39"/>
  <c r="I110" i="39"/>
  <c r="J95" i="39"/>
  <c r="I45" i="39"/>
  <c r="K45" i="39"/>
  <c r="J86" i="39"/>
  <c r="I50" i="39"/>
  <c r="J104" i="39"/>
  <c r="J91" i="39"/>
  <c r="I53" i="39"/>
  <c r="K91" i="39"/>
  <c r="I52" i="39"/>
  <c r="K17" i="39"/>
  <c r="I103" i="39"/>
  <c r="I96" i="39"/>
  <c r="I54" i="39"/>
  <c r="J63" i="39"/>
  <c r="I73" i="39"/>
  <c r="K103" i="39"/>
  <c r="J101" i="39"/>
  <c r="J31" i="39"/>
  <c r="I25" i="39"/>
  <c r="J46" i="39"/>
  <c r="K67" i="39"/>
  <c r="I89" i="39"/>
  <c r="J110" i="39"/>
  <c r="I98" i="39"/>
  <c r="J98" i="39"/>
  <c r="J61" i="39"/>
  <c r="K21" i="39"/>
  <c r="K77" i="39"/>
  <c r="I28" i="39"/>
  <c r="J49" i="39"/>
  <c r="K70" i="39"/>
  <c r="I92" i="39"/>
  <c r="J113" i="39"/>
  <c r="K55" i="39"/>
  <c r="I99" i="39"/>
  <c r="J36" i="39"/>
  <c r="K57" i="39"/>
  <c r="I79" i="39"/>
  <c r="J100" i="39"/>
  <c r="K60" i="39"/>
  <c r="I61" i="39"/>
  <c r="I32" i="39"/>
  <c r="I88" i="39"/>
  <c r="I51" i="39"/>
  <c r="J112" i="39"/>
  <c r="I30" i="39"/>
  <c r="J51" i="39"/>
  <c r="K72" i="39"/>
  <c r="I94" i="39"/>
  <c r="K16" i="39"/>
  <c r="J55" i="39"/>
  <c r="I106" i="39"/>
  <c r="K63" i="39"/>
  <c r="K50" i="39"/>
  <c r="K69" i="39"/>
  <c r="I113" i="39"/>
  <c r="I64" i="39"/>
  <c r="J94" i="39"/>
  <c r="J97" i="39"/>
  <c r="K105" i="39"/>
  <c r="J64" i="39"/>
  <c r="J99" i="39"/>
  <c r="I80" i="39"/>
  <c r="I33" i="39"/>
  <c r="J54" i="39"/>
  <c r="K75" i="39"/>
  <c r="I97" i="39"/>
  <c r="I26" i="39"/>
  <c r="J50" i="39"/>
  <c r="K34" i="39"/>
  <c r="J85" i="39"/>
  <c r="J40" i="39"/>
  <c r="K109" i="39"/>
  <c r="I36" i="39"/>
  <c r="J57" i="39"/>
  <c r="K78" i="39"/>
  <c r="I100" i="39"/>
  <c r="I66" i="39"/>
  <c r="J29" i="39"/>
  <c r="I23" i="39"/>
  <c r="J44" i="39"/>
  <c r="K65" i="39"/>
  <c r="I87" i="39"/>
  <c r="J108" i="39"/>
  <c r="K100" i="39"/>
  <c r="I85" i="39"/>
  <c r="J53" i="39"/>
  <c r="J109" i="39"/>
  <c r="J72" i="39"/>
  <c r="K18" i="39"/>
  <c r="I38" i="39"/>
  <c r="J59" i="39"/>
  <c r="K80" i="39"/>
  <c r="I102" i="39"/>
  <c r="I34" i="39"/>
  <c r="K76" i="39"/>
  <c r="K31" i="39"/>
  <c r="J90" i="39"/>
  <c r="J93" i="39"/>
  <c r="J96" i="39"/>
  <c r="I95" i="39"/>
  <c r="I65" i="39"/>
  <c r="I56" i="39"/>
  <c r="I68" i="39"/>
  <c r="I29" i="39"/>
  <c r="I55" i="39"/>
  <c r="K47" i="39"/>
  <c r="I43" i="39"/>
  <c r="I70" i="39"/>
  <c r="J103" i="39"/>
  <c r="J70" i="39"/>
  <c r="J73" i="39"/>
  <c r="I39" i="39"/>
  <c r="I74" i="39"/>
  <c r="J56" i="39"/>
  <c r="K96" i="39"/>
  <c r="K71" i="39"/>
  <c r="I16" i="39"/>
  <c r="J47" i="39"/>
  <c r="J87" i="39"/>
  <c r="J18" i="39"/>
  <c r="I78" i="39"/>
  <c r="J82" i="39"/>
  <c r="K35" i="39"/>
  <c r="I57" i="39"/>
  <c r="J78" i="39"/>
  <c r="K99" i="39"/>
  <c r="I42" i="39"/>
  <c r="J58" i="39"/>
  <c r="I40" i="39"/>
  <c r="K90" i="39"/>
  <c r="J48" i="39"/>
  <c r="J17" i="39"/>
  <c r="K38" i="39"/>
  <c r="I60" i="39"/>
  <c r="J81" i="39"/>
  <c r="K102" i="39"/>
  <c r="J79" i="39"/>
  <c r="J77" i="39"/>
  <c r="K25" i="39"/>
  <c r="I47" i="39"/>
  <c r="J68" i="39"/>
  <c r="K89" i="39"/>
  <c r="I111" i="39"/>
  <c r="J111" i="39"/>
  <c r="I93" i="39"/>
  <c r="K58" i="39"/>
  <c r="I19" i="39"/>
  <c r="J80" i="39"/>
  <c r="J19" i="39"/>
  <c r="K40" i="39"/>
  <c r="I62" i="39"/>
  <c r="J83" i="39"/>
  <c r="K104" i="39"/>
  <c r="K36" i="39"/>
  <c r="I82" i="39"/>
  <c r="J34" i="39"/>
  <c r="K95" i="39"/>
  <c r="K106" i="39"/>
  <c r="I107" i="39"/>
  <c r="K20" i="39"/>
  <c r="K44" i="39"/>
  <c r="I109" i="39"/>
  <c r="K43" i="39"/>
  <c r="K107" i="39"/>
  <c r="K87" i="39"/>
  <c r="I67" i="39"/>
  <c r="K46" i="39"/>
  <c r="K110" i="39"/>
  <c r="K33" i="39"/>
  <c r="K97" i="39"/>
  <c r="K82" i="39"/>
  <c r="K48" i="39"/>
  <c r="K52" i="39"/>
  <c r="I59" i="39"/>
  <c r="I49" i="39"/>
  <c r="K23" i="39"/>
  <c r="J69" i="39"/>
  <c r="K85" i="39"/>
  <c r="K94" i="39"/>
  <c r="K79" i="39"/>
  <c r="K81" i="39"/>
  <c r="J37" i="39"/>
  <c r="K32" i="39"/>
  <c r="K28" i="39"/>
  <c r="I83" i="39"/>
  <c r="K51" i="39"/>
  <c r="K39" i="39"/>
  <c r="K74" i="39"/>
  <c r="K101" i="39"/>
  <c r="K54" i="39"/>
  <c r="K41" i="39"/>
  <c r="J84" i="39"/>
  <c r="J45" i="39"/>
  <c r="K56" i="39"/>
  <c r="I21" i="39"/>
  <c r="G65" i="39"/>
  <c r="G36" i="39"/>
  <c r="G76" i="39"/>
  <c r="G86" i="39"/>
  <c r="J67" i="27"/>
  <c r="Y67" i="27"/>
  <c r="J83" i="27"/>
  <c r="Y83" i="27"/>
  <c r="J107" i="27"/>
  <c r="Y107" i="27"/>
  <c r="W34" i="27"/>
  <c r="J34" i="27"/>
  <c r="Y34" i="27"/>
  <c r="W50" i="27"/>
  <c r="J50" i="27"/>
  <c r="Y50" i="27"/>
  <c r="W66" i="27"/>
  <c r="J66" i="27"/>
  <c r="Y66" i="27"/>
  <c r="W82" i="27"/>
  <c r="J82" i="27"/>
  <c r="Y82" i="27"/>
  <c r="W90" i="27"/>
  <c r="J90" i="27"/>
  <c r="Y90" i="27"/>
  <c r="W106" i="27"/>
  <c r="J106" i="27"/>
  <c r="Y106" i="27"/>
  <c r="Y25" i="27"/>
  <c r="J25" i="27"/>
  <c r="J33" i="27"/>
  <c r="Y33" i="27"/>
  <c r="J41" i="27"/>
  <c r="Y41" i="27"/>
  <c r="J49" i="27"/>
  <c r="Y49" i="27"/>
  <c r="J57" i="27"/>
  <c r="Y57" i="27"/>
  <c r="J65" i="27"/>
  <c r="Y65" i="27"/>
  <c r="J73" i="27"/>
  <c r="Y73" i="27"/>
  <c r="J81" i="27"/>
  <c r="Y81" i="27"/>
  <c r="J89" i="27"/>
  <c r="Y89" i="27"/>
  <c r="J97" i="27"/>
  <c r="Y97" i="27"/>
  <c r="J105" i="27"/>
  <c r="Y105" i="27"/>
  <c r="W112" i="27"/>
  <c r="J112" i="27"/>
  <c r="Y112" i="27"/>
  <c r="J35" i="27"/>
  <c r="Y35" i="27"/>
  <c r="W40" i="27"/>
  <c r="J40" i="27"/>
  <c r="Y40" i="27"/>
  <c r="W72" i="27"/>
  <c r="J72" i="27"/>
  <c r="Y72" i="27"/>
  <c r="W104" i="27"/>
  <c r="J104" i="27"/>
  <c r="Y104" i="27"/>
  <c r="U31" i="27"/>
  <c r="J31" i="27"/>
  <c r="Y31" i="27"/>
  <c r="U39" i="27"/>
  <c r="J39" i="27"/>
  <c r="Y39" i="27"/>
  <c r="U47" i="27"/>
  <c r="J47" i="27"/>
  <c r="Y47" i="27"/>
  <c r="U55" i="27"/>
  <c r="J55" i="27"/>
  <c r="Y55" i="27"/>
  <c r="U63" i="27"/>
  <c r="J63" i="27"/>
  <c r="Y63" i="27"/>
  <c r="U71" i="27"/>
  <c r="J71" i="27"/>
  <c r="Y71" i="27"/>
  <c r="U79" i="27"/>
  <c r="J79" i="27"/>
  <c r="Y79" i="27"/>
  <c r="U87" i="27"/>
  <c r="J87" i="27"/>
  <c r="Y87" i="27"/>
  <c r="U95" i="27"/>
  <c r="J95" i="27"/>
  <c r="Y95" i="27"/>
  <c r="U103" i="27"/>
  <c r="J103" i="27"/>
  <c r="Y103" i="27"/>
  <c r="U111" i="27"/>
  <c r="J111" i="27"/>
  <c r="Y111" i="27"/>
  <c r="W56" i="27"/>
  <c r="J56" i="27"/>
  <c r="Y56" i="27"/>
  <c r="W96" i="27"/>
  <c r="J96" i="27"/>
  <c r="Y96" i="27"/>
  <c r="W30" i="27"/>
  <c r="J30" i="27"/>
  <c r="Y30" i="27"/>
  <c r="W62" i="27"/>
  <c r="J62" i="27"/>
  <c r="Y62" i="27"/>
  <c r="W110" i="27"/>
  <c r="J110" i="27"/>
  <c r="Y110" i="27"/>
  <c r="J59" i="27"/>
  <c r="Y59" i="27"/>
  <c r="W48" i="27"/>
  <c r="J48" i="27"/>
  <c r="Y48" i="27"/>
  <c r="W80" i="27"/>
  <c r="J80" i="27"/>
  <c r="Y80" i="27"/>
  <c r="W46" i="27"/>
  <c r="J46" i="27"/>
  <c r="Y46" i="27"/>
  <c r="W70" i="27"/>
  <c r="J70" i="27"/>
  <c r="Y70" i="27"/>
  <c r="W86" i="27"/>
  <c r="J86" i="27"/>
  <c r="Y86" i="27"/>
  <c r="W102" i="27"/>
  <c r="J102" i="27"/>
  <c r="Y102" i="27"/>
  <c r="U37" i="27"/>
  <c r="J37" i="27"/>
  <c r="Y37" i="27"/>
  <c r="U45" i="27"/>
  <c r="J45" i="27"/>
  <c r="Y45" i="27"/>
  <c r="U53" i="27"/>
  <c r="J53" i="27"/>
  <c r="Y53" i="27"/>
  <c r="U61" i="27"/>
  <c r="J61" i="27"/>
  <c r="Y61" i="27"/>
  <c r="U69" i="27"/>
  <c r="J69" i="27"/>
  <c r="Y69" i="27"/>
  <c r="U77" i="27"/>
  <c r="J77" i="27"/>
  <c r="Y77" i="27"/>
  <c r="U85" i="27"/>
  <c r="J85" i="27"/>
  <c r="Y85" i="27"/>
  <c r="U93" i="27"/>
  <c r="J93" i="27"/>
  <c r="Y93" i="27"/>
  <c r="U101" i="27"/>
  <c r="J101" i="27"/>
  <c r="Y101" i="27"/>
  <c r="U109" i="27"/>
  <c r="J109" i="27"/>
  <c r="Y109" i="27"/>
  <c r="J43" i="27"/>
  <c r="Y43" i="27"/>
  <c r="W32" i="27"/>
  <c r="J32" i="27"/>
  <c r="Y32" i="27"/>
  <c r="W64" i="27"/>
  <c r="J64" i="27"/>
  <c r="Y64" i="27"/>
  <c r="W88" i="27"/>
  <c r="J88" i="27"/>
  <c r="Y88" i="27"/>
  <c r="W38" i="27"/>
  <c r="J38" i="27"/>
  <c r="Y38" i="27"/>
  <c r="W54" i="27"/>
  <c r="J54" i="27"/>
  <c r="Y54" i="27"/>
  <c r="W78" i="27"/>
  <c r="J78" i="27"/>
  <c r="Y78" i="27"/>
  <c r="W94" i="27"/>
  <c r="J94" i="27"/>
  <c r="Y94" i="27"/>
  <c r="W36" i="27"/>
  <c r="J36" i="27"/>
  <c r="Y36" i="27"/>
  <c r="W44" i="27"/>
  <c r="J44" i="27"/>
  <c r="Y44" i="27"/>
  <c r="W52" i="27"/>
  <c r="J52" i="27"/>
  <c r="Y52" i="27"/>
  <c r="W60" i="27"/>
  <c r="J60" i="27"/>
  <c r="Y60" i="27"/>
  <c r="W68" i="27"/>
  <c r="J68" i="27"/>
  <c r="Y68" i="27"/>
  <c r="W76" i="27"/>
  <c r="J76" i="27"/>
  <c r="Y76" i="27"/>
  <c r="W84" i="27"/>
  <c r="J84" i="27"/>
  <c r="Y84" i="27"/>
  <c r="W92" i="27"/>
  <c r="J92" i="27"/>
  <c r="Y92" i="27"/>
  <c r="W100" i="27"/>
  <c r="J100" i="27"/>
  <c r="Y100" i="27"/>
  <c r="W108" i="27"/>
  <c r="J108" i="27"/>
  <c r="Y108" i="27"/>
  <c r="J51" i="27"/>
  <c r="Y51" i="27"/>
  <c r="J91" i="27"/>
  <c r="Y91" i="27"/>
  <c r="Y27" i="27"/>
  <c r="J27" i="27"/>
  <c r="J75" i="27"/>
  <c r="Y75" i="27"/>
  <c r="J99" i="27"/>
  <c r="Y99" i="27"/>
  <c r="W42" i="27"/>
  <c r="J42" i="27"/>
  <c r="Y42" i="27"/>
  <c r="W58" i="27"/>
  <c r="J58" i="27"/>
  <c r="Y58" i="27"/>
  <c r="W74" i="27"/>
  <c r="J74" i="27"/>
  <c r="Y74" i="27"/>
  <c r="W98" i="27"/>
  <c r="J98" i="27"/>
  <c r="Y98" i="27"/>
  <c r="W28" i="27"/>
  <c r="Y28" i="27"/>
  <c r="U29" i="27"/>
  <c r="Y29" i="27"/>
  <c r="W24" i="27"/>
  <c r="Y24" i="27"/>
  <c r="U23" i="27"/>
  <c r="Y23" i="27"/>
  <c r="W26" i="27"/>
  <c r="Y26" i="27"/>
  <c r="U22" i="27"/>
  <c r="Y22" i="27"/>
  <c r="N11" i="30"/>
  <c r="N12" i="30" s="1"/>
  <c r="V74" i="27"/>
  <c r="V112" i="27"/>
  <c r="V96" i="27"/>
  <c r="V90" i="27"/>
  <c r="V42" i="27"/>
  <c r="V64" i="27"/>
  <c r="V86" i="27"/>
  <c r="V106" i="27"/>
  <c r="V40" i="27"/>
  <c r="V62" i="27"/>
  <c r="V82" i="27"/>
  <c r="V104" i="27"/>
  <c r="V38" i="27"/>
  <c r="V58" i="27"/>
  <c r="V80" i="27"/>
  <c r="V102" i="27"/>
  <c r="V34" i="27"/>
  <c r="V56" i="27"/>
  <c r="V78" i="27"/>
  <c r="V98" i="27"/>
  <c r="V32" i="27"/>
  <c r="V54" i="27"/>
  <c r="V30" i="27"/>
  <c r="V50" i="27"/>
  <c r="V72" i="27"/>
  <c r="V94" i="27"/>
  <c r="V26" i="27"/>
  <c r="V48" i="27"/>
  <c r="V70" i="27"/>
  <c r="V24" i="27"/>
  <c r="V46" i="27"/>
  <c r="V66" i="27"/>
  <c r="V88" i="27"/>
  <c r="V110" i="27"/>
  <c r="V108" i="27"/>
  <c r="U24" i="27"/>
  <c r="U26" i="27"/>
  <c r="U28" i="27"/>
  <c r="U30" i="27"/>
  <c r="U32" i="27"/>
  <c r="U34" i="27"/>
  <c r="U36" i="27"/>
  <c r="U38" i="27"/>
  <c r="U40" i="27"/>
  <c r="U42" i="27"/>
  <c r="U44" i="27"/>
  <c r="U46" i="27"/>
  <c r="U48" i="27"/>
  <c r="U50" i="27"/>
  <c r="U52" i="27"/>
  <c r="U54" i="27"/>
  <c r="U56" i="27"/>
  <c r="U58" i="27"/>
  <c r="U60" i="27"/>
  <c r="U62" i="27"/>
  <c r="U64" i="27"/>
  <c r="U66" i="27"/>
  <c r="U68" i="27"/>
  <c r="U70" i="27"/>
  <c r="U72" i="27"/>
  <c r="U74" i="27"/>
  <c r="U76" i="27"/>
  <c r="U78" i="27"/>
  <c r="U80" i="27"/>
  <c r="U82" i="27"/>
  <c r="U84" i="27"/>
  <c r="U86" i="27"/>
  <c r="U88" i="27"/>
  <c r="U90" i="27"/>
  <c r="U92" i="27"/>
  <c r="U94" i="27"/>
  <c r="U96" i="27"/>
  <c r="U98" i="27"/>
  <c r="U100" i="27"/>
  <c r="U102" i="27"/>
  <c r="U104" i="27"/>
  <c r="U106" i="27"/>
  <c r="U108" i="27"/>
  <c r="U110" i="27"/>
  <c r="U112" i="27"/>
  <c r="V68" i="27"/>
  <c r="V92" i="27"/>
  <c r="V100" i="27"/>
  <c r="X23" i="27"/>
  <c r="X25" i="27"/>
  <c r="X27" i="27"/>
  <c r="X29" i="27"/>
  <c r="X31" i="27"/>
  <c r="X33" i="27"/>
  <c r="X35" i="27"/>
  <c r="X37" i="27"/>
  <c r="X39" i="27"/>
  <c r="X41" i="27"/>
  <c r="X43" i="27"/>
  <c r="X45" i="27"/>
  <c r="X47" i="27"/>
  <c r="X49" i="27"/>
  <c r="X51" i="27"/>
  <c r="X53" i="27"/>
  <c r="X55" i="27"/>
  <c r="X57" i="27"/>
  <c r="X59" i="27"/>
  <c r="X61" i="27"/>
  <c r="X63" i="27"/>
  <c r="X65" i="27"/>
  <c r="X67" i="27"/>
  <c r="X69" i="27"/>
  <c r="X71" i="27"/>
  <c r="X73" i="27"/>
  <c r="X75" i="27"/>
  <c r="X77" i="27"/>
  <c r="X79" i="27"/>
  <c r="X81" i="27"/>
  <c r="X83" i="27"/>
  <c r="X85" i="27"/>
  <c r="X87" i="27"/>
  <c r="X89" i="27"/>
  <c r="X91" i="27"/>
  <c r="X93" i="27"/>
  <c r="X95" i="27"/>
  <c r="X97" i="27"/>
  <c r="X99" i="27"/>
  <c r="X101" i="27"/>
  <c r="X103" i="27"/>
  <c r="X105" i="27"/>
  <c r="X107" i="27"/>
  <c r="X109" i="27"/>
  <c r="X111" i="27"/>
  <c r="V52" i="27"/>
  <c r="V60" i="27"/>
  <c r="W23" i="27"/>
  <c r="W25" i="27"/>
  <c r="W27" i="27"/>
  <c r="W29" i="27"/>
  <c r="W31" i="27"/>
  <c r="W33" i="27"/>
  <c r="W35" i="27"/>
  <c r="W37" i="27"/>
  <c r="W39" i="27"/>
  <c r="W41" i="27"/>
  <c r="W43" i="27"/>
  <c r="W45" i="27"/>
  <c r="W47" i="27"/>
  <c r="W49" i="27"/>
  <c r="W51" i="27"/>
  <c r="W53" i="27"/>
  <c r="W55" i="27"/>
  <c r="W57" i="27"/>
  <c r="W59" i="27"/>
  <c r="W61" i="27"/>
  <c r="W63" i="27"/>
  <c r="W65" i="27"/>
  <c r="W67" i="27"/>
  <c r="W69" i="27"/>
  <c r="W71" i="27"/>
  <c r="W73" i="27"/>
  <c r="W75" i="27"/>
  <c r="W77" i="27"/>
  <c r="W79" i="27"/>
  <c r="W81" i="27"/>
  <c r="W83" i="27"/>
  <c r="W85" i="27"/>
  <c r="W87" i="27"/>
  <c r="W89" i="27"/>
  <c r="W91" i="27"/>
  <c r="W93" i="27"/>
  <c r="W95" i="27"/>
  <c r="W97" i="27"/>
  <c r="W99" i="27"/>
  <c r="W101" i="27"/>
  <c r="W103" i="27"/>
  <c r="W105" i="27"/>
  <c r="W107" i="27"/>
  <c r="W109" i="27"/>
  <c r="W111" i="27"/>
  <c r="V28" i="27"/>
  <c r="V36" i="27"/>
  <c r="V76" i="27"/>
  <c r="V23" i="27"/>
  <c r="V25" i="27"/>
  <c r="V27" i="27"/>
  <c r="V29" i="27"/>
  <c r="V31" i="27"/>
  <c r="V33" i="27"/>
  <c r="V35" i="27"/>
  <c r="V37" i="27"/>
  <c r="V39" i="27"/>
  <c r="V41" i="27"/>
  <c r="V43" i="27"/>
  <c r="V45" i="27"/>
  <c r="V47" i="27"/>
  <c r="V49" i="27"/>
  <c r="V51" i="27"/>
  <c r="V53" i="27"/>
  <c r="V55" i="27"/>
  <c r="V57" i="27"/>
  <c r="V59" i="27"/>
  <c r="V61" i="27"/>
  <c r="V63" i="27"/>
  <c r="V65" i="27"/>
  <c r="V67" i="27"/>
  <c r="V69" i="27"/>
  <c r="V71" i="27"/>
  <c r="V73" i="27"/>
  <c r="V75" i="27"/>
  <c r="V77" i="27"/>
  <c r="V79" i="27"/>
  <c r="V81" i="27"/>
  <c r="V83" i="27"/>
  <c r="V85" i="27"/>
  <c r="V87" i="27"/>
  <c r="V89" i="27"/>
  <c r="V91" i="27"/>
  <c r="V93" i="27"/>
  <c r="V95" i="27"/>
  <c r="V97" i="27"/>
  <c r="V99" i="27"/>
  <c r="V101" i="27"/>
  <c r="V103" i="27"/>
  <c r="V105" i="27"/>
  <c r="V107" i="27"/>
  <c r="V109" i="27"/>
  <c r="V111" i="27"/>
  <c r="U25" i="27"/>
  <c r="U27" i="27"/>
  <c r="U33" i="27"/>
  <c r="U35" i="27"/>
  <c r="U41" i="27"/>
  <c r="U43" i="27"/>
  <c r="U49" i="27"/>
  <c r="U51" i="27"/>
  <c r="U57" i="27"/>
  <c r="U59" i="27"/>
  <c r="U65" i="27"/>
  <c r="U67" i="27"/>
  <c r="U73" i="27"/>
  <c r="U75" i="27"/>
  <c r="U81" i="27"/>
  <c r="U83" i="27"/>
  <c r="U89" i="27"/>
  <c r="U91" i="27"/>
  <c r="U97" i="27"/>
  <c r="U99" i="27"/>
  <c r="U105" i="27"/>
  <c r="U107" i="27"/>
  <c r="V84" i="27"/>
  <c r="W22" i="27"/>
  <c r="X24" i="27"/>
  <c r="X26" i="27"/>
  <c r="X28" i="27"/>
  <c r="X30" i="27"/>
  <c r="X32" i="27"/>
  <c r="X34" i="27"/>
  <c r="X36" i="27"/>
  <c r="X38" i="27"/>
  <c r="X40" i="27"/>
  <c r="X42" i="27"/>
  <c r="X44" i="27"/>
  <c r="X46" i="27"/>
  <c r="X48" i="27"/>
  <c r="X50" i="27"/>
  <c r="X52" i="27"/>
  <c r="X54" i="27"/>
  <c r="X56" i="27"/>
  <c r="X58" i="27"/>
  <c r="X60" i="27"/>
  <c r="X62" i="27"/>
  <c r="X64" i="27"/>
  <c r="X66" i="27"/>
  <c r="X68" i="27"/>
  <c r="X70" i="27"/>
  <c r="X72" i="27"/>
  <c r="X74" i="27"/>
  <c r="X76" i="27"/>
  <c r="X78" i="27"/>
  <c r="X80" i="27"/>
  <c r="X82" i="27"/>
  <c r="X84" i="27"/>
  <c r="X86" i="27"/>
  <c r="X88" i="27"/>
  <c r="X90" i="27"/>
  <c r="X92" i="27"/>
  <c r="X94" i="27"/>
  <c r="X96" i="27"/>
  <c r="X98" i="27"/>
  <c r="X100" i="27"/>
  <c r="X102" i="27"/>
  <c r="X104" i="27"/>
  <c r="X106" i="27"/>
  <c r="X108" i="27"/>
  <c r="X110" i="27"/>
  <c r="X112" i="27"/>
  <c r="V44" i="27"/>
  <c r="X22" i="27"/>
  <c r="V22" i="27"/>
  <c r="N112" i="27"/>
  <c r="N111" i="27"/>
  <c r="N110" i="27"/>
  <c r="N109" i="27"/>
  <c r="N108"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60" i="27"/>
  <c r="N59" i="27"/>
  <c r="N58" i="27"/>
  <c r="N57" i="27"/>
  <c r="N56" i="27"/>
  <c r="N55" i="27"/>
  <c r="N54" i="27"/>
  <c r="N53" i="27"/>
  <c r="N52" i="27"/>
  <c r="N51" i="27"/>
  <c r="N50" i="27"/>
  <c r="N49" i="27"/>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E14" i="26" l="1"/>
  <c r="F11" i="26"/>
  <c r="F10" i="26"/>
  <c r="F9" i="26"/>
  <c r="F8" i="26"/>
  <c r="I47" i="25"/>
  <c r="K47" i="25" s="1"/>
  <c r="I46" i="25"/>
  <c r="K46" i="25" s="1"/>
  <c r="I32" i="25"/>
  <c r="K32" i="25" s="1"/>
  <c r="I31" i="25"/>
  <c r="K31" i="25" s="1"/>
  <c r="I25" i="25"/>
  <c r="K25" i="25" s="1"/>
  <c r="I24" i="25"/>
  <c r="I21" i="25"/>
  <c r="I20" i="25"/>
  <c r="I19" i="25"/>
  <c r="E7" i="12" l="1"/>
  <c r="E7" i="11"/>
  <c r="E7" i="10"/>
  <c r="E7" i="7"/>
  <c r="E17" i="25"/>
  <c r="F14" i="25"/>
  <c r="F13" i="25"/>
  <c r="F12" i="25"/>
  <c r="F10" i="25"/>
  <c r="F14" i="23"/>
  <c r="F13" i="23"/>
  <c r="F10" i="23"/>
  <c r="F11" i="24"/>
  <c r="F10" i="24"/>
  <c r="F8" i="24"/>
  <c r="E14" i="24"/>
  <c r="E17" i="23"/>
  <c r="E14" i="22"/>
  <c r="F11" i="22"/>
  <c r="F10" i="22"/>
  <c r="F8" i="22"/>
  <c r="L7" i="11" l="1"/>
  <c r="E10" i="11"/>
  <c r="E8" i="12" s="1"/>
  <c r="E12" i="11"/>
  <c r="L5" i="11"/>
  <c r="E7" i="26"/>
  <c r="M13" i="26"/>
  <c r="M14" i="26" s="1"/>
  <c r="E7" i="25"/>
  <c r="M16" i="25"/>
  <c r="M17" i="25" s="1"/>
  <c r="M13" i="24"/>
  <c r="M14" i="24" s="1"/>
  <c r="E7" i="23"/>
  <c r="E7" i="24"/>
  <c r="M16" i="23"/>
  <c r="M17" i="23" s="1"/>
  <c r="E7" i="22"/>
  <c r="M13" i="22"/>
  <c r="M14" i="22" s="1"/>
  <c r="E9" i="23" l="1"/>
  <c r="F20" i="12"/>
  <c r="E10" i="12"/>
  <c r="F25" i="12"/>
  <c r="G41" i="12"/>
  <c r="H57" i="12"/>
  <c r="G73" i="12"/>
  <c r="H89" i="12"/>
  <c r="F105" i="12"/>
  <c r="G26" i="12"/>
  <c r="G50" i="12"/>
  <c r="F74" i="12"/>
  <c r="G90" i="12"/>
  <c r="H75" i="12"/>
  <c r="H20" i="12"/>
  <c r="H36" i="12"/>
  <c r="H52" i="12"/>
  <c r="F68" i="12"/>
  <c r="H84" i="12"/>
  <c r="H100" i="12"/>
  <c r="H21" i="12"/>
  <c r="H37" i="12"/>
  <c r="H53" i="12"/>
  <c r="F69" i="12"/>
  <c r="F85" i="12"/>
  <c r="H101" i="12"/>
  <c r="F14" i="12"/>
  <c r="G30" i="12"/>
  <c r="H54" i="12"/>
  <c r="F78" i="12"/>
  <c r="G94" i="12"/>
  <c r="G83" i="12"/>
  <c r="G23" i="12"/>
  <c r="F47" i="12"/>
  <c r="G63" i="12"/>
  <c r="G87" i="12"/>
  <c r="F111" i="12"/>
  <c r="F19" i="12"/>
  <c r="G32" i="12"/>
  <c r="G48" i="12"/>
  <c r="G72" i="12"/>
  <c r="F96" i="12"/>
  <c r="G112" i="12"/>
  <c r="H25" i="12"/>
  <c r="H41" i="12"/>
  <c r="F57" i="12"/>
  <c r="H73" i="12"/>
  <c r="F89" i="12"/>
  <c r="H105" i="12"/>
  <c r="F34" i="12"/>
  <c r="F50" i="12"/>
  <c r="G74" i="12"/>
  <c r="F98" i="12"/>
  <c r="G107" i="12"/>
  <c r="G20" i="12"/>
  <c r="F36" i="12"/>
  <c r="G52" i="12"/>
  <c r="H68" i="12"/>
  <c r="G84" i="12"/>
  <c r="F100" i="12"/>
  <c r="G51" i="12"/>
  <c r="H14" i="12"/>
  <c r="F38" i="12"/>
  <c r="G54" i="12"/>
  <c r="G78" i="12"/>
  <c r="F102" i="12"/>
  <c r="H23" i="12"/>
  <c r="G47" i="12"/>
  <c r="F71" i="12"/>
  <c r="H87" i="12"/>
  <c r="G111" i="12"/>
  <c r="G19" i="12"/>
  <c r="F32" i="12"/>
  <c r="F56" i="12"/>
  <c r="H72" i="12"/>
  <c r="G96" i="12"/>
  <c r="F13" i="12"/>
  <c r="F27" i="12"/>
  <c r="G34" i="12"/>
  <c r="F58" i="12"/>
  <c r="H74" i="12"/>
  <c r="G98" i="12"/>
  <c r="H107" i="12"/>
  <c r="G43" i="12"/>
  <c r="G29" i="12"/>
  <c r="H45" i="12"/>
  <c r="F61" i="12"/>
  <c r="H77" i="12"/>
  <c r="G93" i="12"/>
  <c r="H109" i="12"/>
  <c r="H51" i="12"/>
  <c r="G14" i="12"/>
  <c r="G38" i="12"/>
  <c r="F62" i="12"/>
  <c r="H78" i="12"/>
  <c r="G102" i="12"/>
  <c r="F31" i="12"/>
  <c r="H47" i="12"/>
  <c r="H71" i="12"/>
  <c r="F95" i="12"/>
  <c r="H111" i="12"/>
  <c r="H67" i="12"/>
  <c r="H16" i="12"/>
  <c r="H32" i="12"/>
  <c r="H56" i="12"/>
  <c r="H80" i="12"/>
  <c r="H96" i="12"/>
  <c r="G27" i="12"/>
  <c r="H17" i="12"/>
  <c r="F33" i="12"/>
  <c r="H49" i="12"/>
  <c r="F65" i="12"/>
  <c r="H81" i="12"/>
  <c r="H97" i="12"/>
  <c r="G18" i="12"/>
  <c r="H34" i="12"/>
  <c r="H58" i="12"/>
  <c r="F82" i="12"/>
  <c r="H98" i="12"/>
  <c r="F35" i="12"/>
  <c r="F107" i="12"/>
  <c r="F28" i="12"/>
  <c r="H44" i="12"/>
  <c r="G60" i="12"/>
  <c r="H76" i="12"/>
  <c r="F92" i="12"/>
  <c r="H108" i="12"/>
  <c r="H43" i="12"/>
  <c r="G13" i="12"/>
  <c r="H29" i="12"/>
  <c r="F45" i="12"/>
  <c r="G61" i="12"/>
  <c r="G77" i="12"/>
  <c r="H93" i="12"/>
  <c r="F109" i="12"/>
  <c r="F51" i="12"/>
  <c r="F22" i="12"/>
  <c r="H38" i="12"/>
  <c r="G62" i="12"/>
  <c r="F86" i="12"/>
  <c r="H102" i="12"/>
  <c r="F59" i="12"/>
  <c r="H31" i="12"/>
  <c r="F55" i="12"/>
  <c r="G71" i="12"/>
  <c r="H95" i="12"/>
  <c r="F67" i="12"/>
  <c r="F16" i="12"/>
  <c r="G40" i="12"/>
  <c r="G56" i="12"/>
  <c r="G80" i="12"/>
  <c r="F104" i="12"/>
  <c r="H27" i="12"/>
  <c r="F17" i="12"/>
  <c r="H33" i="12"/>
  <c r="F49" i="12"/>
  <c r="G65" i="12"/>
  <c r="F81" i="12"/>
  <c r="G97" i="12"/>
  <c r="F18" i="12"/>
  <c r="H42" i="12"/>
  <c r="G58" i="12"/>
  <c r="G82" i="12"/>
  <c r="H106" i="12"/>
  <c r="H35" i="12"/>
  <c r="G28" i="12"/>
  <c r="G44" i="12"/>
  <c r="F60" i="12"/>
  <c r="F76" i="12"/>
  <c r="G92" i="12"/>
  <c r="G108" i="12"/>
  <c r="F43" i="12"/>
  <c r="H13" i="12"/>
  <c r="F29" i="12"/>
  <c r="G45" i="12"/>
  <c r="H61" i="12"/>
  <c r="F77" i="12"/>
  <c r="F93" i="12"/>
  <c r="G109" i="12"/>
  <c r="F91" i="12"/>
  <c r="G22" i="12"/>
  <c r="F46" i="12"/>
  <c r="H62" i="12"/>
  <c r="H86" i="12"/>
  <c r="F110" i="12"/>
  <c r="G59" i="12"/>
  <c r="F15" i="12"/>
  <c r="G31" i="12"/>
  <c r="G55" i="12"/>
  <c r="F79" i="12"/>
  <c r="G95" i="12"/>
  <c r="G67" i="12"/>
  <c r="G16" i="12"/>
  <c r="F40" i="12"/>
  <c r="G64" i="12"/>
  <c r="F80" i="12"/>
  <c r="G104" i="12"/>
  <c r="G17" i="12"/>
  <c r="G33" i="12"/>
  <c r="G49" i="12"/>
  <c r="H65" i="12"/>
  <c r="G81" i="12"/>
  <c r="F97" i="12"/>
  <c r="H18" i="12"/>
  <c r="G42" i="12"/>
  <c r="F66" i="12"/>
  <c r="H82" i="12"/>
  <c r="G106" i="12"/>
  <c r="G35" i="12"/>
  <c r="H28" i="12"/>
  <c r="F44" i="12"/>
  <c r="H60" i="12"/>
  <c r="G76" i="12"/>
  <c r="H92" i="12"/>
  <c r="F108" i="12"/>
  <c r="F99" i="12"/>
  <c r="G91" i="12"/>
  <c r="H22" i="12"/>
  <c r="H46" i="12"/>
  <c r="F70" i="12"/>
  <c r="G86" i="12"/>
  <c r="G110" i="12"/>
  <c r="H59" i="12"/>
  <c r="G15" i="12"/>
  <c r="F39" i="12"/>
  <c r="H55" i="12"/>
  <c r="G79" i="12"/>
  <c r="F103" i="12"/>
  <c r="F24" i="12"/>
  <c r="H40" i="12"/>
  <c r="H64" i="12"/>
  <c r="F88" i="12"/>
  <c r="H104" i="12"/>
  <c r="H26" i="12"/>
  <c r="F42" i="12"/>
  <c r="G66" i="12"/>
  <c r="H90" i="12"/>
  <c r="F106" i="12"/>
  <c r="G75" i="12"/>
  <c r="H99" i="12"/>
  <c r="G21" i="12"/>
  <c r="F37" i="12"/>
  <c r="G53" i="12"/>
  <c r="G69" i="12"/>
  <c r="G85" i="12"/>
  <c r="F101" i="12"/>
  <c r="H91" i="12"/>
  <c r="F30" i="12"/>
  <c r="G46" i="12"/>
  <c r="G70" i="12"/>
  <c r="F94" i="12"/>
  <c r="H110" i="12"/>
  <c r="H83" i="12"/>
  <c r="H15" i="12"/>
  <c r="H39" i="12"/>
  <c r="F63" i="12"/>
  <c r="H79" i="12"/>
  <c r="H103" i="12"/>
  <c r="H24" i="12"/>
  <c r="H48" i="12"/>
  <c r="F64" i="12"/>
  <c r="H88" i="12"/>
  <c r="F112" i="12"/>
  <c r="G25" i="12"/>
  <c r="F41" i="12"/>
  <c r="G57" i="12"/>
  <c r="F73" i="12"/>
  <c r="G89" i="12"/>
  <c r="G105" i="12"/>
  <c r="F26" i="12"/>
  <c r="H50" i="12"/>
  <c r="H66" i="12"/>
  <c r="F90" i="12"/>
  <c r="F75" i="12"/>
  <c r="G36" i="12"/>
  <c r="F52" i="12"/>
  <c r="G68" i="12"/>
  <c r="F84" i="12"/>
  <c r="G100" i="12"/>
  <c r="G99" i="12"/>
  <c r="F21" i="12"/>
  <c r="G37" i="12"/>
  <c r="F53" i="12"/>
  <c r="H69" i="12"/>
  <c r="H85" i="12"/>
  <c r="G101" i="12"/>
  <c r="H30" i="12"/>
  <c r="F54" i="12"/>
  <c r="H70" i="12"/>
  <c r="H94" i="12"/>
  <c r="F83" i="12"/>
  <c r="F23" i="12"/>
  <c r="G39" i="12"/>
  <c r="H63" i="12"/>
  <c r="F87" i="12"/>
  <c r="G103" i="12"/>
  <c r="H19" i="12"/>
  <c r="G24" i="12"/>
  <c r="F48" i="12"/>
  <c r="F72" i="12"/>
  <c r="G88" i="12"/>
  <c r="H112" i="12"/>
  <c r="E8" i="25"/>
  <c r="E10" i="25" s="1"/>
  <c r="E8" i="26" s="1"/>
  <c r="E11" i="26" s="1"/>
  <c r="E9" i="25"/>
  <c r="E8" i="23"/>
  <c r="E10" i="23" s="1"/>
  <c r="F14" i="20"/>
  <c r="F13" i="20"/>
  <c r="E17" i="20"/>
  <c r="F10" i="20"/>
  <c r="E14" i="23" l="1"/>
  <c r="E14" i="25"/>
  <c r="E8" i="24"/>
  <c r="E7" i="20"/>
  <c r="M16" i="20"/>
  <c r="M17" i="20" s="1"/>
  <c r="X22" i="24" l="1"/>
  <c r="X35" i="24"/>
  <c r="X41" i="24"/>
  <c r="X48" i="24"/>
  <c r="X54" i="24"/>
  <c r="X67" i="24"/>
  <c r="X73" i="24"/>
  <c r="X80" i="24"/>
  <c r="X86" i="24"/>
  <c r="X99" i="24"/>
  <c r="X105" i="24"/>
  <c r="X112" i="24"/>
  <c r="X108" i="24"/>
  <c r="X114" i="24"/>
  <c r="X23" i="24"/>
  <c r="X29" i="24"/>
  <c r="X36" i="24"/>
  <c r="X42" i="24"/>
  <c r="X55" i="24"/>
  <c r="X61" i="24"/>
  <c r="X68" i="24"/>
  <c r="X74" i="24"/>
  <c r="X87" i="24"/>
  <c r="X93" i="24"/>
  <c r="X100" i="24"/>
  <c r="X106" i="24"/>
  <c r="X17" i="24"/>
  <c r="X24" i="24"/>
  <c r="X30" i="24"/>
  <c r="X43" i="24"/>
  <c r="X49" i="24"/>
  <c r="X56" i="24"/>
  <c r="X62" i="24"/>
  <c r="X75" i="24"/>
  <c r="X81" i="24"/>
  <c r="X88" i="24"/>
  <c r="X94" i="24"/>
  <c r="X107" i="24"/>
  <c r="X113" i="24"/>
  <c r="X69" i="24"/>
  <c r="X18" i="24"/>
  <c r="X31" i="24"/>
  <c r="X37" i="24"/>
  <c r="X44" i="24"/>
  <c r="X50" i="24"/>
  <c r="X63" i="24"/>
  <c r="X76" i="24"/>
  <c r="X101" i="24"/>
  <c r="Y102" i="24" s="1"/>
  <c r="X19" i="24"/>
  <c r="X25" i="24"/>
  <c r="X32" i="24"/>
  <c r="X38" i="24"/>
  <c r="X51" i="24"/>
  <c r="X57" i="24"/>
  <c r="X64" i="24"/>
  <c r="X70" i="24"/>
  <c r="Y71" i="24" s="1"/>
  <c r="X83" i="24"/>
  <c r="X89" i="24"/>
  <c r="X96" i="24"/>
  <c r="X102" i="24"/>
  <c r="X16" i="24"/>
  <c r="X20" i="24"/>
  <c r="X26" i="24"/>
  <c r="X39" i="24"/>
  <c r="X45" i="24"/>
  <c r="X52" i="24"/>
  <c r="X58" i="24"/>
  <c r="X71" i="24"/>
  <c r="X77" i="24"/>
  <c r="X84" i="24"/>
  <c r="X90" i="24"/>
  <c r="X103" i="24"/>
  <c r="X109" i="24"/>
  <c r="X15" i="24"/>
  <c r="X82" i="24"/>
  <c r="X27" i="24"/>
  <c r="X33" i="24"/>
  <c r="X40" i="24"/>
  <c r="X46" i="24"/>
  <c r="X59" i="24"/>
  <c r="X65" i="24"/>
  <c r="X72" i="24"/>
  <c r="X78" i="24"/>
  <c r="X91" i="24"/>
  <c r="X97" i="24"/>
  <c r="X104" i="24"/>
  <c r="X110" i="24"/>
  <c r="X21" i="24"/>
  <c r="Y22" i="24" s="1"/>
  <c r="X28" i="24"/>
  <c r="X34" i="24"/>
  <c r="Y35" i="24" s="1"/>
  <c r="X47" i="24"/>
  <c r="Y48" i="24" s="1"/>
  <c r="X53" i="24"/>
  <c r="Y54" i="24" s="1"/>
  <c r="X60" i="24"/>
  <c r="Y61" i="24" s="1"/>
  <c r="X66" i="24"/>
  <c r="Y67" i="24" s="1"/>
  <c r="X79" i="24"/>
  <c r="X85" i="24"/>
  <c r="Y86" i="24" s="1"/>
  <c r="X92" i="24"/>
  <c r="X98" i="24"/>
  <c r="Y99" i="24" s="1"/>
  <c r="X111" i="24"/>
  <c r="Y112" i="24" s="1"/>
  <c r="X95" i="24"/>
  <c r="F21" i="24"/>
  <c r="F29" i="24"/>
  <c r="F37" i="24"/>
  <c r="F45" i="24"/>
  <c r="F53" i="24"/>
  <c r="F61" i="24"/>
  <c r="F69" i="24"/>
  <c r="F77" i="24"/>
  <c r="F24" i="24"/>
  <c r="F40" i="24"/>
  <c r="F48" i="24"/>
  <c r="F56" i="24"/>
  <c r="F72" i="24"/>
  <c r="F96" i="24"/>
  <c r="F104" i="24"/>
  <c r="F67" i="24"/>
  <c r="F32" i="24"/>
  <c r="F83" i="24"/>
  <c r="F19" i="24"/>
  <c r="F27" i="24"/>
  <c r="F43" i="24"/>
  <c r="F22" i="24"/>
  <c r="F30" i="24"/>
  <c r="F38" i="24"/>
  <c r="F46" i="24"/>
  <c r="F54" i="24"/>
  <c r="F62" i="24"/>
  <c r="F70" i="24"/>
  <c r="F78" i="24"/>
  <c r="F86" i="24"/>
  <c r="F94" i="24"/>
  <c r="F102" i="24"/>
  <c r="F110" i="24"/>
  <c r="F81" i="24"/>
  <c r="F89" i="24"/>
  <c r="F105" i="24"/>
  <c r="F113" i="24"/>
  <c r="F112" i="24"/>
  <c r="F75" i="24"/>
  <c r="F91" i="24"/>
  <c r="F107" i="24"/>
  <c r="F17" i="24"/>
  <c r="F25" i="24"/>
  <c r="F33" i="24"/>
  <c r="F41" i="24"/>
  <c r="F49" i="24"/>
  <c r="F57" i="24"/>
  <c r="F65" i="24"/>
  <c r="F73" i="24"/>
  <c r="F97" i="24"/>
  <c r="F15" i="24"/>
  <c r="F80" i="24"/>
  <c r="F59" i="24"/>
  <c r="F20" i="24"/>
  <c r="F28" i="24"/>
  <c r="F36" i="24"/>
  <c r="F44" i="24"/>
  <c r="F52" i="24"/>
  <c r="F60" i="24"/>
  <c r="F68" i="24"/>
  <c r="F76" i="24"/>
  <c r="F84" i="24"/>
  <c r="F92" i="24"/>
  <c r="F100" i="24"/>
  <c r="F108" i="24"/>
  <c r="F93" i="24"/>
  <c r="F109" i="24"/>
  <c r="F16" i="24"/>
  <c r="F64" i="24"/>
  <c r="F88" i="24"/>
  <c r="F99" i="24"/>
  <c r="F23" i="24"/>
  <c r="F31" i="24"/>
  <c r="F39" i="24"/>
  <c r="F47" i="24"/>
  <c r="F55" i="24"/>
  <c r="F63" i="24"/>
  <c r="F71" i="24"/>
  <c r="F79" i="24"/>
  <c r="F87" i="24"/>
  <c r="F95" i="24"/>
  <c r="F103" i="24"/>
  <c r="F111" i="24"/>
  <c r="F35" i="24"/>
  <c r="F51" i="24"/>
  <c r="F18" i="24"/>
  <c r="F26" i="24"/>
  <c r="F34" i="24"/>
  <c r="F42" i="24"/>
  <c r="F50" i="24"/>
  <c r="F58" i="24"/>
  <c r="F66" i="24"/>
  <c r="F74" i="24"/>
  <c r="F82" i="24"/>
  <c r="F90" i="24"/>
  <c r="F98" i="24"/>
  <c r="F106" i="24"/>
  <c r="F114" i="24"/>
  <c r="F85" i="24"/>
  <c r="F101" i="24"/>
  <c r="E14" i="20"/>
  <c r="E10" i="20"/>
  <c r="F106" i="23"/>
  <c r="F94" i="23"/>
  <c r="F114" i="23"/>
  <c r="F102" i="23"/>
  <c r="F82" i="23"/>
  <c r="F86" i="23"/>
  <c r="F72" i="23"/>
  <c r="F68" i="23"/>
  <c r="F64" i="23"/>
  <c r="F60" i="23"/>
  <c r="F90" i="23"/>
  <c r="F110" i="23"/>
  <c r="F98" i="23"/>
  <c r="F78" i="23"/>
  <c r="F104" i="23"/>
  <c r="F35" i="23"/>
  <c r="F55" i="23"/>
  <c r="F32" i="23"/>
  <c r="F79" i="23"/>
  <c r="F95" i="23"/>
  <c r="F111" i="23"/>
  <c r="F58" i="23"/>
  <c r="F96" i="23"/>
  <c r="F41" i="23"/>
  <c r="F40" i="23"/>
  <c r="F81" i="23"/>
  <c r="F97" i="23"/>
  <c r="F113" i="23"/>
  <c r="F42" i="23"/>
  <c r="F33" i="23"/>
  <c r="F63" i="23"/>
  <c r="F54" i="23"/>
  <c r="F108" i="23"/>
  <c r="F88" i="23"/>
  <c r="F61" i="23"/>
  <c r="F52" i="23"/>
  <c r="F50" i="23"/>
  <c r="F73" i="23"/>
  <c r="F53" i="23"/>
  <c r="F91" i="23"/>
  <c r="F107" i="23"/>
  <c r="F116" i="23"/>
  <c r="F80" i="23"/>
  <c r="F77" i="23"/>
  <c r="F93" i="23"/>
  <c r="F109" i="23"/>
  <c r="F65" i="23"/>
  <c r="F59" i="23"/>
  <c r="F75" i="23"/>
  <c r="F43" i="23"/>
  <c r="F100" i="23"/>
  <c r="F51" i="23"/>
  <c r="F39" i="23"/>
  <c r="F48" i="23"/>
  <c r="F87" i="23"/>
  <c r="F103" i="23"/>
  <c r="F74" i="23"/>
  <c r="F92" i="23"/>
  <c r="F56" i="23"/>
  <c r="F89" i="23"/>
  <c r="F105" i="23"/>
  <c r="F36" i="23"/>
  <c r="F49" i="23"/>
  <c r="F71" i="23"/>
  <c r="F38" i="23"/>
  <c r="F70" i="23"/>
  <c r="F84" i="23"/>
  <c r="F47" i="23"/>
  <c r="F46" i="23"/>
  <c r="F34" i="23"/>
  <c r="F76" i="23"/>
  <c r="F37" i="23"/>
  <c r="F83" i="23"/>
  <c r="F99" i="23"/>
  <c r="F115" i="23"/>
  <c r="F66" i="23"/>
  <c r="F112" i="23"/>
  <c r="F69" i="23"/>
  <c r="F45" i="23"/>
  <c r="F85" i="23"/>
  <c r="F101" i="23"/>
  <c r="F117" i="23"/>
  <c r="F44" i="23"/>
  <c r="F67" i="23"/>
  <c r="F57" i="23"/>
  <c r="F62" i="23"/>
  <c r="F18" i="23"/>
  <c r="F30" i="23"/>
  <c r="F24" i="23"/>
  <c r="F23" i="23"/>
  <c r="F28" i="23"/>
  <c r="F31" i="23"/>
  <c r="F19" i="23"/>
  <c r="F22" i="23"/>
  <c r="F26" i="23"/>
  <c r="F27" i="23"/>
  <c r="F20" i="23"/>
  <c r="F25" i="23"/>
  <c r="F21" i="23"/>
  <c r="F29" i="23"/>
  <c r="F98" i="26"/>
  <c r="F34" i="26"/>
  <c r="F38" i="26"/>
  <c r="F73" i="26"/>
  <c r="F49" i="26"/>
  <c r="F113" i="26"/>
  <c r="F80" i="26"/>
  <c r="F93" i="26"/>
  <c r="F51" i="26"/>
  <c r="F37" i="26"/>
  <c r="F26" i="26"/>
  <c r="F56" i="26"/>
  <c r="F94" i="26"/>
  <c r="F69" i="26"/>
  <c r="F114" i="26"/>
  <c r="F72" i="26"/>
  <c r="F96" i="26"/>
  <c r="F103" i="26"/>
  <c r="F20" i="26"/>
  <c r="F16" i="26"/>
  <c r="F70" i="26"/>
  <c r="F109" i="26"/>
  <c r="F67" i="26"/>
  <c r="F41" i="26"/>
  <c r="F15" i="26"/>
  <c r="F46" i="26"/>
  <c r="F110" i="26"/>
  <c r="F85" i="26"/>
  <c r="F60" i="26"/>
  <c r="F107" i="26"/>
  <c r="F42" i="26"/>
  <c r="F106" i="26"/>
  <c r="F105" i="26"/>
  <c r="F88" i="26"/>
  <c r="F112" i="26"/>
  <c r="F79" i="26"/>
  <c r="F17" i="26"/>
  <c r="F32" i="26"/>
  <c r="F31" i="26"/>
  <c r="F86" i="26"/>
  <c r="F36" i="26"/>
  <c r="F100" i="26"/>
  <c r="F83" i="26"/>
  <c r="F81" i="26"/>
  <c r="F64" i="26"/>
  <c r="F55" i="26"/>
  <c r="F22" i="26"/>
  <c r="F29" i="26"/>
  <c r="F33" i="26"/>
  <c r="F62" i="26"/>
  <c r="F101" i="26"/>
  <c r="F76" i="26"/>
  <c r="F59" i="26"/>
  <c r="F58" i="26"/>
  <c r="F82" i="26"/>
  <c r="F57" i="26"/>
  <c r="F48" i="26"/>
  <c r="F104" i="26"/>
  <c r="F95" i="26"/>
  <c r="F35" i="26"/>
  <c r="F109" i="25"/>
  <c r="F93" i="25"/>
  <c r="F117" i="25"/>
  <c r="F66" i="25"/>
  <c r="F39" i="25"/>
  <c r="F71" i="25"/>
  <c r="F103" i="25"/>
  <c r="F77" i="25"/>
  <c r="F68" i="25"/>
  <c r="F100" i="25"/>
  <c r="F58" i="25"/>
  <c r="F98" i="25"/>
  <c r="F49" i="25"/>
  <c r="F113" i="25"/>
  <c r="F78" i="25"/>
  <c r="F43" i="25"/>
  <c r="F75" i="25"/>
  <c r="F107" i="25"/>
  <c r="F89" i="25"/>
  <c r="F48" i="25"/>
  <c r="F94" i="25"/>
  <c r="F99" i="25"/>
  <c r="F65" i="25"/>
  <c r="F63" i="25"/>
  <c r="F95" i="25"/>
  <c r="F60" i="25"/>
  <c r="F92" i="25"/>
  <c r="F53" i="25"/>
  <c r="F90" i="25"/>
  <c r="F67" i="25"/>
  <c r="F54" i="25"/>
  <c r="F41" i="25"/>
  <c r="F105" i="25"/>
  <c r="F70" i="25"/>
  <c r="F40" i="25"/>
  <c r="F72" i="25"/>
  <c r="F104" i="25"/>
  <c r="F81" i="25"/>
  <c r="F110" i="25"/>
  <c r="F91" i="25"/>
  <c r="F55" i="25"/>
  <c r="F87" i="25"/>
  <c r="F52" i="25"/>
  <c r="F84" i="25"/>
  <c r="F116" i="25"/>
  <c r="F82" i="25"/>
  <c r="F114" i="25"/>
  <c r="F42" i="25"/>
  <c r="F59" i="25"/>
  <c r="F45" i="25"/>
  <c r="F46" i="25"/>
  <c r="F57" i="25"/>
  <c r="F86" i="25"/>
  <c r="F64" i="25"/>
  <c r="F96" i="25"/>
  <c r="F80" i="25"/>
  <c r="F101" i="25"/>
  <c r="F47" i="25"/>
  <c r="F79" i="25"/>
  <c r="F111" i="25"/>
  <c r="F44" i="25"/>
  <c r="F76" i="25"/>
  <c r="F108" i="25"/>
  <c r="F74" i="25"/>
  <c r="F106" i="25"/>
  <c r="F85" i="25"/>
  <c r="F97" i="25"/>
  <c r="F62" i="25"/>
  <c r="F51" i="25"/>
  <c r="F83" i="25"/>
  <c r="F115" i="25"/>
  <c r="F112" i="25"/>
  <c r="F61" i="25"/>
  <c r="F50" i="25"/>
  <c r="F38" i="25"/>
  <c r="F69" i="25"/>
  <c r="F73" i="25"/>
  <c r="F102" i="25"/>
  <c r="F56" i="25"/>
  <c r="F88" i="25"/>
  <c r="F30" i="25"/>
  <c r="F22" i="25"/>
  <c r="F33" i="25"/>
  <c r="F25" i="25"/>
  <c r="F36" i="25"/>
  <c r="F28" i="25"/>
  <c r="F20" i="25"/>
  <c r="F31" i="25"/>
  <c r="F23" i="25"/>
  <c r="F34" i="25"/>
  <c r="F26" i="25"/>
  <c r="F37" i="25"/>
  <c r="F29" i="25"/>
  <c r="F21" i="25"/>
  <c r="F32" i="25"/>
  <c r="F24" i="25"/>
  <c r="F35" i="25"/>
  <c r="F27" i="25"/>
  <c r="F19" i="25"/>
  <c r="F18" i="25"/>
  <c r="E9" i="20"/>
  <c r="E8" i="20"/>
  <c r="Y60" i="24" l="1"/>
  <c r="Y94" i="24"/>
  <c r="Y114" i="24"/>
  <c r="Y81" i="24"/>
  <c r="Y108" i="24"/>
  <c r="Y83" i="24"/>
  <c r="Y16" i="24"/>
  <c r="Y30" i="24"/>
  <c r="Y80" i="24"/>
  <c r="Y111" i="24"/>
  <c r="Y47" i="24"/>
  <c r="Y91" i="24"/>
  <c r="Y27" i="24"/>
  <c r="Y65" i="24"/>
  <c r="Y77" i="24"/>
  <c r="Y50" i="24"/>
  <c r="Y88" i="24"/>
  <c r="Y24" i="24"/>
  <c r="Y74" i="24"/>
  <c r="Y105" i="24"/>
  <c r="Y41" i="24"/>
  <c r="Y85" i="24"/>
  <c r="Y21" i="24"/>
  <c r="Y58" i="24"/>
  <c r="Y44" i="24"/>
  <c r="Y75" i="24"/>
  <c r="Y68" i="24"/>
  <c r="Y55" i="24"/>
  <c r="Y96" i="24"/>
  <c r="Y92" i="24"/>
  <c r="Y28" i="24"/>
  <c r="Y45" i="24"/>
  <c r="Y62" i="24"/>
  <c r="Y53" i="24"/>
  <c r="Y32" i="24"/>
  <c r="Y100" i="24"/>
  <c r="Y36" i="24"/>
  <c r="Y64" i="24"/>
  <c r="Y98" i="24"/>
  <c r="Y34" i="24"/>
  <c r="Y78" i="24"/>
  <c r="Y52" i="24"/>
  <c r="Y51" i="24"/>
  <c r="Y95" i="24"/>
  <c r="Y31" i="24"/>
  <c r="Y69" i="24"/>
  <c r="Y109" i="24"/>
  <c r="Y72" i="24"/>
  <c r="Y103" i="24"/>
  <c r="Y39" i="24"/>
  <c r="Y89" i="24"/>
  <c r="Y25" i="24"/>
  <c r="Y113" i="24"/>
  <c r="Y49" i="24"/>
  <c r="Y79" i="24"/>
  <c r="Y59" i="24"/>
  <c r="Y97" i="24"/>
  <c r="Y33" i="24"/>
  <c r="Y38" i="24"/>
  <c r="Y82" i="24"/>
  <c r="Y17" i="24"/>
  <c r="Y18" i="24"/>
  <c r="Y56" i="24"/>
  <c r="Y106" i="24"/>
  <c r="Y42" i="24"/>
  <c r="Y73" i="24"/>
  <c r="Y90" i="24"/>
  <c r="Y26" i="24"/>
  <c r="Y76" i="24"/>
  <c r="Y107" i="24"/>
  <c r="Y43" i="24"/>
  <c r="Y93" i="24"/>
  <c r="Y29" i="24"/>
  <c r="Y66" i="24"/>
  <c r="Y110" i="24"/>
  <c r="Y46" i="24"/>
  <c r="Y84" i="24"/>
  <c r="Y20" i="24"/>
  <c r="Y19" i="24"/>
  <c r="Y63" i="24"/>
  <c r="Y101" i="24"/>
  <c r="Y37" i="24"/>
  <c r="Y87" i="24"/>
  <c r="Y23" i="24"/>
  <c r="Y104" i="24"/>
  <c r="Y40" i="24"/>
  <c r="Y70" i="24"/>
  <c r="Y57" i="24"/>
  <c r="E8" i="22"/>
  <c r="E11" i="22" s="1"/>
  <c r="F75" i="26"/>
  <c r="F24" i="26"/>
  <c r="F71" i="26"/>
  <c r="F18" i="26"/>
  <c r="F43" i="26"/>
  <c r="F84" i="26"/>
  <c r="F65" i="26"/>
  <c r="F68" i="26"/>
  <c r="F97" i="26"/>
  <c r="F44" i="26"/>
  <c r="F50" i="26"/>
  <c r="F47" i="26"/>
  <c r="F23" i="26"/>
  <c r="F102" i="26"/>
  <c r="F66" i="26"/>
  <c r="F30" i="26"/>
  <c r="F108" i="26"/>
  <c r="F89" i="26"/>
  <c r="F87" i="26"/>
  <c r="F78" i="26"/>
  <c r="F53" i="26"/>
  <c r="F91" i="26"/>
  <c r="F40" i="26"/>
  <c r="F111" i="26"/>
  <c r="F61" i="26"/>
  <c r="F99" i="26"/>
  <c r="F39" i="26"/>
  <c r="F19" i="26"/>
  <c r="F90" i="26"/>
  <c r="F63" i="26"/>
  <c r="F54" i="26"/>
  <c r="F92" i="26"/>
  <c r="F21" i="26"/>
  <c r="F74" i="26"/>
  <c r="F28" i="26"/>
  <c r="F77" i="26"/>
  <c r="F25" i="26"/>
  <c r="F45" i="26"/>
  <c r="F27" i="26"/>
  <c r="F52" i="26"/>
  <c r="F84" i="20" l="1"/>
  <c r="F51" i="20"/>
  <c r="F115" i="20"/>
  <c r="F58" i="20"/>
  <c r="F33" i="20"/>
  <c r="F97" i="20"/>
  <c r="F31" i="20"/>
  <c r="F95" i="20"/>
  <c r="F102" i="20"/>
  <c r="F77" i="20"/>
  <c r="F56" i="20"/>
  <c r="F76" i="20"/>
  <c r="F43" i="20"/>
  <c r="F107" i="20"/>
  <c r="F50" i="20"/>
  <c r="F25" i="20"/>
  <c r="F23" i="20"/>
  <c r="F87" i="20"/>
  <c r="F94" i="20"/>
  <c r="F69" i="20"/>
  <c r="F48" i="20"/>
  <c r="F112" i="20"/>
  <c r="F68" i="20"/>
  <c r="F35" i="20"/>
  <c r="F99" i="20"/>
  <c r="F42" i="20"/>
  <c r="F114" i="20"/>
  <c r="F81" i="20"/>
  <c r="F79" i="20"/>
  <c r="F78" i="20"/>
  <c r="F61" i="20"/>
  <c r="F117" i="20"/>
  <c r="F40" i="20"/>
  <c r="F104" i="20"/>
  <c r="F52" i="20"/>
  <c r="F27" i="20"/>
  <c r="F91" i="20"/>
  <c r="F34" i="20"/>
  <c r="F106" i="20"/>
  <c r="F73" i="20"/>
  <c r="F71" i="20"/>
  <c r="F70" i="20"/>
  <c r="F53" i="20"/>
  <c r="F109" i="20"/>
  <c r="F32" i="20"/>
  <c r="F96" i="20"/>
  <c r="F19" i="20"/>
  <c r="F44" i="20"/>
  <c r="F116" i="20"/>
  <c r="F83" i="20"/>
  <c r="F26" i="20"/>
  <c r="F98" i="20"/>
  <c r="F65" i="20"/>
  <c r="F63" i="20"/>
  <c r="F62" i="20"/>
  <c r="F45" i="20"/>
  <c r="F101" i="20"/>
  <c r="F24" i="20"/>
  <c r="F88" i="20"/>
  <c r="F36" i="20"/>
  <c r="F108" i="20"/>
  <c r="F75" i="20"/>
  <c r="F54" i="20"/>
  <c r="F90" i="20"/>
  <c r="F57" i="20"/>
  <c r="F55" i="20"/>
  <c r="F38" i="20"/>
  <c r="F60" i="20"/>
  <c r="F37" i="20"/>
  <c r="F93" i="20"/>
  <c r="F80" i="20"/>
  <c r="F20" i="20"/>
  <c r="F21" i="20"/>
  <c r="F28" i="20"/>
  <c r="F100" i="20"/>
  <c r="F67" i="20"/>
  <c r="F22" i="20"/>
  <c r="F74" i="20"/>
  <c r="F49" i="20"/>
  <c r="F113" i="20"/>
  <c r="F47" i="20"/>
  <c r="F111" i="20"/>
  <c r="F30" i="20"/>
  <c r="F86" i="20"/>
  <c r="F29" i="20"/>
  <c r="F89" i="20"/>
  <c r="F72" i="20"/>
  <c r="F46" i="20"/>
  <c r="F92" i="20"/>
  <c r="F59" i="20"/>
  <c r="F82" i="20"/>
  <c r="F66" i="20"/>
  <c r="F41" i="20"/>
  <c r="F105" i="20"/>
  <c r="F39" i="20"/>
  <c r="F103" i="20"/>
  <c r="F110" i="20"/>
  <c r="F85" i="20"/>
  <c r="F64" i="20"/>
  <c r="F18" i="20"/>
  <c r="F103" i="22" l="1"/>
  <c r="F87" i="22"/>
  <c r="F71" i="22"/>
  <c r="F55" i="22"/>
  <c r="F39" i="22"/>
  <c r="F33" i="22"/>
  <c r="F27" i="22"/>
  <c r="F109" i="22"/>
  <c r="F93" i="22"/>
  <c r="F77" i="22"/>
  <c r="F61" i="22"/>
  <c r="F45" i="22"/>
  <c r="F99" i="22"/>
  <c r="F83" i="22"/>
  <c r="F67" i="22"/>
  <c r="F51" i="22"/>
  <c r="F23" i="22"/>
  <c r="F81" i="22"/>
  <c r="F105" i="22"/>
  <c r="F89" i="22"/>
  <c r="F73" i="22"/>
  <c r="F57" i="22"/>
  <c r="F41" i="22"/>
  <c r="F29" i="22"/>
  <c r="F111" i="22"/>
  <c r="F95" i="22"/>
  <c r="F79" i="22"/>
  <c r="F63" i="22"/>
  <c r="F47" i="22"/>
  <c r="F97" i="22"/>
  <c r="F101" i="22"/>
  <c r="F85" i="22"/>
  <c r="F69" i="22"/>
  <c r="F53" i="22"/>
  <c r="F37" i="22"/>
  <c r="F25" i="22"/>
  <c r="F15" i="22"/>
  <c r="F107" i="22"/>
  <c r="F91" i="22"/>
  <c r="F75" i="22"/>
  <c r="F59" i="22"/>
  <c r="F43" i="22"/>
  <c r="F113" i="22"/>
  <c r="F65" i="22"/>
  <c r="F49" i="22"/>
  <c r="F21" i="22"/>
  <c r="F38" i="22"/>
  <c r="F80" i="22"/>
  <c r="F90" i="22"/>
  <c r="F68" i="22"/>
  <c r="F62" i="22"/>
  <c r="F56" i="22"/>
  <c r="F66" i="22"/>
  <c r="F26" i="22"/>
  <c r="F64" i="22"/>
  <c r="F74" i="22"/>
  <c r="F52" i="22"/>
  <c r="F46" i="22"/>
  <c r="F40" i="22"/>
  <c r="F50" i="22"/>
  <c r="F96" i="22"/>
  <c r="F78" i="22"/>
  <c r="F48" i="22"/>
  <c r="F58" i="22"/>
  <c r="F36" i="22"/>
  <c r="F35" i="22"/>
  <c r="F34" i="22"/>
  <c r="F86" i="22"/>
  <c r="F72" i="22"/>
  <c r="F108" i="22"/>
  <c r="F31" i="22"/>
  <c r="F42" i="22"/>
  <c r="F24" i="22"/>
  <c r="F17" i="22"/>
  <c r="F28" i="22"/>
  <c r="F32" i="22"/>
  <c r="F84" i="22"/>
  <c r="F20" i="22"/>
  <c r="F30" i="22"/>
  <c r="F18" i="22"/>
  <c r="F22" i="22"/>
  <c r="F76" i="22"/>
  <c r="F102" i="22"/>
  <c r="F19" i="22"/>
  <c r="F110" i="22"/>
  <c r="F104" i="22"/>
  <c r="F114" i="22"/>
  <c r="F16" i="22"/>
  <c r="F112" i="22"/>
  <c r="F82" i="22"/>
  <c r="F60" i="22"/>
  <c r="F70" i="22"/>
  <c r="F92" i="22"/>
  <c r="F100" i="22"/>
  <c r="F94" i="22"/>
  <c r="F88" i="22"/>
  <c r="F98" i="22"/>
  <c r="F106" i="22"/>
  <c r="F44" i="22"/>
  <c r="F54" i="22"/>
  <c r="E12" i="25"/>
  <c r="K24" i="25" s="1"/>
  <c r="E12" i="23"/>
  <c r="E9" i="24" s="1"/>
  <c r="E14" i="7"/>
  <c r="E12" i="10"/>
  <c r="E12" i="12"/>
  <c r="F10" i="12"/>
  <c r="F9" i="12"/>
  <c r="F8" i="12"/>
  <c r="E14" i="11"/>
  <c r="F12" i="11"/>
  <c r="F11" i="11"/>
  <c r="F10" i="11"/>
  <c r="F10" i="10"/>
  <c r="F9" i="10"/>
  <c r="F8" i="10"/>
  <c r="F10" i="7"/>
  <c r="F12" i="7"/>
  <c r="F11" i="7"/>
  <c r="G26" i="24" l="1"/>
  <c r="H47" i="24"/>
  <c r="H111" i="24"/>
  <c r="G77" i="24"/>
  <c r="G48" i="24"/>
  <c r="G51" i="24"/>
  <c r="H72" i="24"/>
  <c r="G15" i="24"/>
  <c r="H26" i="24"/>
  <c r="H35" i="24"/>
  <c r="G78" i="24"/>
  <c r="G29" i="24"/>
  <c r="G85" i="24"/>
  <c r="G17" i="24"/>
  <c r="H38" i="24"/>
  <c r="G81" i="24"/>
  <c r="H102" i="24"/>
  <c r="H69" i="24"/>
  <c r="G28" i="24"/>
  <c r="H49" i="24"/>
  <c r="G92" i="24"/>
  <c r="H113" i="24"/>
  <c r="G72" i="24"/>
  <c r="G31" i="24"/>
  <c r="H52" i="24"/>
  <c r="G95" i="24"/>
  <c r="H101" i="24"/>
  <c r="H48" i="24"/>
  <c r="G98" i="24"/>
  <c r="H89" i="24"/>
  <c r="H92" i="24"/>
  <c r="G50" i="24"/>
  <c r="H71" i="24"/>
  <c r="H82" i="24"/>
  <c r="G104" i="24"/>
  <c r="G64" i="24"/>
  <c r="H32" i="24"/>
  <c r="G75" i="24"/>
  <c r="H96" i="24"/>
  <c r="H58" i="24"/>
  <c r="G38" i="24"/>
  <c r="H59" i="24"/>
  <c r="H83" i="24"/>
  <c r="G37" i="24"/>
  <c r="H98" i="24"/>
  <c r="G41" i="24"/>
  <c r="H62" i="24"/>
  <c r="G105" i="24"/>
  <c r="G114" i="24"/>
  <c r="G80" i="24"/>
  <c r="G52" i="24"/>
  <c r="H73" i="24"/>
  <c r="G82" i="24"/>
  <c r="H93" i="24"/>
  <c r="G55" i="24"/>
  <c r="H76" i="24"/>
  <c r="H112" i="24"/>
  <c r="H75" i="24"/>
  <c r="H31" i="24"/>
  <c r="G74" i="24"/>
  <c r="H34" i="24"/>
  <c r="G16" i="24"/>
  <c r="H85" i="24"/>
  <c r="G35" i="24"/>
  <c r="H56" i="24"/>
  <c r="G99" i="24"/>
  <c r="H90" i="24"/>
  <c r="H19" i="24"/>
  <c r="G62" i="24"/>
  <c r="G86" i="24"/>
  <c r="G45" i="24"/>
  <c r="H106" i="24"/>
  <c r="H22" i="24"/>
  <c r="G65" i="24"/>
  <c r="H86" i="24"/>
  <c r="H33" i="24"/>
  <c r="G76" i="24"/>
  <c r="H97" i="24"/>
  <c r="G106" i="24"/>
  <c r="G112" i="24"/>
  <c r="H36" i="24"/>
  <c r="G79" i="24"/>
  <c r="H100" i="24"/>
  <c r="H18" i="24"/>
  <c r="G57" i="24"/>
  <c r="G68" i="24"/>
  <c r="G71" i="24"/>
  <c r="H77" i="24"/>
  <c r="G34" i="24"/>
  <c r="H55" i="24"/>
  <c r="H16" i="24"/>
  <c r="G59" i="24"/>
  <c r="H80" i="24"/>
  <c r="G94" i="24"/>
  <c r="G22" i="24"/>
  <c r="H43" i="24"/>
  <c r="H91" i="24"/>
  <c r="H50" i="24"/>
  <c r="H114" i="24"/>
  <c r="G25" i="24"/>
  <c r="H46" i="24"/>
  <c r="G89" i="24"/>
  <c r="H110" i="24"/>
  <c r="H109" i="24"/>
  <c r="G36" i="24"/>
  <c r="H57" i="24"/>
  <c r="G100" i="24"/>
  <c r="G21" i="24"/>
  <c r="G39" i="24"/>
  <c r="H60" i="24"/>
  <c r="G103" i="24"/>
  <c r="H66" i="24"/>
  <c r="H103" i="24"/>
  <c r="G58" i="24"/>
  <c r="H79" i="24"/>
  <c r="H42" i="24"/>
  <c r="H21" i="24"/>
  <c r="G19" i="24"/>
  <c r="H40" i="24"/>
  <c r="G83" i="24"/>
  <c r="H104" i="24"/>
  <c r="H99" i="24"/>
  <c r="G32" i="24"/>
  <c r="G46" i="24"/>
  <c r="H67" i="24"/>
  <c r="G53" i="24"/>
  <c r="G24" i="24"/>
  <c r="G49" i="24"/>
  <c r="H70" i="24"/>
  <c r="G113" i="24"/>
  <c r="H17" i="24"/>
  <c r="G60" i="24"/>
  <c r="H81" i="24"/>
  <c r="G69" i="24"/>
  <c r="H20" i="24"/>
  <c r="G63" i="24"/>
  <c r="H84" i="24"/>
  <c r="G93" i="24"/>
  <c r="G54" i="24"/>
  <c r="H78" i="24"/>
  <c r="H25" i="24"/>
  <c r="G18" i="24"/>
  <c r="H39" i="24"/>
  <c r="G90" i="24"/>
  <c r="G40" i="24"/>
  <c r="G43" i="24"/>
  <c r="H64" i="24"/>
  <c r="G107" i="24"/>
  <c r="H53" i="24"/>
  <c r="H27" i="24"/>
  <c r="G70" i="24"/>
  <c r="G102" i="24"/>
  <c r="G61" i="24"/>
  <c r="H30" i="24"/>
  <c r="G73" i="24"/>
  <c r="H94" i="24"/>
  <c r="H87" i="24"/>
  <c r="G109" i="24"/>
  <c r="G20" i="24"/>
  <c r="H41" i="24"/>
  <c r="G84" i="24"/>
  <c r="H105" i="24"/>
  <c r="G101" i="24"/>
  <c r="G23" i="24"/>
  <c r="H44" i="24"/>
  <c r="G87" i="24"/>
  <c r="H108" i="24"/>
  <c r="H29" i="24"/>
  <c r="H23" i="24"/>
  <c r="H28" i="24"/>
  <c r="G42" i="24"/>
  <c r="H63" i="24"/>
  <c r="H95" i="24"/>
  <c r="G96" i="24"/>
  <c r="H24" i="24"/>
  <c r="G67" i="24"/>
  <c r="H88" i="24"/>
  <c r="H107" i="24"/>
  <c r="G30" i="24"/>
  <c r="H51" i="24"/>
  <c r="G110" i="24"/>
  <c r="H74" i="24"/>
  <c r="G88" i="24"/>
  <c r="G33" i="24"/>
  <c r="H54" i="24"/>
  <c r="G97" i="24"/>
  <c r="H37" i="24"/>
  <c r="G44" i="24"/>
  <c r="H65" i="24"/>
  <c r="G108" i="24"/>
  <c r="G47" i="24"/>
  <c r="H68" i="24"/>
  <c r="G111" i="24"/>
  <c r="H61" i="24"/>
  <c r="G66" i="24"/>
  <c r="H45" i="24"/>
  <c r="G27" i="24"/>
  <c r="G91" i="24"/>
  <c r="H15" i="24"/>
  <c r="G56" i="24"/>
  <c r="K22" i="25"/>
  <c r="K23" i="25"/>
  <c r="K20" i="25"/>
  <c r="K21" i="25"/>
  <c r="E9" i="26"/>
  <c r="L78" i="26" s="1"/>
  <c r="K19" i="25"/>
  <c r="J92" i="23"/>
  <c r="J68" i="23"/>
  <c r="K92" i="23"/>
  <c r="K68" i="23"/>
  <c r="L107" i="23"/>
  <c r="L60" i="23"/>
  <c r="K107" i="23"/>
  <c r="J60" i="23"/>
  <c r="L116" i="23"/>
  <c r="J107" i="23"/>
  <c r="K60" i="23"/>
  <c r="J116" i="23"/>
  <c r="K116" i="23"/>
  <c r="L92" i="23"/>
  <c r="L68" i="23"/>
  <c r="J64" i="23"/>
  <c r="L59" i="23"/>
  <c r="K76" i="23"/>
  <c r="J87" i="23"/>
  <c r="J80" i="23"/>
  <c r="K100" i="23"/>
  <c r="L101" i="23"/>
  <c r="L32" i="23"/>
  <c r="K40" i="23"/>
  <c r="L83" i="23"/>
  <c r="L50" i="23"/>
  <c r="K96" i="23"/>
  <c r="L38" i="23"/>
  <c r="L70" i="23"/>
  <c r="K41" i="23"/>
  <c r="L35" i="23"/>
  <c r="L54" i="23"/>
  <c r="K34" i="23"/>
  <c r="K71" i="23"/>
  <c r="L42" i="23"/>
  <c r="K58" i="23"/>
  <c r="J98" i="23"/>
  <c r="J72" i="23"/>
  <c r="K33" i="23"/>
  <c r="L109" i="23"/>
  <c r="L64" i="23"/>
  <c r="K59" i="23"/>
  <c r="L52" i="23"/>
  <c r="K87" i="23"/>
  <c r="K80" i="23"/>
  <c r="L108" i="23"/>
  <c r="J101" i="23"/>
  <c r="J32" i="23"/>
  <c r="L62" i="23"/>
  <c r="J83" i="23"/>
  <c r="K50" i="23"/>
  <c r="J66" i="23"/>
  <c r="K38" i="23"/>
  <c r="J70" i="23"/>
  <c r="J55" i="23"/>
  <c r="J35" i="23"/>
  <c r="J54" i="23"/>
  <c r="K102" i="23"/>
  <c r="J71" i="23"/>
  <c r="K42" i="23"/>
  <c r="J61" i="23"/>
  <c r="L98" i="23"/>
  <c r="K72" i="23"/>
  <c r="L91" i="23"/>
  <c r="J109" i="23"/>
  <c r="K104" i="23"/>
  <c r="L48" i="23"/>
  <c r="K39" i="23"/>
  <c r="K36" i="23"/>
  <c r="J65" i="23"/>
  <c r="L97" i="23"/>
  <c r="L73" i="23"/>
  <c r="K64" i="23"/>
  <c r="J37" i="23"/>
  <c r="J52" i="23"/>
  <c r="L87" i="23"/>
  <c r="J63" i="23"/>
  <c r="J108" i="23"/>
  <c r="K101" i="23"/>
  <c r="L84" i="23"/>
  <c r="K62" i="23"/>
  <c r="K83" i="23"/>
  <c r="L90" i="23"/>
  <c r="L66" i="23"/>
  <c r="J38" i="23"/>
  <c r="L44" i="23"/>
  <c r="K55" i="23"/>
  <c r="K35" i="23"/>
  <c r="J81" i="23"/>
  <c r="L102" i="23"/>
  <c r="L71" i="23"/>
  <c r="J105" i="23"/>
  <c r="L61" i="23"/>
  <c r="K98" i="23"/>
  <c r="J106" i="23"/>
  <c r="J91" i="23"/>
  <c r="K109" i="23"/>
  <c r="J49" i="23"/>
  <c r="J48" i="23"/>
  <c r="L39" i="23"/>
  <c r="L65" i="23"/>
  <c r="K49" i="23"/>
  <c r="K97" i="23"/>
  <c r="J113" i="23"/>
  <c r="L37" i="23"/>
  <c r="K52" i="23"/>
  <c r="J89" i="23"/>
  <c r="K63" i="23"/>
  <c r="K108" i="23"/>
  <c r="J79" i="23"/>
  <c r="J84" i="23"/>
  <c r="J62" i="23"/>
  <c r="J67" i="23"/>
  <c r="J90" i="23"/>
  <c r="K66" i="23"/>
  <c r="L82" i="23"/>
  <c r="J44" i="23"/>
  <c r="L55" i="23"/>
  <c r="K86" i="23"/>
  <c r="L81" i="23"/>
  <c r="J102" i="23"/>
  <c r="K94" i="23"/>
  <c r="L105" i="23"/>
  <c r="K61" i="23"/>
  <c r="L45" i="23"/>
  <c r="L106" i="23"/>
  <c r="K91" i="23"/>
  <c r="J73" i="23"/>
  <c r="L49" i="23"/>
  <c r="K48" i="23"/>
  <c r="J57" i="23"/>
  <c r="J97" i="23"/>
  <c r="K65" i="23"/>
  <c r="L51" i="23"/>
  <c r="K103" i="23"/>
  <c r="J56" i="23"/>
  <c r="K51" i="23"/>
  <c r="K78" i="23"/>
  <c r="K37" i="23"/>
  <c r="J74" i="23"/>
  <c r="L89" i="23"/>
  <c r="L63" i="23"/>
  <c r="L115" i="23"/>
  <c r="K79" i="23"/>
  <c r="K84" i="23"/>
  <c r="K95" i="23"/>
  <c r="L67" i="23"/>
  <c r="K90" i="23"/>
  <c r="L53" i="23"/>
  <c r="J82" i="23"/>
  <c r="K44" i="23"/>
  <c r="K46" i="23"/>
  <c r="L86" i="23"/>
  <c r="K81" i="23"/>
  <c r="L43" i="23"/>
  <c r="L94" i="23"/>
  <c r="K105" i="23"/>
  <c r="J114" i="23"/>
  <c r="J45" i="23"/>
  <c r="K106" i="23"/>
  <c r="L88" i="23"/>
  <c r="L57" i="23"/>
  <c r="J78" i="23"/>
  <c r="L69" i="23"/>
  <c r="L74" i="23"/>
  <c r="K89" i="23"/>
  <c r="K111" i="23"/>
  <c r="K115" i="23"/>
  <c r="L79" i="23"/>
  <c r="K110" i="23"/>
  <c r="J95" i="23"/>
  <c r="K67" i="23"/>
  <c r="J77" i="23"/>
  <c r="J53" i="23"/>
  <c r="K82" i="23"/>
  <c r="L85" i="23"/>
  <c r="L46" i="23"/>
  <c r="J86" i="23"/>
  <c r="J117" i="23"/>
  <c r="K43" i="23"/>
  <c r="J94" i="23"/>
  <c r="J47" i="23"/>
  <c r="L114" i="23"/>
  <c r="K45" i="23"/>
  <c r="L93" i="23"/>
  <c r="J88" i="23"/>
  <c r="K73" i="23"/>
  <c r="J99" i="23"/>
  <c r="J103" i="23"/>
  <c r="K57" i="23"/>
  <c r="L75" i="23"/>
  <c r="L56" i="23"/>
  <c r="J51" i="23"/>
  <c r="L112" i="23"/>
  <c r="J69" i="23"/>
  <c r="K74" i="23"/>
  <c r="L76" i="23"/>
  <c r="L111" i="23"/>
  <c r="J115" i="23"/>
  <c r="L100" i="23"/>
  <c r="L110" i="23"/>
  <c r="L95" i="23"/>
  <c r="L40" i="23"/>
  <c r="L77" i="23"/>
  <c r="K53" i="23"/>
  <c r="L96" i="23"/>
  <c r="K85" i="23"/>
  <c r="J46" i="23"/>
  <c r="J41" i="23"/>
  <c r="L117" i="23"/>
  <c r="J43" i="23"/>
  <c r="J34" i="23"/>
  <c r="K47" i="23"/>
  <c r="K114" i="23"/>
  <c r="J58" i="23"/>
  <c r="J93" i="23"/>
  <c r="K88" i="23"/>
  <c r="L33" i="23"/>
  <c r="L99" i="23"/>
  <c r="L103" i="23"/>
  <c r="J75" i="23"/>
  <c r="K56" i="23"/>
  <c r="L78" i="23"/>
  <c r="K69" i="23"/>
  <c r="J59" i="23"/>
  <c r="J76" i="23"/>
  <c r="J111" i="23"/>
  <c r="L80" i="23"/>
  <c r="J100" i="23"/>
  <c r="J110" i="23"/>
  <c r="K32" i="23"/>
  <c r="J40" i="23"/>
  <c r="K77" i="23"/>
  <c r="J50" i="23"/>
  <c r="J96" i="23"/>
  <c r="J85" i="23"/>
  <c r="K70" i="23"/>
  <c r="L41" i="23"/>
  <c r="K117" i="23"/>
  <c r="K54" i="23"/>
  <c r="L34" i="23"/>
  <c r="L47" i="23"/>
  <c r="J42" i="23"/>
  <c r="L58" i="23"/>
  <c r="K93" i="23"/>
  <c r="L72" i="23"/>
  <c r="J33" i="23"/>
  <c r="K99" i="23"/>
  <c r="L104" i="23"/>
  <c r="J112" i="23"/>
  <c r="K75" i="23"/>
  <c r="L36" i="23"/>
  <c r="L113" i="23"/>
  <c r="J104" i="23"/>
  <c r="K112" i="23"/>
  <c r="J39" i="23"/>
  <c r="J36" i="23"/>
  <c r="K113" i="23"/>
  <c r="G36" i="23"/>
  <c r="G106" i="23"/>
  <c r="H114" i="23"/>
  <c r="G35" i="23"/>
  <c r="H83" i="23"/>
  <c r="G66" i="23"/>
  <c r="G49" i="23"/>
  <c r="G101" i="23"/>
  <c r="G79" i="23"/>
  <c r="H91" i="23"/>
  <c r="H115" i="23"/>
  <c r="G80" i="23"/>
  <c r="G61" i="23"/>
  <c r="H105" i="23"/>
  <c r="G73" i="23"/>
  <c r="H116" i="23"/>
  <c r="G57" i="23"/>
  <c r="H85" i="23"/>
  <c r="H40" i="23"/>
  <c r="H96" i="23"/>
  <c r="G82" i="23"/>
  <c r="H98" i="23"/>
  <c r="H113" i="23"/>
  <c r="H52" i="23"/>
  <c r="H108" i="23"/>
  <c r="G33" i="23"/>
  <c r="H99" i="23"/>
  <c r="G63" i="23"/>
  <c r="H75" i="23"/>
  <c r="H35" i="23"/>
  <c r="H104" i="23"/>
  <c r="H74" i="23"/>
  <c r="H58" i="23"/>
  <c r="H89" i="23"/>
  <c r="G76" i="23"/>
  <c r="H100" i="23"/>
  <c r="G41" i="23"/>
  <c r="G40" i="23"/>
  <c r="G100" i="23"/>
  <c r="H69" i="23"/>
  <c r="G103" i="23"/>
  <c r="H80" i="23"/>
  <c r="G52" i="23"/>
  <c r="G110" i="23"/>
  <c r="H82" i="23"/>
  <c r="H97" i="23"/>
  <c r="H36" i="23"/>
  <c r="H92" i="23"/>
  <c r="H111" i="23"/>
  <c r="H50" i="23"/>
  <c r="H110" i="23"/>
  <c r="G47" i="23"/>
  <c r="H59" i="23"/>
  <c r="G74" i="23"/>
  <c r="H88" i="23"/>
  <c r="G56" i="23"/>
  <c r="G108" i="23"/>
  <c r="H73" i="23"/>
  <c r="H44" i="23"/>
  <c r="H84" i="23"/>
  <c r="H103" i="23"/>
  <c r="H53" i="23"/>
  <c r="G87" i="23"/>
  <c r="G78" i="23"/>
  <c r="G44" i="23"/>
  <c r="H81" i="23"/>
  <c r="G115" i="23"/>
  <c r="H95" i="23"/>
  <c r="H34" i="23"/>
  <c r="H94" i="23"/>
  <c r="H109" i="23"/>
  <c r="H43" i="23"/>
  <c r="H46" i="23"/>
  <c r="H64" i="23"/>
  <c r="H57" i="23"/>
  <c r="G107" i="23"/>
  <c r="G48" i="23"/>
  <c r="H87" i="23"/>
  <c r="H54" i="23"/>
  <c r="H60" i="23"/>
  <c r="H37" i="23"/>
  <c r="G71" i="23"/>
  <c r="G102" i="23"/>
  <c r="G90" i="23"/>
  <c r="G34" i="23"/>
  <c r="G60" i="23"/>
  <c r="G70" i="23"/>
  <c r="H65" i="23"/>
  <c r="G99" i="23"/>
  <c r="H79" i="23"/>
  <c r="G113" i="23"/>
  <c r="H78" i="23"/>
  <c r="G62" i="23"/>
  <c r="H93" i="23"/>
  <c r="H48" i="23"/>
  <c r="G109" i="23"/>
  <c r="H62" i="23"/>
  <c r="H38" i="23"/>
  <c r="H41" i="23"/>
  <c r="G91" i="23"/>
  <c r="H71" i="23"/>
  <c r="G85" i="23"/>
  <c r="G55" i="23"/>
  <c r="G46" i="23"/>
  <c r="G98" i="23"/>
  <c r="G50" i="23"/>
  <c r="G64" i="23"/>
  <c r="G38" i="23"/>
  <c r="G92" i="23"/>
  <c r="H49" i="23"/>
  <c r="G83" i="23"/>
  <c r="H63" i="23"/>
  <c r="G97" i="23"/>
  <c r="G116" i="23"/>
  <c r="H77" i="23"/>
  <c r="H32" i="23"/>
  <c r="G77" i="23"/>
  <c r="G69" i="23"/>
  <c r="H66" i="23"/>
  <c r="G75" i="23"/>
  <c r="G37" i="23"/>
  <c r="H55" i="23"/>
  <c r="H67" i="23"/>
  <c r="H102" i="23"/>
  <c r="G39" i="23"/>
  <c r="G32" i="23"/>
  <c r="H70" i="23"/>
  <c r="G114" i="23"/>
  <c r="G68" i="23"/>
  <c r="G86" i="23"/>
  <c r="H72" i="23"/>
  <c r="H33" i="23"/>
  <c r="G67" i="23"/>
  <c r="G58" i="23"/>
  <c r="H47" i="23"/>
  <c r="G81" i="23"/>
  <c r="G84" i="23"/>
  <c r="H61" i="23"/>
  <c r="G111" i="23"/>
  <c r="G45" i="23"/>
  <c r="H51" i="23"/>
  <c r="H106" i="23"/>
  <c r="G59" i="23"/>
  <c r="H42" i="23"/>
  <c r="H39" i="23"/>
  <c r="H76" i="23"/>
  <c r="H86" i="23"/>
  <c r="H117" i="23"/>
  <c r="G54" i="23"/>
  <c r="G96" i="23"/>
  <c r="G72" i="23"/>
  <c r="G94" i="23"/>
  <c r="G51" i="23"/>
  <c r="G53" i="23"/>
  <c r="G88" i="23"/>
  <c r="G42" i="23"/>
  <c r="G65" i="23"/>
  <c r="H68" i="23"/>
  <c r="H45" i="23"/>
  <c r="G95" i="23"/>
  <c r="H107" i="23"/>
  <c r="G117" i="23"/>
  <c r="G112" i="23"/>
  <c r="G93" i="23"/>
  <c r="H90" i="23"/>
  <c r="G43" i="23"/>
  <c r="G105" i="23"/>
  <c r="G104" i="23"/>
  <c r="G89" i="23"/>
  <c r="H101" i="23"/>
  <c r="H56" i="23"/>
  <c r="H112" i="23"/>
  <c r="H21" i="23"/>
  <c r="G28" i="23"/>
  <c r="H31" i="23"/>
  <c r="H26" i="23"/>
  <c r="H20" i="23"/>
  <c r="G20" i="23"/>
  <c r="H18" i="23"/>
  <c r="H30" i="23"/>
  <c r="G22" i="23"/>
  <c r="G26" i="23"/>
  <c r="G23" i="23"/>
  <c r="G29" i="23"/>
  <c r="G21" i="23"/>
  <c r="G30" i="23"/>
  <c r="G27" i="23"/>
  <c r="H19" i="23"/>
  <c r="H29" i="23"/>
  <c r="H25" i="23"/>
  <c r="H24" i="23"/>
  <c r="G24" i="23"/>
  <c r="H23" i="23"/>
  <c r="H28" i="23"/>
  <c r="H22" i="23"/>
  <c r="G31" i="23"/>
  <c r="G19" i="23"/>
  <c r="G18" i="23"/>
  <c r="G25" i="23"/>
  <c r="H27" i="23"/>
  <c r="J28" i="23"/>
  <c r="K23" i="23"/>
  <c r="J27" i="23"/>
  <c r="L23" i="23"/>
  <c r="L28" i="23"/>
  <c r="L27" i="23"/>
  <c r="J25" i="23"/>
  <c r="K28" i="23"/>
  <c r="K27" i="23"/>
  <c r="L25" i="23"/>
  <c r="K31" i="23"/>
  <c r="K25" i="23"/>
  <c r="J31" i="23"/>
  <c r="L31" i="23"/>
  <c r="L19" i="23"/>
  <c r="K19" i="23"/>
  <c r="J19" i="23"/>
  <c r="J23" i="23"/>
  <c r="L22" i="23"/>
  <c r="K26" i="23"/>
  <c r="J22" i="23"/>
  <c r="J24" i="23"/>
  <c r="L24" i="23"/>
  <c r="L21" i="23"/>
  <c r="J29" i="23"/>
  <c r="K21" i="23"/>
  <c r="K24" i="23"/>
  <c r="J21" i="23"/>
  <c r="L30" i="23"/>
  <c r="L29" i="23"/>
  <c r="J20" i="23"/>
  <c r="K30" i="23"/>
  <c r="K29" i="23"/>
  <c r="L20" i="23"/>
  <c r="J30" i="23"/>
  <c r="J26" i="23"/>
  <c r="K22" i="23"/>
  <c r="K20" i="23"/>
  <c r="L26" i="23"/>
  <c r="K26" i="20"/>
  <c r="L26" i="20"/>
  <c r="L25" i="20"/>
  <c r="K24" i="20"/>
  <c r="E12" i="20"/>
  <c r="K19" i="20"/>
  <c r="L19" i="20"/>
  <c r="G19" i="25"/>
  <c r="G26" i="25"/>
  <c r="G22" i="25"/>
  <c r="G27" i="25"/>
  <c r="G21" i="25"/>
  <c r="G24" i="25"/>
  <c r="G23" i="25"/>
  <c r="G18" i="25"/>
  <c r="G20" i="25"/>
  <c r="G25" i="25"/>
  <c r="J57" i="25"/>
  <c r="J64" i="25"/>
  <c r="L80" i="25"/>
  <c r="L63" i="25"/>
  <c r="J87" i="25"/>
  <c r="L111" i="25"/>
  <c r="L46" i="25"/>
  <c r="J94" i="25"/>
  <c r="L110" i="25"/>
  <c r="J61" i="25"/>
  <c r="J101" i="25"/>
  <c r="J68" i="25"/>
  <c r="L84" i="25"/>
  <c r="L67" i="25"/>
  <c r="L115" i="25"/>
  <c r="L50" i="25"/>
  <c r="L73" i="25"/>
  <c r="J97" i="25"/>
  <c r="J40" i="25"/>
  <c r="L56" i="25"/>
  <c r="J104" i="25"/>
  <c r="L39" i="25"/>
  <c r="J63" i="25"/>
  <c r="L87" i="25"/>
  <c r="J70" i="25"/>
  <c r="L86" i="25"/>
  <c r="L77" i="25"/>
  <c r="J44" i="25"/>
  <c r="L60" i="25"/>
  <c r="J108" i="25"/>
  <c r="L43" i="25"/>
  <c r="J67" i="25"/>
  <c r="L91" i="25"/>
  <c r="J107" i="25"/>
  <c r="J74" i="25"/>
  <c r="L90" i="25"/>
  <c r="L49" i="25"/>
  <c r="J73" i="25"/>
  <c r="L97" i="25"/>
  <c r="J113" i="25"/>
  <c r="J80" i="25"/>
  <c r="L96" i="25"/>
  <c r="J39" i="25"/>
  <c r="L79" i="25"/>
  <c r="J103" i="25"/>
  <c r="J46" i="25"/>
  <c r="L62" i="25"/>
  <c r="J110" i="25"/>
  <c r="L53" i="25"/>
  <c r="J77" i="25"/>
  <c r="L101" i="25"/>
  <c r="J84" i="25"/>
  <c r="L100" i="25"/>
  <c r="J43" i="25"/>
  <c r="L83" i="25"/>
  <c r="J50" i="25"/>
  <c r="L66" i="25"/>
  <c r="J114" i="25"/>
  <c r="J106" i="25"/>
  <c r="J49" i="25"/>
  <c r="L89" i="25"/>
  <c r="J56" i="25"/>
  <c r="L72" i="25"/>
  <c r="L55" i="25"/>
  <c r="J79" i="25"/>
  <c r="L103" i="25"/>
  <c r="L38" i="25"/>
  <c r="J86" i="25"/>
  <c r="L102" i="25"/>
  <c r="J53" i="25"/>
  <c r="J117" i="25"/>
  <c r="J60" i="25"/>
  <c r="L76" i="25"/>
  <c r="L59" i="25"/>
  <c r="J83" i="25"/>
  <c r="L107" i="25"/>
  <c r="L42" i="25"/>
  <c r="J90" i="25"/>
  <c r="L106" i="25"/>
  <c r="L65" i="25"/>
  <c r="J89" i="25"/>
  <c r="L113" i="25"/>
  <c r="L48" i="25"/>
  <c r="J96" i="25"/>
  <c r="J55" i="25"/>
  <c r="J95" i="25"/>
  <c r="J38" i="25"/>
  <c r="J62" i="25"/>
  <c r="L78" i="25"/>
  <c r="L69" i="25"/>
  <c r="J93" i="25"/>
  <c r="L117" i="25"/>
  <c r="L52" i="25"/>
  <c r="J100" i="25"/>
  <c r="L116" i="25"/>
  <c r="J59" i="25"/>
  <c r="J66" i="25"/>
  <c r="L82" i="25"/>
  <c r="L41" i="25"/>
  <c r="J65" i="25"/>
  <c r="J72" i="25"/>
  <c r="L88" i="25"/>
  <c r="L112" i="25"/>
  <c r="L71" i="25"/>
  <c r="L54" i="25"/>
  <c r="J102" i="25"/>
  <c r="L45" i="25"/>
  <c r="J69" i="25"/>
  <c r="L93" i="25"/>
  <c r="J76" i="25"/>
  <c r="L92" i="25"/>
  <c r="L75" i="25"/>
  <c r="J99" i="25"/>
  <c r="J42" i="25"/>
  <c r="L58" i="25"/>
  <c r="J41" i="25"/>
  <c r="L81" i="25"/>
  <c r="J105" i="25"/>
  <c r="J48" i="25"/>
  <c r="L64" i="25"/>
  <c r="J112" i="25"/>
  <c r="L47" i="25"/>
  <c r="J71" i="25"/>
  <c r="L95" i="25"/>
  <c r="J78" i="25"/>
  <c r="L94" i="25"/>
  <c r="J45" i="25"/>
  <c r="L85" i="25"/>
  <c r="J109" i="25"/>
  <c r="J52" i="25"/>
  <c r="L68" i="25"/>
  <c r="J116" i="25"/>
  <c r="L51" i="25"/>
  <c r="J75" i="25"/>
  <c r="L99" i="25"/>
  <c r="J82" i="25"/>
  <c r="L98" i="25"/>
  <c r="L114" i="25"/>
  <c r="L57" i="25"/>
  <c r="J81" i="25"/>
  <c r="L105" i="25"/>
  <c r="L40" i="25"/>
  <c r="J88" i="25"/>
  <c r="L104" i="25"/>
  <c r="J47" i="25"/>
  <c r="J111" i="25"/>
  <c r="J54" i="25"/>
  <c r="L70" i="25"/>
  <c r="L61" i="25"/>
  <c r="J85" i="25"/>
  <c r="L109" i="25"/>
  <c r="L44" i="25"/>
  <c r="J92" i="25"/>
  <c r="L108" i="25"/>
  <c r="J51" i="25"/>
  <c r="J91" i="25"/>
  <c r="J115" i="25"/>
  <c r="J58" i="25"/>
  <c r="L74" i="25"/>
  <c r="J98" i="25"/>
  <c r="H87" i="25"/>
  <c r="H47" i="25"/>
  <c r="H107" i="25"/>
  <c r="H51" i="25"/>
  <c r="H91" i="25"/>
  <c r="H50" i="25"/>
  <c r="H43" i="25"/>
  <c r="H67" i="25"/>
  <c r="H86" i="25"/>
  <c r="H55" i="25"/>
  <c r="H40" i="25"/>
  <c r="H89" i="25"/>
  <c r="H69" i="25"/>
  <c r="H116" i="25"/>
  <c r="H63" i="25"/>
  <c r="H45" i="25"/>
  <c r="H113" i="25"/>
  <c r="H73" i="25"/>
  <c r="H104" i="25"/>
  <c r="H103" i="25"/>
  <c r="H84" i="25"/>
  <c r="H100" i="25"/>
  <c r="H81" i="25"/>
  <c r="H59" i="25"/>
  <c r="H101" i="25"/>
  <c r="H41" i="25"/>
  <c r="H108" i="25"/>
  <c r="H80" i="25"/>
  <c r="H71" i="25"/>
  <c r="H57" i="25"/>
  <c r="H52" i="25"/>
  <c r="H76" i="25"/>
  <c r="H77" i="25"/>
  <c r="H83" i="25"/>
  <c r="H68" i="25"/>
  <c r="H93" i="25"/>
  <c r="H39" i="25"/>
  <c r="H58" i="25"/>
  <c r="H70" i="25"/>
  <c r="H106" i="25"/>
  <c r="H49" i="25"/>
  <c r="H98" i="25"/>
  <c r="H44" i="25"/>
  <c r="H95" i="25"/>
  <c r="H75" i="25"/>
  <c r="H109" i="25"/>
  <c r="H53" i="25"/>
  <c r="H66" i="25"/>
  <c r="H110" i="25"/>
  <c r="H90" i="25"/>
  <c r="H74" i="25"/>
  <c r="H102" i="25"/>
  <c r="H115" i="25"/>
  <c r="H78" i="25"/>
  <c r="H61" i="25"/>
  <c r="H117" i="25"/>
  <c r="H54" i="25"/>
  <c r="H111" i="25"/>
  <c r="H42" i="25"/>
  <c r="H97" i="25"/>
  <c r="H46" i="25"/>
  <c r="H56" i="25"/>
  <c r="H114" i="25"/>
  <c r="H48" i="25"/>
  <c r="H94" i="25"/>
  <c r="H96" i="25"/>
  <c r="H112" i="25"/>
  <c r="H88" i="25"/>
  <c r="H64" i="25"/>
  <c r="H79" i="25"/>
  <c r="H72" i="25"/>
  <c r="H65" i="25"/>
  <c r="H82" i="25"/>
  <c r="H62" i="25"/>
  <c r="H38" i="25"/>
  <c r="H99" i="25"/>
  <c r="H92" i="25"/>
  <c r="H105" i="25"/>
  <c r="H85" i="25"/>
  <c r="H60" i="25"/>
  <c r="J35" i="25"/>
  <c r="J31" i="25"/>
  <c r="J25" i="25"/>
  <c r="J21" i="25"/>
  <c r="J33" i="25"/>
  <c r="J29" i="25"/>
  <c r="J23" i="25"/>
  <c r="J37" i="25"/>
  <c r="J27" i="25"/>
  <c r="J20" i="25"/>
  <c r="L31" i="25"/>
  <c r="L26" i="25"/>
  <c r="L29" i="25"/>
  <c r="L24" i="25"/>
  <c r="J34" i="25"/>
  <c r="L27" i="25"/>
  <c r="L22" i="25"/>
  <c r="J26" i="25"/>
  <c r="J30" i="25"/>
  <c r="L25" i="25"/>
  <c r="L20" i="25"/>
  <c r="L36" i="25"/>
  <c r="J22" i="25"/>
  <c r="L23" i="25"/>
  <c r="L34" i="25"/>
  <c r="L32" i="25"/>
  <c r="L21" i="25"/>
  <c r="L37" i="25"/>
  <c r="J32" i="25"/>
  <c r="J36" i="25"/>
  <c r="L35" i="25"/>
  <c r="L30" i="25"/>
  <c r="J24" i="25"/>
  <c r="J28" i="25"/>
  <c r="L33" i="25"/>
  <c r="L28" i="25"/>
  <c r="L19" i="25"/>
  <c r="J19" i="25"/>
  <c r="H33" i="25"/>
  <c r="H26" i="25"/>
  <c r="H21" i="25"/>
  <c r="H24" i="25"/>
  <c r="H19" i="25"/>
  <c r="H28" i="25"/>
  <c r="H31" i="25"/>
  <c r="H25" i="25"/>
  <c r="H29" i="25"/>
  <c r="H18" i="25"/>
  <c r="H27" i="25"/>
  <c r="H22" i="25"/>
  <c r="H34" i="25"/>
  <c r="H37" i="25"/>
  <c r="H32" i="25"/>
  <c r="H35" i="25"/>
  <c r="H30" i="25"/>
  <c r="H36" i="25"/>
  <c r="H23" i="25"/>
  <c r="H20" i="25"/>
  <c r="E9" i="11"/>
  <c r="E8" i="11"/>
  <c r="N12" i="25"/>
  <c r="N13" i="25"/>
  <c r="I11" i="10"/>
  <c r="I12" i="10" s="1"/>
  <c r="K29" i="20" l="1"/>
  <c r="E9" i="22"/>
  <c r="J70" i="26"/>
  <c r="J40" i="26"/>
  <c r="J60" i="26"/>
  <c r="H75" i="26"/>
  <c r="H25" i="26"/>
  <c r="L65" i="26"/>
  <c r="L16" i="26"/>
  <c r="L51" i="26"/>
  <c r="H71" i="26"/>
  <c r="H68" i="26"/>
  <c r="L68" i="26"/>
  <c r="J58" i="26"/>
  <c r="H112" i="26"/>
  <c r="H65" i="26"/>
  <c r="J97" i="26"/>
  <c r="L23" i="26"/>
  <c r="H111" i="26"/>
  <c r="H44" i="26"/>
  <c r="J27" i="26"/>
  <c r="J92" i="26"/>
  <c r="L85" i="26"/>
  <c r="H61" i="26"/>
  <c r="H18" i="26"/>
  <c r="J109" i="26"/>
  <c r="J96" i="26"/>
  <c r="J18" i="26"/>
  <c r="H50" i="26"/>
  <c r="H100" i="26"/>
  <c r="J73" i="26"/>
  <c r="L42" i="26"/>
  <c r="L48" i="26"/>
  <c r="H74" i="26"/>
  <c r="J33" i="26"/>
  <c r="L92" i="26"/>
  <c r="L96" i="26"/>
  <c r="H114" i="26"/>
  <c r="H37" i="26"/>
  <c r="H94" i="26"/>
  <c r="H86" i="26"/>
  <c r="H30" i="26"/>
  <c r="H85" i="26"/>
  <c r="H81" i="26"/>
  <c r="H27" i="26"/>
  <c r="H39" i="26"/>
  <c r="H51" i="26"/>
  <c r="H78" i="26"/>
  <c r="H16" i="26"/>
  <c r="H104" i="26"/>
  <c r="J113" i="26"/>
  <c r="L84" i="26"/>
  <c r="L31" i="26"/>
  <c r="L89" i="26"/>
  <c r="L44" i="26"/>
  <c r="L32" i="26"/>
  <c r="L113" i="26"/>
  <c r="J108" i="26"/>
  <c r="L19" i="26"/>
  <c r="L88" i="26"/>
  <c r="J43" i="26"/>
  <c r="L46" i="26"/>
  <c r="L112" i="26"/>
  <c r="J48" i="26"/>
  <c r="J72" i="26"/>
  <c r="L47" i="26"/>
  <c r="J91" i="26"/>
  <c r="L94" i="26"/>
  <c r="J55" i="26"/>
  <c r="J51" i="26"/>
  <c r="L34" i="26"/>
  <c r="J75" i="26"/>
  <c r="H17" i="26"/>
  <c r="H48" i="26"/>
  <c r="H63" i="26"/>
  <c r="H45" i="26"/>
  <c r="H54" i="26"/>
  <c r="H83" i="26"/>
  <c r="H62" i="26"/>
  <c r="H43" i="26"/>
  <c r="H110" i="26"/>
  <c r="H57" i="26"/>
  <c r="H108" i="26"/>
  <c r="H101" i="26"/>
  <c r="H49" i="26"/>
  <c r="L80" i="26"/>
  <c r="J37" i="26"/>
  <c r="L38" i="26"/>
  <c r="J88" i="26"/>
  <c r="J84" i="26"/>
  <c r="J42" i="26"/>
  <c r="J112" i="26"/>
  <c r="L43" i="26"/>
  <c r="J32" i="26"/>
  <c r="J47" i="26"/>
  <c r="L67" i="26"/>
  <c r="J86" i="26"/>
  <c r="J71" i="26"/>
  <c r="J67" i="26"/>
  <c r="J46" i="26"/>
  <c r="J95" i="26"/>
  <c r="J66" i="26"/>
  <c r="J64" i="26"/>
  <c r="L71" i="26"/>
  <c r="L75" i="26"/>
  <c r="L24" i="26"/>
  <c r="L99" i="26"/>
  <c r="H103" i="26"/>
  <c r="H21" i="26"/>
  <c r="H35" i="26"/>
  <c r="H55" i="26"/>
  <c r="H84" i="26"/>
  <c r="H89" i="26"/>
  <c r="H92" i="26"/>
  <c r="H107" i="26"/>
  <c r="H79" i="26"/>
  <c r="H67" i="26"/>
  <c r="H47" i="26"/>
  <c r="H99" i="26"/>
  <c r="H24" i="26"/>
  <c r="J39" i="26"/>
  <c r="L59" i="26"/>
  <c r="J78" i="26"/>
  <c r="L104" i="26"/>
  <c r="L108" i="26"/>
  <c r="J38" i="26"/>
  <c r="L39" i="26"/>
  <c r="J83" i="26"/>
  <c r="J62" i="26"/>
  <c r="L63" i="26"/>
  <c r="J107" i="26"/>
  <c r="L110" i="26"/>
  <c r="L87" i="26"/>
  <c r="L91" i="26"/>
  <c r="L70" i="26"/>
  <c r="L111" i="26"/>
  <c r="L90" i="26"/>
  <c r="J77" i="26"/>
  <c r="J30" i="26"/>
  <c r="J98" i="26"/>
  <c r="L54" i="26"/>
  <c r="L66" i="26"/>
  <c r="H42" i="26"/>
  <c r="H98" i="26"/>
  <c r="H66" i="26"/>
  <c r="N11" i="26"/>
  <c r="H40" i="26"/>
  <c r="H31" i="26"/>
  <c r="H64" i="26"/>
  <c r="H90" i="26"/>
  <c r="H28" i="26"/>
  <c r="H87" i="26"/>
  <c r="H56" i="26"/>
  <c r="H105" i="26"/>
  <c r="H109" i="26"/>
  <c r="L55" i="26"/>
  <c r="J99" i="26"/>
  <c r="L102" i="26"/>
  <c r="J63" i="26"/>
  <c r="J59" i="26"/>
  <c r="L62" i="26"/>
  <c r="J87" i="26"/>
  <c r="L107" i="26"/>
  <c r="L86" i="26"/>
  <c r="J111" i="26"/>
  <c r="J90" i="26"/>
  <c r="L53" i="26"/>
  <c r="J28" i="26"/>
  <c r="J114" i="26"/>
  <c r="J110" i="26"/>
  <c r="L30" i="26"/>
  <c r="J41" i="26"/>
  <c r="L101" i="26"/>
  <c r="J17" i="26"/>
  <c r="L114" i="26"/>
  <c r="J94" i="26"/>
  <c r="J50" i="26"/>
  <c r="L20" i="26"/>
  <c r="H34" i="26"/>
  <c r="H106" i="26"/>
  <c r="H23" i="26"/>
  <c r="H22" i="26"/>
  <c r="H29" i="26"/>
  <c r="H73" i="26"/>
  <c r="H19" i="26"/>
  <c r="H33" i="26"/>
  <c r="H36" i="26"/>
  <c r="H60" i="26"/>
  <c r="H52" i="26"/>
  <c r="H113" i="26"/>
  <c r="J103" i="26"/>
  <c r="J82" i="26"/>
  <c r="L45" i="26"/>
  <c r="L79" i="26"/>
  <c r="L83" i="26"/>
  <c r="J102" i="26"/>
  <c r="L103" i="26"/>
  <c r="L82" i="26"/>
  <c r="J69" i="26"/>
  <c r="J22" i="26"/>
  <c r="L106" i="26"/>
  <c r="J93" i="26"/>
  <c r="L26" i="26"/>
  <c r="L74" i="26"/>
  <c r="J53" i="26"/>
  <c r="L17" i="26"/>
  <c r="L57" i="26"/>
  <c r="L56" i="26"/>
  <c r="L18" i="26"/>
  <c r="J65" i="26"/>
  <c r="L61" i="26"/>
  <c r="L105" i="26"/>
  <c r="J24" i="26"/>
  <c r="H69" i="26"/>
  <c r="N10" i="26"/>
  <c r="H58" i="26"/>
  <c r="H46" i="26"/>
  <c r="H82" i="26"/>
  <c r="H80" i="26"/>
  <c r="H53" i="26"/>
  <c r="H93" i="26"/>
  <c r="H72" i="26"/>
  <c r="H96" i="26"/>
  <c r="H88" i="26"/>
  <c r="H26" i="26"/>
  <c r="J35" i="26"/>
  <c r="L98" i="26"/>
  <c r="J85" i="26"/>
  <c r="J20" i="26"/>
  <c r="J106" i="26"/>
  <c r="J45" i="26"/>
  <c r="L22" i="26"/>
  <c r="J74" i="26"/>
  <c r="L93" i="26"/>
  <c r="J29" i="26"/>
  <c r="J57" i="26"/>
  <c r="J56" i="26"/>
  <c r="J16" i="26"/>
  <c r="J81" i="26"/>
  <c r="L77" i="26"/>
  <c r="J26" i="26"/>
  <c r="J105" i="26"/>
  <c r="J52" i="26"/>
  <c r="J25" i="26"/>
  <c r="L81" i="26"/>
  <c r="J76" i="26"/>
  <c r="J104" i="26"/>
  <c r="J31" i="26"/>
  <c r="H15" i="26"/>
  <c r="H32" i="26"/>
  <c r="H91" i="26"/>
  <c r="H76" i="26"/>
  <c r="H102" i="26"/>
  <c r="H20" i="26"/>
  <c r="H77" i="26"/>
  <c r="H97" i="26"/>
  <c r="H70" i="26"/>
  <c r="H41" i="26"/>
  <c r="H95" i="26"/>
  <c r="H59" i="26"/>
  <c r="H38" i="26"/>
  <c r="J49" i="26"/>
  <c r="L109" i="26"/>
  <c r="L27" i="26"/>
  <c r="L50" i="26"/>
  <c r="L69" i="26"/>
  <c r="L29" i="26"/>
  <c r="L49" i="26"/>
  <c r="J44" i="26"/>
  <c r="L28" i="26"/>
  <c r="L73" i="26"/>
  <c r="J68" i="26"/>
  <c r="J19" i="26"/>
  <c r="L97" i="26"/>
  <c r="L52" i="26"/>
  <c r="L25" i="26"/>
  <c r="L40" i="26"/>
  <c r="L76" i="26"/>
  <c r="J23" i="26"/>
  <c r="J80" i="26"/>
  <c r="L100" i="26"/>
  <c r="L21" i="26"/>
  <c r="I13" i="11"/>
  <c r="I14" i="11" s="1"/>
  <c r="L7" i="12"/>
  <c r="L111" i="24"/>
  <c r="L103" i="24"/>
  <c r="L95" i="24"/>
  <c r="L87" i="24"/>
  <c r="L79" i="24"/>
  <c r="L71" i="24"/>
  <c r="L63" i="24"/>
  <c r="L55" i="24"/>
  <c r="L47" i="24"/>
  <c r="L39" i="24"/>
  <c r="L31" i="24"/>
  <c r="L23" i="24"/>
  <c r="K114" i="24"/>
  <c r="K106" i="24"/>
  <c r="K98" i="24"/>
  <c r="K90" i="24"/>
  <c r="K82" i="24"/>
  <c r="K74" i="24"/>
  <c r="K66" i="24"/>
  <c r="K58" i="24"/>
  <c r="K50" i="24"/>
  <c r="K42" i="24"/>
  <c r="K34" i="24"/>
  <c r="K26" i="24"/>
  <c r="K18" i="24"/>
  <c r="J112" i="24"/>
  <c r="J104" i="24"/>
  <c r="J96" i="24"/>
  <c r="J88" i="24"/>
  <c r="J80" i="24"/>
  <c r="J72" i="24"/>
  <c r="J64" i="24"/>
  <c r="J56" i="24"/>
  <c r="J48" i="24"/>
  <c r="J40" i="24"/>
  <c r="J32" i="24"/>
  <c r="J24" i="24"/>
  <c r="L70" i="24"/>
  <c r="K105" i="24"/>
  <c r="K57" i="24"/>
  <c r="J87" i="24"/>
  <c r="J31" i="24"/>
  <c r="L112" i="24"/>
  <c r="L104" i="24"/>
  <c r="L96" i="24"/>
  <c r="L88" i="24"/>
  <c r="L80" i="24"/>
  <c r="L72" i="24"/>
  <c r="L64" i="24"/>
  <c r="L56" i="24"/>
  <c r="L48" i="24"/>
  <c r="L40" i="24"/>
  <c r="L32" i="24"/>
  <c r="L24" i="24"/>
  <c r="K107" i="24"/>
  <c r="K99" i="24"/>
  <c r="K91" i="24"/>
  <c r="K83" i="24"/>
  <c r="K75" i="24"/>
  <c r="K67" i="24"/>
  <c r="K59" i="24"/>
  <c r="K51" i="24"/>
  <c r="K43" i="24"/>
  <c r="K35" i="24"/>
  <c r="K27" i="24"/>
  <c r="K19" i="24"/>
  <c r="J113" i="24"/>
  <c r="J105" i="24"/>
  <c r="J97" i="24"/>
  <c r="J89" i="24"/>
  <c r="J81" i="24"/>
  <c r="J73" i="24"/>
  <c r="J65" i="24"/>
  <c r="J57" i="24"/>
  <c r="J49" i="24"/>
  <c r="J41" i="24"/>
  <c r="J33" i="24"/>
  <c r="J25" i="24"/>
  <c r="J17" i="24"/>
  <c r="L86" i="24"/>
  <c r="L54" i="24"/>
  <c r="K113" i="24"/>
  <c r="K65" i="24"/>
  <c r="K17" i="24"/>
  <c r="J55" i="24"/>
  <c r="L113" i="24"/>
  <c r="L105" i="24"/>
  <c r="L97" i="24"/>
  <c r="L89" i="24"/>
  <c r="L81" i="24"/>
  <c r="L73" i="24"/>
  <c r="L65" i="24"/>
  <c r="L57" i="24"/>
  <c r="L49" i="24"/>
  <c r="L41" i="24"/>
  <c r="L33" i="24"/>
  <c r="L25" i="24"/>
  <c r="L17" i="24"/>
  <c r="K108" i="24"/>
  <c r="K100" i="24"/>
  <c r="K92" i="24"/>
  <c r="K84" i="24"/>
  <c r="K76" i="24"/>
  <c r="K68" i="24"/>
  <c r="K60" i="24"/>
  <c r="K52" i="24"/>
  <c r="K44" i="24"/>
  <c r="K36" i="24"/>
  <c r="K28" i="24"/>
  <c r="K20" i="24"/>
  <c r="J114" i="24"/>
  <c r="J106" i="24"/>
  <c r="J98" i="24"/>
  <c r="J90" i="24"/>
  <c r="J82" i="24"/>
  <c r="J74" i="24"/>
  <c r="J66" i="24"/>
  <c r="J58" i="24"/>
  <c r="J50" i="24"/>
  <c r="J42" i="24"/>
  <c r="J34" i="24"/>
  <c r="J26" i="24"/>
  <c r="J18" i="24"/>
  <c r="L94" i="24"/>
  <c r="L38" i="24"/>
  <c r="K73" i="24"/>
  <c r="K33" i="24"/>
  <c r="J111" i="24"/>
  <c r="J79" i="24"/>
  <c r="J47" i="24"/>
  <c r="L114" i="24"/>
  <c r="L106" i="24"/>
  <c r="L98" i="24"/>
  <c r="L90" i="24"/>
  <c r="L82" i="24"/>
  <c r="L74" i="24"/>
  <c r="L66" i="24"/>
  <c r="L58" i="24"/>
  <c r="L50" i="24"/>
  <c r="L42" i="24"/>
  <c r="L34" i="24"/>
  <c r="L26" i="24"/>
  <c r="L18" i="24"/>
  <c r="K109" i="24"/>
  <c r="K101" i="24"/>
  <c r="K93" i="24"/>
  <c r="K85" i="24"/>
  <c r="K77" i="24"/>
  <c r="K69" i="24"/>
  <c r="K61" i="24"/>
  <c r="K53" i="24"/>
  <c r="K45" i="24"/>
  <c r="K37" i="24"/>
  <c r="K29" i="24"/>
  <c r="K21" i="24"/>
  <c r="J107" i="24"/>
  <c r="J99" i="24"/>
  <c r="J91" i="24"/>
  <c r="J83" i="24"/>
  <c r="J75" i="24"/>
  <c r="J67" i="24"/>
  <c r="J59" i="24"/>
  <c r="J51" i="24"/>
  <c r="J43" i="24"/>
  <c r="J35" i="24"/>
  <c r="J27" i="24"/>
  <c r="J19" i="24"/>
  <c r="L110" i="24"/>
  <c r="L46" i="24"/>
  <c r="K97" i="24"/>
  <c r="K41" i="24"/>
  <c r="J95" i="24"/>
  <c r="J23" i="24"/>
  <c r="L107" i="24"/>
  <c r="L99" i="24"/>
  <c r="L91" i="24"/>
  <c r="L83" i="24"/>
  <c r="L75" i="24"/>
  <c r="L67" i="24"/>
  <c r="L59" i="24"/>
  <c r="L51" i="24"/>
  <c r="L43" i="24"/>
  <c r="L35" i="24"/>
  <c r="L27" i="24"/>
  <c r="L19" i="24"/>
  <c r="K110" i="24"/>
  <c r="K102" i="24"/>
  <c r="K94" i="24"/>
  <c r="K86" i="24"/>
  <c r="K78" i="24"/>
  <c r="K70" i="24"/>
  <c r="K62" i="24"/>
  <c r="K54" i="24"/>
  <c r="K46" i="24"/>
  <c r="K38" i="24"/>
  <c r="K30" i="24"/>
  <c r="K22" i="24"/>
  <c r="J108" i="24"/>
  <c r="J100" i="24"/>
  <c r="J92" i="24"/>
  <c r="J84" i="24"/>
  <c r="J76" i="24"/>
  <c r="J68" i="24"/>
  <c r="J60" i="24"/>
  <c r="J52" i="24"/>
  <c r="J44" i="24"/>
  <c r="J36" i="24"/>
  <c r="J28" i="24"/>
  <c r="J20" i="24"/>
  <c r="L108" i="24"/>
  <c r="L100" i="24"/>
  <c r="L92" i="24"/>
  <c r="L84" i="24"/>
  <c r="L76" i="24"/>
  <c r="L68" i="24"/>
  <c r="L60" i="24"/>
  <c r="L52" i="24"/>
  <c r="L44" i="24"/>
  <c r="L36" i="24"/>
  <c r="L28" i="24"/>
  <c r="L20" i="24"/>
  <c r="K111" i="24"/>
  <c r="K103" i="24"/>
  <c r="K95" i="24"/>
  <c r="K87" i="24"/>
  <c r="K79" i="24"/>
  <c r="K71" i="24"/>
  <c r="K63" i="24"/>
  <c r="K55" i="24"/>
  <c r="K47" i="24"/>
  <c r="K39" i="24"/>
  <c r="K31" i="24"/>
  <c r="K23" i="24"/>
  <c r="J109" i="24"/>
  <c r="J101" i="24"/>
  <c r="J93" i="24"/>
  <c r="J85" i="24"/>
  <c r="J77" i="24"/>
  <c r="J69" i="24"/>
  <c r="J61" i="24"/>
  <c r="J53" i="24"/>
  <c r="J45" i="24"/>
  <c r="J37" i="24"/>
  <c r="J29" i="24"/>
  <c r="J21" i="24"/>
  <c r="L102" i="24"/>
  <c r="L62" i="24"/>
  <c r="L22" i="24"/>
  <c r="K89" i="24"/>
  <c r="K49" i="24"/>
  <c r="J63" i="24"/>
  <c r="L109" i="24"/>
  <c r="L101" i="24"/>
  <c r="L93" i="24"/>
  <c r="L85" i="24"/>
  <c r="L77" i="24"/>
  <c r="L69" i="24"/>
  <c r="L61" i="24"/>
  <c r="L53" i="24"/>
  <c r="L45" i="24"/>
  <c r="L37" i="24"/>
  <c r="L29" i="24"/>
  <c r="L21" i="24"/>
  <c r="K112" i="24"/>
  <c r="K104" i="24"/>
  <c r="K96" i="24"/>
  <c r="K88" i="24"/>
  <c r="K80" i="24"/>
  <c r="K72" i="24"/>
  <c r="K64" i="24"/>
  <c r="K56" i="24"/>
  <c r="K48" i="24"/>
  <c r="K40" i="24"/>
  <c r="K32" i="24"/>
  <c r="K24" i="24"/>
  <c r="J110" i="24"/>
  <c r="J102" i="24"/>
  <c r="J94" i="24"/>
  <c r="J86" i="24"/>
  <c r="J78" i="24"/>
  <c r="J70" i="24"/>
  <c r="J62" i="24"/>
  <c r="J54" i="24"/>
  <c r="J46" i="24"/>
  <c r="J38" i="24"/>
  <c r="J30" i="24"/>
  <c r="J22" i="24"/>
  <c r="L78" i="24"/>
  <c r="L30" i="24"/>
  <c r="K81" i="24"/>
  <c r="K25" i="24"/>
  <c r="J103" i="24"/>
  <c r="J71" i="24"/>
  <c r="J39" i="24"/>
  <c r="J16" i="24"/>
  <c r="L16" i="24"/>
  <c r="K16" i="24"/>
  <c r="K20" i="20"/>
  <c r="L27" i="20"/>
  <c r="L20" i="20"/>
  <c r="K27" i="20"/>
  <c r="L31" i="20"/>
  <c r="K28" i="20"/>
  <c r="K25" i="20"/>
  <c r="K31" i="20"/>
  <c r="L28" i="20"/>
  <c r="L22" i="20"/>
  <c r="L30" i="20"/>
  <c r="L24" i="20"/>
  <c r="K22" i="20"/>
  <c r="K30" i="20"/>
  <c r="L23" i="20"/>
  <c r="K21" i="20"/>
  <c r="K23" i="20"/>
  <c r="K16" i="22"/>
  <c r="L21" i="20"/>
  <c r="L29" i="20"/>
  <c r="K109" i="26"/>
  <c r="K101" i="26"/>
  <c r="K93" i="26"/>
  <c r="K85" i="26"/>
  <c r="K77" i="26"/>
  <c r="K69" i="26"/>
  <c r="K61" i="26"/>
  <c r="K53" i="26"/>
  <c r="K45" i="26"/>
  <c r="K37" i="26"/>
  <c r="K29" i="26"/>
  <c r="K21" i="26"/>
  <c r="K110" i="26"/>
  <c r="K102" i="26"/>
  <c r="K94" i="26"/>
  <c r="K86" i="26"/>
  <c r="K78" i="26"/>
  <c r="K70" i="26"/>
  <c r="K62" i="26"/>
  <c r="K54" i="26"/>
  <c r="K46" i="26"/>
  <c r="K38" i="26"/>
  <c r="K30" i="26"/>
  <c r="K22" i="26"/>
  <c r="K111" i="26"/>
  <c r="K103" i="26"/>
  <c r="K95" i="26"/>
  <c r="K87" i="26"/>
  <c r="K79" i="26"/>
  <c r="K71" i="26"/>
  <c r="K63" i="26"/>
  <c r="K55" i="26"/>
  <c r="K47" i="26"/>
  <c r="K39" i="26"/>
  <c r="K31" i="26"/>
  <c r="K23" i="26"/>
  <c r="K112" i="26"/>
  <c r="K104" i="26"/>
  <c r="K96" i="26"/>
  <c r="K88" i="26"/>
  <c r="K80" i="26"/>
  <c r="K72" i="26"/>
  <c r="K64" i="26"/>
  <c r="K56" i="26"/>
  <c r="K48" i="26"/>
  <c r="K40" i="26"/>
  <c r="K32" i="26"/>
  <c r="K24" i="26"/>
  <c r="K16" i="26"/>
  <c r="K113" i="26"/>
  <c r="K105" i="26"/>
  <c r="K97" i="26"/>
  <c r="K89" i="26"/>
  <c r="K81" i="26"/>
  <c r="K73" i="26"/>
  <c r="K65" i="26"/>
  <c r="K57" i="26"/>
  <c r="K49" i="26"/>
  <c r="K41" i="26"/>
  <c r="K33" i="26"/>
  <c r="K25" i="26"/>
  <c r="K17" i="26"/>
  <c r="K114" i="26"/>
  <c r="K106" i="26"/>
  <c r="K98" i="26"/>
  <c r="K90" i="26"/>
  <c r="K82" i="26"/>
  <c r="K74" i="26"/>
  <c r="K66" i="26"/>
  <c r="K58" i="26"/>
  <c r="K50" i="26"/>
  <c r="K42" i="26"/>
  <c r="K34" i="26"/>
  <c r="K26" i="26"/>
  <c r="K18" i="26"/>
  <c r="K107" i="26"/>
  <c r="K99" i="26"/>
  <c r="K91" i="26"/>
  <c r="K83" i="26"/>
  <c r="K75" i="26"/>
  <c r="K67" i="26"/>
  <c r="K59" i="26"/>
  <c r="K51" i="26"/>
  <c r="K43" i="26"/>
  <c r="K35" i="26"/>
  <c r="K27" i="26"/>
  <c r="K19" i="26"/>
  <c r="K108" i="26"/>
  <c r="K100" i="26"/>
  <c r="K92" i="26"/>
  <c r="K84" i="26"/>
  <c r="K76" i="26"/>
  <c r="K68" i="26"/>
  <c r="K60" i="26"/>
  <c r="K52" i="26"/>
  <c r="K44" i="26"/>
  <c r="K36" i="26"/>
  <c r="K28" i="26"/>
  <c r="K20" i="26"/>
  <c r="G111" i="26"/>
  <c r="G64" i="26"/>
  <c r="G89" i="26"/>
  <c r="G100" i="26"/>
  <c r="G29" i="26"/>
  <c r="G101" i="26"/>
  <c r="G98" i="26"/>
  <c r="G34" i="26"/>
  <c r="G59" i="26"/>
  <c r="G60" i="26"/>
  <c r="G30" i="26"/>
  <c r="G17" i="26"/>
  <c r="G39" i="26"/>
  <c r="G72" i="26"/>
  <c r="G97" i="26"/>
  <c r="G33" i="26"/>
  <c r="G45" i="26"/>
  <c r="G25" i="26"/>
  <c r="G106" i="26"/>
  <c r="G42" i="26"/>
  <c r="G67" i="26"/>
  <c r="G76" i="26"/>
  <c r="G54" i="26"/>
  <c r="G15" i="26"/>
  <c r="G87" i="26"/>
  <c r="G80" i="26"/>
  <c r="G105" i="26"/>
  <c r="G41" i="26"/>
  <c r="G69" i="26"/>
  <c r="G31" i="26"/>
  <c r="G114" i="26"/>
  <c r="G50" i="26"/>
  <c r="G75" i="26"/>
  <c r="G92" i="26"/>
  <c r="G86" i="26"/>
  <c r="G20" i="26"/>
  <c r="G38" i="26"/>
  <c r="G88" i="26"/>
  <c r="G113" i="26"/>
  <c r="G49" i="26"/>
  <c r="G93" i="26"/>
  <c r="G71" i="26"/>
  <c r="G47" i="26"/>
  <c r="G58" i="26"/>
  <c r="G83" i="26"/>
  <c r="G108" i="26"/>
  <c r="G37" i="26"/>
  <c r="G22" i="26"/>
  <c r="G70" i="26"/>
  <c r="G96" i="26"/>
  <c r="G32" i="26"/>
  <c r="G57" i="26"/>
  <c r="G36" i="26"/>
  <c r="G103" i="26"/>
  <c r="G79" i="26"/>
  <c r="G66" i="26"/>
  <c r="G91" i="26"/>
  <c r="G27" i="26"/>
  <c r="G77" i="26"/>
  <c r="G18" i="26"/>
  <c r="G16" i="26"/>
  <c r="G94" i="26"/>
  <c r="G104" i="26"/>
  <c r="G40" i="26"/>
  <c r="G65" i="26"/>
  <c r="G52" i="26"/>
  <c r="G46" i="26"/>
  <c r="G62" i="26"/>
  <c r="G74" i="26"/>
  <c r="G99" i="26"/>
  <c r="G35" i="26"/>
  <c r="G109" i="26"/>
  <c r="G21" i="26"/>
  <c r="G19" i="26"/>
  <c r="G53" i="26"/>
  <c r="G112" i="26"/>
  <c r="G48" i="26"/>
  <c r="G73" i="26"/>
  <c r="G68" i="26"/>
  <c r="G78" i="26"/>
  <c r="G110" i="26"/>
  <c r="G82" i="26"/>
  <c r="G107" i="26"/>
  <c r="G43" i="26"/>
  <c r="G28" i="26"/>
  <c r="G63" i="26"/>
  <c r="G23" i="26"/>
  <c r="G85" i="26"/>
  <c r="G55" i="26"/>
  <c r="G56" i="26"/>
  <c r="G81" i="26"/>
  <c r="G84" i="26"/>
  <c r="G102" i="26"/>
  <c r="G61" i="26"/>
  <c r="G90" i="26"/>
  <c r="G26" i="26"/>
  <c r="G51" i="26"/>
  <c r="G44" i="26"/>
  <c r="G95" i="26"/>
  <c r="G24" i="26"/>
  <c r="L36" i="26"/>
  <c r="L58" i="26"/>
  <c r="L60" i="26"/>
  <c r="J54" i="26"/>
  <c r="J21" i="26"/>
  <c r="J79" i="26"/>
  <c r="L41" i="26"/>
  <c r="J100" i="26"/>
  <c r="J101" i="26"/>
  <c r="L95" i="26"/>
  <c r="L37" i="26"/>
  <c r="L64" i="26"/>
  <c r="J34" i="26"/>
  <c r="J36" i="26"/>
  <c r="L72" i="26"/>
  <c r="L35" i="26"/>
  <c r="J89" i="26"/>
  <c r="J61" i="26"/>
  <c r="L33" i="26"/>
  <c r="E9" i="7"/>
  <c r="E8" i="7"/>
  <c r="I13" i="7"/>
  <c r="I14" i="7" s="1"/>
  <c r="E12" i="7" l="1"/>
  <c r="E10" i="7"/>
  <c r="E8" i="10" s="1"/>
  <c r="E10" i="10" s="1"/>
  <c r="L6" i="12"/>
  <c r="L5" i="12"/>
  <c r="L6" i="11"/>
  <c r="F16" i="11"/>
  <c r="F15" i="11"/>
  <c r="L16" i="22"/>
  <c r="G86" i="20"/>
  <c r="H39" i="20"/>
  <c r="H110" i="20"/>
  <c r="H21" i="20"/>
  <c r="G51" i="20"/>
  <c r="G49" i="20"/>
  <c r="H115" i="20"/>
  <c r="G58" i="20"/>
  <c r="G36" i="20"/>
  <c r="H113" i="20"/>
  <c r="G39" i="20"/>
  <c r="G37" i="20"/>
  <c r="H79" i="20"/>
  <c r="H108" i="20"/>
  <c r="H94" i="20"/>
  <c r="G42" i="20"/>
  <c r="G80" i="20"/>
  <c r="H109" i="20"/>
  <c r="G81" i="20"/>
  <c r="H40" i="20"/>
  <c r="G72" i="20"/>
  <c r="G21" i="20"/>
  <c r="H25" i="20"/>
  <c r="H54" i="20"/>
  <c r="H103" i="20"/>
  <c r="H99" i="20"/>
  <c r="G106" i="20"/>
  <c r="G104" i="20"/>
  <c r="H32" i="20"/>
  <c r="G74" i="20"/>
  <c r="G100" i="20"/>
  <c r="G40" i="20"/>
  <c r="H19" i="20"/>
  <c r="G94" i="20"/>
  <c r="H97" i="20"/>
  <c r="G91" i="20"/>
  <c r="G93" i="20"/>
  <c r="H63" i="20"/>
  <c r="H92" i="20"/>
  <c r="H80" i="20"/>
  <c r="G82" i="20"/>
  <c r="H93" i="20"/>
  <c r="G34" i="20"/>
  <c r="H107" i="20"/>
  <c r="G26" i="20"/>
  <c r="G108" i="20"/>
  <c r="H38" i="20"/>
  <c r="H87" i="20"/>
  <c r="H34" i="20"/>
  <c r="G62" i="20"/>
  <c r="G60" i="20"/>
  <c r="H98" i="20"/>
  <c r="G102" i="20"/>
  <c r="G52" i="20"/>
  <c r="H112" i="20"/>
  <c r="G96" i="20"/>
  <c r="G38" i="20"/>
  <c r="H81" i="20"/>
  <c r="G35" i="20"/>
  <c r="G33" i="20"/>
  <c r="H47" i="20"/>
  <c r="H76" i="20"/>
  <c r="H51" i="20"/>
  <c r="G22" i="20"/>
  <c r="G19" i="20"/>
  <c r="H77" i="20"/>
  <c r="H106" i="20"/>
  <c r="H91" i="20"/>
  <c r="G114" i="20"/>
  <c r="H67" i="20"/>
  <c r="G110" i="20"/>
  <c r="G68" i="20"/>
  <c r="H22" i="20"/>
  <c r="H71" i="20"/>
  <c r="H85" i="20"/>
  <c r="G71" i="20"/>
  <c r="H117" i="20"/>
  <c r="G54" i="20"/>
  <c r="H35" i="20"/>
  <c r="G66" i="20"/>
  <c r="G44" i="20"/>
  <c r="G47" i="20"/>
  <c r="G45" i="20"/>
  <c r="H65" i="20"/>
  <c r="G24" i="20"/>
  <c r="H31" i="20"/>
  <c r="H60" i="20"/>
  <c r="H66" i="20"/>
  <c r="G31" i="20"/>
  <c r="G29" i="20"/>
  <c r="H61" i="20"/>
  <c r="H90" i="20"/>
  <c r="H75" i="20"/>
  <c r="H96" i="20"/>
  <c r="G78" i="20"/>
  <c r="H59" i="20"/>
  <c r="G70" i="20"/>
  <c r="H105" i="20"/>
  <c r="H55" i="20"/>
  <c r="H37" i="20"/>
  <c r="G107" i="20"/>
  <c r="G69" i="20"/>
  <c r="H53" i="20"/>
  <c r="G63" i="20"/>
  <c r="H114" i="20"/>
  <c r="G98" i="20"/>
  <c r="G95" i="20"/>
  <c r="G97" i="20"/>
  <c r="H49" i="20"/>
  <c r="H78" i="20"/>
  <c r="G84" i="20"/>
  <c r="H44" i="20"/>
  <c r="H104" i="20"/>
  <c r="G83" i="20"/>
  <c r="G85" i="20"/>
  <c r="H45" i="20"/>
  <c r="H74" i="20"/>
  <c r="H27" i="20"/>
  <c r="H83" i="20"/>
  <c r="G112" i="20"/>
  <c r="G87" i="20"/>
  <c r="G77" i="20"/>
  <c r="H89" i="20"/>
  <c r="H23" i="20"/>
  <c r="H100" i="20"/>
  <c r="G67" i="20"/>
  <c r="G109" i="20"/>
  <c r="H116" i="20"/>
  <c r="G103" i="20"/>
  <c r="G61" i="20"/>
  <c r="H50" i="20"/>
  <c r="G46" i="20"/>
  <c r="G43" i="20"/>
  <c r="G41" i="20"/>
  <c r="H33" i="20"/>
  <c r="H62" i="20"/>
  <c r="G50" i="20"/>
  <c r="G28" i="20"/>
  <c r="H28" i="20"/>
  <c r="H72" i="20"/>
  <c r="G27" i="20"/>
  <c r="G25" i="20"/>
  <c r="H29" i="20"/>
  <c r="H58" i="20"/>
  <c r="H82" i="20"/>
  <c r="G23" i="20"/>
  <c r="G76" i="20"/>
  <c r="G111" i="20"/>
  <c r="G113" i="20"/>
  <c r="H73" i="20"/>
  <c r="H102" i="20"/>
  <c r="H68" i="20"/>
  <c r="G56" i="20"/>
  <c r="G65" i="20"/>
  <c r="H84" i="20"/>
  <c r="G59" i="20"/>
  <c r="G105" i="20"/>
  <c r="H101" i="20"/>
  <c r="G55" i="20"/>
  <c r="G53" i="20"/>
  <c r="G32" i="20"/>
  <c r="H46" i="20"/>
  <c r="G90" i="20"/>
  <c r="H111" i="20"/>
  <c r="H24" i="20"/>
  <c r="G88" i="20"/>
  <c r="H42" i="20"/>
  <c r="G89" i="20"/>
  <c r="H88" i="20"/>
  <c r="G115" i="20"/>
  <c r="G75" i="20"/>
  <c r="G73" i="20"/>
  <c r="H57" i="20"/>
  <c r="H86" i="20"/>
  <c r="H52" i="20"/>
  <c r="H36" i="20"/>
  <c r="G48" i="20"/>
  <c r="G57" i="20"/>
  <c r="H69" i="20"/>
  <c r="G99" i="20"/>
  <c r="G101" i="20"/>
  <c r="H48" i="20"/>
  <c r="G92" i="20"/>
  <c r="H30" i="20"/>
  <c r="G30" i="20"/>
  <c r="H95" i="20"/>
  <c r="H43" i="20"/>
  <c r="G116" i="20"/>
  <c r="H26" i="20"/>
  <c r="G20" i="20"/>
  <c r="H56" i="20"/>
  <c r="G79" i="20"/>
  <c r="G117" i="20"/>
  <c r="G64" i="20"/>
  <c r="H41" i="20"/>
  <c r="H70" i="20"/>
  <c r="H20" i="20"/>
  <c r="H64" i="20"/>
  <c r="J98" i="20"/>
  <c r="J34" i="20"/>
  <c r="J29" i="20"/>
  <c r="J85" i="20"/>
  <c r="J66" i="20"/>
  <c r="J117" i="20"/>
  <c r="J78" i="20"/>
  <c r="J53" i="20"/>
  <c r="J31" i="20"/>
  <c r="J91" i="20"/>
  <c r="J97" i="20"/>
  <c r="J79" i="20"/>
  <c r="J106" i="20"/>
  <c r="J58" i="20"/>
  <c r="J28" i="20"/>
  <c r="J43" i="20"/>
  <c r="J90" i="20"/>
  <c r="J109" i="20"/>
  <c r="J42" i="20"/>
  <c r="J103" i="20"/>
  <c r="J70" i="20"/>
  <c r="J45" i="20"/>
  <c r="J30" i="20"/>
  <c r="J63" i="20"/>
  <c r="J108" i="20"/>
  <c r="J56" i="20"/>
  <c r="J26" i="20"/>
  <c r="J96" i="20"/>
  <c r="J102" i="20"/>
  <c r="J21" i="20"/>
  <c r="J19" i="20"/>
  <c r="J41" i="20"/>
  <c r="J111" i="20"/>
  <c r="J52" i="20"/>
  <c r="J68" i="20"/>
  <c r="J54" i="20"/>
  <c r="J84" i="20"/>
  <c r="J112" i="20"/>
  <c r="J50" i="20"/>
  <c r="J77" i="20"/>
  <c r="J100" i="20"/>
  <c r="J55" i="20"/>
  <c r="J75" i="20"/>
  <c r="J95" i="20"/>
  <c r="J46" i="20"/>
  <c r="J22" i="20"/>
  <c r="J101" i="20"/>
  <c r="J86" i="20"/>
  <c r="J48" i="20"/>
  <c r="J27" i="20"/>
  <c r="J39" i="20"/>
  <c r="J116" i="20"/>
  <c r="J37" i="20"/>
  <c r="J113" i="20"/>
  <c r="J83" i="20"/>
  <c r="J36" i="20"/>
  <c r="J23" i="20"/>
  <c r="J61" i="20"/>
  <c r="J88" i="20"/>
  <c r="J93" i="20"/>
  <c r="J80" i="20"/>
  <c r="J59" i="20"/>
  <c r="J20" i="20"/>
  <c r="J49" i="20"/>
  <c r="J35" i="20"/>
  <c r="J107" i="20"/>
  <c r="J105" i="20"/>
  <c r="J72" i="20"/>
  <c r="J74" i="20"/>
  <c r="J38" i="20"/>
  <c r="J89" i="20"/>
  <c r="J62" i="20"/>
  <c r="J87" i="20"/>
  <c r="J47" i="20"/>
  <c r="J115" i="20"/>
  <c r="J94" i="20"/>
  <c r="J81" i="20"/>
  <c r="J32" i="20"/>
  <c r="J33" i="20"/>
  <c r="J73" i="20"/>
  <c r="J25" i="20"/>
  <c r="J99" i="20"/>
  <c r="J71" i="20"/>
  <c r="J76" i="20"/>
  <c r="J65" i="20"/>
  <c r="J82" i="20"/>
  <c r="J24" i="20"/>
  <c r="J51" i="20"/>
  <c r="J114" i="20"/>
  <c r="J64" i="20"/>
  <c r="J44" i="20"/>
  <c r="J110" i="20"/>
  <c r="J67" i="20"/>
  <c r="J57" i="20"/>
  <c r="J60" i="20"/>
  <c r="J92" i="20"/>
  <c r="J69" i="20"/>
  <c r="J104" i="20"/>
  <c r="J40" i="20"/>
  <c r="H18" i="20"/>
  <c r="G18" i="20"/>
  <c r="L7" i="7"/>
  <c r="L7" i="10" l="1"/>
  <c r="H15" i="7"/>
  <c r="G15" i="7"/>
  <c r="L6" i="7"/>
  <c r="L5" i="7"/>
  <c r="I11" i="12"/>
  <c r="I12" i="12" s="1"/>
  <c r="F109" i="7"/>
  <c r="F83" i="7"/>
  <c r="F64" i="7"/>
  <c r="F60" i="7"/>
  <c r="F57" i="7"/>
  <c r="F40" i="7"/>
  <c r="F35" i="7"/>
  <c r="F21" i="7"/>
  <c r="F106" i="7"/>
  <c r="F96" i="7"/>
  <c r="F92" i="7"/>
  <c r="F89" i="7"/>
  <c r="F78" i="7"/>
  <c r="F75" i="7"/>
  <c r="F70" i="7"/>
  <c r="F53" i="7"/>
  <c r="F48" i="7"/>
  <c r="F44" i="7"/>
  <c r="F102" i="7"/>
  <c r="F61" i="7"/>
  <c r="F41" i="7"/>
  <c r="F33" i="7"/>
  <c r="F46" i="7"/>
  <c r="F27" i="7"/>
  <c r="F99" i="7"/>
  <c r="F86" i="7"/>
  <c r="F73" i="7"/>
  <c r="F62" i="7"/>
  <c r="F59" i="7"/>
  <c r="F51" i="7"/>
  <c r="F29" i="7"/>
  <c r="F112" i="7"/>
  <c r="F108" i="7"/>
  <c r="F105" i="7"/>
  <c r="F94" i="7"/>
  <c r="F91" i="7"/>
  <c r="F77" i="7"/>
  <c r="F56" i="7"/>
  <c r="F43" i="7"/>
  <c r="F31" i="7"/>
  <c r="F93" i="7"/>
  <c r="F28" i="7"/>
  <c r="F66" i="7"/>
  <c r="F111" i="7"/>
  <c r="F100" i="7"/>
  <c r="F71" i="7"/>
  <c r="F107" i="7"/>
  <c r="F80" i="7"/>
  <c r="F34" i="7"/>
  <c r="F63" i="7"/>
  <c r="F52" i="7"/>
  <c r="F97" i="7"/>
  <c r="F55" i="7"/>
  <c r="F20" i="7"/>
  <c r="F38" i="7"/>
  <c r="F18" i="7"/>
  <c r="F98" i="7"/>
  <c r="F104" i="7"/>
  <c r="F49" i="7"/>
  <c r="F42" i="7"/>
  <c r="F67" i="7"/>
  <c r="F25" i="7"/>
  <c r="F30" i="7"/>
  <c r="F50" i="7"/>
  <c r="F95" i="7"/>
  <c r="F101" i="7"/>
  <c r="F84" i="7"/>
  <c r="F39" i="7"/>
  <c r="F17" i="7"/>
  <c r="F24" i="7"/>
  <c r="F45" i="7"/>
  <c r="F47" i="7"/>
  <c r="F88" i="7"/>
  <c r="F81" i="7"/>
  <c r="F19" i="7"/>
  <c r="F110" i="7"/>
  <c r="F90" i="7"/>
  <c r="F26" i="7"/>
  <c r="F36" i="7"/>
  <c r="F16" i="7"/>
  <c r="F37" i="7"/>
  <c r="F82" i="7"/>
  <c r="F85" i="7"/>
  <c r="F103" i="7"/>
  <c r="F68" i="7"/>
  <c r="F87" i="7"/>
  <c r="F54" i="7"/>
  <c r="F58" i="7"/>
  <c r="F32" i="7"/>
  <c r="F79" i="7"/>
  <c r="F72" i="7"/>
  <c r="F113" i="7"/>
  <c r="F23" i="7"/>
  <c r="F76" i="7"/>
  <c r="F22" i="7"/>
  <c r="F114" i="7"/>
  <c r="F69" i="7"/>
  <c r="F65" i="7"/>
  <c r="F74" i="7"/>
  <c r="F15" i="7"/>
  <c r="L66" i="22"/>
  <c r="J25" i="22"/>
  <c r="J89" i="22"/>
  <c r="J56" i="22"/>
  <c r="J23" i="22"/>
  <c r="J87" i="22"/>
  <c r="J54" i="22"/>
  <c r="L21" i="22"/>
  <c r="L85" i="22"/>
  <c r="L44" i="22"/>
  <c r="L108" i="22"/>
  <c r="L75" i="22"/>
  <c r="J21" i="22"/>
  <c r="J85" i="22"/>
  <c r="K17" i="22"/>
  <c r="K81" i="22"/>
  <c r="L41" i="22"/>
  <c r="L105" i="22"/>
  <c r="J68" i="22"/>
  <c r="K64" i="22"/>
  <c r="L32" i="22"/>
  <c r="L96" i="22"/>
  <c r="J59" i="22"/>
  <c r="K63" i="22"/>
  <c r="L31" i="22"/>
  <c r="L95" i="22"/>
  <c r="J58" i="22"/>
  <c r="K62" i="22"/>
  <c r="L30" i="22"/>
  <c r="L94" i="22"/>
  <c r="K37" i="22"/>
  <c r="K101" i="22"/>
  <c r="K36" i="22"/>
  <c r="K100" i="22"/>
  <c r="K43" i="22"/>
  <c r="K107" i="22"/>
  <c r="K74" i="22"/>
  <c r="L58" i="22"/>
  <c r="J17" i="22"/>
  <c r="J81" i="22"/>
  <c r="J48" i="22"/>
  <c r="J112" i="22"/>
  <c r="J79" i="22"/>
  <c r="J46" i="22"/>
  <c r="J110" i="22"/>
  <c r="L77" i="22"/>
  <c r="L36" i="22"/>
  <c r="L100" i="22"/>
  <c r="L67" i="22"/>
  <c r="J77" i="22"/>
  <c r="K73" i="22"/>
  <c r="L33" i="22"/>
  <c r="L97" i="22"/>
  <c r="J60" i="22"/>
  <c r="K56" i="22"/>
  <c r="L24" i="22"/>
  <c r="L88" i="22"/>
  <c r="J51" i="22"/>
  <c r="K55" i="22"/>
  <c r="L23" i="22"/>
  <c r="L87" i="22"/>
  <c r="J50" i="22"/>
  <c r="J114" i="22"/>
  <c r="K54" i="22"/>
  <c r="L22" i="22"/>
  <c r="L86" i="22"/>
  <c r="K29" i="22"/>
  <c r="K93" i="22"/>
  <c r="K28" i="22"/>
  <c r="K92" i="22"/>
  <c r="K35" i="22"/>
  <c r="K99" i="22"/>
  <c r="K66" i="22"/>
  <c r="L50" i="22"/>
  <c r="L114" i="22"/>
  <c r="J73" i="22"/>
  <c r="J40" i="22"/>
  <c r="J104" i="22"/>
  <c r="J71" i="22"/>
  <c r="J38" i="22"/>
  <c r="J102" i="22"/>
  <c r="L69" i="22"/>
  <c r="L28" i="22"/>
  <c r="L92" i="22"/>
  <c r="L59" i="22"/>
  <c r="J69" i="22"/>
  <c r="K65" i="22"/>
  <c r="L25" i="22"/>
  <c r="L89" i="22"/>
  <c r="J52" i="22"/>
  <c r="K48" i="22"/>
  <c r="K112" i="22"/>
  <c r="L80" i="22"/>
  <c r="J43" i="22"/>
  <c r="J107" i="22"/>
  <c r="K47" i="22"/>
  <c r="K111" i="22"/>
  <c r="L79" i="22"/>
  <c r="J42" i="22"/>
  <c r="J106" i="22"/>
  <c r="K46" i="22"/>
  <c r="K110" i="22"/>
  <c r="L78" i="22"/>
  <c r="K21" i="22"/>
  <c r="K85" i="22"/>
  <c r="K20" i="22"/>
  <c r="K84" i="22"/>
  <c r="K27" i="22"/>
  <c r="K91" i="22"/>
  <c r="K58" i="22"/>
  <c r="L42" i="22"/>
  <c r="L106" i="22"/>
  <c r="J65" i="22"/>
  <c r="J32" i="22"/>
  <c r="J96" i="22"/>
  <c r="J63" i="22"/>
  <c r="J30" i="22"/>
  <c r="J94" i="22"/>
  <c r="L61" i="22"/>
  <c r="L20" i="22"/>
  <c r="L84" i="22"/>
  <c r="L51" i="22"/>
  <c r="J61" i="22"/>
  <c r="K57" i="22"/>
  <c r="L17" i="22"/>
  <c r="L81" i="22"/>
  <c r="J44" i="22"/>
  <c r="J108" i="22"/>
  <c r="K40" i="22"/>
  <c r="K104" i="22"/>
  <c r="L72" i="22"/>
  <c r="J35" i="22"/>
  <c r="J99" i="22"/>
  <c r="K39" i="22"/>
  <c r="K103" i="22"/>
  <c r="L71" i="22"/>
  <c r="J34" i="22"/>
  <c r="J98" i="22"/>
  <c r="K38" i="22"/>
  <c r="K102" i="22"/>
  <c r="L70" i="22"/>
  <c r="K77" i="22"/>
  <c r="K76" i="22"/>
  <c r="K19" i="22"/>
  <c r="K83" i="22"/>
  <c r="K50" i="22"/>
  <c r="K114" i="22"/>
  <c r="L34" i="22"/>
  <c r="L98" i="22"/>
  <c r="J57" i="22"/>
  <c r="J24" i="22"/>
  <c r="J88" i="22"/>
  <c r="J55" i="22"/>
  <c r="J22" i="22"/>
  <c r="J86" i="22"/>
  <c r="L53" i="22"/>
  <c r="J16" i="22"/>
  <c r="L76" i="22"/>
  <c r="L43" i="22"/>
  <c r="J53" i="22"/>
  <c r="K49" i="22"/>
  <c r="K113" i="22"/>
  <c r="L73" i="22"/>
  <c r="J36" i="22"/>
  <c r="J100" i="22"/>
  <c r="K32" i="22"/>
  <c r="K96" i="22"/>
  <c r="L64" i="22"/>
  <c r="J27" i="22"/>
  <c r="J91" i="22"/>
  <c r="K31" i="22"/>
  <c r="K95" i="22"/>
  <c r="L63" i="22"/>
  <c r="J26" i="22"/>
  <c r="J90" i="22"/>
  <c r="K30" i="22"/>
  <c r="K94" i="22"/>
  <c r="L62" i="22"/>
  <c r="K69" i="22"/>
  <c r="K68" i="22"/>
  <c r="K75" i="22"/>
  <c r="K42" i="22"/>
  <c r="K106" i="22"/>
  <c r="L26" i="22"/>
  <c r="L90" i="22"/>
  <c r="J49" i="22"/>
  <c r="J113" i="22"/>
  <c r="J80" i="22"/>
  <c r="J47" i="22"/>
  <c r="J111" i="22"/>
  <c r="J78" i="22"/>
  <c r="L45" i="22"/>
  <c r="L109" i="22"/>
  <c r="L68" i="22"/>
  <c r="L35" i="22"/>
  <c r="L107" i="22"/>
  <c r="J45" i="22"/>
  <c r="J109" i="22"/>
  <c r="K41" i="22"/>
  <c r="K105" i="22"/>
  <c r="L65" i="22"/>
  <c r="J28" i="22"/>
  <c r="J92" i="22"/>
  <c r="K24" i="22"/>
  <c r="K88" i="22"/>
  <c r="L56" i="22"/>
  <c r="J19" i="22"/>
  <c r="J83" i="22"/>
  <c r="K23" i="22"/>
  <c r="K87" i="22"/>
  <c r="L55" i="22"/>
  <c r="J18" i="22"/>
  <c r="J82" i="22"/>
  <c r="K22" i="22"/>
  <c r="K86" i="22"/>
  <c r="L54" i="22"/>
  <c r="K61" i="22"/>
  <c r="K60" i="22"/>
  <c r="K67" i="22"/>
  <c r="K34" i="22"/>
  <c r="K98" i="22"/>
  <c r="L18" i="22"/>
  <c r="L82" i="22"/>
  <c r="J41" i="22"/>
  <c r="J105" i="22"/>
  <c r="J72" i="22"/>
  <c r="J39" i="22"/>
  <c r="J103" i="22"/>
  <c r="J70" i="22"/>
  <c r="L37" i="22"/>
  <c r="L101" i="22"/>
  <c r="L60" i="22"/>
  <c r="L27" i="22"/>
  <c r="L91" i="22"/>
  <c r="J37" i="22"/>
  <c r="J101" i="22"/>
  <c r="K33" i="22"/>
  <c r="K97" i="22"/>
  <c r="L57" i="22"/>
  <c r="J20" i="22"/>
  <c r="J84" i="22"/>
  <c r="K80" i="22"/>
  <c r="L48" i="22"/>
  <c r="L112" i="22"/>
  <c r="J75" i="22"/>
  <c r="K79" i="22"/>
  <c r="L47" i="22"/>
  <c r="L111" i="22"/>
  <c r="J74" i="22"/>
  <c r="K78" i="22"/>
  <c r="L46" i="22"/>
  <c r="L110" i="22"/>
  <c r="K53" i="22"/>
  <c r="K52" i="22"/>
  <c r="K59" i="22"/>
  <c r="K26" i="22"/>
  <c r="K90" i="22"/>
  <c r="L99" i="22"/>
  <c r="L74" i="22"/>
  <c r="J33" i="22"/>
  <c r="J97" i="22"/>
  <c r="J64" i="22"/>
  <c r="J31" i="22"/>
  <c r="J95" i="22"/>
  <c r="J62" i="22"/>
  <c r="L29" i="22"/>
  <c r="L93" i="22"/>
  <c r="L52" i="22"/>
  <c r="L19" i="22"/>
  <c r="L83" i="22"/>
  <c r="J29" i="22"/>
  <c r="J93" i="22"/>
  <c r="K25" i="22"/>
  <c r="K89" i="22"/>
  <c r="L49" i="22"/>
  <c r="L113" i="22"/>
  <c r="J76" i="22"/>
  <c r="K72" i="22"/>
  <c r="L40" i="22"/>
  <c r="L104" i="22"/>
  <c r="J67" i="22"/>
  <c r="K71" i="22"/>
  <c r="L39" i="22"/>
  <c r="L103" i="22"/>
  <c r="J66" i="22"/>
  <c r="K70" i="22"/>
  <c r="L38" i="22"/>
  <c r="L102" i="22"/>
  <c r="K45" i="22"/>
  <c r="K109" i="22"/>
  <c r="K44" i="22"/>
  <c r="K108" i="22"/>
  <c r="K51" i="22"/>
  <c r="K18" i="22"/>
  <c r="K82" i="22"/>
  <c r="G29" i="22"/>
  <c r="G25" i="22"/>
  <c r="G21" i="22"/>
  <c r="G17" i="22"/>
  <c r="G59" i="22"/>
  <c r="G111" i="22"/>
  <c r="G107" i="22"/>
  <c r="G103" i="22"/>
  <c r="G99" i="22"/>
  <c r="G95" i="22"/>
  <c r="G91" i="22"/>
  <c r="G87" i="22"/>
  <c r="G83" i="22"/>
  <c r="G79" i="22"/>
  <c r="G75" i="22"/>
  <c r="G71" i="22"/>
  <c r="G67" i="22"/>
  <c r="G63" i="22"/>
  <c r="G55" i="22"/>
  <c r="G51" i="22"/>
  <c r="G47" i="22"/>
  <c r="G43" i="22"/>
  <c r="G39" i="22"/>
  <c r="G35" i="22"/>
  <c r="G15" i="22"/>
  <c r="G31" i="22"/>
  <c r="H15" i="22"/>
  <c r="G27" i="22"/>
  <c r="G23" i="22"/>
  <c r="G19" i="22"/>
  <c r="G113" i="22"/>
  <c r="G109" i="22"/>
  <c r="G105" i="22"/>
  <c r="G101" i="22"/>
  <c r="G97" i="22"/>
  <c r="G93" i="22"/>
  <c r="G89" i="22"/>
  <c r="G85" i="22"/>
  <c r="G81" i="22"/>
  <c r="G77" i="22"/>
  <c r="G73" i="22"/>
  <c r="G69" i="22"/>
  <c r="G65" i="22"/>
  <c r="G61" i="22"/>
  <c r="G57" i="22"/>
  <c r="G53" i="22"/>
  <c r="G49" i="22"/>
  <c r="G45" i="22"/>
  <c r="G41" i="22"/>
  <c r="G37" i="22"/>
  <c r="G33" i="22"/>
  <c r="H49" i="22"/>
  <c r="H85" i="22"/>
  <c r="H57" i="22"/>
  <c r="H59" i="22"/>
  <c r="H91" i="22"/>
  <c r="H24" i="22"/>
  <c r="H40" i="22"/>
  <c r="H56" i="22"/>
  <c r="H72" i="22"/>
  <c r="H88" i="22"/>
  <c r="H104" i="22"/>
  <c r="G26" i="22"/>
  <c r="G42" i="22"/>
  <c r="G58" i="22"/>
  <c r="G74" i="22"/>
  <c r="G90" i="22"/>
  <c r="G106" i="22"/>
  <c r="H45" i="22"/>
  <c r="H22" i="22"/>
  <c r="H54" i="22"/>
  <c r="G24" i="22"/>
  <c r="G88" i="22"/>
  <c r="H68" i="22"/>
  <c r="H37" i="22"/>
  <c r="H73" i="22"/>
  <c r="H105" i="22"/>
  <c r="H47" i="22"/>
  <c r="H79" i="22"/>
  <c r="H111" i="22"/>
  <c r="H18" i="22"/>
  <c r="H34" i="22"/>
  <c r="H50" i="22"/>
  <c r="H66" i="22"/>
  <c r="H82" i="22"/>
  <c r="H98" i="22"/>
  <c r="H114" i="22"/>
  <c r="G68" i="22"/>
  <c r="G84" i="22"/>
  <c r="G100" i="22"/>
  <c r="H33" i="22"/>
  <c r="H69" i="22"/>
  <c r="H101" i="22"/>
  <c r="H43" i="22"/>
  <c r="H75" i="22"/>
  <c r="H107" i="22"/>
  <c r="H16" i="22"/>
  <c r="H32" i="22"/>
  <c r="H48" i="22"/>
  <c r="H64" i="22"/>
  <c r="H80" i="22"/>
  <c r="H96" i="22"/>
  <c r="H112" i="22"/>
  <c r="G18" i="22"/>
  <c r="G34" i="22"/>
  <c r="G50" i="22"/>
  <c r="G66" i="22"/>
  <c r="G82" i="22"/>
  <c r="G98" i="22"/>
  <c r="G114" i="22"/>
  <c r="H35" i="22"/>
  <c r="H29" i="22"/>
  <c r="H65" i="22"/>
  <c r="H97" i="22"/>
  <c r="H39" i="22"/>
  <c r="H71" i="22"/>
  <c r="H103" i="22"/>
  <c r="H30" i="22"/>
  <c r="H46" i="22"/>
  <c r="H62" i="22"/>
  <c r="H78" i="22"/>
  <c r="H94" i="22"/>
  <c r="H110" i="22"/>
  <c r="G16" i="22"/>
  <c r="G32" i="22"/>
  <c r="G48" i="22"/>
  <c r="G64" i="22"/>
  <c r="G80" i="22"/>
  <c r="G96" i="22"/>
  <c r="G112" i="22"/>
  <c r="H31" i="22"/>
  <c r="H55" i="22"/>
  <c r="H70" i="22"/>
  <c r="G72" i="22"/>
  <c r="H77" i="22"/>
  <c r="H51" i="22"/>
  <c r="H36" i="22"/>
  <c r="H100" i="22"/>
  <c r="G54" i="22"/>
  <c r="G52" i="22"/>
  <c r="H25" i="22"/>
  <c r="H61" i="22"/>
  <c r="H93" i="22"/>
  <c r="H27" i="22"/>
  <c r="H67" i="22"/>
  <c r="H99" i="22"/>
  <c r="H28" i="22"/>
  <c r="H44" i="22"/>
  <c r="H60" i="22"/>
  <c r="H76" i="22"/>
  <c r="H92" i="22"/>
  <c r="H108" i="22"/>
  <c r="G30" i="22"/>
  <c r="G46" i="22"/>
  <c r="G62" i="22"/>
  <c r="G78" i="22"/>
  <c r="G94" i="22"/>
  <c r="G110" i="22"/>
  <c r="H19" i="22"/>
  <c r="H81" i="22"/>
  <c r="H87" i="22"/>
  <c r="H38" i="22"/>
  <c r="H102" i="22"/>
  <c r="G40" i="22"/>
  <c r="G104" i="22"/>
  <c r="H109" i="22"/>
  <c r="H52" i="22"/>
  <c r="G22" i="22"/>
  <c r="G70" i="22"/>
  <c r="G86" i="22"/>
  <c r="G36" i="22"/>
  <c r="H21" i="22"/>
  <c r="H53" i="22"/>
  <c r="H89" i="22"/>
  <c r="H23" i="22"/>
  <c r="H63" i="22"/>
  <c r="H95" i="22"/>
  <c r="H26" i="22"/>
  <c r="H42" i="22"/>
  <c r="H58" i="22"/>
  <c r="H74" i="22"/>
  <c r="H90" i="22"/>
  <c r="H106" i="22"/>
  <c r="G28" i="22"/>
  <c r="G44" i="22"/>
  <c r="G60" i="22"/>
  <c r="G76" i="22"/>
  <c r="G92" i="22"/>
  <c r="G108" i="22"/>
  <c r="H17" i="22"/>
  <c r="H113" i="22"/>
  <c r="H86" i="22"/>
  <c r="G56" i="22"/>
  <c r="H41" i="22"/>
  <c r="H83" i="22"/>
  <c r="H20" i="22"/>
  <c r="H84" i="22"/>
  <c r="G38" i="22"/>
  <c r="G102" i="22"/>
  <c r="G20" i="22"/>
  <c r="G19" i="10" l="1"/>
  <c r="H25" i="10"/>
  <c r="G36" i="10"/>
  <c r="F47" i="10"/>
  <c r="H54" i="10"/>
  <c r="F60" i="10"/>
  <c r="G65" i="10"/>
  <c r="H70" i="10"/>
  <c r="F76" i="10"/>
  <c r="G81" i="10"/>
  <c r="H86" i="10"/>
  <c r="H91" i="10"/>
  <c r="F96" i="10"/>
  <c r="F100" i="10"/>
  <c r="H104" i="10"/>
  <c r="G108" i="10"/>
  <c r="F23" i="10"/>
  <c r="F86" i="10"/>
  <c r="G99" i="10"/>
  <c r="F112" i="10"/>
  <c r="F89" i="10"/>
  <c r="H105" i="10"/>
  <c r="G28" i="10"/>
  <c r="F78" i="10"/>
  <c r="G101" i="10"/>
  <c r="F49" i="10"/>
  <c r="F71" i="10"/>
  <c r="F87" i="10"/>
  <c r="G100" i="10"/>
  <c r="F25" i="10"/>
  <c r="H35" i="10"/>
  <c r="G46" i="10"/>
  <c r="G54" i="10"/>
  <c r="H59" i="10"/>
  <c r="F65" i="10"/>
  <c r="G70" i="10"/>
  <c r="H75" i="10"/>
  <c r="F81" i="10"/>
  <c r="G86" i="10"/>
  <c r="G91" i="10"/>
  <c r="F95" i="10"/>
  <c r="H99" i="10"/>
  <c r="F104" i="10"/>
  <c r="F108" i="10"/>
  <c r="H112" i="10"/>
  <c r="H33" i="10"/>
  <c r="G44" i="10"/>
  <c r="F54" i="10"/>
  <c r="G59" i="10"/>
  <c r="H64" i="10"/>
  <c r="F70" i="10"/>
  <c r="G75" i="10"/>
  <c r="H80" i="10"/>
  <c r="H90" i="10"/>
  <c r="H94" i="10"/>
  <c r="F103" i="10"/>
  <c r="H107" i="10"/>
  <c r="H67" i="10"/>
  <c r="F102" i="10"/>
  <c r="F39" i="10"/>
  <c r="H56" i="10"/>
  <c r="F62" i="10"/>
  <c r="G67" i="10"/>
  <c r="H72" i="10"/>
  <c r="H88" i="10"/>
  <c r="F97" i="10"/>
  <c r="G38" i="10"/>
  <c r="G60" i="10"/>
  <c r="G76" i="10"/>
  <c r="F92" i="10"/>
  <c r="G109" i="10"/>
  <c r="G22" i="10"/>
  <c r="F33" i="10"/>
  <c r="H43" i="10"/>
  <c r="G52" i="10"/>
  <c r="H57" i="10"/>
  <c r="F63" i="10"/>
  <c r="G68" i="10"/>
  <c r="H73" i="10"/>
  <c r="F79" i="10"/>
  <c r="G84" i="10"/>
  <c r="H89" i="10"/>
  <c r="G94" i="10"/>
  <c r="H98" i="10"/>
  <c r="H102" i="10"/>
  <c r="G107" i="10"/>
  <c r="F111" i="10"/>
  <c r="F94" i="10"/>
  <c r="H106" i="10"/>
  <c r="H19" i="10"/>
  <c r="F57" i="10"/>
  <c r="G78" i="10"/>
  <c r="G93" i="10"/>
  <c r="H49" i="10"/>
  <c r="G83" i="10"/>
  <c r="G92" i="10"/>
  <c r="G105" i="10"/>
  <c r="F110" i="10"/>
  <c r="H27" i="10"/>
  <c r="H65" i="10"/>
  <c r="F105" i="10"/>
  <c r="G20" i="10"/>
  <c r="F31" i="10"/>
  <c r="H41" i="10"/>
  <c r="F52" i="10"/>
  <c r="G57" i="10"/>
  <c r="H62" i="10"/>
  <c r="F68" i="10"/>
  <c r="G73" i="10"/>
  <c r="H78" i="10"/>
  <c r="F84" i="10"/>
  <c r="G89" i="10"/>
  <c r="H97" i="10"/>
  <c r="G102" i="10"/>
  <c r="H110" i="10"/>
  <c r="G30" i="10"/>
  <c r="F41" i="10"/>
  <c r="H51" i="10"/>
  <c r="G62" i="10"/>
  <c r="F73" i="10"/>
  <c r="H83" i="10"/>
  <c r="G97" i="10"/>
  <c r="G110" i="10"/>
  <c r="F55" i="10"/>
  <c r="H81" i="10"/>
  <c r="H96" i="10"/>
  <c r="H93" i="10"/>
  <c r="G72" i="10"/>
  <c r="F51" i="10"/>
  <c r="H29" i="10"/>
  <c r="F64" i="10"/>
  <c r="H18" i="10"/>
  <c r="F93" i="10"/>
  <c r="H71" i="10"/>
  <c r="G50" i="10"/>
  <c r="F29" i="10"/>
  <c r="H74" i="10"/>
  <c r="F40" i="10"/>
  <c r="H100" i="10"/>
  <c r="G79" i="10"/>
  <c r="F58" i="10"/>
  <c r="H36" i="10"/>
  <c r="H17" i="10"/>
  <c r="H30" i="10"/>
  <c r="H48" i="10"/>
  <c r="G27" i="10"/>
  <c r="F48" i="10"/>
  <c r="F32" i="10"/>
  <c r="H46" i="10"/>
  <c r="H69" i="10"/>
  <c r="F69" i="10"/>
  <c r="F98" i="10"/>
  <c r="G49" i="10"/>
  <c r="G96" i="10"/>
  <c r="F75" i="10"/>
  <c r="H53" i="10"/>
  <c r="G32" i="10"/>
  <c r="G69" i="10"/>
  <c r="F24" i="10"/>
  <c r="H95" i="10"/>
  <c r="G74" i="10"/>
  <c r="F53" i="10"/>
  <c r="H31" i="10"/>
  <c r="F80" i="10"/>
  <c r="G45" i="10"/>
  <c r="G103" i="10"/>
  <c r="F82" i="10"/>
  <c r="H60" i="10"/>
  <c r="G39" i="10"/>
  <c r="F18" i="10"/>
  <c r="G33" i="10"/>
  <c r="G51" i="10"/>
  <c r="F30" i="10"/>
  <c r="H45" i="10"/>
  <c r="F56" i="10"/>
  <c r="F99" i="10"/>
  <c r="H77" i="10"/>
  <c r="G56" i="10"/>
  <c r="F35" i="10"/>
  <c r="G77" i="10"/>
  <c r="H26" i="10"/>
  <c r="G98" i="10"/>
  <c r="F77" i="10"/>
  <c r="H55" i="10"/>
  <c r="G34" i="10"/>
  <c r="H82" i="10"/>
  <c r="H50" i="10"/>
  <c r="F106" i="10"/>
  <c r="H84" i="10"/>
  <c r="G63" i="10"/>
  <c r="F42" i="10"/>
  <c r="H20" i="10"/>
  <c r="F36" i="10"/>
  <c r="F17" i="10"/>
  <c r="H32" i="10"/>
  <c r="G24" i="10"/>
  <c r="F109" i="10"/>
  <c r="G66" i="10"/>
  <c r="F45" i="10"/>
  <c r="H66" i="10"/>
  <c r="H52" i="10"/>
  <c r="G43" i="10"/>
  <c r="F91" i="10"/>
  <c r="G90" i="10"/>
  <c r="F72" i="10"/>
  <c r="F34" i="10"/>
  <c r="H101" i="10"/>
  <c r="G80" i="10"/>
  <c r="F59" i="10"/>
  <c r="H37" i="10"/>
  <c r="G85" i="10"/>
  <c r="G29" i="10"/>
  <c r="F101" i="10"/>
  <c r="H79" i="10"/>
  <c r="G58" i="10"/>
  <c r="F37" i="10"/>
  <c r="F88" i="10"/>
  <c r="G53" i="10"/>
  <c r="H108" i="10"/>
  <c r="G87" i="10"/>
  <c r="F66" i="10"/>
  <c r="H44" i="10"/>
  <c r="G23" i="10"/>
  <c r="H38" i="10"/>
  <c r="G17" i="10"/>
  <c r="G35" i="10"/>
  <c r="G88" i="10"/>
  <c r="F74" i="10"/>
  <c r="F22" i="10"/>
  <c r="G112" i="10"/>
  <c r="G26" i="10"/>
  <c r="H76" i="10"/>
  <c r="F28" i="10"/>
  <c r="G104" i="10"/>
  <c r="F83" i="10"/>
  <c r="H61" i="10"/>
  <c r="G40" i="10"/>
  <c r="F19" i="10"/>
  <c r="H34" i="10"/>
  <c r="H103" i="10"/>
  <c r="G82" i="10"/>
  <c r="F61" i="10"/>
  <c r="H39" i="10"/>
  <c r="G18" i="10"/>
  <c r="H58" i="10"/>
  <c r="G111" i="10"/>
  <c r="F90" i="10"/>
  <c r="H68" i="10"/>
  <c r="G47" i="10"/>
  <c r="F26" i="10"/>
  <c r="G41" i="10"/>
  <c r="F20" i="10"/>
  <c r="F38" i="10"/>
  <c r="F67" i="10"/>
  <c r="G25" i="10"/>
  <c r="F27" i="10"/>
  <c r="F46" i="10"/>
  <c r="F107" i="10"/>
  <c r="H85" i="10"/>
  <c r="G64" i="10"/>
  <c r="F43" i="10"/>
  <c r="H21" i="10"/>
  <c r="H42" i="10"/>
  <c r="G106" i="10"/>
  <c r="F85" i="10"/>
  <c r="H63" i="10"/>
  <c r="G42" i="10"/>
  <c r="F21" i="10"/>
  <c r="G61" i="10"/>
  <c r="G21" i="10"/>
  <c r="H92" i="10"/>
  <c r="G71" i="10"/>
  <c r="F50" i="10"/>
  <c r="H28" i="10"/>
  <c r="F44" i="10"/>
  <c r="H22" i="10"/>
  <c r="H40" i="10"/>
  <c r="H109" i="10"/>
  <c r="H87" i="10"/>
  <c r="H23" i="10"/>
  <c r="G95" i="10"/>
  <c r="G31" i="10"/>
  <c r="G48" i="10"/>
  <c r="H111" i="10"/>
  <c r="H47" i="10"/>
  <c r="G37" i="10"/>
  <c r="G55" i="10"/>
  <c r="H24" i="10"/>
  <c r="G13" i="10"/>
  <c r="H13" i="10"/>
  <c r="G14" i="10"/>
  <c r="F14" i="10"/>
  <c r="H14" i="10"/>
  <c r="F15" i="10"/>
  <c r="F16" i="10"/>
  <c r="G15" i="10"/>
  <c r="G16" i="10"/>
  <c r="H15" i="10"/>
  <c r="H16" i="10"/>
  <c r="F13" i="10"/>
  <c r="L5" i="10"/>
  <c r="L6" i="10"/>
  <c r="H13" i="31"/>
  <c r="H11" i="31" s="1"/>
  <c r="H12" i="31" s="1"/>
  <c r="V17" i="27"/>
  <c r="W21" i="27"/>
  <c r="J15" i="27"/>
  <c r="Y16" i="27"/>
  <c r="N20" i="27"/>
  <c r="V14" i="27"/>
  <c r="W18" i="27"/>
  <c r="V13" i="27"/>
  <c r="W14" i="27" l="1"/>
  <c r="N13" i="27"/>
  <c r="J16" i="27"/>
  <c r="V16" i="27"/>
  <c r="X21" i="27"/>
  <c r="U21" i="27"/>
  <c r="J14" i="27"/>
  <c r="J18" i="27"/>
  <c r="X14" i="27"/>
  <c r="N16" i="27"/>
  <c r="U19" i="27"/>
  <c r="W17" i="27"/>
  <c r="W20" i="27"/>
  <c r="U15" i="27"/>
  <c r="N18" i="27"/>
  <c r="Y13" i="27"/>
  <c r="J13" i="27"/>
  <c r="U14" i="27"/>
  <c r="W16" i="27"/>
  <c r="Y17" i="27"/>
  <c r="X20" i="27"/>
  <c r="U18" i="27"/>
  <c r="Y14" i="27"/>
  <c r="N21" i="27"/>
  <c r="X16" i="27"/>
  <c r="X19" i="27"/>
  <c r="X17" i="27"/>
  <c r="U20" i="27"/>
  <c r="X15" i="27"/>
  <c r="N19" i="27"/>
  <c r="Y20" i="27"/>
  <c r="V15" i="27"/>
  <c r="X18" i="27"/>
  <c r="J21" i="27"/>
  <c r="J19" i="27"/>
  <c r="V21" i="27"/>
  <c r="V19" i="27"/>
  <c r="U17" i="27"/>
  <c r="V20" i="27"/>
  <c r="N15" i="27"/>
  <c r="U13" i="27"/>
  <c r="Y19" i="27"/>
  <c r="N17" i="27"/>
  <c r="Y15" i="27"/>
  <c r="V18" i="27"/>
  <c r="X13" i="27"/>
  <c r="J17" i="27"/>
  <c r="N14" i="27"/>
  <c r="Y21" i="27"/>
  <c r="U16" i="27"/>
  <c r="W19" i="27"/>
  <c r="W15" i="27"/>
  <c r="Y18" i="27"/>
  <c r="W13" i="27"/>
  <c r="E7" i="27"/>
  <c r="J20" i="27"/>
  <c r="N11" i="27" l="1"/>
  <c r="N12" i="27" s="1"/>
  <c r="E8" i="27"/>
  <c r="E9" i="27"/>
  <c r="L21" i="27" s="1"/>
  <c r="M21" i="27" l="1"/>
  <c r="K21" i="27"/>
  <c r="H48" i="27"/>
  <c r="I70" i="27"/>
  <c r="G102" i="27"/>
  <c r="G38" i="27"/>
  <c r="I68" i="27"/>
  <c r="H59" i="27"/>
  <c r="I49" i="27"/>
  <c r="H85" i="27"/>
  <c r="I79" i="27"/>
  <c r="H70" i="27"/>
  <c r="G80" i="27"/>
  <c r="H81" i="27"/>
  <c r="I75" i="27"/>
  <c r="H98" i="27"/>
  <c r="G73" i="27"/>
  <c r="G34" i="27"/>
  <c r="H64" i="27"/>
  <c r="I54" i="27"/>
  <c r="G98" i="27"/>
  <c r="H73" i="27"/>
  <c r="I67" i="27"/>
  <c r="H90" i="27"/>
  <c r="G75" i="27"/>
  <c r="H101" i="27"/>
  <c r="H39" i="27"/>
  <c r="I29" i="27"/>
  <c r="G68" i="27"/>
  <c r="H97" i="27"/>
  <c r="G69" i="27"/>
  <c r="G46" i="27"/>
  <c r="H53" i="27"/>
  <c r="H49" i="27"/>
  <c r="G58" i="27"/>
  <c r="H41" i="27"/>
  <c r="H69" i="27"/>
  <c r="G76" i="27"/>
  <c r="H50" i="27"/>
  <c r="H23" i="27"/>
  <c r="I104" i="27"/>
  <c r="I36" i="27"/>
  <c r="I47" i="27"/>
  <c r="H66" i="27"/>
  <c r="I35" i="27"/>
  <c r="I72" i="27"/>
  <c r="H95" i="27"/>
  <c r="I85" i="27"/>
  <c r="G54" i="27"/>
  <c r="H89" i="27"/>
  <c r="I83" i="27"/>
  <c r="H74" i="27"/>
  <c r="G31" i="27"/>
  <c r="H104" i="27"/>
  <c r="I94" i="27"/>
  <c r="G96" i="27"/>
  <c r="G32" i="27"/>
  <c r="H100" i="27"/>
  <c r="H34" i="27"/>
  <c r="G89" i="27"/>
  <c r="G106" i="27"/>
  <c r="I88" i="27"/>
  <c r="H79" i="27"/>
  <c r="I69" i="27"/>
  <c r="G42" i="27"/>
  <c r="H92" i="27"/>
  <c r="I82" i="27"/>
  <c r="G91" i="27"/>
  <c r="H37" i="27"/>
  <c r="I63" i="27"/>
  <c r="H54" i="27"/>
  <c r="G84" i="27"/>
  <c r="H33" i="27"/>
  <c r="I27" i="27"/>
  <c r="I106" i="27"/>
  <c r="G85" i="27"/>
  <c r="G87" i="27"/>
  <c r="H26" i="27"/>
  <c r="G22" i="27"/>
  <c r="G40" i="27"/>
  <c r="H68" i="27"/>
  <c r="I90" i="27"/>
  <c r="G97" i="27"/>
  <c r="I56" i="27"/>
  <c r="H47" i="27"/>
  <c r="G50" i="27"/>
  <c r="I50" i="27"/>
  <c r="G27" i="27"/>
  <c r="I31" i="27"/>
  <c r="G92" i="27"/>
  <c r="H84" i="27"/>
  <c r="I74" i="27"/>
  <c r="G29" i="27"/>
  <c r="G23" i="27"/>
  <c r="H93" i="27"/>
  <c r="G39" i="27"/>
  <c r="I98" i="27"/>
  <c r="I30" i="27"/>
  <c r="G48" i="27"/>
  <c r="I58" i="27"/>
  <c r="G41" i="27"/>
  <c r="H94" i="27"/>
  <c r="H28" i="27"/>
  <c r="H107" i="27"/>
  <c r="H88" i="27"/>
  <c r="G100" i="27"/>
  <c r="H52" i="27"/>
  <c r="G101" i="27"/>
  <c r="I23" i="27"/>
  <c r="I40" i="27"/>
  <c r="H63" i="27"/>
  <c r="I53" i="27"/>
  <c r="G62" i="27"/>
  <c r="H57" i="27"/>
  <c r="I51" i="27"/>
  <c r="H42" i="27"/>
  <c r="G55" i="27"/>
  <c r="H72" i="27"/>
  <c r="I62" i="27"/>
  <c r="G104" i="27"/>
  <c r="G33" i="27"/>
  <c r="I37" i="27"/>
  <c r="H60" i="27"/>
  <c r="G99" i="27"/>
  <c r="I110" i="27"/>
  <c r="G28" i="27"/>
  <c r="G93" i="27"/>
  <c r="G26" i="27"/>
  <c r="H110" i="27"/>
  <c r="G70" i="27"/>
  <c r="H108" i="27"/>
  <c r="H40" i="27"/>
  <c r="I109" i="27"/>
  <c r="H36" i="27"/>
  <c r="G105" i="27"/>
  <c r="H109" i="27"/>
  <c r="G66" i="27"/>
  <c r="G107" i="27"/>
  <c r="I78" i="27"/>
  <c r="G36" i="27"/>
  <c r="I42" i="27"/>
  <c r="G37" i="27"/>
  <c r="H31" i="27"/>
  <c r="G79" i="27"/>
  <c r="I103" i="27"/>
  <c r="G43" i="27"/>
  <c r="H61" i="27"/>
  <c r="I87" i="27"/>
  <c r="H78" i="27"/>
  <c r="G78" i="27"/>
  <c r="G71" i="27"/>
  <c r="H76" i="27"/>
  <c r="I66" i="27"/>
  <c r="G95" i="27"/>
  <c r="I96" i="27"/>
  <c r="H87" i="27"/>
  <c r="I77" i="27"/>
  <c r="G56" i="27"/>
  <c r="I92" i="27"/>
  <c r="H83" i="27"/>
  <c r="I105" i="27"/>
  <c r="G49" i="27"/>
  <c r="H77" i="27"/>
  <c r="I71" i="27"/>
  <c r="H62" i="27"/>
  <c r="G74" i="27"/>
  <c r="I84" i="27"/>
  <c r="H75" i="27"/>
  <c r="I97" i="27"/>
  <c r="G51" i="27"/>
  <c r="H56" i="27"/>
  <c r="I46" i="27"/>
  <c r="G108" i="27"/>
  <c r="G44" i="27"/>
  <c r="I108" i="27"/>
  <c r="H99" i="27"/>
  <c r="G109" i="27"/>
  <c r="G45" i="27"/>
  <c r="G25" i="27"/>
  <c r="H24" i="27"/>
  <c r="H80" i="27"/>
  <c r="G94" i="27"/>
  <c r="I100" i="27"/>
  <c r="I81" i="27"/>
  <c r="I111" i="27"/>
  <c r="H102" i="27"/>
  <c r="I28" i="27"/>
  <c r="I41" i="27"/>
  <c r="G35" i="27"/>
  <c r="I86" i="27"/>
  <c r="H105" i="27"/>
  <c r="I99" i="27"/>
  <c r="G67" i="27"/>
  <c r="H71" i="27"/>
  <c r="G60" i="27"/>
  <c r="I57" i="27"/>
  <c r="I22" i="27"/>
  <c r="I91" i="27"/>
  <c r="I26" i="27"/>
  <c r="I38" i="27"/>
  <c r="H27" i="27"/>
  <c r="H38" i="27"/>
  <c r="I43" i="27"/>
  <c r="H32" i="27"/>
  <c r="I101" i="27"/>
  <c r="G83" i="27"/>
  <c r="H86" i="27"/>
  <c r="I59" i="27"/>
  <c r="G63" i="27"/>
  <c r="H25" i="27"/>
  <c r="H29" i="27"/>
  <c r="I55" i="27"/>
  <c r="H46" i="27"/>
  <c r="G86" i="27"/>
  <c r="G111" i="27"/>
  <c r="H44" i="27"/>
  <c r="I34" i="27"/>
  <c r="G103" i="27"/>
  <c r="I64" i="27"/>
  <c r="H55" i="27"/>
  <c r="I45" i="27"/>
  <c r="G64" i="27"/>
  <c r="I60" i="27"/>
  <c r="H51" i="27"/>
  <c r="I73" i="27"/>
  <c r="G57" i="27"/>
  <c r="H45" i="27"/>
  <c r="I39" i="27"/>
  <c r="H30" i="27"/>
  <c r="G82" i="27"/>
  <c r="I52" i="27"/>
  <c r="H43" i="27"/>
  <c r="I65" i="27"/>
  <c r="G59" i="27"/>
  <c r="I80" i="27"/>
  <c r="H103" i="27"/>
  <c r="I93" i="27"/>
  <c r="G52" i="27"/>
  <c r="I76" i="27"/>
  <c r="H67" i="27"/>
  <c r="I89" i="27"/>
  <c r="G53" i="27"/>
  <c r="I24" i="27"/>
  <c r="G24" i="27"/>
  <c r="I102" i="27"/>
  <c r="G30" i="27"/>
  <c r="H91" i="27"/>
  <c r="I32" i="27"/>
  <c r="G72" i="27"/>
  <c r="I107" i="27"/>
  <c r="G65" i="27"/>
  <c r="H96" i="27"/>
  <c r="G90" i="27"/>
  <c r="I33" i="27"/>
  <c r="I48" i="27"/>
  <c r="I61" i="27"/>
  <c r="I44" i="27"/>
  <c r="H35" i="27"/>
  <c r="G61" i="27"/>
  <c r="I25" i="27"/>
  <c r="H82" i="27"/>
  <c r="G47" i="27"/>
  <c r="G110" i="27"/>
  <c r="H106" i="27"/>
  <c r="G88" i="27"/>
  <c r="G81" i="27"/>
  <c r="H111" i="27"/>
  <c r="H58" i="27"/>
  <c r="I95" i="27"/>
  <c r="H65" i="27"/>
  <c r="G77" i="27"/>
  <c r="H22" i="27"/>
  <c r="H21" i="27"/>
  <c r="I21" i="27"/>
  <c r="G21" i="27"/>
  <c r="L20" i="27"/>
  <c r="L29" i="27"/>
  <c r="L22" i="27"/>
  <c r="L23" i="27"/>
  <c r="L24" i="27"/>
  <c r="L28" i="27"/>
  <c r="L26" i="27"/>
  <c r="L111" i="27"/>
  <c r="L64" i="27"/>
  <c r="L73" i="27"/>
  <c r="L54" i="27"/>
  <c r="L100" i="27"/>
  <c r="L49" i="27"/>
  <c r="L48" i="27"/>
  <c r="L78" i="27"/>
  <c r="L37" i="27"/>
  <c r="L105" i="27"/>
  <c r="L53" i="27"/>
  <c r="L85" i="27"/>
  <c r="L74" i="27"/>
  <c r="L40" i="27"/>
  <c r="L91" i="27"/>
  <c r="L68" i="27"/>
  <c r="L55" i="27"/>
  <c r="L88" i="27"/>
  <c r="L27" i="27"/>
  <c r="L57" i="27"/>
  <c r="L32" i="27"/>
  <c r="L94" i="27"/>
  <c r="L33" i="27"/>
  <c r="L71" i="27"/>
  <c r="L83" i="27"/>
  <c r="L66" i="27"/>
  <c r="L56" i="27"/>
  <c r="L60" i="27"/>
  <c r="L50" i="27"/>
  <c r="L30" i="27"/>
  <c r="L31" i="27"/>
  <c r="L98" i="27"/>
  <c r="L39" i="27"/>
  <c r="L25" i="27"/>
  <c r="L84" i="27"/>
  <c r="L89" i="27"/>
  <c r="L44" i="27"/>
  <c r="L92" i="27"/>
  <c r="L80" i="27"/>
  <c r="L104" i="27"/>
  <c r="L102" i="27"/>
  <c r="L34" i="27"/>
  <c r="L108" i="27"/>
  <c r="L42" i="27"/>
  <c r="L51" i="27"/>
  <c r="L38" i="27"/>
  <c r="L59" i="27"/>
  <c r="L110" i="27"/>
  <c r="L95" i="27"/>
  <c r="L93" i="27"/>
  <c r="L65" i="27"/>
  <c r="L72" i="27"/>
  <c r="L103" i="27"/>
  <c r="L75" i="27"/>
  <c r="L35" i="27"/>
  <c r="L47" i="27"/>
  <c r="L109" i="27"/>
  <c r="L69" i="27"/>
  <c r="L106" i="27"/>
  <c r="L77" i="27"/>
  <c r="L96" i="27"/>
  <c r="L86" i="27"/>
  <c r="L76" i="27"/>
  <c r="L82" i="27"/>
  <c r="L99" i="27"/>
  <c r="L90" i="27"/>
  <c r="L45" i="27"/>
  <c r="L107" i="27"/>
  <c r="L46" i="27"/>
  <c r="L43" i="27"/>
  <c r="L61" i="27"/>
  <c r="L79" i="27"/>
  <c r="L70" i="27"/>
  <c r="L58" i="27"/>
  <c r="L63" i="27"/>
  <c r="L87" i="27"/>
  <c r="L41" i="27"/>
  <c r="L36" i="27"/>
  <c r="L62" i="27"/>
  <c r="L97" i="27"/>
  <c r="L67" i="27"/>
  <c r="L52" i="27"/>
  <c r="L81" i="27"/>
  <c r="L101" i="27"/>
  <c r="M61" i="27"/>
  <c r="M110" i="27"/>
  <c r="K29" i="27"/>
  <c r="K94" i="27"/>
  <c r="K91" i="27"/>
  <c r="M45" i="27"/>
  <c r="M59" i="27"/>
  <c r="M96" i="27"/>
  <c r="K49" i="27"/>
  <c r="M47" i="27"/>
  <c r="K70" i="27"/>
  <c r="K46" i="27"/>
  <c r="K87" i="27"/>
  <c r="M48" i="27"/>
  <c r="M30" i="27"/>
  <c r="M63" i="27"/>
  <c r="K106" i="27"/>
  <c r="K90" i="27"/>
  <c r="K103" i="27"/>
  <c r="K105" i="27"/>
  <c r="M35" i="27"/>
  <c r="K24" i="27"/>
  <c r="K56" i="27"/>
  <c r="M68" i="27"/>
  <c r="M100" i="27"/>
  <c r="K34" i="27"/>
  <c r="M36" i="27"/>
  <c r="K42" i="27"/>
  <c r="K33" i="27"/>
  <c r="M26" i="27"/>
  <c r="M77" i="27"/>
  <c r="K73" i="27"/>
  <c r="M66" i="27"/>
  <c r="M94" i="27"/>
  <c r="M91" i="27"/>
  <c r="K69" i="27"/>
  <c r="K98" i="27"/>
  <c r="K74" i="27"/>
  <c r="K39" i="27"/>
  <c r="K60" i="27"/>
  <c r="M53" i="27"/>
  <c r="K45" i="27"/>
  <c r="K59" i="27"/>
  <c r="K99" i="27"/>
  <c r="K85" i="27"/>
  <c r="M76" i="27"/>
  <c r="M54" i="27"/>
  <c r="M38" i="27"/>
  <c r="K80" i="27"/>
  <c r="K48" i="27"/>
  <c r="K30" i="27"/>
  <c r="K51" i="27"/>
  <c r="M95" i="27"/>
  <c r="K104" i="27"/>
  <c r="M23" i="27"/>
  <c r="K81" i="27"/>
  <c r="M111" i="27"/>
  <c r="M39" i="27"/>
  <c r="M44" i="27"/>
  <c r="K32" i="27"/>
  <c r="M82" i="27"/>
  <c r="M31" i="27"/>
  <c r="K97" i="27"/>
  <c r="M79" i="27"/>
  <c r="M40" i="27"/>
  <c r="M43" i="27"/>
  <c r="M55" i="27"/>
  <c r="K89" i="27"/>
  <c r="K66" i="27"/>
  <c r="K65" i="27"/>
  <c r="M72" i="27"/>
  <c r="M105" i="27"/>
  <c r="M93" i="27"/>
  <c r="M42" i="27"/>
  <c r="M24" i="27"/>
  <c r="M65" i="27"/>
  <c r="M107" i="27"/>
  <c r="M86" i="27"/>
  <c r="M33" i="27"/>
  <c r="M98" i="27"/>
  <c r="M74" i="27"/>
  <c r="K58" i="27"/>
  <c r="K62" i="27"/>
  <c r="M71" i="27"/>
  <c r="K92" i="27"/>
  <c r="M27" i="27"/>
  <c r="M50" i="27"/>
  <c r="K68" i="27"/>
  <c r="M60" i="27"/>
  <c r="K53" i="27"/>
  <c r="K75" i="27"/>
  <c r="K100" i="27"/>
  <c r="M67" i="27"/>
  <c r="M84" i="27"/>
  <c r="M83" i="27"/>
  <c r="K54" i="27"/>
  <c r="K38" i="27"/>
  <c r="M80" i="27"/>
  <c r="K102" i="27"/>
  <c r="K78" i="27"/>
  <c r="M69" i="27"/>
  <c r="K22" i="27"/>
  <c r="M46" i="27"/>
  <c r="M101" i="27"/>
  <c r="K55" i="27"/>
  <c r="M103" i="27"/>
  <c r="M81" i="27"/>
  <c r="K57" i="27"/>
  <c r="K26" i="27"/>
  <c r="K76" i="27"/>
  <c r="M41" i="27"/>
  <c r="K101" i="27"/>
  <c r="M78" i="27"/>
  <c r="K93" i="27"/>
  <c r="M25" i="27"/>
  <c r="M52" i="27"/>
  <c r="K88" i="27"/>
  <c r="K109" i="27"/>
  <c r="K37" i="27"/>
  <c r="M92" i="27"/>
  <c r="M28" i="27"/>
  <c r="M73" i="27"/>
  <c r="K96" i="27"/>
  <c r="M56" i="27"/>
  <c r="K77" i="27"/>
  <c r="M70" i="27"/>
  <c r="M87" i="27"/>
  <c r="M64" i="27"/>
  <c r="K43" i="27"/>
  <c r="K86" i="27"/>
  <c r="K95" i="27"/>
  <c r="M104" i="27"/>
  <c r="K111" i="27"/>
  <c r="M34" i="27"/>
  <c r="M102" i="27"/>
  <c r="M37" i="27"/>
  <c r="M89" i="27"/>
  <c r="M108" i="27"/>
  <c r="M22" i="27"/>
  <c r="M62" i="27"/>
  <c r="K71" i="27"/>
  <c r="K35" i="27"/>
  <c r="M29" i="27"/>
  <c r="K61" i="27"/>
  <c r="K110" i="27"/>
  <c r="M49" i="27"/>
  <c r="K47" i="27"/>
  <c r="K82" i="27"/>
  <c r="K27" i="27"/>
  <c r="K50" i="27"/>
  <c r="K79" i="27"/>
  <c r="K40" i="27"/>
  <c r="K63" i="27"/>
  <c r="M106" i="27"/>
  <c r="M90" i="27"/>
  <c r="K67" i="27"/>
  <c r="K84" i="27"/>
  <c r="K83" i="27"/>
  <c r="K108" i="27"/>
  <c r="K36" i="27"/>
  <c r="M58" i="27"/>
  <c r="K23" i="27"/>
  <c r="K72" i="27"/>
  <c r="K107" i="27"/>
  <c r="M88" i="27"/>
  <c r="K28" i="27"/>
  <c r="K31" i="27"/>
  <c r="M97" i="27"/>
  <c r="K44" i="27"/>
  <c r="M32" i="27"/>
  <c r="M99" i="27"/>
  <c r="M85" i="27"/>
  <c r="K52" i="27"/>
  <c r="K64" i="27"/>
  <c r="M51" i="27"/>
  <c r="M109" i="27"/>
  <c r="K25" i="27"/>
  <c r="M75" i="27"/>
  <c r="K41" i="27"/>
  <c r="M57" i="27"/>
  <c r="L17" i="27"/>
  <c r="K17" i="27"/>
  <c r="M20" i="27"/>
  <c r="M17" i="27"/>
  <c r="K19" i="27"/>
  <c r="L19" i="27"/>
  <c r="K20" i="27"/>
  <c r="M18" i="27"/>
  <c r="L18" i="27"/>
  <c r="H19" i="27"/>
  <c r="I17" i="27"/>
  <c r="H20" i="27"/>
  <c r="I19" i="27"/>
  <c r="I20" i="27"/>
  <c r="G17" i="27"/>
  <c r="G18" i="27"/>
  <c r="G20" i="27"/>
  <c r="H17" i="27"/>
  <c r="G19" i="27"/>
  <c r="I18" i="27"/>
  <c r="H18" i="27"/>
  <c r="K18" i="27"/>
  <c r="M19" i="27"/>
  <c r="I112" i="27"/>
  <c r="G112" i="27"/>
  <c r="H112" i="27"/>
  <c r="L112" i="27"/>
  <c r="M112" i="27"/>
  <c r="K112" i="27"/>
  <c r="E9" i="30"/>
  <c r="K89" i="30" s="1"/>
  <c r="M15" i="27"/>
  <c r="M16" i="27"/>
  <c r="L15" i="27"/>
  <c r="K15" i="27"/>
  <c r="K14" i="27"/>
  <c r="M14" i="27"/>
  <c r="L14" i="27"/>
  <c r="K16" i="27"/>
  <c r="E8" i="30"/>
  <c r="H14" i="27"/>
  <c r="I16" i="27"/>
  <c r="G16" i="27"/>
  <c r="G15" i="27"/>
  <c r="G13" i="27"/>
  <c r="H13" i="27"/>
  <c r="H16" i="27"/>
  <c r="H15" i="27"/>
  <c r="I15" i="27"/>
  <c r="I13" i="27"/>
  <c r="I14" i="27"/>
  <c r="G14" i="27"/>
  <c r="L16" i="27"/>
  <c r="M13" i="27"/>
  <c r="K13" i="27"/>
  <c r="L13" i="27"/>
  <c r="G108" i="30" l="1"/>
  <c r="I52" i="30"/>
  <c r="H109" i="30"/>
  <c r="I85" i="30"/>
  <c r="G69" i="30"/>
  <c r="H45" i="30"/>
  <c r="I21" i="30"/>
  <c r="G44" i="30"/>
  <c r="G67" i="30"/>
  <c r="H19" i="30"/>
  <c r="G98" i="30"/>
  <c r="H74" i="30"/>
  <c r="I50" i="30"/>
  <c r="G34" i="30"/>
  <c r="I92" i="30"/>
  <c r="H91" i="30"/>
  <c r="I59" i="30"/>
  <c r="H13" i="30"/>
  <c r="G89" i="30"/>
  <c r="I73" i="30"/>
  <c r="I49" i="30"/>
  <c r="H25" i="30"/>
  <c r="G60" i="30"/>
  <c r="H96" i="30"/>
  <c r="I72" i="30"/>
  <c r="G56" i="30"/>
  <c r="H32" i="30"/>
  <c r="I84" i="30"/>
  <c r="G111" i="30"/>
  <c r="H87" i="30"/>
  <c r="I63" i="30"/>
  <c r="G47" i="30"/>
  <c r="I23" i="30"/>
  <c r="G20" i="30"/>
  <c r="H94" i="30"/>
  <c r="I62" i="30"/>
  <c r="G38" i="30"/>
  <c r="I22" i="30"/>
  <c r="G77" i="30"/>
  <c r="G55" i="30"/>
  <c r="H93" i="30"/>
  <c r="I83" i="30"/>
  <c r="I34" i="30"/>
  <c r="G97" i="30"/>
  <c r="H60" i="30"/>
  <c r="G40" i="30"/>
  <c r="I47" i="30"/>
  <c r="I46" i="30"/>
  <c r="I108" i="30"/>
  <c r="G110" i="30"/>
  <c r="G109" i="30"/>
  <c r="H85" i="30"/>
  <c r="I61" i="30"/>
  <c r="G45" i="30"/>
  <c r="H21" i="30"/>
  <c r="H99" i="30"/>
  <c r="I67" i="30"/>
  <c r="G19" i="30"/>
  <c r="I90" i="30"/>
  <c r="G74" i="30"/>
  <c r="H50" i="30"/>
  <c r="I26" i="30"/>
  <c r="H92" i="30"/>
  <c r="G91" i="30"/>
  <c r="H43" i="30"/>
  <c r="G13" i="30"/>
  <c r="I89" i="30"/>
  <c r="H65" i="30"/>
  <c r="H49" i="30"/>
  <c r="G25" i="30"/>
  <c r="I112" i="30"/>
  <c r="G96" i="30"/>
  <c r="H72" i="30"/>
  <c r="I48" i="30"/>
  <c r="G32" i="30"/>
  <c r="H84" i="30"/>
  <c r="I103" i="30"/>
  <c r="G87" i="30"/>
  <c r="H63" i="30"/>
  <c r="I39" i="30"/>
  <c r="H23" i="30"/>
  <c r="I20" i="30"/>
  <c r="G78" i="30"/>
  <c r="H62" i="30"/>
  <c r="H38" i="30"/>
  <c r="G14" i="30"/>
  <c r="H53" i="30"/>
  <c r="I71" i="30"/>
  <c r="I69" i="30"/>
  <c r="H44" i="30"/>
  <c r="G82" i="30"/>
  <c r="H59" i="30"/>
  <c r="H73" i="30"/>
  <c r="I56" i="30"/>
  <c r="H71" i="30"/>
  <c r="H70" i="30"/>
  <c r="H108" i="30"/>
  <c r="I110" i="30"/>
  <c r="I101" i="30"/>
  <c r="G85" i="30"/>
  <c r="H61" i="30"/>
  <c r="I37" i="30"/>
  <c r="G21" i="30"/>
  <c r="G99" i="30"/>
  <c r="H51" i="30"/>
  <c r="I19" i="30"/>
  <c r="H90" i="30"/>
  <c r="I66" i="30"/>
  <c r="G50" i="30"/>
  <c r="H26" i="30"/>
  <c r="H28" i="30"/>
  <c r="I91" i="30"/>
  <c r="G43" i="30"/>
  <c r="H105" i="30"/>
  <c r="H89" i="30"/>
  <c r="G65" i="30"/>
  <c r="H41" i="30"/>
  <c r="I25" i="30"/>
  <c r="H112" i="30"/>
  <c r="I88" i="30"/>
  <c r="G72" i="30"/>
  <c r="H48" i="30"/>
  <c r="I24" i="30"/>
  <c r="G84" i="30"/>
  <c r="H103" i="30"/>
  <c r="I79" i="30"/>
  <c r="G63" i="30"/>
  <c r="H39" i="30"/>
  <c r="G15" i="30"/>
  <c r="H20" i="30"/>
  <c r="H78" i="30"/>
  <c r="G54" i="30"/>
  <c r="I38" i="30"/>
  <c r="I14" i="30"/>
  <c r="I29" i="30"/>
  <c r="I102" i="30"/>
  <c r="G53" i="30"/>
  <c r="H58" i="30"/>
  <c r="G57" i="30"/>
  <c r="G95" i="30"/>
  <c r="G76" i="30"/>
  <c r="H110" i="30"/>
  <c r="H101" i="30"/>
  <c r="I77" i="30"/>
  <c r="G61" i="30"/>
  <c r="H37" i="30"/>
  <c r="I68" i="30"/>
  <c r="I99" i="30"/>
  <c r="G51" i="30"/>
  <c r="I106" i="30"/>
  <c r="G90" i="30"/>
  <c r="H66" i="30"/>
  <c r="I42" i="30"/>
  <c r="G26" i="30"/>
  <c r="I28" i="30"/>
  <c r="H75" i="30"/>
  <c r="I43" i="30"/>
  <c r="G105" i="30"/>
  <c r="H81" i="30"/>
  <c r="I65" i="30"/>
  <c r="G41" i="30"/>
  <c r="I17" i="30"/>
  <c r="G112" i="30"/>
  <c r="H88" i="30"/>
  <c r="I64" i="30"/>
  <c r="G48" i="30"/>
  <c r="H24" i="30"/>
  <c r="H36" i="30"/>
  <c r="G103" i="30"/>
  <c r="H79" i="30"/>
  <c r="I55" i="30"/>
  <c r="G39" i="30"/>
  <c r="I15" i="30"/>
  <c r="G102" i="30"/>
  <c r="I78" i="30"/>
  <c r="I54" i="30"/>
  <c r="G30" i="30"/>
  <c r="H14" i="30"/>
  <c r="I86" i="30"/>
  <c r="G46" i="30"/>
  <c r="H29" i="30"/>
  <c r="G18" i="30"/>
  <c r="G104" i="30"/>
  <c r="H31" i="30"/>
  <c r="I76" i="30"/>
  <c r="G86" i="30"/>
  <c r="G101" i="30"/>
  <c r="H77" i="30"/>
  <c r="I53" i="30"/>
  <c r="G37" i="30"/>
  <c r="G68" i="30"/>
  <c r="H83" i="30"/>
  <c r="I51" i="30"/>
  <c r="H106" i="30"/>
  <c r="I82" i="30"/>
  <c r="G66" i="30"/>
  <c r="H42" i="30"/>
  <c r="I18" i="30"/>
  <c r="G28" i="30"/>
  <c r="I75" i="30"/>
  <c r="H27" i="30"/>
  <c r="I105" i="30"/>
  <c r="I81" i="30"/>
  <c r="I57" i="30"/>
  <c r="I41" i="30"/>
  <c r="H17" i="30"/>
  <c r="I104" i="30"/>
  <c r="G88" i="30"/>
  <c r="H64" i="30"/>
  <c r="I40" i="30"/>
  <c r="G24" i="30"/>
  <c r="G36" i="30"/>
  <c r="I95" i="30"/>
  <c r="G79" i="30"/>
  <c r="H55" i="30"/>
  <c r="G31" i="30"/>
  <c r="H15" i="30"/>
  <c r="H102" i="30"/>
  <c r="G70" i="30"/>
  <c r="H54" i="30"/>
  <c r="I30" i="30"/>
  <c r="H76" i="30"/>
  <c r="H68" i="30"/>
  <c r="G83" i="30"/>
  <c r="H35" i="30"/>
  <c r="G106" i="30"/>
  <c r="H82" i="30"/>
  <c r="I58" i="30"/>
  <c r="H18" i="30"/>
  <c r="H107" i="30"/>
  <c r="G27" i="30"/>
  <c r="G81" i="30"/>
  <c r="I33" i="30"/>
  <c r="H104" i="30"/>
  <c r="G64" i="30"/>
  <c r="I16" i="30"/>
  <c r="H95" i="30"/>
  <c r="G100" i="30"/>
  <c r="H30" i="30"/>
  <c r="H52" i="30"/>
  <c r="I98" i="30"/>
  <c r="G107" i="30"/>
  <c r="H33" i="30"/>
  <c r="H16" i="30"/>
  <c r="I100" i="30"/>
  <c r="G22" i="30"/>
  <c r="G52" i="30"/>
  <c r="I109" i="30"/>
  <c r="G93" i="30"/>
  <c r="H69" i="30"/>
  <c r="I45" i="30"/>
  <c r="G29" i="30"/>
  <c r="I44" i="30"/>
  <c r="H67" i="30"/>
  <c r="I35" i="30"/>
  <c r="H98" i="30"/>
  <c r="I74" i="30"/>
  <c r="G58" i="30"/>
  <c r="H34" i="30"/>
  <c r="G92" i="30"/>
  <c r="I107" i="30"/>
  <c r="G59" i="30"/>
  <c r="I13" i="30"/>
  <c r="I97" i="30"/>
  <c r="G73" i="30"/>
  <c r="G49" i="30"/>
  <c r="G33" i="30"/>
  <c r="I60" i="30"/>
  <c r="I96" i="30"/>
  <c r="G80" i="30"/>
  <c r="H56" i="30"/>
  <c r="I32" i="30"/>
  <c r="G16" i="30"/>
  <c r="H111" i="30"/>
  <c r="I87" i="30"/>
  <c r="G71" i="30"/>
  <c r="H47" i="30"/>
  <c r="G23" i="30"/>
  <c r="H100" i="30"/>
  <c r="I94" i="30"/>
  <c r="G62" i="30"/>
  <c r="H46" i="30"/>
  <c r="H22" i="30"/>
  <c r="I93" i="30"/>
  <c r="G42" i="30"/>
  <c r="G75" i="30"/>
  <c r="H97" i="30"/>
  <c r="H57" i="30"/>
  <c r="G17" i="30"/>
  <c r="I80" i="30"/>
  <c r="H40" i="30"/>
  <c r="I36" i="30"/>
  <c r="I31" i="30"/>
  <c r="I70" i="30"/>
  <c r="H86" i="30"/>
  <c r="G35" i="30"/>
  <c r="I27" i="30"/>
  <c r="H80" i="30"/>
  <c r="I111" i="30"/>
  <c r="G94" i="30"/>
  <c r="M92" i="30"/>
  <c r="L89" i="30"/>
  <c r="K104" i="30"/>
  <c r="L64" i="30"/>
  <c r="L33" i="30"/>
  <c r="K58" i="30"/>
  <c r="M34" i="30"/>
  <c r="K93" i="30"/>
  <c r="L104" i="30"/>
  <c r="M27" i="30"/>
  <c r="K29" i="30"/>
  <c r="L32" i="30"/>
  <c r="L82" i="30"/>
  <c r="L107" i="30"/>
  <c r="L95" i="30"/>
  <c r="K61" i="30"/>
  <c r="M57" i="30"/>
  <c r="L80" i="30"/>
  <c r="M61" i="30"/>
  <c r="L85" i="30"/>
  <c r="L16" i="30"/>
  <c r="K17" i="30"/>
  <c r="L20" i="30"/>
  <c r="M14" i="30"/>
  <c r="K88" i="30"/>
  <c r="M101" i="30"/>
  <c r="M109" i="30"/>
  <c r="K78" i="30"/>
  <c r="K15" i="30"/>
  <c r="L77" i="30"/>
  <c r="L49" i="30"/>
  <c r="L91" i="30"/>
  <c r="M41" i="30"/>
  <c r="M47" i="30"/>
  <c r="M39" i="30"/>
  <c r="L27" i="30"/>
  <c r="K77" i="30"/>
  <c r="K68" i="30"/>
  <c r="L99" i="30"/>
  <c r="K40" i="30"/>
  <c r="L24" i="30"/>
  <c r="L62" i="30"/>
  <c r="L58" i="30"/>
  <c r="K70" i="30"/>
  <c r="K100" i="30"/>
  <c r="L39" i="30"/>
  <c r="M79" i="30"/>
  <c r="L63" i="30"/>
  <c r="M46" i="30"/>
  <c r="K31" i="30"/>
  <c r="M35" i="30"/>
  <c r="L84" i="30"/>
  <c r="L94" i="30"/>
  <c r="K49" i="30"/>
  <c r="M99" i="30"/>
  <c r="M55" i="30"/>
  <c r="K102" i="30"/>
  <c r="K46" i="30"/>
  <c r="L19" i="30"/>
  <c r="L38" i="30"/>
  <c r="K64" i="30"/>
  <c r="L97" i="30"/>
  <c r="M83" i="30"/>
  <c r="L92" i="30"/>
  <c r="K41" i="30"/>
  <c r="K56" i="30"/>
  <c r="M53" i="30"/>
  <c r="M111" i="30"/>
  <c r="K107" i="30"/>
  <c r="M91" i="30"/>
  <c r="M18" i="30"/>
  <c r="M31" i="30"/>
  <c r="L43" i="30"/>
  <c r="M93" i="30"/>
  <c r="K62" i="30"/>
  <c r="L106" i="30"/>
  <c r="K90" i="30"/>
  <c r="M52" i="30"/>
  <c r="K95" i="30"/>
  <c r="L78" i="30"/>
  <c r="L14" i="30"/>
  <c r="M71" i="30"/>
  <c r="M49" i="30"/>
  <c r="M98" i="30"/>
  <c r="M102" i="30"/>
  <c r="M17" i="30"/>
  <c r="M88" i="30"/>
  <c r="K37" i="30"/>
  <c r="M104" i="30"/>
  <c r="L56" i="30"/>
  <c r="L65" i="30"/>
  <c r="L109" i="30"/>
  <c r="K38" i="30"/>
  <c r="L76" i="30"/>
  <c r="L79" i="30"/>
  <c r="K74" i="30"/>
  <c r="M33" i="30"/>
  <c r="K87" i="30"/>
  <c r="L23" i="30"/>
  <c r="M66" i="30"/>
  <c r="M56" i="30"/>
  <c r="K51" i="30"/>
  <c r="K36" i="30"/>
  <c r="M36" i="30"/>
  <c r="L18" i="30"/>
  <c r="M43" i="30"/>
  <c r="K92" i="30"/>
  <c r="K105" i="30"/>
  <c r="L73" i="30"/>
  <c r="L100" i="30"/>
  <c r="M82" i="30"/>
  <c r="L15" i="30"/>
  <c r="K79" i="30"/>
  <c r="L68" i="30"/>
  <c r="M65" i="30"/>
  <c r="M95" i="30"/>
  <c r="M48" i="30"/>
  <c r="K82" i="30"/>
  <c r="L93" i="30"/>
  <c r="K14" i="30"/>
  <c r="K52" i="30"/>
  <c r="K84" i="30"/>
  <c r="L54" i="30"/>
  <c r="M45" i="30"/>
  <c r="M108" i="30"/>
  <c r="M68" i="30"/>
  <c r="L102" i="30"/>
  <c r="M76" i="30"/>
  <c r="M15" i="30"/>
  <c r="L36" i="30"/>
  <c r="L75" i="30"/>
  <c r="K33" i="30"/>
  <c r="L74" i="30"/>
  <c r="K55" i="30"/>
  <c r="M54" i="30"/>
  <c r="M77" i="30"/>
  <c r="M69" i="30"/>
  <c r="M73" i="30"/>
  <c r="M20" i="30"/>
  <c r="K91" i="30"/>
  <c r="M13" i="30"/>
  <c r="L111" i="30"/>
  <c r="K27" i="30"/>
  <c r="K16" i="30"/>
  <c r="K44" i="30"/>
  <c r="K110" i="30"/>
  <c r="L110" i="30"/>
  <c r="M42" i="30"/>
  <c r="K85" i="30"/>
  <c r="K18" i="30"/>
  <c r="L108" i="30"/>
  <c r="L30" i="30"/>
  <c r="L66" i="30"/>
  <c r="L53" i="30"/>
  <c r="M86" i="30"/>
  <c r="L22" i="30"/>
  <c r="K98" i="30"/>
  <c r="M40" i="30"/>
  <c r="K111" i="30"/>
  <c r="L88" i="30"/>
  <c r="K96" i="30"/>
  <c r="L44" i="30"/>
  <c r="M84" i="30"/>
  <c r="M70" i="30"/>
  <c r="M19" i="30"/>
  <c r="K54" i="30"/>
  <c r="K101" i="30"/>
  <c r="M78" i="30"/>
  <c r="L28" i="30"/>
  <c r="M62" i="30"/>
  <c r="M25" i="30"/>
  <c r="K109" i="30"/>
  <c r="K21" i="30"/>
  <c r="M24" i="30"/>
  <c r="M96" i="30"/>
  <c r="L112" i="30"/>
  <c r="K112" i="30"/>
  <c r="M28" i="30"/>
  <c r="L70" i="30"/>
  <c r="M23" i="30"/>
  <c r="K59" i="30"/>
  <c r="M80" i="30"/>
  <c r="M75" i="30"/>
  <c r="K19" i="30"/>
  <c r="K72" i="30"/>
  <c r="M58" i="30"/>
  <c r="M107" i="30"/>
  <c r="L42" i="30"/>
  <c r="K42" i="30"/>
  <c r="L29" i="30"/>
  <c r="M51" i="30"/>
  <c r="M37" i="30"/>
  <c r="K94" i="30"/>
  <c r="M50" i="30"/>
  <c r="L26" i="30"/>
  <c r="K32" i="30"/>
  <c r="L61" i="30"/>
  <c r="L45" i="30"/>
  <c r="K13" i="30"/>
  <c r="L35" i="30"/>
  <c r="K103" i="30"/>
  <c r="K86" i="30"/>
  <c r="M32" i="30"/>
  <c r="L48" i="30"/>
  <c r="L98" i="30"/>
  <c r="K20" i="30"/>
  <c r="K24" i="30"/>
  <c r="M85" i="30"/>
  <c r="L25" i="30"/>
  <c r="M100" i="30"/>
  <c r="L17" i="30"/>
  <c r="M74" i="30"/>
  <c r="K73" i="30"/>
  <c r="M22" i="30"/>
  <c r="M60" i="30"/>
  <c r="M16" i="30"/>
  <c r="L37" i="30"/>
  <c r="M21" i="30"/>
  <c r="M81" i="30"/>
  <c r="M38" i="30"/>
  <c r="L51" i="30"/>
  <c r="L103" i="30"/>
  <c r="K25" i="30"/>
  <c r="L60" i="30"/>
  <c r="K66" i="30"/>
  <c r="K35" i="30"/>
  <c r="M94" i="30"/>
  <c r="K26" i="30"/>
  <c r="K97" i="30"/>
  <c r="M105" i="30"/>
  <c r="M67" i="30"/>
  <c r="L13" i="30"/>
  <c r="L52" i="30"/>
  <c r="L86" i="30"/>
  <c r="K34" i="30"/>
  <c r="L40" i="30"/>
  <c r="M89" i="30"/>
  <c r="L46" i="30"/>
  <c r="K76" i="30"/>
  <c r="L55" i="30"/>
  <c r="M106" i="30"/>
  <c r="L47" i="30"/>
  <c r="L105" i="30"/>
  <c r="L72" i="30"/>
  <c r="M112" i="30"/>
  <c r="M29" i="30"/>
  <c r="K53" i="30"/>
  <c r="L59" i="30"/>
  <c r="M103" i="30"/>
  <c r="K22" i="30"/>
  <c r="L90" i="30"/>
  <c r="L41" i="30"/>
  <c r="K99" i="30"/>
  <c r="L101" i="30"/>
  <c r="M97" i="30"/>
  <c r="M63" i="30"/>
  <c r="K80" i="30"/>
  <c r="L71" i="30"/>
  <c r="M59" i="30"/>
  <c r="K81" i="30"/>
  <c r="M26" i="30"/>
  <c r="L69" i="30"/>
  <c r="L67" i="30"/>
  <c r="L34" i="30"/>
  <c r="K47" i="30"/>
  <c r="K43" i="30"/>
  <c r="M110" i="30"/>
  <c r="M30" i="30"/>
  <c r="K65" i="30"/>
  <c r="M90" i="30"/>
  <c r="K39" i="30"/>
  <c r="K67" i="30"/>
  <c r="K60" i="30"/>
  <c r="K71" i="30"/>
  <c r="M64" i="30"/>
  <c r="M87" i="30"/>
  <c r="M44" i="30"/>
  <c r="K28" i="30"/>
  <c r="L21" i="30"/>
  <c r="L96" i="30"/>
  <c r="K30" i="30"/>
  <c r="K48" i="30"/>
  <c r="K83" i="30"/>
  <c r="K69" i="30"/>
  <c r="L83" i="30"/>
  <c r="L81" i="30"/>
  <c r="L50" i="30"/>
  <c r="K23" i="30"/>
  <c r="K57" i="30"/>
  <c r="K75" i="30"/>
  <c r="L57" i="30"/>
  <c r="L87" i="30"/>
  <c r="K108" i="30"/>
  <c r="K50" i="30"/>
  <c r="K63" i="30"/>
  <c r="L31" i="30"/>
  <c r="K45" i="30"/>
  <c r="K106" i="30"/>
  <c r="M72" i="30"/>
</calcChain>
</file>

<file path=xl/sharedStrings.xml><?xml version="1.0" encoding="utf-8"?>
<sst xmlns="http://schemas.openxmlformats.org/spreadsheetml/2006/main" count="795" uniqueCount="321">
  <si>
    <t>All rights reserved.</t>
  </si>
  <si>
    <t>www.variation.com</t>
  </si>
  <si>
    <t>info@variation.com</t>
  </si>
  <si>
    <t>Book Link:</t>
  </si>
  <si>
    <t xml:space="preserve">STATISTICAL PROCEDURES </t>
  </si>
  <si>
    <t>FOR THE MEDICAL DEVICE INDUSTRY</t>
  </si>
  <si>
    <t>Dr. Wayne A. Taylor</t>
  </si>
  <si>
    <t>STAT-10: Statistical Techniques for Tending Data</t>
  </si>
  <si>
    <t>Table of Contents</t>
  </si>
  <si>
    <t>LCL (3 SD)</t>
  </si>
  <si>
    <t>UCL (3 SD)</t>
  </si>
  <si>
    <t>Interval</t>
  </si>
  <si>
    <t xml:space="preserve">Total Count = </t>
  </si>
  <si>
    <t xml:space="preserve">Total Opportunities = </t>
  </si>
  <si>
    <t>Number Points =</t>
  </si>
  <si>
    <t>Count</t>
  </si>
  <si>
    <t>Opportunities</t>
  </si>
  <si>
    <t>STATISTICAL PROCEDURES FOR THE MEDICAL DEVICE INDUSTRY</t>
  </si>
  <si>
    <t xml:space="preserve">    • Interval column can be any label for the points</t>
  </si>
  <si>
    <t xml:space="preserve">    • Count column must be nonnegative integer values </t>
  </si>
  <si>
    <t xml:space="preserve">    • There can be a maximum of 100 values</t>
  </si>
  <si>
    <t>Center</t>
  </si>
  <si>
    <t>INSTRUCTIONS:</t>
  </si>
  <si>
    <t>Scale Factor =</t>
  </si>
  <si>
    <t xml:space="preserve">    • Scale factor can be 1 (per opportunity), 1000 (per thousand opportunities), 1000000 (per million opportunities), etc.</t>
  </si>
  <si>
    <t xml:space="preserve">    • Column headers in yellow can be changed</t>
  </si>
  <si>
    <t xml:space="preserve">Average Rate = </t>
  </si>
  <si>
    <t xml:space="preserve">U-bar = </t>
  </si>
  <si>
    <t xml:space="preserve">    • Estimated Rates that are outside the control limits are highlighted in red</t>
  </si>
  <si>
    <t xml:space="preserve">For those purchasing the book Statistical Procedures for the Medical Device Industry, this file contains the spreadsheets for calculating and maintaining the controls charts per the formulas in the Appendices of STAT-10, Statistical Techniques for Trending Data.  Further information about the use of this spreadsheet is provided in the book.  </t>
  </si>
  <si>
    <r>
      <t xml:space="preserve">    </t>
    </r>
    <r>
      <rPr>
        <sz val="11"/>
        <color indexed="8"/>
        <rFont val="Calibri"/>
        <family val="2"/>
      </rPr>
      <t>• Enter values in yellow section.  Use Paste Values to avoid changing formatting.</t>
    </r>
  </si>
  <si>
    <t xml:space="preserve">    • U-bar is automatically carried over from the Setup Tab.  However a value can be entered instead.</t>
  </si>
  <si>
    <t xml:space="preserve">    STAT-10, Statistical Techniques for Trending Data, Appendix D</t>
  </si>
  <si>
    <t xml:space="preserve">    STAT-10, Statistical Techniques for Trending Data, Appendix E</t>
  </si>
  <si>
    <t xml:space="preserve">P-bar = </t>
  </si>
  <si>
    <t>Failures</t>
  </si>
  <si>
    <t>Units of Product</t>
  </si>
  <si>
    <t xml:space="preserve">    • Failures column must be nonnegative integer values and cannot exceed the sample size</t>
  </si>
  <si>
    <t xml:space="preserve">    • P-bar is automatically carried over from the Setup Tab.  However a value can be entered instead.</t>
  </si>
  <si>
    <t xml:space="preserve">    Ratio of Std. Dev. to that of the Poisson Distribution</t>
  </si>
  <si>
    <t xml:space="preserve">    STAT-10, Statistical Techniques for Trending Data, Appendix F</t>
  </si>
  <si>
    <r>
      <t>Z</t>
    </r>
    <r>
      <rPr>
        <vertAlign val="subscript"/>
        <sz val="11"/>
        <color theme="0"/>
        <rFont val="Calibri"/>
        <family val="2"/>
        <scheme val="minor"/>
      </rPr>
      <t>i</t>
    </r>
  </si>
  <si>
    <t>U Chart Setup</t>
  </si>
  <si>
    <t>U Chart Maintenance</t>
  </si>
  <si>
    <t>P Chart Setup</t>
  </si>
  <si>
    <t>P Chart Maintenance</t>
  </si>
  <si>
    <t>Laney U' Chart Setup</t>
  </si>
  <si>
    <t>Laney U' Chart Maintenance</t>
  </si>
  <si>
    <t>U Chart Setup:  Average rate (U-bar) is estimated from the data</t>
  </si>
  <si>
    <t>U Chart Maintenance:  Uses average rate (U-bar) from U Chart Setup tab</t>
  </si>
  <si>
    <t>P Chart Setup:  Average proportion (P-bar) is estimated from the data</t>
  </si>
  <si>
    <t>P Chart Maintenance:  Uses average proportion (P-bar) from P Chart Setup tab</t>
  </si>
  <si>
    <t xml:space="preserve">    STAT-10, Statistical Techniques for Trending Data, Appendix G</t>
  </si>
  <si>
    <t xml:space="preserve">    Ratio of Std. Dev. to that of the Binomial Distribution</t>
  </si>
  <si>
    <t xml:space="preserve">Average Proportion = </t>
  </si>
  <si>
    <t xml:space="preserve">    • Estimated proportions that are outside the control limits are highlighted in red</t>
  </si>
  <si>
    <t xml:space="preserve">    • Scale factor can be 1 (per unit of product), 100 (percent of product), 1000000 (per million units of product), etc.</t>
  </si>
  <si>
    <t xml:space="preserve">    • Opportunities can be set to all ones if counts have the same sample size or number of opportunities making the chart a C chart</t>
  </si>
  <si>
    <t xml:space="preserve">    • When the sample size is constant, setting the scale factor to the sample size makes the chart a NP chart showing the number of failures</t>
  </si>
  <si>
    <t>Laney P' Chart Setup</t>
  </si>
  <si>
    <t>Laney P' Chart Maintenance</t>
  </si>
  <si>
    <t>Appendix A:  Pareto Chart</t>
  </si>
  <si>
    <t>Appendix B:  Average and Standard Deviation Charts for Multiple Values</t>
  </si>
  <si>
    <t xml:space="preserve">    STAT-10, Statistical Techniques for Trending Data, Appendix C</t>
  </si>
  <si>
    <t>Value</t>
  </si>
  <si>
    <t xml:space="preserve">Average Normalized Values = </t>
  </si>
  <si>
    <t>Std. Dev. Norm. Values =</t>
  </si>
  <si>
    <t>Normalize</t>
  </si>
  <si>
    <t>Std. Dev. Method</t>
  </si>
  <si>
    <t>Average</t>
  </si>
  <si>
    <t>Median</t>
  </si>
  <si>
    <t>S</t>
  </si>
  <si>
    <t>Moving S Chart</t>
  </si>
  <si>
    <t xml:space="preserve">    • Normalized values and standard deviations that are outside the control limits are highlighted in red</t>
  </si>
  <si>
    <t xml:space="preserve">    • Scale factor is used to multiple all values and limits for easier display</t>
  </si>
  <si>
    <t>Normalized I Chart Setup:  Average and standard deviation are estimated from the data</t>
  </si>
  <si>
    <t>Normalized I Chart Maintenance:  Uses the average and standard deviation from the Normalized I Chart Setup tab</t>
  </si>
  <si>
    <t xml:space="preserve">    • Normalized average and standard deviation are automatically carried over from the Setup Tab.  However a value can be entered instead.</t>
  </si>
  <si>
    <t xml:space="preserve">    • Value column can be any number but are &gt;0 for data that is normalized</t>
  </si>
  <si>
    <t>Scaled Norm. Average =</t>
  </si>
  <si>
    <t>Appendix C:  Normalized I Chart for Individual Values</t>
  </si>
  <si>
    <t>Normalized I Chart Setup</t>
  </si>
  <si>
    <t>Normalized I Chart Maintenance</t>
  </si>
  <si>
    <t>For count data (U chart)</t>
  </si>
  <si>
    <t>For pass/fail data (P chart)</t>
  </si>
  <si>
    <t>Laney U' Chart</t>
  </si>
  <si>
    <t>Laney P' Chart</t>
  </si>
  <si>
    <r>
      <t>I</t>
    </r>
    <r>
      <rPr>
        <b/>
        <vertAlign val="subscript"/>
        <sz val="11"/>
        <color theme="1"/>
        <rFont val="Calibri"/>
        <family val="2"/>
        <scheme val="minor"/>
      </rPr>
      <t>N</t>
    </r>
    <r>
      <rPr>
        <b/>
        <sz val="11"/>
        <color theme="1"/>
        <rFont val="Calibri"/>
        <family val="2"/>
        <scheme val="minor"/>
      </rPr>
      <t xml:space="preserve"> Chart</t>
    </r>
  </si>
  <si>
    <t xml:space="preserve">Total Values = </t>
  </si>
  <si>
    <t xml:space="preserve">Total Normalize = </t>
  </si>
  <si>
    <t>Restrictions</t>
  </si>
  <si>
    <t>Case</t>
  </si>
  <si>
    <t>Std. Dev.</t>
  </si>
  <si>
    <t>Sample Size</t>
  </si>
  <si>
    <t>Weighted average</t>
  </si>
  <si>
    <t>S Chart</t>
  </si>
  <si>
    <t>Average Chart</t>
  </si>
  <si>
    <t>Average-S Chart Setup:  Average and standard deviation are estimated from the data</t>
  </si>
  <si>
    <t>Estimated Std. Dev. =</t>
  </si>
  <si>
    <t xml:space="preserve">Estimated Average = </t>
  </si>
  <si>
    <t>n</t>
  </si>
  <si>
    <t>Ave.</t>
  </si>
  <si>
    <t>C4</t>
  </si>
  <si>
    <t>n-1</t>
  </si>
  <si>
    <t xml:space="preserve">    • Standard Deviation column can be non-negative number.  Can be calculated using EXCEL's STDEV function</t>
  </si>
  <si>
    <t xml:space="preserve">    • Average column can be any number.  Can be calculated using EXCEL's Average function</t>
  </si>
  <si>
    <t xml:space="preserve">    STAT-10, Statistical Techniques for Trending Data, Appendix B</t>
  </si>
  <si>
    <t>3 SD</t>
  </si>
  <si>
    <t xml:space="preserve">S Control Limits: </t>
  </si>
  <si>
    <t>Average-S Chart Setup</t>
  </si>
  <si>
    <r>
      <t xml:space="preserve">    </t>
    </r>
    <r>
      <rPr>
        <sz val="11"/>
        <color indexed="8"/>
        <rFont val="Calibri"/>
        <family val="2"/>
        <scheme val="minor"/>
      </rPr>
      <t>• Enter values in yellow section.  Use Paste Values to avoid changing formatting.</t>
    </r>
  </si>
  <si>
    <t>Average-S Chart Maintenance</t>
  </si>
  <si>
    <t>S^2</t>
  </si>
  <si>
    <t>Pooled standard deviation corrected for bias</t>
  </si>
  <si>
    <t xml:space="preserve">    STAT-10, Statistical Techniques for Trending Data, Appendix A</t>
  </si>
  <si>
    <t>ID</t>
  </si>
  <si>
    <t>Category</t>
  </si>
  <si>
    <t>Pareto Chart with Control Limit</t>
  </si>
  <si>
    <t xml:space="preserve">    • Normalize column can be set to all ones if counts have the same sample size or number of opportunities making the chart an I chart</t>
  </si>
  <si>
    <t>Lambda for Transformation =</t>
  </si>
  <si>
    <t xml:space="preserve">Average Transformed Values = </t>
  </si>
  <si>
    <t>Smallest Possible Nonzero Value =</t>
  </si>
  <si>
    <t>Std. Dev.Transformed Values =</t>
  </si>
  <si>
    <r>
      <t>I</t>
    </r>
    <r>
      <rPr>
        <b/>
        <sz val="11"/>
        <color theme="1"/>
        <rFont val="Calibri"/>
        <family val="2"/>
        <scheme val="minor"/>
      </rPr>
      <t xml:space="preserve"> Chart</t>
    </r>
  </si>
  <si>
    <t>Box-Cox I Chart Setup:  Average and standard deviation are estimated from the data</t>
  </si>
  <si>
    <t xml:space="preserve">    • Value column can be any number &gt;=0</t>
  </si>
  <si>
    <t xml:space="preserve">    •Values and standard deviations that are outside the control limits are highlighted in red</t>
  </si>
  <si>
    <t>Appendix D:  Box-Cox Chart for Individual Values</t>
  </si>
  <si>
    <t>Appendix E:  U Chart for Counts with Independent Events</t>
  </si>
  <si>
    <t>Appendix F:  P Chart for Pass/Fail Proportions with Independent Events</t>
  </si>
  <si>
    <t xml:space="preserve"> Appendix G:  Laney U' Chart for Counts with Dependent Events</t>
  </si>
  <si>
    <t>Appendix H:  Laney P' Chart for Pass/Fail Proportions with Dependent Events</t>
  </si>
  <si>
    <t>Average-S Chart Maintenance:  Uses the average and standard deviation from the Average-S Chart Setup tab</t>
  </si>
  <si>
    <t>Box-Cox I Chart Setup</t>
  </si>
  <si>
    <t>Box-Cox I Chart Maintenance</t>
  </si>
  <si>
    <t xml:space="preserve">    STAT-10, Statistical Techniques for Trending Data, Appendix H</t>
  </si>
  <si>
    <t>Limit</t>
  </si>
  <si>
    <t>Pareto Chart with Risk Limit</t>
  </si>
  <si>
    <t xml:space="preserve">                                                Average = </t>
  </si>
  <si>
    <t xml:space="preserve">                                                Number Opportunities =</t>
  </si>
  <si>
    <t xml:space="preserve">                                                 Scale Factor =</t>
  </si>
  <si>
    <t xml:space="preserve">                                                Limit =</t>
  </si>
  <si>
    <t>Pareto Chart with Risk Limit:</t>
  </si>
  <si>
    <t xml:space="preserve">    •ID column can be any label for the points</t>
  </si>
  <si>
    <t xml:space="preserve">    • Rates that are above the limit are highlighted in red</t>
  </si>
  <si>
    <t xml:space="preserve">    • Opportunites is required and must be greater than zero for the rate to be calculated</t>
  </si>
  <si>
    <t xml:space="preserve">    • Counts must be zero or above for the rate to be calculated</t>
  </si>
  <si>
    <t xml:space="preserve">    • Scale factor is required and must be greater than zero for the rate to be calculated</t>
  </si>
  <si>
    <t xml:space="preserve">    • Average cell is required and must be at least zero for the average and UCL columns to be calculated</t>
  </si>
  <si>
    <t xml:space="preserve">    • ID column can be any label for the points</t>
  </si>
  <si>
    <t xml:space="preserve">    • Limit cell is required and must be at least zero for limit column to be calculated</t>
  </si>
  <si>
    <t xml:space="preserve">    • Standard deviation cell must be not less than zero</t>
  </si>
  <si>
    <t>Average Normalize Values &gt; 0</t>
  </si>
  <si>
    <t>0 &lt; Average Normalize Values &lt; 1</t>
  </si>
  <si>
    <t>Programming Notes</t>
  </si>
  <si>
    <t xml:space="preserve">    STAT-10, Statistical Techniques for Trending Data, Programmer's Notes</t>
  </si>
  <si>
    <t>Below are descriptions of the methods used when programming the spreadsheet</t>
  </si>
  <si>
    <t>Calculations:</t>
  </si>
  <si>
    <t>Excel will display blank cells as zero in a plot.</t>
  </si>
  <si>
    <t>These conditions must prevent divide by zeros and square roots of negative numbers type errors.</t>
  </si>
  <si>
    <t xml:space="preserve">If a column of 100 cells is specified, the plot will have room for 100 points, even if there are only 10 needed. </t>
  </si>
  <si>
    <t>For example, take the Average chart on the Average-S Chart Setup Tab.</t>
  </si>
  <si>
    <t>Adjusting the Plot Range:</t>
  </si>
  <si>
    <t>To set a value to #NA, call the NA() function.</t>
  </si>
  <si>
    <t>The tables are used to construct the plots.  All cells that are not to be displayed are set to #N/A.</t>
  </si>
  <si>
    <t>For each cell an equation of the following form is used:     =IF(AND(conditions),formula,NA())</t>
  </si>
  <si>
    <t>The conditions include calling ISNUMBER(cell) for each cell used in the calculation.</t>
  </si>
  <si>
    <t>Show Only Valid Data Points on Plots:</t>
  </si>
  <si>
    <t>Drop-Down Lists:</t>
  </si>
  <si>
    <t>Highlight out of Control Points:</t>
  </si>
  <si>
    <t>Protecting the Sheet:</t>
  </si>
  <si>
    <t>Exact - No LCL</t>
  </si>
  <si>
    <t>Exact - LCL</t>
  </si>
  <si>
    <t xml:space="preserve">    • Value column can be any number </t>
  </si>
  <si>
    <t xml:space="preserve">    • Standard deviation of normalized values cell must be not less than zero</t>
  </si>
  <si>
    <t>Transformed Value</t>
  </si>
  <si>
    <t xml:space="preserve">Control Limits: </t>
  </si>
  <si>
    <t>Adjusted</t>
  </si>
  <si>
    <t xml:space="preserve">    STAT-10, Statistical Techniques for Trending Data, Example Data Sets</t>
  </si>
  <si>
    <t>Example Data Sets</t>
  </si>
  <si>
    <t>Further Information:</t>
  </si>
  <si>
    <t>Appendix A: Pareto Chart</t>
  </si>
  <si>
    <t>COUNT</t>
  </si>
  <si>
    <t>Mismatch Count</t>
  </si>
  <si>
    <t>MLC</t>
  </si>
  <si>
    <t>Missed Line Check</t>
  </si>
  <si>
    <t>REJ</t>
  </si>
  <si>
    <t>Lot Rejected</t>
  </si>
  <si>
    <t>MV</t>
  </si>
  <si>
    <t>Mising Values</t>
  </si>
  <si>
    <t>EXP</t>
  </si>
  <si>
    <t>Expired Materials Used</t>
  </si>
  <si>
    <t>CLEAR</t>
  </si>
  <si>
    <t>Failed Line Clearance</t>
  </si>
  <si>
    <t>SIGN</t>
  </si>
  <si>
    <t>Missing Signature</t>
  </si>
  <si>
    <t>Number Opportunities =</t>
  </si>
  <si>
    <t xml:space="preserve">Average = </t>
  </si>
  <si>
    <t>Appendix B: Average-S Chart</t>
  </si>
  <si>
    <t>Appendix C: Normalized I Chart</t>
  </si>
  <si>
    <t>Month</t>
  </si>
  <si>
    <t>Complaints</t>
  </si>
  <si>
    <t>Units Sold</t>
  </si>
  <si>
    <t>Appendix D: Box-Cox Chart</t>
  </si>
  <si>
    <t>Time</t>
  </si>
  <si>
    <t>Appendix E: U Chart</t>
  </si>
  <si>
    <t>Appendix F: P Chart</t>
  </si>
  <si>
    <t>Day</t>
  </si>
  <si>
    <t>Number Failures</t>
  </si>
  <si>
    <t>Number of Samples</t>
  </si>
  <si>
    <t>8/8</t>
  </si>
  <si>
    <t>8/9</t>
  </si>
  <si>
    <t>8/10</t>
  </si>
  <si>
    <t>8/11</t>
  </si>
  <si>
    <t>8/12</t>
  </si>
  <si>
    <t>8/15</t>
  </si>
  <si>
    <t>8/16</t>
  </si>
  <si>
    <t>8/17</t>
  </si>
  <si>
    <t>8/18</t>
  </si>
  <si>
    <t>8/19</t>
  </si>
  <si>
    <t>Appendix G: Laney U' Chart</t>
  </si>
  <si>
    <t>Appendix G: Laney P' Chart</t>
  </si>
  <si>
    <t>Appendix H: Change-Point Analysis</t>
  </si>
  <si>
    <t>Number Samples</t>
  </si>
  <si>
    <t>Failure Rate</t>
  </si>
  <si>
    <t>8/1</t>
  </si>
  <si>
    <t>8/2</t>
  </si>
  <si>
    <t>8/3</t>
  </si>
  <si>
    <t>8/4</t>
  </si>
  <si>
    <t>8/5</t>
  </si>
  <si>
    <t>Torque 1</t>
  </si>
  <si>
    <t>Torque 2</t>
  </si>
  <si>
    <t>Torque 3</t>
  </si>
  <si>
    <t>Subgroup</t>
  </si>
  <si>
    <t>Torque</t>
  </si>
  <si>
    <t>Lot</t>
  </si>
  <si>
    <t>Residual 1</t>
  </si>
  <si>
    <t>Residual 2</t>
  </si>
  <si>
    <t>Residual 3</t>
  </si>
  <si>
    <t>Residual 4</t>
  </si>
  <si>
    <t>Residual 5</t>
  </si>
  <si>
    <t>Residual</t>
  </si>
  <si>
    <t>Viscosity</t>
  </si>
  <si>
    <t>Complaint Data in Appendix G</t>
  </si>
  <si>
    <t>One way to get Excel not to display a cell is to set it to #N/A.</t>
  </si>
  <si>
    <t xml:space="preserve">The condition also includes any conditions like &gt;0 or &gt;=0 that must be met.  </t>
  </si>
  <si>
    <t xml:space="preserve">When setting up a plot, a range of cells must be specified. </t>
  </si>
  <si>
    <t>Name manager was used to create 5 variables containing the range of values to plot in the Average chart: Average, UCL, Center, LCL and Interval columns.</t>
  </si>
  <si>
    <t>An equation is given for the range of the data.  It starts with a reference to the cell 'Average-S Chart Setup'!$F$13, which is the first cell in the Average column.</t>
  </si>
  <si>
    <t>It provides both an offset and length calculated in the spreadsheet.  If the entire row is to be used cell $N$11=0 and $N$12=100.</t>
  </si>
  <si>
    <t>The calculations are contained in column N of the spreadsheet and uses the values in Column A.  Columns A and N have the text set to white so they are not visible to the user.</t>
  </si>
  <si>
    <t>Once the names are created, they must be reference by the plot.  Click on the plot.</t>
  </si>
  <si>
    <t>Do this for all the other lines as well.</t>
  </si>
  <si>
    <t>Close all the dialog boxes to complete setting the range for the plot.</t>
  </si>
  <si>
    <t>Start by selecting the cell you want to highlight.</t>
  </si>
  <si>
    <r>
      <t>Select</t>
    </r>
    <r>
      <rPr>
        <i/>
        <sz val="10"/>
        <color theme="1"/>
        <rFont val="Arial"/>
        <family val="2"/>
      </rPr>
      <t xml:space="preserve"> not between</t>
    </r>
    <r>
      <rPr>
        <sz val="10"/>
        <color theme="1"/>
        <rFont val="Arial"/>
        <family val="2"/>
      </rPr>
      <t>.</t>
    </r>
  </si>
  <si>
    <t>Enter cell references to the cell containing the control limits.</t>
  </si>
  <si>
    <t>Close all the dialog boxes to complete the conditional formatting.</t>
  </si>
  <si>
    <t>Below are descriptions of the methods used when programming the spreadsheet.</t>
  </si>
  <si>
    <t>The range of data used can be modified to include just the points needed using the Name Manager.</t>
  </si>
  <si>
    <r>
      <t xml:space="preserve">Start by using the </t>
    </r>
    <r>
      <rPr>
        <i/>
        <sz val="10"/>
        <color theme="1"/>
        <rFont val="Arial"/>
        <family val="2"/>
      </rPr>
      <t>Formulas</t>
    </r>
    <r>
      <rPr>
        <sz val="10"/>
        <color theme="1"/>
        <rFont val="Arial"/>
        <family val="2"/>
      </rPr>
      <t xml:space="preserve"> menu to select the </t>
    </r>
    <r>
      <rPr>
        <i/>
        <sz val="10"/>
        <color theme="1"/>
        <rFont val="Arial"/>
        <family val="2"/>
      </rPr>
      <t>Name Manager</t>
    </r>
    <r>
      <rPr>
        <sz val="10"/>
        <color theme="1"/>
        <rFont val="Arial"/>
        <family val="2"/>
      </rPr>
      <t xml:space="preserve"> menu item.  This displays the dialog box below.</t>
    </r>
  </si>
  <si>
    <r>
      <t xml:space="preserve">Select the name to edit and click the </t>
    </r>
    <r>
      <rPr>
        <i/>
        <sz val="10"/>
        <color theme="1"/>
        <rFont val="Arial"/>
        <family val="2"/>
      </rPr>
      <t>Edit</t>
    </r>
    <r>
      <rPr>
        <sz val="10"/>
        <color theme="1"/>
        <rFont val="Arial"/>
        <family val="2"/>
      </rPr>
      <t xml:space="preserve"> button.  This displays the dialog box below:</t>
    </r>
  </si>
  <si>
    <r>
      <t xml:space="preserve">Right mouse click and select the </t>
    </r>
    <r>
      <rPr>
        <i/>
        <sz val="10"/>
        <color theme="1"/>
        <rFont val="Arial"/>
        <family val="2"/>
      </rPr>
      <t>Select Data</t>
    </r>
    <r>
      <rPr>
        <sz val="10"/>
        <color theme="1"/>
        <rFont val="Arial"/>
        <family val="2"/>
      </rPr>
      <t xml:space="preserve"> menu item on the popup menu.  This displays the following dialog box:</t>
    </r>
  </si>
  <si>
    <r>
      <t xml:space="preserve">Select Average and click the </t>
    </r>
    <r>
      <rPr>
        <i/>
        <sz val="10"/>
        <color theme="1"/>
        <rFont val="Arial"/>
        <family val="2"/>
      </rPr>
      <t>Edit</t>
    </r>
    <r>
      <rPr>
        <sz val="10"/>
        <color theme="1"/>
        <rFont val="Arial"/>
        <family val="2"/>
      </rPr>
      <t xml:space="preserve"> button.  This displays the following dialog box:</t>
    </r>
  </si>
  <si>
    <t>Set the Series Values edit as shown to reference the name Average containing the range to use.  Close the dialog box to return to the previous dialog box.</t>
  </si>
  <si>
    <r>
      <t xml:space="preserve">Next click the </t>
    </r>
    <r>
      <rPr>
        <i/>
        <sz val="10"/>
        <color theme="1"/>
        <rFont val="Arial"/>
        <family val="2"/>
      </rPr>
      <t>Edit</t>
    </r>
    <r>
      <rPr>
        <sz val="10"/>
        <color theme="1"/>
        <rFont val="Arial"/>
        <family val="2"/>
      </rPr>
      <t xml:space="preserve"> button in the Horizontal area.  This displays the following dialog box:</t>
    </r>
  </si>
  <si>
    <r>
      <t xml:space="preserve">Set the </t>
    </r>
    <r>
      <rPr>
        <i/>
        <sz val="10"/>
        <color theme="1"/>
        <rFont val="Arial"/>
        <family val="2"/>
      </rPr>
      <t>Axis Label Range</t>
    </r>
    <r>
      <rPr>
        <sz val="10"/>
        <color theme="1"/>
        <rFont val="Arial"/>
        <family val="2"/>
      </rPr>
      <t xml:space="preserve"> edit as shown to reference the name Interval containing the range to use.</t>
    </r>
  </si>
  <si>
    <t>First enter the contents for the drop-down list into a column elsewhere in the spreadsheet.  In the example they are below the location of the drop-down list:</t>
  </si>
  <si>
    <r>
      <t>Next select the cell where you want the drop-down list to appear and then select</t>
    </r>
    <r>
      <rPr>
        <i/>
        <sz val="10"/>
        <color theme="1"/>
        <rFont val="Arial"/>
        <family val="2"/>
      </rPr>
      <t xml:space="preserve"> Data Validation</t>
    </r>
    <r>
      <rPr>
        <sz val="10"/>
        <color theme="1"/>
        <rFont val="Arial"/>
        <family val="2"/>
      </rPr>
      <t xml:space="preserve"> menu item from the </t>
    </r>
    <r>
      <rPr>
        <i/>
        <sz val="10"/>
        <color theme="1"/>
        <rFont val="Arial"/>
        <family val="2"/>
      </rPr>
      <t>Data</t>
    </r>
    <r>
      <rPr>
        <sz val="10"/>
        <color theme="1"/>
        <rFont val="Arial"/>
        <family val="2"/>
      </rPr>
      <t xml:space="preserve"> menu.    This displays the following dialog box:</t>
    </r>
  </si>
  <si>
    <r>
      <t xml:space="preserve">Select </t>
    </r>
    <r>
      <rPr>
        <i/>
        <sz val="10"/>
        <color theme="1"/>
        <rFont val="Arial"/>
        <family val="2"/>
      </rPr>
      <t>List</t>
    </r>
    <r>
      <rPr>
        <sz val="10"/>
        <color theme="1"/>
        <rFont val="Arial"/>
        <family val="2"/>
      </rPr>
      <t xml:space="preserve"> and the range of cells containing the drop down list.  Click OK when done.</t>
    </r>
  </si>
  <si>
    <t xml:space="preserve">The above drop-down list will appear in the selected cell.  You can make an initial selection, add a background color and border, and add a label.  Hide the list by changing the text to white. </t>
  </si>
  <si>
    <r>
      <t xml:space="preserve">Select the </t>
    </r>
    <r>
      <rPr>
        <i/>
        <sz val="10"/>
        <color theme="1"/>
        <rFont val="Arial"/>
        <family val="2"/>
      </rPr>
      <t>Home/Conditional Formatting/New Rule</t>
    </r>
    <r>
      <rPr>
        <sz val="10"/>
        <color theme="1"/>
        <rFont val="Arial"/>
        <family val="2"/>
      </rPr>
      <t xml:space="preserve"> menu.  This displays the following dialog box.</t>
    </r>
  </si>
  <si>
    <r>
      <t xml:space="preserve">Click the </t>
    </r>
    <r>
      <rPr>
        <i/>
        <sz val="10"/>
        <color theme="1"/>
        <rFont val="Arial"/>
        <family val="2"/>
      </rPr>
      <t>Format</t>
    </r>
    <r>
      <rPr>
        <sz val="10"/>
        <color theme="1"/>
        <rFont val="Arial"/>
        <family val="2"/>
      </rPr>
      <t xml:space="preserve"> button and select white text and red background.</t>
    </r>
  </si>
  <si>
    <r>
      <t xml:space="preserve">Select the </t>
    </r>
    <r>
      <rPr>
        <i/>
        <sz val="10"/>
        <color theme="1"/>
        <rFont val="Arial"/>
        <family val="2"/>
      </rPr>
      <t>Format only cells that contain</t>
    </r>
    <r>
      <rPr>
        <sz val="10"/>
        <color theme="1"/>
        <rFont val="Arial"/>
        <family val="2"/>
      </rPr>
      <t xml:space="preserve"> option.</t>
    </r>
  </si>
  <si>
    <r>
      <t xml:space="preserve">Select a cell click on the </t>
    </r>
    <r>
      <rPr>
        <i/>
        <sz val="10"/>
        <color theme="1"/>
        <rFont val="Arial"/>
        <family val="2"/>
      </rPr>
      <t xml:space="preserve">Home/Format/ Lock Cell </t>
    </r>
    <r>
      <rPr>
        <sz val="10"/>
        <color theme="1"/>
        <rFont val="Arial"/>
        <family val="2"/>
      </rPr>
      <t>menu item to lock or unlock a cell.  A locked cell can still be edited until the sheet is protected.</t>
    </r>
  </si>
  <si>
    <r>
      <t xml:space="preserve">Right mouse click on the tab and select the </t>
    </r>
    <r>
      <rPr>
        <i/>
        <sz val="10"/>
        <color theme="1"/>
        <rFont val="Arial"/>
        <family val="2"/>
      </rPr>
      <t>Protect Sheet</t>
    </r>
    <r>
      <rPr>
        <sz val="10"/>
        <color theme="1"/>
        <rFont val="Arial"/>
        <family val="2"/>
      </rPr>
      <t xml:space="preserve"> menu item from the popup menu.  Then select the items shown below.</t>
    </r>
  </si>
  <si>
    <r>
      <t xml:space="preserve">Checking </t>
    </r>
    <r>
      <rPr>
        <i/>
        <sz val="10"/>
        <color theme="1"/>
        <rFont val="Arial"/>
        <family val="2"/>
      </rPr>
      <t>Edit Objects</t>
    </r>
    <r>
      <rPr>
        <sz val="10"/>
        <color theme="1"/>
        <rFont val="Arial"/>
        <family val="2"/>
      </rPr>
      <t xml:space="preserve"> allow the user to change scales, edit titles, etc. on the plots.  Click </t>
    </r>
    <r>
      <rPr>
        <i/>
        <sz val="10"/>
        <color theme="1"/>
        <rFont val="Arial"/>
        <family val="2"/>
      </rPr>
      <t>OK</t>
    </r>
    <r>
      <rPr>
        <sz val="10"/>
        <color theme="1"/>
        <rFont val="Arial"/>
        <family val="2"/>
      </rPr>
      <t xml:space="preserve"> when done.</t>
    </r>
  </si>
  <si>
    <t>Qty tested</t>
  </si>
  <si>
    <t>Average-S Chart Data:  Calculates averages and standard deviations for previous 2 tabs</t>
  </si>
  <si>
    <t xml:space="preserve">    • Copy first 4 columns to previous tabs.  Use Paste Values to preserve formatting</t>
  </si>
  <si>
    <t xml:space="preserve">     Values  ---&gt;</t>
  </si>
  <si>
    <t>Average-S Chart Data</t>
  </si>
  <si>
    <t>Sigma Z</t>
  </si>
  <si>
    <t xml:space="preserve">    • Estimated Rates and Sigma Z values that are outside the control limits are highlighted in red</t>
  </si>
  <si>
    <t>Sigma Z =</t>
  </si>
  <si>
    <t>Moving Sigma Z Chart</t>
  </si>
  <si>
    <t xml:space="preserve">Sigma Z Control Limits: </t>
  </si>
  <si>
    <t>Laney U' Chart Maintenance:  Uses average rate (U-bar) and Sigma Z from Laney U' Chart Setup tab</t>
  </si>
  <si>
    <t>Laney P' Chart Setup:  Average proportion (P-bar) and Sigma Z are estimated from the data</t>
  </si>
  <si>
    <t xml:space="preserve">    • Sigma Z is required and must be greater than zero for the average and UCL columns to be calculated</t>
  </si>
  <si>
    <t>Pareto Chart with Control Limit:  Average and Sigma Z estimated from Normalized I or Laney U' Chart</t>
  </si>
  <si>
    <t xml:space="preserve">                                                Sigma Z =</t>
  </si>
  <si>
    <t xml:space="preserve">    Set Sigma Z = 1 for U Chart</t>
  </si>
  <si>
    <t>Laney U' Chart Setup:  Average rate (U-bar) and Sigma Z are estimated from the data</t>
  </si>
  <si>
    <t xml:space="preserve">    • U-bar and Sigma Z is automatically carried over from the Setup Tab.  However a value can be entered instead.</t>
  </si>
  <si>
    <t xml:space="preserve">    • Setting Sigma Z to 1 results in a U chart.</t>
  </si>
  <si>
    <t xml:space="preserve">    • p-bar and Sigma Z is automatically carried over from the Setup Tab.  However a value can be entered instead.</t>
  </si>
  <si>
    <t xml:space="preserve">    • Setting Sigma Z to 1 results in a P Chart.</t>
  </si>
  <si>
    <t>Cells that contain averages, values, standard deviations and Sigma Z values that are plotted are highlighted in red if they are outside the control limits.</t>
  </si>
  <si>
    <t>http://www.variation.com/procedures</t>
  </si>
  <si>
    <t xml:space="preserve">    • Category column is optional</t>
  </si>
  <si>
    <t xml:space="preserve">    Always use unscaled value</t>
  </si>
  <si>
    <t xml:space="preserve">    • Sample size column must be an integer of at least 2</t>
  </si>
  <si>
    <t xml:space="preserve">    •Averages and standard deviations that are outside the control limits are highlighted in red</t>
  </si>
  <si>
    <t xml:space="preserve">    • Averages and standard deviations that are outside the control limits are highlighted in red</t>
  </si>
  <si>
    <t xml:space="preserve">    • Notes and graphics can be pasted into Column AA and beyond and rows 114 and below </t>
  </si>
  <si>
    <t xml:space="preserve">    • Notes and graphics can be pasted into Column V and beyond even and rows 114 and below</t>
  </si>
  <si>
    <t xml:space="preserve">    • Notes and graphics can be pasted into Column U and beyond  and rows 113 and below</t>
  </si>
  <si>
    <t xml:space="preserve">    • Notes and graphics can be pasted into Column BE and beyond and rows 112 and below </t>
  </si>
  <si>
    <t xml:space="preserve">    • Notes and graphics can be pasted into Column AA and beyond and row 119 and below</t>
  </si>
  <si>
    <t xml:space="preserve">    • Notes and graphics can be pasted into Column AA and beyond and row 116 and below</t>
  </si>
  <si>
    <t xml:space="preserve">    • Notes and graphics can be pasted into Column Z and beyond and row 116 and below</t>
  </si>
  <si>
    <t xml:space="preserve">    • Notes and graphics can be pasted into Column Z and beyond and row 117 and below</t>
  </si>
  <si>
    <t xml:space="preserve">    • Notes and graphics can be pasted into Column W and beyond and row 116 and below</t>
  </si>
  <si>
    <t xml:space="preserve">    • Notes and graphics can be pasted into Column Z and beyond and row 119 and below</t>
  </si>
  <si>
    <t xml:space="preserve">    • Notes and graphics can be pasted into Column W and beyond and row 114 and below</t>
  </si>
  <si>
    <t xml:space="preserve">Total Units = </t>
  </si>
  <si>
    <t>Laney P' Chart Maintenance:  Uses average proportion (P-bar) and Sigma Z from Laney P' Chart Setup tab</t>
  </si>
  <si>
    <t xml:space="preserve">Total Count =  </t>
  </si>
  <si>
    <t>Copyright © 2017-2018 Taylor Enterprises, Inc.</t>
  </si>
  <si>
    <t>Revision 2: 6/27/2018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</si>
</sst>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6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color theme="1"/>
      <name val="Arial"/>
      <family val="2"/>
    </font>
    <font>
      <sz val="10"/>
      <color theme="0"/>
      <name val="Arial"/>
      <family val="2"/>
    </font>
    <font>
      <b/>
      <sz val="10"/>
      <color theme="0"/>
      <name val="Arial"/>
      <family val="2"/>
    </font>
    <font>
      <u/>
      <sz val="10"/>
      <color theme="10"/>
      <name val="Arial"/>
      <family val="2"/>
    </font>
    <font>
      <sz val="11"/>
      <color theme="1"/>
      <name val="Calibri"/>
      <family val="2"/>
      <scheme val="minor"/>
    </font>
    <font>
      <b/>
      <sz val="14"/>
      <color theme="1"/>
      <name val="Arial"/>
      <family val="2"/>
    </font>
    <font>
      <b/>
      <sz val="14"/>
      <color theme="0"/>
      <name val="Arial"/>
      <family val="2"/>
    </font>
    <font>
      <b/>
      <sz val="14"/>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2"/>
      <color theme="1"/>
      <name val="Arial"/>
      <family val="2"/>
    </font>
    <font>
      <sz val="11"/>
      <color theme="1"/>
      <name val="Arial"/>
      <family val="2"/>
    </font>
    <font>
      <u/>
      <sz val="11"/>
      <color theme="10"/>
      <name val="Arial"/>
      <family val="2"/>
    </font>
    <font>
      <sz val="11"/>
      <color theme="0"/>
      <name val="Calibri"/>
      <family val="2"/>
      <scheme val="minor"/>
    </font>
    <font>
      <vertAlign val="subscript"/>
      <sz val="11"/>
      <color theme="0"/>
      <name val="Calibri"/>
      <family val="2"/>
      <scheme val="minor"/>
    </font>
    <font>
      <b/>
      <sz val="11"/>
      <color theme="0"/>
      <name val="Calibri"/>
      <family val="2"/>
      <scheme val="minor"/>
    </font>
    <font>
      <sz val="11"/>
      <name val="Calibri"/>
      <family val="2"/>
      <scheme val="minor"/>
    </font>
    <font>
      <b/>
      <sz val="11"/>
      <name val="Calibri"/>
      <family val="2"/>
      <scheme val="minor"/>
    </font>
    <font>
      <b/>
      <vertAlign val="subscript"/>
      <sz val="11"/>
      <color theme="1"/>
      <name val="Calibri"/>
      <family val="2"/>
      <scheme val="minor"/>
    </font>
    <font>
      <sz val="10"/>
      <color theme="1"/>
      <name val="Calibri"/>
      <family val="2"/>
      <scheme val="minor"/>
    </font>
    <font>
      <b/>
      <sz val="9"/>
      <color rgb="FF000000"/>
      <name val="Calibri"/>
      <family val="2"/>
      <scheme val="minor"/>
    </font>
    <font>
      <sz val="11"/>
      <color indexed="8"/>
      <name val="Calibri"/>
      <family val="2"/>
      <scheme val="minor"/>
    </font>
    <font>
      <b/>
      <sz val="10"/>
      <color rgb="FF000000"/>
      <name val="Calibri"/>
      <family val="2"/>
      <scheme val="minor"/>
    </font>
    <font>
      <sz val="10"/>
      <color rgb="FF000000"/>
      <name val="Calibri"/>
      <family val="2"/>
      <scheme val="minor"/>
    </font>
    <font>
      <sz val="9"/>
      <color rgb="FF000000"/>
      <name val="Arial"/>
      <family val="2"/>
    </font>
    <font>
      <b/>
      <sz val="10"/>
      <color theme="1"/>
      <name val="Arial"/>
      <family val="2"/>
    </font>
    <font>
      <b/>
      <sz val="11"/>
      <color rgb="FFFF0000"/>
      <name val="Calibri"/>
      <family val="2"/>
      <scheme val="minor"/>
    </font>
    <font>
      <sz val="12"/>
      <color theme="1"/>
      <name val="Arial"/>
      <family val="2"/>
    </font>
    <font>
      <b/>
      <sz val="9"/>
      <color rgb="FF000000"/>
      <name val="Arial"/>
      <family val="2"/>
    </font>
    <font>
      <sz val="9"/>
      <color theme="1"/>
      <name val="Arial"/>
      <family val="2"/>
    </font>
    <font>
      <i/>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rgb="FFA5A5A5"/>
      </patternFill>
    </fill>
    <fill>
      <patternFill patternType="solid">
        <fgColor theme="0" tint="-4.9989318521683403E-2"/>
        <bgColor indexed="64"/>
      </patternFill>
    </fill>
  </fills>
  <borders count="14">
    <border>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ck">
        <color auto="1"/>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20">
    <xf numFmtId="0" fontId="0" fillId="0" borderId="0"/>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29" fillId="0" borderId="0"/>
    <xf numFmtId="0" fontId="33" fillId="0" borderId="0"/>
    <xf numFmtId="0" fontId="25" fillId="0" borderId="0"/>
    <xf numFmtId="0" fontId="45" fillId="6" borderId="6" applyNumberFormat="0" applyAlignment="0" applyProtection="0"/>
    <xf numFmtId="0" fontId="18" fillId="0" borderId="0"/>
    <xf numFmtId="0" fontId="17" fillId="0" borderId="0"/>
    <xf numFmtId="0" fontId="17" fillId="0" borderId="0"/>
    <xf numFmtId="0" fontId="17" fillId="0" borderId="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cellStyleXfs>
  <cellXfs count="286">
    <xf numFmtId="0" fontId="0" fillId="0" borderId="0" xfId="0"/>
    <xf numFmtId="0" fontId="0" fillId="3" borderId="0" xfId="0" applyFill="1"/>
    <xf numFmtId="0" fontId="30" fillId="4" borderId="0" xfId="0" applyFont="1" applyFill="1" applyBorder="1" applyAlignment="1">
      <alignment horizontal="justify" vertical="center"/>
    </xf>
    <xf numFmtId="0" fontId="31" fillId="4" borderId="0" xfId="0" applyFont="1" applyFill="1" applyBorder="1"/>
    <xf numFmtId="0" fontId="36" fillId="2" borderId="0" xfId="4" applyFont="1" applyFill="1" applyBorder="1" applyProtection="1"/>
    <xf numFmtId="0" fontId="33" fillId="2" borderId="0" xfId="4" applyFill="1" applyProtection="1"/>
    <xf numFmtId="0" fontId="33" fillId="2" borderId="0" xfId="4" applyFill="1" applyBorder="1" applyProtection="1"/>
    <xf numFmtId="0" fontId="37" fillId="2" borderId="0" xfId="4" applyFont="1" applyFill="1" applyBorder="1" applyAlignment="1" applyProtection="1">
      <alignment horizontal="center"/>
    </xf>
    <xf numFmtId="0" fontId="38" fillId="2" borderId="0" xfId="4" applyFont="1" applyFill="1" applyBorder="1" applyProtection="1"/>
    <xf numFmtId="0" fontId="37" fillId="2" borderId="0" xfId="4" applyFont="1" applyFill="1" applyProtection="1"/>
    <xf numFmtId="0" fontId="39" fillId="2" borderId="0" xfId="4" applyFont="1" applyFill="1" applyProtection="1"/>
    <xf numFmtId="0" fontId="33" fillId="2" borderId="0" xfId="4" applyFill="1" applyProtection="1">
      <protection locked="0"/>
    </xf>
    <xf numFmtId="0" fontId="33" fillId="2" borderId="0" xfId="4" applyFill="1" applyBorder="1" applyProtection="1">
      <protection locked="0"/>
    </xf>
    <xf numFmtId="0" fontId="37" fillId="5" borderId="2" xfId="4" applyFont="1" applyFill="1" applyBorder="1" applyAlignment="1" applyProtection="1">
      <alignment horizontal="center"/>
      <protection locked="0"/>
    </xf>
    <xf numFmtId="0" fontId="27" fillId="2" borderId="0" xfId="4" applyFont="1" applyFill="1" applyProtection="1"/>
    <xf numFmtId="0" fontId="43" fillId="2" borderId="0" xfId="4" applyFont="1" applyFill="1" applyAlignment="1" applyProtection="1">
      <alignment horizontal="center"/>
    </xf>
    <xf numFmtId="0" fontId="26" fillId="2" borderId="0" xfId="4" applyFont="1" applyFill="1" applyProtection="1"/>
    <xf numFmtId="0" fontId="43" fillId="2" borderId="0" xfId="4" applyFont="1" applyFill="1" applyBorder="1" applyAlignment="1" applyProtection="1">
      <alignment horizontal="center"/>
    </xf>
    <xf numFmtId="0" fontId="33" fillId="2" borderId="0" xfId="4" applyFill="1" applyBorder="1" applyAlignment="1" applyProtection="1">
      <alignment horizontal="left" vertical="top"/>
      <protection locked="0"/>
    </xf>
    <xf numFmtId="0" fontId="25" fillId="2" borderId="0" xfId="5" applyFill="1" applyProtection="1"/>
    <xf numFmtId="0" fontId="25" fillId="2" borderId="0" xfId="5" applyFill="1" applyProtection="1">
      <protection locked="0"/>
    </xf>
    <xf numFmtId="0" fontId="38" fillId="2" borderId="0" xfId="5" applyFont="1" applyFill="1" applyBorder="1" applyProtection="1"/>
    <xf numFmtId="0" fontId="36" fillId="2" borderId="0" xfId="5" applyFont="1" applyFill="1" applyBorder="1" applyProtection="1"/>
    <xf numFmtId="0" fontId="25" fillId="2" borderId="0" xfId="5" applyFill="1" applyBorder="1" applyProtection="1"/>
    <xf numFmtId="0" fontId="25" fillId="2" borderId="0" xfId="5" applyFill="1" applyBorder="1" applyProtection="1">
      <protection locked="0"/>
    </xf>
    <xf numFmtId="0" fontId="37" fillId="2" borderId="0" xfId="5" applyFont="1" applyFill="1" applyBorder="1" applyAlignment="1" applyProtection="1">
      <alignment horizontal="center"/>
    </xf>
    <xf numFmtId="0" fontId="37" fillId="5" borderId="2" xfId="5" applyFont="1" applyFill="1" applyBorder="1" applyAlignment="1" applyProtection="1">
      <alignment horizontal="center"/>
      <protection locked="0"/>
    </xf>
    <xf numFmtId="0" fontId="43" fillId="2" borderId="0" xfId="5" applyFont="1" applyFill="1" applyBorder="1" applyAlignment="1" applyProtection="1">
      <alignment horizontal="center"/>
    </xf>
    <xf numFmtId="0" fontId="43" fillId="2" borderId="0" xfId="5" applyFont="1" applyFill="1" applyAlignment="1" applyProtection="1">
      <alignment horizontal="center"/>
    </xf>
    <xf numFmtId="0" fontId="39" fillId="2" borderId="0" xfId="5" applyFont="1" applyFill="1" applyProtection="1"/>
    <xf numFmtId="0" fontId="25" fillId="2" borderId="0" xfId="5" applyFont="1" applyFill="1" applyProtection="1"/>
    <xf numFmtId="0" fontId="37" fillId="2" borderId="0" xfId="5" applyFont="1" applyFill="1" applyProtection="1"/>
    <xf numFmtId="0" fontId="25" fillId="2" borderId="0" xfId="4" applyFont="1" applyFill="1" applyProtection="1"/>
    <xf numFmtId="0" fontId="0" fillId="0" borderId="0" xfId="0" applyFill="1"/>
    <xf numFmtId="0" fontId="24" fillId="2" borderId="0" xfId="4" applyFont="1" applyFill="1" applyProtection="1"/>
    <xf numFmtId="0" fontId="33" fillId="2" borderId="0" xfId="4" applyFill="1" applyBorder="1" applyAlignment="1" applyProtection="1">
      <alignment horizontal="left" vertical="top" wrapText="1"/>
    </xf>
    <xf numFmtId="0" fontId="33" fillId="2" borderId="0" xfId="4" applyFill="1" applyBorder="1" applyAlignment="1" applyProtection="1">
      <alignment horizontal="left" vertical="top"/>
    </xf>
    <xf numFmtId="0" fontId="43" fillId="2" borderId="0" xfId="4" applyFont="1" applyFill="1" applyAlignment="1" applyProtection="1">
      <alignment horizontal="center" vertical="center"/>
    </xf>
    <xf numFmtId="0" fontId="43" fillId="2" borderId="0" xfId="4" applyFont="1" applyFill="1" applyProtection="1"/>
    <xf numFmtId="0" fontId="25" fillId="2" borderId="0" xfId="5" applyFill="1" applyBorder="1" applyAlignment="1" applyProtection="1">
      <alignment horizontal="left" vertical="top" wrapText="1"/>
    </xf>
    <xf numFmtId="0" fontId="25" fillId="2" borderId="0" xfId="5" applyFill="1" applyBorder="1" applyAlignment="1" applyProtection="1">
      <alignment horizontal="left" vertical="top"/>
    </xf>
    <xf numFmtId="0" fontId="35" fillId="4" borderId="0" xfId="0" applyFont="1" applyFill="1" applyBorder="1" applyAlignment="1">
      <alignment horizontal="center" vertical="center"/>
    </xf>
    <xf numFmtId="0" fontId="30" fillId="4" borderId="0" xfId="0" applyFont="1" applyFill="1" applyBorder="1" applyAlignment="1">
      <alignment horizontal="justify" vertical="center" wrapText="1"/>
    </xf>
    <xf numFmtId="0" fontId="23" fillId="2" borderId="0" xfId="4" applyFont="1" applyFill="1" applyProtection="1"/>
    <xf numFmtId="0" fontId="23" fillId="2" borderId="0" xfId="5" applyFont="1" applyFill="1" applyProtection="1"/>
    <xf numFmtId="0" fontId="30" fillId="4" borderId="0" xfId="0" applyFont="1" applyFill="1" applyBorder="1"/>
    <xf numFmtId="0" fontId="30" fillId="4" borderId="5" xfId="0" applyFont="1" applyFill="1" applyBorder="1"/>
    <xf numFmtId="0" fontId="30" fillId="4" borderId="5" xfId="0" applyFont="1" applyFill="1" applyBorder="1" applyAlignment="1"/>
    <xf numFmtId="0" fontId="30" fillId="4" borderId="5" xfId="0" applyFont="1" applyFill="1" applyBorder="1" applyAlignment="1">
      <alignment horizontal="justify" vertical="center" wrapText="1"/>
    </xf>
    <xf numFmtId="0" fontId="22" fillId="2" borderId="0" xfId="4" applyFont="1" applyFill="1" applyProtection="1"/>
    <xf numFmtId="0" fontId="46" fillId="2" borderId="0" xfId="4" applyFont="1" applyFill="1" applyProtection="1"/>
    <xf numFmtId="0" fontId="46" fillId="2" borderId="0" xfId="4" applyFont="1" applyFill="1" applyBorder="1" applyProtection="1"/>
    <xf numFmtId="0" fontId="46" fillId="2" borderId="0" xfId="4" applyFont="1" applyFill="1" applyProtection="1">
      <protection locked="0"/>
    </xf>
    <xf numFmtId="0" fontId="22" fillId="2" borderId="0" xfId="4" applyFont="1" applyFill="1" applyBorder="1" applyAlignment="1" applyProtection="1">
      <alignment horizontal="left" vertical="top"/>
      <protection locked="0"/>
    </xf>
    <xf numFmtId="0" fontId="22" fillId="2" borderId="0" xfId="4" applyFont="1" applyFill="1" applyProtection="1">
      <protection locked="0"/>
    </xf>
    <xf numFmtId="0" fontId="33" fillId="2" borderId="2" xfId="4" applyFill="1" applyBorder="1" applyAlignment="1" applyProtection="1">
      <alignment horizontal="center"/>
    </xf>
    <xf numFmtId="0" fontId="46" fillId="2" borderId="0" xfId="4" applyFont="1" applyFill="1" applyAlignment="1" applyProtection="1">
      <alignment horizontal="center"/>
      <protection locked="0"/>
    </xf>
    <xf numFmtId="0" fontId="43" fillId="2" borderId="0" xfId="4" applyFont="1" applyFill="1" applyProtection="1">
      <protection locked="0"/>
    </xf>
    <xf numFmtId="0" fontId="43" fillId="2" borderId="0" xfId="4" applyFont="1" applyFill="1" applyAlignment="1" applyProtection="1">
      <alignment horizontal="center" vertical="center"/>
      <protection locked="0"/>
    </xf>
    <xf numFmtId="0" fontId="38" fillId="2" borderId="0" xfId="4" applyNumberFormat="1" applyFont="1" applyFill="1" applyBorder="1" applyProtection="1"/>
    <xf numFmtId="0" fontId="33" fillId="2" borderId="0" xfId="4" applyNumberFormat="1" applyFill="1" applyProtection="1"/>
    <xf numFmtId="0" fontId="36" fillId="2" borderId="0" xfId="4" applyNumberFormat="1" applyFont="1" applyFill="1" applyBorder="1" applyProtection="1"/>
    <xf numFmtId="0" fontId="33" fillId="2" borderId="0" xfId="4" applyNumberFormat="1" applyFill="1" applyBorder="1" applyProtection="1"/>
    <xf numFmtId="0" fontId="37" fillId="2" borderId="0" xfId="4" applyNumberFormat="1" applyFont="1" applyFill="1" applyBorder="1" applyAlignment="1" applyProtection="1">
      <alignment horizontal="center"/>
    </xf>
    <xf numFmtId="0" fontId="47" fillId="5" borderId="6" xfId="6" applyNumberFormat="1" applyFont="1" applyFill="1" applyAlignment="1" applyProtection="1">
      <alignment horizontal="center"/>
      <protection locked="0"/>
    </xf>
    <xf numFmtId="0" fontId="37" fillId="5" borderId="2" xfId="4" applyNumberFormat="1" applyFont="1" applyFill="1" applyBorder="1" applyAlignment="1" applyProtection="1">
      <alignment horizontal="center"/>
      <protection locked="0"/>
    </xf>
    <xf numFmtId="0" fontId="31" fillId="4" borderId="0" xfId="0" applyFont="1" applyFill="1" applyBorder="1" applyAlignment="1">
      <alignment horizontal="center"/>
    </xf>
    <xf numFmtId="0" fontId="33" fillId="2" borderId="0" xfId="4" applyFill="1" applyBorder="1" applyAlignment="1" applyProtection="1">
      <alignment horizontal="center"/>
    </xf>
    <xf numFmtId="0" fontId="46" fillId="2" borderId="0" xfId="4" applyFont="1" applyFill="1" applyAlignment="1" applyProtection="1">
      <alignment horizontal="center" vertical="center"/>
    </xf>
    <xf numFmtId="0" fontId="46" fillId="2" borderId="0" xfId="4" applyFont="1" applyFill="1" applyAlignment="1" applyProtection="1">
      <alignment horizontal="center"/>
    </xf>
    <xf numFmtId="0" fontId="43" fillId="2" borderId="0" xfId="4" applyFont="1" applyFill="1" applyBorder="1" applyAlignment="1" applyProtection="1">
      <alignment horizontal="left" vertical="top"/>
    </xf>
    <xf numFmtId="0" fontId="20" fillId="2" borderId="0" xfId="4" applyFont="1" applyFill="1" applyProtection="1"/>
    <xf numFmtId="0" fontId="20" fillId="2" borderId="0" xfId="4" applyFont="1" applyFill="1" applyProtection="1">
      <protection locked="0"/>
    </xf>
    <xf numFmtId="0" fontId="20" fillId="2" borderId="0" xfId="4" applyNumberFormat="1" applyFont="1" applyFill="1" applyProtection="1"/>
    <xf numFmtId="0" fontId="20" fillId="2" borderId="0" xfId="4" applyFont="1" applyFill="1" applyBorder="1" applyProtection="1"/>
    <xf numFmtId="0" fontId="20" fillId="2" borderId="0" xfId="4" applyNumberFormat="1" applyFont="1" applyFill="1" applyBorder="1" applyProtection="1"/>
    <xf numFmtId="0" fontId="49" fillId="0" borderId="0" xfId="0" applyFont="1" applyProtection="1"/>
    <xf numFmtId="0" fontId="20" fillId="2" borderId="0" xfId="4" applyFont="1" applyFill="1" applyBorder="1" applyProtection="1">
      <protection locked="0"/>
    </xf>
    <xf numFmtId="0" fontId="50" fillId="5" borderId="2" xfId="0" applyFont="1" applyFill="1" applyBorder="1" applyAlignment="1" applyProtection="1">
      <alignment horizontal="center" vertical="center"/>
      <protection locked="0"/>
    </xf>
    <xf numFmtId="0" fontId="20" fillId="2" borderId="0" xfId="4" applyFont="1" applyFill="1" applyBorder="1" applyAlignment="1" applyProtection="1">
      <alignment horizontal="left" vertical="top" wrapText="1"/>
    </xf>
    <xf numFmtId="0" fontId="20" fillId="2" borderId="0" xfId="4" applyFont="1" applyFill="1" applyBorder="1" applyAlignment="1" applyProtection="1">
      <alignment horizontal="left" vertical="top"/>
    </xf>
    <xf numFmtId="0" fontId="20" fillId="2" borderId="0" xfId="4" applyFont="1" applyFill="1" applyBorder="1" applyAlignment="1" applyProtection="1">
      <alignment horizontal="left" vertical="top"/>
      <protection locked="0"/>
    </xf>
    <xf numFmtId="0" fontId="52" fillId="2" borderId="2" xfId="5" applyNumberFormat="1" applyFont="1" applyFill="1" applyBorder="1" applyAlignment="1" applyProtection="1">
      <alignment horizontal="center" vertical="center"/>
    </xf>
    <xf numFmtId="0" fontId="52" fillId="2" borderId="2" xfId="4" applyNumberFormat="1" applyFont="1" applyFill="1" applyBorder="1" applyAlignment="1" applyProtection="1">
      <alignment horizontal="center" vertical="center"/>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53" fillId="2" borderId="2" xfId="4" applyNumberFormat="1" applyFont="1" applyFill="1" applyBorder="1" applyAlignment="1" applyProtection="1">
      <alignment horizontal="center" vertical="center"/>
    </xf>
    <xf numFmtId="0" fontId="49" fillId="2" borderId="2" xfId="4" applyNumberFormat="1" applyFont="1" applyFill="1" applyBorder="1" applyAlignment="1" applyProtection="1">
      <alignment horizontal="center" vertical="center"/>
    </xf>
    <xf numFmtId="0" fontId="53" fillId="5" borderId="2" xfId="4" applyNumberFormat="1" applyFont="1" applyFill="1" applyBorder="1" applyAlignment="1" applyProtection="1">
      <alignment horizontal="center" vertical="center" wrapText="1"/>
      <protection locked="0"/>
    </xf>
    <xf numFmtId="0" fontId="53" fillId="5" borderId="2" xfId="4" applyNumberFormat="1" applyFont="1" applyFill="1" applyBorder="1" applyAlignment="1" applyProtection="1">
      <alignment horizontal="center" vertical="center"/>
      <protection locked="0"/>
    </xf>
    <xf numFmtId="0" fontId="49" fillId="5" borderId="2" xfId="4" applyNumberFormat="1" applyFont="1" applyFill="1" applyBorder="1" applyAlignment="1" applyProtection="1">
      <alignment horizontal="center" vertical="center" wrapText="1"/>
      <protection locked="0"/>
    </xf>
    <xf numFmtId="0" fontId="52" fillId="2" borderId="2" xfId="5" applyFont="1" applyFill="1" applyBorder="1" applyAlignment="1" applyProtection="1">
      <alignment horizontal="center" vertical="center"/>
    </xf>
    <xf numFmtId="0" fontId="53" fillId="5" borderId="2" xfId="0" applyFont="1" applyFill="1" applyBorder="1" applyAlignment="1" applyProtection="1">
      <alignment horizontal="center" vertical="center"/>
      <protection locked="0"/>
    </xf>
    <xf numFmtId="0" fontId="53" fillId="5" borderId="3" xfId="0" applyFont="1" applyFill="1" applyBorder="1" applyAlignment="1" applyProtection="1">
      <alignment horizontal="center" vertical="center" wrapText="1"/>
      <protection locked="0"/>
    </xf>
    <xf numFmtId="0" fontId="53" fillId="5" borderId="3" xfId="0" applyFont="1" applyFill="1" applyBorder="1" applyAlignment="1" applyProtection="1">
      <alignment horizontal="center" vertical="center"/>
      <protection locked="0"/>
    </xf>
    <xf numFmtId="0" fontId="53" fillId="2" borderId="2" xfId="5" applyFont="1" applyFill="1" applyBorder="1" applyAlignment="1" applyProtection="1">
      <alignment horizontal="center" vertical="center"/>
    </xf>
    <xf numFmtId="164" fontId="53" fillId="2" borderId="2" xfId="5" applyNumberFormat="1" applyFont="1" applyFill="1" applyBorder="1" applyAlignment="1" applyProtection="1">
      <alignment horizontal="center" vertical="center"/>
    </xf>
    <xf numFmtId="164" fontId="49" fillId="2" borderId="2" xfId="5" applyNumberFormat="1" applyFont="1" applyFill="1" applyBorder="1" applyAlignment="1" applyProtection="1">
      <alignment horizontal="center" vertical="center"/>
    </xf>
    <xf numFmtId="0" fontId="53" fillId="5" borderId="4" xfId="0" applyFont="1" applyFill="1" applyBorder="1" applyAlignment="1" applyProtection="1">
      <alignment horizontal="center" vertical="center"/>
      <protection locked="0"/>
    </xf>
    <xf numFmtId="0" fontId="53" fillId="5" borderId="1" xfId="0" applyFont="1" applyFill="1" applyBorder="1" applyAlignment="1" applyProtection="1">
      <alignment horizontal="center" vertical="center" wrapText="1"/>
      <protection locked="0"/>
    </xf>
    <xf numFmtId="0" fontId="53" fillId="5" borderId="1" xfId="0" applyFont="1" applyFill="1" applyBorder="1" applyAlignment="1" applyProtection="1">
      <alignment horizontal="center" vertical="center"/>
      <protection locked="0"/>
    </xf>
    <xf numFmtId="0" fontId="49" fillId="5" borderId="1" xfId="0" applyFont="1" applyFill="1" applyBorder="1" applyAlignment="1" applyProtection="1">
      <alignment horizontal="center" vertical="center" wrapText="1"/>
      <protection locked="0"/>
    </xf>
    <xf numFmtId="0" fontId="49" fillId="5" borderId="1" xfId="0" applyFont="1" applyFill="1" applyBorder="1" applyAlignment="1" applyProtection="1">
      <alignment horizontal="center" vertical="center"/>
      <protection locked="0"/>
    </xf>
    <xf numFmtId="0" fontId="53" fillId="5" borderId="2" xfId="5" applyFont="1" applyFill="1" applyBorder="1" applyAlignment="1" applyProtection="1">
      <alignment horizontal="center" vertical="center" wrapText="1"/>
      <protection locked="0"/>
    </xf>
    <xf numFmtId="0" fontId="53" fillId="5" borderId="2" xfId="5" applyFont="1" applyFill="1" applyBorder="1" applyAlignment="1" applyProtection="1">
      <alignment horizontal="center" vertical="center"/>
      <protection locked="0"/>
    </xf>
    <xf numFmtId="3" fontId="53" fillId="5" borderId="2" xfId="5" applyNumberFormat="1" applyFont="1" applyFill="1" applyBorder="1" applyAlignment="1" applyProtection="1">
      <alignment horizontal="center" vertical="center" wrapText="1"/>
      <protection locked="0"/>
    </xf>
    <xf numFmtId="0" fontId="49" fillId="5" borderId="2" xfId="5" applyFont="1" applyFill="1" applyBorder="1" applyAlignment="1" applyProtection="1">
      <alignment horizontal="center" vertical="center" wrapText="1"/>
      <protection locked="0"/>
    </xf>
    <xf numFmtId="0" fontId="52" fillId="2" borderId="2" xfId="4" applyFont="1" applyFill="1" applyBorder="1" applyAlignment="1" applyProtection="1">
      <alignment horizontal="center" vertical="center"/>
    </xf>
    <xf numFmtId="0" fontId="53" fillId="2" borderId="2" xfId="4" applyFont="1" applyFill="1" applyBorder="1" applyAlignment="1" applyProtection="1">
      <alignment horizontal="center" vertical="center"/>
    </xf>
    <xf numFmtId="0" fontId="53" fillId="5" borderId="2" xfId="4" applyFont="1" applyFill="1" applyBorder="1" applyAlignment="1" applyProtection="1">
      <alignment horizontal="center" vertical="center" wrapText="1"/>
      <protection locked="0"/>
    </xf>
    <xf numFmtId="0" fontId="53" fillId="5" borderId="2" xfId="4" applyFont="1" applyFill="1" applyBorder="1" applyAlignment="1" applyProtection="1">
      <alignment horizontal="center" vertical="center"/>
      <protection locked="0"/>
    </xf>
    <xf numFmtId="3" fontId="53" fillId="5" borderId="2" xfId="4" applyNumberFormat="1" applyFont="1" applyFill="1" applyBorder="1" applyAlignment="1" applyProtection="1">
      <alignment horizontal="center" vertical="center" wrapText="1"/>
      <protection locked="0"/>
    </xf>
    <xf numFmtId="0" fontId="49" fillId="5" borderId="2" xfId="4" applyFont="1" applyFill="1" applyBorder="1" applyAlignment="1" applyProtection="1">
      <alignment horizontal="center" vertical="center" wrapText="1"/>
      <protection locked="0"/>
    </xf>
    <xf numFmtId="0" fontId="37" fillId="2" borderId="8" xfId="4" applyFont="1" applyFill="1" applyBorder="1" applyAlignment="1" applyProtection="1">
      <alignment horizontal="center"/>
    </xf>
    <xf numFmtId="0" fontId="53" fillId="5" borderId="3" xfId="0" applyNumberFormat="1" applyFont="1" applyFill="1" applyBorder="1" applyAlignment="1" applyProtection="1">
      <alignment horizontal="left" vertical="center" wrapText="1"/>
      <protection locked="0"/>
    </xf>
    <xf numFmtId="0" fontId="53" fillId="5" borderId="2" xfId="4" applyNumberFormat="1" applyFont="1" applyFill="1" applyBorder="1" applyAlignment="1" applyProtection="1">
      <alignment horizontal="left" vertical="center" wrapText="1"/>
      <protection locked="0"/>
    </xf>
    <xf numFmtId="0" fontId="53" fillId="5" borderId="2" xfId="4" applyNumberFormat="1" applyFont="1" applyFill="1" applyBorder="1" applyAlignment="1" applyProtection="1">
      <alignment horizontal="left" vertical="center"/>
      <protection locked="0"/>
    </xf>
    <xf numFmtId="0" fontId="49" fillId="5" borderId="2" xfId="4" applyNumberFormat="1" applyFont="1" applyFill="1" applyBorder="1" applyAlignment="1" applyProtection="1">
      <alignment horizontal="left" vertical="center" wrapText="1"/>
      <protection locked="0"/>
    </xf>
    <xf numFmtId="0" fontId="19" fillId="2" borderId="0" xfId="4" applyFont="1" applyFill="1" applyProtection="1"/>
    <xf numFmtId="0" fontId="37" fillId="2" borderId="0" xfId="4" applyNumberFormat="1" applyFont="1" applyFill="1" applyBorder="1" applyProtection="1"/>
    <xf numFmtId="0" fontId="17" fillId="2" borderId="0" xfId="4" applyFont="1" applyFill="1" applyProtection="1"/>
    <xf numFmtId="0" fontId="53" fillId="5" borderId="2" xfId="0" applyNumberFormat="1" applyFont="1" applyFill="1" applyBorder="1" applyAlignment="1" applyProtection="1">
      <alignment horizontal="center" vertical="center"/>
      <protection locked="0"/>
    </xf>
    <xf numFmtId="0" fontId="52" fillId="5" borderId="2" xfId="0" applyFont="1" applyFill="1" applyBorder="1" applyAlignment="1" applyProtection="1">
      <alignment horizontal="center" vertical="center"/>
      <protection locked="0"/>
    </xf>
    <xf numFmtId="0" fontId="52" fillId="5" borderId="3" xfId="0" applyFont="1" applyFill="1" applyBorder="1" applyAlignment="1" applyProtection="1">
      <alignment horizontal="center" vertical="center"/>
      <protection locked="0"/>
    </xf>
    <xf numFmtId="0" fontId="54" fillId="5" borderId="2" xfId="0" applyFont="1" applyFill="1" applyBorder="1" applyAlignment="1" applyProtection="1">
      <alignment horizontal="center" vertical="center"/>
      <protection locked="0"/>
    </xf>
    <xf numFmtId="0" fontId="54" fillId="5" borderId="3" xfId="0" applyFont="1" applyFill="1" applyBorder="1" applyAlignment="1" applyProtection="1">
      <alignment horizontal="center" vertical="center" wrapText="1"/>
      <protection locked="0"/>
    </xf>
    <xf numFmtId="0" fontId="54" fillId="5" borderId="3" xfId="0" applyFont="1" applyFill="1" applyBorder="1" applyAlignment="1" applyProtection="1">
      <alignment horizontal="center" vertical="center"/>
      <protection locked="0"/>
    </xf>
    <xf numFmtId="0" fontId="16" fillId="2" borderId="0" xfId="4" applyFont="1" applyFill="1" applyProtection="1"/>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15" fillId="2" borderId="0" xfId="4" applyFont="1" applyFill="1" applyProtection="1"/>
    <xf numFmtId="0" fontId="37" fillId="2" borderId="0" xfId="4" applyFont="1" applyFill="1" applyProtection="1">
      <protection locked="0"/>
    </xf>
    <xf numFmtId="0" fontId="46" fillId="2" borderId="0" xfId="4" applyFont="1" applyFill="1" applyAlignment="1" applyProtection="1">
      <alignment horizontal="center" vertical="center"/>
      <protection locked="0"/>
    </xf>
    <xf numFmtId="0" fontId="50" fillId="0" borderId="0" xfId="0" applyFont="1" applyFill="1" applyBorder="1" applyAlignment="1" applyProtection="1">
      <alignment horizontal="center" vertical="center"/>
    </xf>
    <xf numFmtId="0" fontId="14" fillId="2" borderId="0" xfId="4" applyFont="1" applyFill="1" applyProtection="1"/>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0" fillId="7" borderId="0" xfId="0" applyFill="1" applyBorder="1"/>
    <xf numFmtId="0" fontId="29" fillId="7" borderId="0" xfId="3" applyFill="1" applyBorder="1"/>
    <xf numFmtId="0" fontId="41" fillId="7" borderId="0" xfId="3" applyFont="1" applyFill="1" applyBorder="1"/>
    <xf numFmtId="0" fontId="32" fillId="7" borderId="0" xfId="1" applyFill="1" applyBorder="1" applyAlignment="1" applyProtection="1">
      <alignment horizontal="left"/>
    </xf>
    <xf numFmtId="0" fontId="0" fillId="7" borderId="0" xfId="0" applyFill="1"/>
    <xf numFmtId="0" fontId="34" fillId="7" borderId="0" xfId="3" applyFont="1" applyFill="1" applyBorder="1"/>
    <xf numFmtId="0" fontId="29" fillId="7" borderId="0" xfId="3" applyFill="1"/>
    <xf numFmtId="0" fontId="54" fillId="5" borderId="2" xfId="0" applyNumberFormat="1" applyFont="1" applyFill="1" applyBorder="1" applyAlignment="1" applyProtection="1">
      <alignment horizontal="center" vertical="center"/>
      <protection locked="0"/>
    </xf>
    <xf numFmtId="0" fontId="54" fillId="5" borderId="3" xfId="0" applyNumberFormat="1" applyFont="1" applyFill="1" applyBorder="1" applyAlignment="1" applyProtection="1">
      <alignment horizontal="center" vertical="center" wrapText="1"/>
      <protection locked="0"/>
    </xf>
    <xf numFmtId="0" fontId="38" fillId="7" borderId="0" xfId="4" applyNumberFormat="1" applyFont="1" applyFill="1" applyBorder="1" applyProtection="1"/>
    <xf numFmtId="0" fontId="33" fillId="7" borderId="0" xfId="4" applyNumberFormat="1" applyFill="1" applyBorder="1" applyProtection="1"/>
    <xf numFmtId="0" fontId="36" fillId="7" borderId="0" xfId="4" applyNumberFormat="1" applyFont="1" applyFill="1" applyBorder="1" applyProtection="1"/>
    <xf numFmtId="0" fontId="12" fillId="2" borderId="0" xfId="4" applyFont="1" applyFill="1" applyProtection="1"/>
    <xf numFmtId="0" fontId="0" fillId="0" borderId="0" xfId="0" applyProtection="1"/>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11" fillId="2" borderId="0" xfId="4" applyFont="1" applyFill="1" applyProtection="1"/>
    <xf numFmtId="0" fontId="37" fillId="2" borderId="0" xfId="4" applyNumberFormat="1" applyFont="1" applyFill="1" applyBorder="1" applyAlignment="1" applyProtection="1">
      <alignment horizontal="left"/>
    </xf>
    <xf numFmtId="0" fontId="10" fillId="2" borderId="0" xfId="4" applyFont="1" applyFill="1" applyProtection="1"/>
    <xf numFmtId="0" fontId="47" fillId="5" borderId="6" xfId="6" applyNumberFormat="1" applyFont="1" applyFill="1" applyAlignment="1" applyProtection="1">
      <alignment horizontal="center"/>
      <protection locked="0"/>
    </xf>
    <xf numFmtId="0" fontId="50" fillId="5" borderId="2" xfId="0" applyFont="1" applyFill="1" applyBorder="1" applyAlignment="1" applyProtection="1">
      <alignment horizontal="center" vertical="center"/>
      <protection locked="0"/>
    </xf>
    <xf numFmtId="0" fontId="52" fillId="5" borderId="2" xfId="0" applyNumberFormat="1" applyFont="1" applyFill="1" applyBorder="1" applyAlignment="1" applyProtection="1">
      <alignment horizontal="center" vertical="center"/>
      <protection locked="0"/>
    </xf>
    <xf numFmtId="0" fontId="52" fillId="5" borderId="3" xfId="0" applyNumberFormat="1" applyFont="1" applyFill="1" applyBorder="1" applyAlignment="1" applyProtection="1">
      <alignment horizontal="center" vertical="center"/>
      <protection locked="0"/>
    </xf>
    <xf numFmtId="0" fontId="53" fillId="5" borderId="2" xfId="0" applyNumberFormat="1" applyFont="1" applyFill="1" applyBorder="1" applyAlignment="1" applyProtection="1">
      <alignment horizontal="center" vertical="center"/>
      <protection locked="0"/>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50" fillId="5" borderId="2" xfId="0" applyFont="1" applyFill="1" applyBorder="1" applyAlignment="1" applyProtection="1">
      <alignment horizontal="center" vertical="center"/>
      <protection locked="0"/>
    </xf>
    <xf numFmtId="0" fontId="52" fillId="5" borderId="2" xfId="0" applyNumberFormat="1" applyFont="1" applyFill="1" applyBorder="1" applyAlignment="1" applyProtection="1">
      <alignment horizontal="center" vertical="center"/>
      <protection locked="0"/>
    </xf>
    <xf numFmtId="0" fontId="52" fillId="5" borderId="3" xfId="0" applyNumberFormat="1" applyFont="1" applyFill="1" applyBorder="1" applyAlignment="1" applyProtection="1">
      <alignment horizontal="center" vertical="center"/>
      <protection locked="0"/>
    </xf>
    <xf numFmtId="0" fontId="53" fillId="5" borderId="2" xfId="0" applyNumberFormat="1" applyFont="1" applyFill="1" applyBorder="1" applyAlignment="1" applyProtection="1">
      <alignment horizontal="center" vertical="center"/>
      <protection locked="0"/>
    </xf>
    <xf numFmtId="0" fontId="53" fillId="5" borderId="3" xfId="0" applyNumberFormat="1" applyFont="1" applyFill="1" applyBorder="1" applyAlignment="1" applyProtection="1">
      <alignment horizontal="center" vertical="center" wrapText="1"/>
      <protection locked="0"/>
    </xf>
    <xf numFmtId="0" fontId="53" fillId="5" borderId="3" xfId="0" applyNumberFormat="1" applyFont="1" applyFill="1" applyBorder="1" applyAlignment="1" applyProtection="1">
      <alignment horizontal="center" vertical="center"/>
      <protection locked="0"/>
    </xf>
    <xf numFmtId="0" fontId="0" fillId="0" borderId="0" xfId="0" applyProtection="1">
      <protection locked="0"/>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0" xfId="4" applyFont="1" applyFill="1" applyBorder="1" applyAlignment="1" applyProtection="1">
      <alignment horizontal="left"/>
    </xf>
    <xf numFmtId="0" fontId="54" fillId="5" borderId="4" xfId="0" applyFont="1" applyFill="1" applyBorder="1" applyAlignment="1" applyProtection="1">
      <alignment horizontal="center" vertical="center"/>
      <protection locked="0"/>
    </xf>
    <xf numFmtId="0" fontId="54" fillId="5" borderId="2" xfId="4" applyFont="1" applyFill="1" applyBorder="1" applyAlignment="1" applyProtection="1">
      <alignment horizontal="center" vertical="center" wrapText="1"/>
      <protection locked="0"/>
    </xf>
    <xf numFmtId="0" fontId="20" fillId="2" borderId="0" xfId="4" applyFont="1" applyFill="1" applyAlignment="1" applyProtection="1">
      <alignment horizontal="center"/>
    </xf>
    <xf numFmtId="0" fontId="37" fillId="2" borderId="0" xfId="5" applyFont="1" applyFill="1" applyBorder="1" applyAlignment="1" applyProtection="1">
      <alignment horizontal="left"/>
    </xf>
    <xf numFmtId="0" fontId="32" fillId="7" borderId="0" xfId="1" applyFill="1" applyBorder="1" applyAlignment="1" applyProtection="1">
      <alignment horizontal="left"/>
    </xf>
    <xf numFmtId="0" fontId="32" fillId="2" borderId="0" xfId="1" applyFill="1" applyBorder="1" applyAlignment="1" applyProtection="1"/>
    <xf numFmtId="0" fontId="37" fillId="2" borderId="0" xfId="5" applyFont="1" applyFill="1" applyProtection="1">
      <protection locked="0"/>
    </xf>
    <xf numFmtId="0" fontId="37" fillId="7" borderId="0" xfId="4" applyNumberFormat="1" applyFont="1" applyFill="1" applyBorder="1" applyProtection="1"/>
    <xf numFmtId="0" fontId="8" fillId="7" borderId="0" xfId="4" applyNumberFormat="1" applyFont="1" applyFill="1" applyBorder="1" applyProtection="1"/>
    <xf numFmtId="0" fontId="0" fillId="7" borderId="0" xfId="0" applyFill="1" applyBorder="1" applyProtection="1"/>
    <xf numFmtId="0" fontId="0" fillId="7" borderId="0" xfId="0" applyFill="1" applyProtection="1"/>
    <xf numFmtId="0" fontId="40" fillId="7" borderId="0" xfId="0" applyFont="1" applyFill="1" applyBorder="1" applyProtection="1"/>
    <xf numFmtId="0" fontId="57" fillId="7" borderId="0" xfId="0" applyFont="1" applyFill="1" applyBorder="1" applyProtection="1"/>
    <xf numFmtId="0" fontId="55" fillId="7" borderId="0" xfId="0" applyFont="1" applyFill="1" applyBorder="1" applyProtection="1"/>
    <xf numFmtId="0" fontId="37" fillId="5" borderId="2" xfId="4" applyNumberFormat="1" applyFont="1" applyFill="1" applyBorder="1" applyAlignment="1" applyProtection="1">
      <alignment horizontal="center"/>
    </xf>
    <xf numFmtId="0" fontId="52" fillId="5" borderId="2" xfId="0" applyFont="1" applyFill="1" applyBorder="1" applyAlignment="1" applyProtection="1">
      <alignment horizontal="center" vertical="center"/>
    </xf>
    <xf numFmtId="0" fontId="52" fillId="5" borderId="7" xfId="0" applyFont="1" applyFill="1" applyBorder="1" applyAlignment="1" applyProtection="1">
      <alignment horizontal="center" vertical="center"/>
    </xf>
    <xf numFmtId="0" fontId="53" fillId="5" borderId="2" xfId="0" applyNumberFormat="1" applyFont="1" applyFill="1" applyBorder="1" applyAlignment="1" applyProtection="1">
      <alignment horizontal="center" vertical="center"/>
    </xf>
    <xf numFmtId="0" fontId="53" fillId="5" borderId="7" xfId="0" applyNumberFormat="1"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xf>
    <xf numFmtId="0" fontId="53" fillId="5" borderId="3" xfId="0" applyNumberFormat="1" applyFont="1" applyFill="1" applyBorder="1" applyAlignment="1" applyProtection="1">
      <alignment horizontal="center" vertical="center" wrapText="1"/>
    </xf>
    <xf numFmtId="0" fontId="53" fillId="5" borderId="3" xfId="0" applyNumberFormat="1" applyFont="1" applyFill="1" applyBorder="1" applyAlignment="1" applyProtection="1">
      <alignment horizontal="center" vertical="center"/>
    </xf>
    <xf numFmtId="0" fontId="58" fillId="5" borderId="2" xfId="0" applyFont="1" applyFill="1" applyBorder="1" applyAlignment="1" applyProtection="1">
      <alignment horizontal="center" vertical="center"/>
    </xf>
    <xf numFmtId="0" fontId="0" fillId="7" borderId="0" xfId="0" applyFont="1" applyFill="1" applyProtection="1"/>
    <xf numFmtId="0" fontId="54" fillId="5" borderId="2" xfId="0" applyFont="1" applyFill="1" applyBorder="1" applyAlignment="1" applyProtection="1">
      <alignment horizontal="center" vertical="center"/>
    </xf>
    <xf numFmtId="0" fontId="53" fillId="5" borderId="2" xfId="4" applyNumberFormat="1" applyFont="1" applyFill="1" applyBorder="1" applyAlignment="1" applyProtection="1">
      <alignment horizontal="center" vertical="center" wrapText="1"/>
    </xf>
    <xf numFmtId="0" fontId="58" fillId="5" borderId="3" xfId="0" applyFont="1" applyFill="1" applyBorder="1" applyAlignment="1" applyProtection="1">
      <alignment horizontal="center" vertical="center"/>
    </xf>
    <xf numFmtId="0" fontId="54" fillId="5" borderId="4" xfId="0" applyFont="1" applyFill="1" applyBorder="1" applyAlignment="1" applyProtection="1">
      <alignment horizontal="center" vertical="center"/>
    </xf>
    <xf numFmtId="0" fontId="54" fillId="5" borderId="3" xfId="0" applyFont="1" applyFill="1" applyBorder="1" applyAlignment="1" applyProtection="1">
      <alignment horizontal="center" vertical="center" wrapText="1"/>
    </xf>
    <xf numFmtId="0" fontId="54" fillId="5" borderId="3" xfId="0" applyFont="1" applyFill="1" applyBorder="1" applyAlignment="1" applyProtection="1">
      <alignment horizontal="center" vertical="center"/>
    </xf>
    <xf numFmtId="0" fontId="54" fillId="5" borderId="2" xfId="4" applyFont="1" applyFill="1" applyBorder="1" applyAlignment="1" applyProtection="1">
      <alignment horizontal="center" vertical="center" wrapText="1"/>
    </xf>
    <xf numFmtId="0" fontId="53" fillId="5" borderId="4" xfId="0" applyFont="1" applyFill="1" applyBorder="1" applyAlignment="1" applyProtection="1">
      <alignment horizontal="center" vertical="center"/>
    </xf>
    <xf numFmtId="0" fontId="53" fillId="5" borderId="3" xfId="0" applyFont="1" applyFill="1" applyBorder="1" applyAlignment="1" applyProtection="1">
      <alignment horizontal="center" vertical="center" wrapText="1"/>
    </xf>
    <xf numFmtId="0" fontId="53" fillId="5" borderId="3" xfId="0" applyFont="1" applyFill="1" applyBorder="1" applyAlignment="1" applyProtection="1">
      <alignment horizontal="center" vertical="center"/>
    </xf>
    <xf numFmtId="0" fontId="54" fillId="5" borderId="1" xfId="0" applyFont="1" applyFill="1" applyBorder="1" applyAlignment="1" applyProtection="1">
      <alignment horizontal="center" vertical="center" wrapText="1"/>
    </xf>
    <xf numFmtId="0" fontId="54" fillId="5" borderId="1" xfId="0" applyFont="1" applyFill="1" applyBorder="1" applyAlignment="1" applyProtection="1">
      <alignment horizontal="center" vertical="center"/>
    </xf>
    <xf numFmtId="0" fontId="59" fillId="5" borderId="1" xfId="0" applyFont="1" applyFill="1" applyBorder="1" applyAlignment="1" applyProtection="1">
      <alignment horizontal="center" vertical="center" wrapText="1"/>
    </xf>
    <xf numFmtId="0" fontId="59" fillId="5" borderId="1" xfId="0" applyFont="1" applyFill="1" applyBorder="1" applyAlignment="1" applyProtection="1">
      <alignment horizontal="center" vertical="center"/>
    </xf>
    <xf numFmtId="0" fontId="52" fillId="5" borderId="2" xfId="0" applyFont="1" applyFill="1" applyBorder="1" applyAlignment="1" applyProtection="1">
      <alignment horizontal="center" vertical="center" wrapText="1"/>
    </xf>
    <xf numFmtId="0" fontId="52" fillId="5" borderId="3" xfId="0" applyFont="1" applyFill="1" applyBorder="1" applyAlignment="1" applyProtection="1">
      <alignment horizontal="center" vertical="center" wrapText="1"/>
    </xf>
    <xf numFmtId="49" fontId="53" fillId="5" borderId="4" xfId="0" applyNumberFormat="1" applyFont="1" applyFill="1" applyBorder="1" applyAlignment="1" applyProtection="1">
      <alignment horizontal="center" vertical="center"/>
    </xf>
    <xf numFmtId="0" fontId="54" fillId="5" borderId="3" xfId="0" applyNumberFormat="1" applyFont="1" applyFill="1" applyBorder="1" applyAlignment="1" applyProtection="1">
      <alignment horizontal="center" vertical="center" wrapText="1"/>
    </xf>
    <xf numFmtId="0" fontId="54" fillId="5" borderId="3" xfId="0" applyNumberFormat="1" applyFont="1" applyFill="1" applyBorder="1" applyAlignment="1" applyProtection="1">
      <alignment horizontal="center" vertical="center"/>
    </xf>
    <xf numFmtId="0" fontId="53" fillId="5" borderId="1" xfId="0" applyFont="1" applyFill="1" applyBorder="1" applyAlignment="1" applyProtection="1">
      <alignment horizontal="center" vertical="center" wrapText="1"/>
    </xf>
    <xf numFmtId="0" fontId="53" fillId="5" borderId="1" xfId="0" applyFont="1" applyFill="1" applyBorder="1" applyAlignment="1" applyProtection="1">
      <alignment horizontal="center" vertical="center"/>
    </xf>
    <xf numFmtId="0" fontId="52" fillId="5" borderId="2" xfId="0" applyNumberFormat="1" applyFont="1" applyFill="1" applyBorder="1" applyAlignment="1" applyProtection="1">
      <alignment horizontal="center" vertical="center"/>
    </xf>
    <xf numFmtId="0" fontId="52" fillId="5" borderId="3" xfId="0" applyNumberFormat="1" applyFont="1" applyFill="1" applyBorder="1" applyAlignment="1" applyProtection="1">
      <alignment horizontal="center" vertical="center"/>
    </xf>
    <xf numFmtId="0" fontId="54" fillId="5" borderId="2" xfId="0" applyNumberFormat="1" applyFont="1" applyFill="1" applyBorder="1" applyAlignment="1" applyProtection="1">
      <alignment horizontal="center" vertical="center"/>
    </xf>
    <xf numFmtId="0" fontId="58" fillId="5" borderId="2" xfId="0" applyNumberFormat="1" applyFont="1" applyFill="1" applyBorder="1" applyAlignment="1" applyProtection="1">
      <alignment horizontal="center" vertical="center"/>
    </xf>
    <xf numFmtId="0" fontId="58" fillId="5" borderId="3" xfId="0" applyNumberFormat="1" applyFont="1" applyFill="1" applyBorder="1" applyAlignment="1" applyProtection="1">
      <alignment horizontal="center" vertical="center" wrapText="1"/>
    </xf>
    <xf numFmtId="0" fontId="32" fillId="7" borderId="0" xfId="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2" xfId="4" applyFont="1" applyFill="1" applyBorder="1" applyAlignment="1" applyProtection="1">
      <alignment horizontal="center"/>
    </xf>
    <xf numFmtId="0" fontId="35" fillId="4" borderId="0" xfId="0" applyFont="1" applyFill="1" applyBorder="1" applyAlignment="1">
      <alignment vertical="center"/>
    </xf>
    <xf numFmtId="0" fontId="52" fillId="0" borderId="3" xfId="0" applyFont="1" applyFill="1" applyBorder="1" applyAlignment="1" applyProtection="1">
      <alignment horizontal="center" vertical="center"/>
    </xf>
    <xf numFmtId="0" fontId="53" fillId="0" borderId="3" xfId="0" applyNumberFormat="1" applyFont="1" applyFill="1" applyBorder="1" applyAlignment="1" applyProtection="1">
      <alignment horizontal="center" vertical="center" wrapText="1"/>
    </xf>
    <xf numFmtId="0" fontId="53" fillId="0" borderId="3" xfId="0" applyNumberFormat="1" applyFont="1" applyFill="1" applyBorder="1" applyAlignment="1" applyProtection="1">
      <alignment horizontal="center" vertical="center"/>
    </xf>
    <xf numFmtId="0" fontId="49" fillId="5" borderId="2" xfId="4" applyNumberFormat="1" applyFont="1" applyFill="1" applyBorder="1" applyAlignment="1" applyProtection="1">
      <alignment horizontal="center" vertical="center"/>
      <protection locked="0"/>
    </xf>
    <xf numFmtId="0" fontId="7" fillId="2" borderId="0" xfId="4" applyFont="1" applyFill="1" applyProtection="1"/>
    <xf numFmtId="0" fontId="6" fillId="2" borderId="0" xfId="4" applyFont="1" applyFill="1" applyProtection="1"/>
    <xf numFmtId="0" fontId="37" fillId="2" borderId="0" xfId="4" applyFont="1" applyFill="1" applyBorder="1" applyAlignment="1" applyProtection="1">
      <alignment horizontal="left"/>
    </xf>
    <xf numFmtId="0" fontId="5" fillId="2" borderId="0" xfId="4" applyFont="1" applyFill="1" applyProtection="1"/>
    <xf numFmtId="0" fontId="4" fillId="2" borderId="0" xfId="4" applyFont="1" applyFill="1" applyProtection="1"/>
    <xf numFmtId="0" fontId="3" fillId="2" borderId="0" xfId="4" applyFont="1" applyFill="1" applyProtection="1"/>
    <xf numFmtId="0" fontId="40" fillId="7" borderId="0" xfId="3" applyFont="1" applyFill="1" applyBorder="1" applyAlignment="1">
      <alignment horizontal="left"/>
    </xf>
    <xf numFmtId="0" fontId="32" fillId="7" borderId="0" xfId="1" applyFill="1" applyBorder="1" applyAlignment="1" applyProtection="1">
      <alignment horizontal="left"/>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2" fillId="2" borderId="0" xfId="4" applyFont="1" applyFill="1" applyProtection="1"/>
    <xf numFmtId="0" fontId="1" fillId="2" borderId="0" xfId="4" applyFont="1" applyFill="1" applyProtection="1">
      <protection locked="0"/>
    </xf>
    <xf numFmtId="0" fontId="32" fillId="7" borderId="0" xfId="1" applyFill="1" applyBorder="1" applyAlignment="1" applyProtection="1">
      <alignment horizontal="left"/>
    </xf>
    <xf numFmtId="0" fontId="32" fillId="4" borderId="0" xfId="1" applyFill="1" applyBorder="1" applyAlignment="1" applyProtection="1">
      <alignment horizontal="center"/>
    </xf>
    <xf numFmtId="0" fontId="40" fillId="7" borderId="0" xfId="3" applyFont="1" applyFill="1" applyBorder="1" applyAlignment="1">
      <alignment horizontal="left"/>
    </xf>
    <xf numFmtId="0" fontId="32" fillId="7" borderId="0" xfId="1" applyFill="1" applyBorder="1" applyAlignment="1" applyProtection="1">
      <alignment horizontal="center"/>
    </xf>
    <xf numFmtId="0" fontId="32" fillId="7" borderId="0" xfId="1" applyFill="1" applyBorder="1" applyAlignment="1" applyProtection="1"/>
    <xf numFmtId="0" fontId="31" fillId="4" borderId="0" xfId="0" applyFont="1" applyFill="1" applyBorder="1" applyAlignment="1">
      <alignment horizontal="center"/>
    </xf>
    <xf numFmtId="0" fontId="42" fillId="7" borderId="0" xfId="2" applyFont="1" applyFill="1" applyBorder="1" applyAlignment="1" applyProtection="1"/>
    <xf numFmtId="0" fontId="32" fillId="4" borderId="0" xfId="1" applyFill="1" applyBorder="1" applyAlignment="1" applyProtection="1">
      <alignment horizontal="left" vertical="center" wrapText="1"/>
    </xf>
    <xf numFmtId="0" fontId="30" fillId="4" borderId="0" xfId="0" applyFont="1" applyFill="1" applyBorder="1" applyAlignment="1">
      <alignment horizontal="left" vertical="center" wrapText="1"/>
    </xf>
    <xf numFmtId="0" fontId="30" fillId="4" borderId="0" xfId="0" applyFont="1" applyFill="1" applyBorder="1" applyAlignment="1">
      <alignment horizontal="center" vertical="center" wrapText="1"/>
    </xf>
    <xf numFmtId="0" fontId="35" fillId="4" borderId="0" xfId="0" applyFont="1" applyFill="1" applyBorder="1" applyAlignment="1">
      <alignment horizontal="center" vertical="center"/>
    </xf>
    <xf numFmtId="0" fontId="20" fillId="2" borderId="0" xfId="4" applyFont="1" applyFill="1" applyAlignment="1" applyProtection="1">
      <alignment horizontal="center"/>
    </xf>
    <xf numFmtId="0" fontId="20" fillId="2" borderId="0" xfId="4" applyFont="1" applyFill="1" applyBorder="1" applyAlignment="1" applyProtection="1">
      <alignment horizontal="center"/>
    </xf>
    <xf numFmtId="0" fontId="37" fillId="2" borderId="0" xfId="4" applyNumberFormat="1" applyFont="1" applyFill="1" applyBorder="1" applyAlignment="1" applyProtection="1">
      <alignment horizontal="left"/>
    </xf>
    <xf numFmtId="0" fontId="37" fillId="2" borderId="0" xfId="4" applyFont="1" applyFill="1" applyBorder="1" applyAlignment="1" applyProtection="1">
      <alignment horizontal="left"/>
    </xf>
    <xf numFmtId="0" fontId="37" fillId="2" borderId="2" xfId="4" applyFont="1" applyFill="1" applyBorder="1" applyAlignment="1" applyProtection="1">
      <alignment horizontal="center"/>
    </xf>
    <xf numFmtId="0" fontId="53" fillId="0" borderId="7" xfId="0" applyNumberFormat="1" applyFont="1" applyFill="1" applyBorder="1" applyAlignment="1" applyProtection="1">
      <alignment horizontal="left" vertical="center" wrapText="1"/>
    </xf>
    <xf numFmtId="0" fontId="53" fillId="0" borderId="9" xfId="0" applyNumberFormat="1" applyFont="1" applyFill="1" applyBorder="1" applyAlignment="1" applyProtection="1">
      <alignment horizontal="left" vertical="center" wrapText="1"/>
    </xf>
    <xf numFmtId="0" fontId="53" fillId="0" borderId="3" xfId="0" applyNumberFormat="1" applyFont="1" applyFill="1" applyBorder="1" applyAlignment="1" applyProtection="1">
      <alignment horizontal="left" vertical="center" wrapText="1"/>
    </xf>
    <xf numFmtId="0" fontId="37" fillId="2" borderId="10" xfId="4" applyFont="1" applyFill="1" applyBorder="1" applyAlignment="1" applyProtection="1">
      <alignment horizontal="center"/>
    </xf>
    <xf numFmtId="0" fontId="37" fillId="2" borderId="11" xfId="4" applyFont="1" applyFill="1" applyBorder="1" applyAlignment="1" applyProtection="1">
      <alignment horizontal="center"/>
    </xf>
    <xf numFmtId="0" fontId="37" fillId="2" borderId="12" xfId="4" applyFont="1" applyFill="1" applyBorder="1" applyAlignment="1" applyProtection="1">
      <alignment horizontal="center"/>
    </xf>
    <xf numFmtId="0" fontId="13" fillId="2" borderId="10" xfId="4" applyFont="1" applyFill="1" applyBorder="1" applyAlignment="1" applyProtection="1">
      <alignment horizontal="center"/>
    </xf>
    <xf numFmtId="0" fontId="13" fillId="2" borderId="11" xfId="4" applyFont="1" applyFill="1" applyBorder="1" applyAlignment="1" applyProtection="1">
      <alignment horizontal="center"/>
    </xf>
    <xf numFmtId="0" fontId="13" fillId="2" borderId="12" xfId="4" applyFont="1" applyFill="1" applyBorder="1" applyAlignment="1" applyProtection="1">
      <alignment horizontal="center"/>
    </xf>
    <xf numFmtId="0" fontId="37" fillId="2" borderId="7" xfId="4" applyFont="1" applyFill="1" applyBorder="1" applyAlignment="1" applyProtection="1">
      <alignment horizontal="center"/>
    </xf>
    <xf numFmtId="0" fontId="37" fillId="2" borderId="9" xfId="4" applyFont="1" applyFill="1" applyBorder="1" applyAlignment="1" applyProtection="1">
      <alignment horizontal="center"/>
    </xf>
    <xf numFmtId="0" fontId="21" fillId="2" borderId="7" xfId="4" applyFont="1" applyFill="1" applyBorder="1" applyAlignment="1" applyProtection="1">
      <alignment horizontal="center"/>
    </xf>
    <xf numFmtId="0" fontId="21" fillId="2" borderId="9" xfId="4" applyFont="1" applyFill="1" applyBorder="1" applyAlignment="1" applyProtection="1">
      <alignment horizontal="center"/>
    </xf>
    <xf numFmtId="0" fontId="37" fillId="2" borderId="3" xfId="4" applyFont="1" applyFill="1" applyBorder="1" applyAlignment="1" applyProtection="1">
      <alignment horizontal="center"/>
    </xf>
    <xf numFmtId="0" fontId="21" fillId="2" borderId="3" xfId="4" applyFont="1" applyFill="1" applyBorder="1" applyAlignment="1" applyProtection="1">
      <alignment horizontal="center"/>
    </xf>
    <xf numFmtId="0" fontId="56" fillId="2" borderId="0" xfId="5" applyFont="1" applyFill="1" applyBorder="1" applyAlignment="1" applyProtection="1">
      <alignment horizontal="left"/>
    </xf>
    <xf numFmtId="0" fontId="32" fillId="2" borderId="0" xfId="1" applyFill="1" applyBorder="1" applyAlignment="1" applyProtection="1">
      <alignment horizontal="left"/>
    </xf>
    <xf numFmtId="0" fontId="9" fillId="2" borderId="0" xfId="4" applyFont="1" applyFill="1" applyAlignment="1" applyProtection="1">
      <alignment horizontal="center"/>
    </xf>
    <xf numFmtId="0" fontId="9" fillId="2" borderId="13" xfId="4" applyFont="1" applyFill="1" applyBorder="1" applyAlignment="1" applyProtection="1">
      <alignment horizontal="center"/>
    </xf>
    <xf numFmtId="0" fontId="37" fillId="2" borderId="0" xfId="5" applyFont="1" applyFill="1" applyBorder="1" applyAlignment="1" applyProtection="1">
      <alignment horizontal="left"/>
    </xf>
    <xf numFmtId="0" fontId="6" fillId="2" borderId="0" xfId="4" applyFont="1" applyFill="1" applyAlignment="1" applyProtection="1">
      <alignment horizontal="center"/>
    </xf>
    <xf numFmtId="0" fontId="37" fillId="2" borderId="2" xfId="4" applyNumberFormat="1" applyFont="1" applyFill="1" applyBorder="1" applyAlignment="1" applyProtection="1">
      <alignment horizontal="center"/>
    </xf>
  </cellXfs>
  <cellStyles count="20">
    <cellStyle name="Check Cell" xfId="6" builtinId="23"/>
    <cellStyle name="Hyperlink" xfId="1" builtinId="8"/>
    <cellStyle name="Hyperlink 2" xfId="2" xr:uid="{00000000-0005-0000-0000-000002000000}"/>
    <cellStyle name="Normal" xfId="0" builtinId="0"/>
    <cellStyle name="Normal 2" xfId="3" xr:uid="{00000000-0005-0000-0000-000004000000}"/>
    <cellStyle name="Normal 3" xfId="4" xr:uid="{00000000-0005-0000-0000-000005000000}"/>
    <cellStyle name="Normal 3 2" xfId="5" xr:uid="{00000000-0005-0000-0000-000006000000}"/>
    <cellStyle name="Normal 3 2 2" xfId="10" xr:uid="{00000000-0005-0000-0000-000007000000}"/>
    <cellStyle name="Normal 3 2 2 2" xfId="17" xr:uid="{00000000-0005-0000-0000-000008000000}"/>
    <cellStyle name="Normal 3 2 3" xfId="13" xr:uid="{00000000-0005-0000-0000-000009000000}"/>
    <cellStyle name="Normal 3 3" xfId="9" xr:uid="{00000000-0005-0000-0000-00000A000000}"/>
    <cellStyle name="Normal 3 3 2" xfId="16" xr:uid="{00000000-0005-0000-0000-00000B000000}"/>
    <cellStyle name="Normal 3 4" xfId="12" xr:uid="{00000000-0005-0000-0000-00000C000000}"/>
    <cellStyle name="Normal 4" xfId="7" xr:uid="{00000000-0005-0000-0000-00000D000000}"/>
    <cellStyle name="Normal 4 2" xfId="11" xr:uid="{00000000-0005-0000-0000-00000E000000}"/>
    <cellStyle name="Normal 4 2 2" xfId="18" xr:uid="{00000000-0005-0000-0000-00000F000000}"/>
    <cellStyle name="Normal 4 3" xfId="14" xr:uid="{00000000-0005-0000-0000-000010000000}"/>
    <cellStyle name="Normal 5" xfId="8" xr:uid="{00000000-0005-0000-0000-000011000000}"/>
    <cellStyle name="Normal 5 2" xfId="15" xr:uid="{00000000-0005-0000-0000-000012000000}"/>
    <cellStyle name="Normal 6" xfId="19" xr:uid="{00000000-0005-0000-0000-000013000000}"/>
  </cellStyles>
  <dxfs count="4988">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strike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Pareto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barChart>
        <c:barDir val="col"/>
        <c:grouping val="clustered"/>
        <c:varyColors val="0"/>
        <c:ser>
          <c:idx val="1"/>
          <c:order val="0"/>
          <c:tx>
            <c:strRef>
              <c:f>'Pareto Chart with Control Limit'!$E$12</c:f>
              <c:strCache>
                <c:ptCount val="1"/>
                <c:pt idx="0">
                  <c:v>Rate per 100</c:v>
                </c:pt>
              </c:strCache>
            </c:strRef>
          </c:tx>
          <c:spPr>
            <a:solidFill>
              <a:srgbClr val="0070C0"/>
            </a:solidFill>
            <a:ln w="41275">
              <a:noFill/>
            </a:ln>
          </c:spPr>
          <c:invertIfNegative val="0"/>
          <c:cat>
            <c:numRef>
              <c:f>'Pareto Chart with Control Limit'!Interval</c:f>
              <c:numCache>
                <c:formatCode>General</c:formatCode>
                <c:ptCount val="1"/>
              </c:numCache>
            </c:numRef>
          </c:cat>
          <c:val>
            <c:numRef>
              <c:f>'Pareto Chart with Control Limit'!Rate</c:f>
              <c:numCache>
                <c:formatCode>General</c:formatCode>
                <c:ptCount val="1"/>
                <c:pt idx="0">
                  <c:v>#N/A</c:v>
                </c:pt>
              </c:numCache>
            </c:numRef>
          </c:val>
          <c:extLst>
            <c:ext xmlns:c16="http://schemas.microsoft.com/office/drawing/2014/chart" uri="{C3380CC4-5D6E-409C-BE32-E72D297353CC}">
              <c16:uniqueId val="{00000000-D601-48E0-AA72-1B365EFAD4AA}"/>
            </c:ext>
          </c:extLst>
        </c:ser>
        <c:dLbls>
          <c:showLegendKey val="0"/>
          <c:showVal val="0"/>
          <c:showCatName val="0"/>
          <c:showSerName val="0"/>
          <c:showPercent val="0"/>
          <c:showBubbleSize val="0"/>
        </c:dLbls>
        <c:gapWidth val="150"/>
        <c:axId val="115096192"/>
        <c:axId val="115106560"/>
      </c:barChart>
      <c:lineChart>
        <c:grouping val="standard"/>
        <c:varyColors val="0"/>
        <c:ser>
          <c:idx val="0"/>
          <c:order val="1"/>
          <c:tx>
            <c:strRef>
              <c:f>'Pareto Chart with Control Limit'!$G$12</c:f>
              <c:strCache>
                <c:ptCount val="1"/>
                <c:pt idx="0">
                  <c:v>UCL (3 SD)</c:v>
                </c:pt>
              </c:strCache>
            </c:strRef>
          </c:tx>
          <c:spPr>
            <a:ln>
              <a:solidFill>
                <a:srgbClr val="FF0000"/>
              </a:solidFill>
            </a:ln>
          </c:spPr>
          <c:marker>
            <c:symbol val="none"/>
          </c:marker>
          <c:cat>
            <c:numRef>
              <c:f>'Pareto Chart with Control Limit'!Interval</c:f>
              <c:numCache>
                <c:formatCode>General</c:formatCode>
                <c:ptCount val="1"/>
              </c:numCache>
            </c:numRef>
          </c:cat>
          <c:val>
            <c:numRef>
              <c:f>'Pareto Chart with Control Limit'!UCL</c:f>
              <c:numCache>
                <c:formatCode>General</c:formatCode>
                <c:ptCount val="1"/>
                <c:pt idx="0">
                  <c:v>#N/A</c:v>
                </c:pt>
              </c:numCache>
            </c:numRef>
          </c:val>
          <c:smooth val="0"/>
          <c:extLst>
            <c:ext xmlns:c16="http://schemas.microsoft.com/office/drawing/2014/chart" uri="{C3380CC4-5D6E-409C-BE32-E72D297353CC}">
              <c16:uniqueId val="{00000001-D601-48E0-AA72-1B365EFAD4AA}"/>
            </c:ext>
          </c:extLst>
        </c:ser>
        <c:ser>
          <c:idx val="2"/>
          <c:order val="2"/>
          <c:tx>
            <c:strRef>
              <c:f>'Pareto Chart with Control Limit'!$F$12</c:f>
              <c:strCache>
                <c:ptCount val="1"/>
                <c:pt idx="0">
                  <c:v>Average</c:v>
                </c:pt>
              </c:strCache>
            </c:strRef>
          </c:tx>
          <c:spPr>
            <a:ln>
              <a:solidFill>
                <a:srgbClr val="00B050"/>
              </a:solidFill>
            </a:ln>
          </c:spPr>
          <c:marker>
            <c:symbol val="none"/>
          </c:marker>
          <c:val>
            <c:numRef>
              <c:f>'Pareto Chart with Control Limit'!Average</c:f>
              <c:numCache>
                <c:formatCode>General</c:formatCode>
                <c:ptCount val="1"/>
                <c:pt idx="0">
                  <c:v>#N/A</c:v>
                </c:pt>
              </c:numCache>
            </c:numRef>
          </c:val>
          <c:smooth val="0"/>
          <c:extLst>
            <c:ext xmlns:c16="http://schemas.microsoft.com/office/drawing/2014/chart" uri="{C3380CC4-5D6E-409C-BE32-E72D297353CC}">
              <c16:uniqueId val="{00000002-D601-48E0-AA72-1B365EFAD4AA}"/>
            </c:ext>
          </c:extLst>
        </c:ser>
        <c:dLbls>
          <c:showLegendKey val="0"/>
          <c:showVal val="0"/>
          <c:showCatName val="0"/>
          <c:showSerName val="0"/>
          <c:showPercent val="0"/>
          <c:showBubbleSize val="0"/>
        </c:dLbls>
        <c:marker val="1"/>
        <c:smooth val="0"/>
        <c:axId val="115096192"/>
        <c:axId val="115106560"/>
      </c:lineChart>
      <c:catAx>
        <c:axId val="115096192"/>
        <c:scaling>
          <c:orientation val="minMax"/>
        </c:scaling>
        <c:delete val="0"/>
        <c:axPos val="b"/>
        <c:title>
          <c:tx>
            <c:strRef>
              <c:f>'Pareto Chart with Control Limit'!$B$12</c:f>
              <c:strCache>
                <c:ptCount val="1"/>
                <c:pt idx="0">
                  <c:v>ID</c:v>
                </c:pt>
              </c:strCache>
            </c:strRef>
          </c:tx>
          <c:overlay val="0"/>
        </c:title>
        <c:numFmt formatCode="General" sourceLinked="1"/>
        <c:majorTickMark val="none"/>
        <c:minorTickMark val="none"/>
        <c:tickLblPos val="nextTo"/>
        <c:crossAx val="115106560"/>
        <c:crosses val="autoZero"/>
        <c:auto val="1"/>
        <c:lblAlgn val="ctr"/>
        <c:lblOffset val="100"/>
        <c:noMultiLvlLbl val="0"/>
      </c:catAx>
      <c:valAx>
        <c:axId val="115106560"/>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1509619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Moving S Chart</a:t>
            </a:r>
            <a:endParaRPr lang="en-US"/>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Maintenance'!$I$14</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'Normalized I Chart Maintenance'!Interval</c:f>
              <c:numCache>
                <c:formatCode>General</c:formatCode>
                <c:ptCount val="1"/>
              </c:numCache>
            </c:numRef>
          </c:cat>
          <c:val>
            <c:numRef>
              <c:f>'Normalized I Chart Maintenance'!S</c:f>
              <c:numCache>
                <c:formatCode>General</c:formatCode>
                <c:ptCount val="1"/>
                <c:pt idx="0">
                  <c:v>#N/A</c:v>
                </c:pt>
              </c:numCache>
            </c:numRef>
          </c:val>
          <c:smooth val="0"/>
          <c:extLst>
            <c:ext xmlns:c16="http://schemas.microsoft.com/office/drawing/2014/chart" uri="{C3380CC4-5D6E-409C-BE32-E72D297353CC}">
              <c16:uniqueId val="{00000000-F5D4-42A0-B694-2BF504A2916D}"/>
            </c:ext>
          </c:extLst>
        </c:ser>
        <c:ser>
          <c:idx val="0"/>
          <c:order val="1"/>
          <c:tx>
            <c:strRef>
              <c:f>'Normalized I Chart Maintenance'!$L$14</c:f>
              <c:strCache>
                <c:ptCount val="1"/>
                <c:pt idx="0">
                  <c:v>UCL (Exact)</c:v>
                </c:pt>
              </c:strCache>
            </c:strRef>
          </c:tx>
          <c:spPr>
            <a:ln>
              <a:solidFill>
                <a:srgbClr val="FF0000"/>
              </a:solidFill>
            </a:ln>
          </c:spPr>
          <c:marker>
            <c:symbol val="none"/>
          </c:marker>
          <c:cat>
            <c:numRef>
              <c:f>'Normalized I Chart Maintenance'!Interval</c:f>
              <c:numCache>
                <c:formatCode>General</c:formatCode>
                <c:ptCount val="1"/>
              </c:numCache>
            </c:numRef>
          </c:cat>
          <c:val>
            <c:numRef>
              <c:f>'Normalized I Chart Maintenance'!SUCL</c:f>
              <c:numCache>
                <c:formatCode>General</c:formatCode>
                <c:ptCount val="1"/>
                <c:pt idx="0">
                  <c:v>#N/A</c:v>
                </c:pt>
              </c:numCache>
            </c:numRef>
          </c:val>
          <c:smooth val="0"/>
          <c:extLst>
            <c:ext xmlns:c16="http://schemas.microsoft.com/office/drawing/2014/chart" uri="{C3380CC4-5D6E-409C-BE32-E72D297353CC}">
              <c16:uniqueId val="{00000001-F5D4-42A0-B694-2BF504A2916D}"/>
            </c:ext>
          </c:extLst>
        </c:ser>
        <c:ser>
          <c:idx val="3"/>
          <c:order val="2"/>
          <c:tx>
            <c:strRef>
              <c:f>'Normalized I Chart Maintenance'!$J$14</c:f>
              <c:strCache>
                <c:ptCount val="1"/>
                <c:pt idx="0">
                  <c:v>Center</c:v>
                </c:pt>
              </c:strCache>
            </c:strRef>
          </c:tx>
          <c:spPr>
            <a:ln>
              <a:solidFill>
                <a:srgbClr val="00B050"/>
              </a:solidFill>
            </a:ln>
          </c:spPr>
          <c:marker>
            <c:symbol val="none"/>
          </c:marker>
          <c:cat>
            <c:numRef>
              <c:f>'Normalized I Chart Maintenance'!Interval</c:f>
              <c:numCache>
                <c:formatCode>General</c:formatCode>
                <c:ptCount val="1"/>
              </c:numCache>
            </c:numRef>
          </c:cat>
          <c:val>
            <c:numRef>
              <c:f>'Normalized I Chart Maintenance'!SCenter</c:f>
              <c:numCache>
                <c:formatCode>General</c:formatCode>
                <c:ptCount val="1"/>
                <c:pt idx="0">
                  <c:v>#N/A</c:v>
                </c:pt>
              </c:numCache>
            </c:numRef>
          </c:val>
          <c:smooth val="0"/>
          <c:extLst>
            <c:ext xmlns:c16="http://schemas.microsoft.com/office/drawing/2014/chart" uri="{C3380CC4-5D6E-409C-BE32-E72D297353CC}">
              <c16:uniqueId val="{00000002-F5D4-42A0-B694-2BF504A2916D}"/>
            </c:ext>
          </c:extLst>
        </c:ser>
        <c:ser>
          <c:idx val="2"/>
          <c:order val="3"/>
          <c:tx>
            <c:strRef>
              <c:f>'Normalized I Chart Maintenance'!$K$14</c:f>
              <c:strCache>
                <c:ptCount val="1"/>
                <c:pt idx="0">
                  <c:v>LCL (Exact)</c:v>
                </c:pt>
              </c:strCache>
            </c:strRef>
          </c:tx>
          <c:spPr>
            <a:ln>
              <a:solidFill>
                <a:srgbClr val="C00000"/>
              </a:solidFill>
            </a:ln>
          </c:spPr>
          <c:marker>
            <c:symbol val="none"/>
          </c:marker>
          <c:val>
            <c:numRef>
              <c:f>'Normalized I Chart Maintenance'!SLCL</c:f>
              <c:numCache>
                <c:formatCode>General</c:formatCode>
                <c:ptCount val="1"/>
                <c:pt idx="0">
                  <c:v>#N/A</c:v>
                </c:pt>
              </c:numCache>
            </c:numRef>
          </c:val>
          <c:smooth val="0"/>
          <c:extLst>
            <c:ext xmlns:c16="http://schemas.microsoft.com/office/drawing/2014/chart" uri="{C3380CC4-5D6E-409C-BE32-E72D297353CC}">
              <c16:uniqueId val="{00000003-F5D4-42A0-B694-2BF504A2916D}"/>
            </c:ext>
          </c:extLst>
        </c:ser>
        <c:dLbls>
          <c:showLegendKey val="0"/>
          <c:showVal val="0"/>
          <c:showCatName val="0"/>
          <c:showSerName val="0"/>
          <c:showPercent val="0"/>
          <c:showBubbleSize val="0"/>
        </c:dLbls>
        <c:marker val="1"/>
        <c:smooth val="0"/>
        <c:axId val="171844352"/>
        <c:axId val="171846272"/>
      </c:lineChart>
      <c:catAx>
        <c:axId val="171844352"/>
        <c:scaling>
          <c:orientation val="minMax"/>
        </c:scaling>
        <c:delete val="0"/>
        <c:axPos val="b"/>
        <c:title>
          <c:tx>
            <c:strRef>
              <c:f>'Normalized I Chart Maintenance'!$B$14</c:f>
              <c:strCache>
                <c:ptCount val="1"/>
                <c:pt idx="0">
                  <c:v>Interval</c:v>
                </c:pt>
              </c:strCache>
            </c:strRef>
          </c:tx>
          <c:overlay val="0"/>
        </c:title>
        <c:numFmt formatCode="General" sourceLinked="1"/>
        <c:majorTickMark val="none"/>
        <c:minorTickMark val="none"/>
        <c:tickLblPos val="nextTo"/>
        <c:crossAx val="171846272"/>
        <c:crosses val="autoZero"/>
        <c:auto val="1"/>
        <c:lblAlgn val="ctr"/>
        <c:lblOffset val="100"/>
        <c:noMultiLvlLbl val="0"/>
      </c:catAx>
      <c:valAx>
        <c:axId val="17184627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184435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Box-Cox  I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Setup'!$C$15</c:f>
              <c:strCache>
                <c:ptCount val="1"/>
                <c:pt idx="0">
                  <c:v>Value</c:v>
                </c:pt>
              </c:strCache>
            </c:strRef>
          </c:tx>
          <c:spPr>
            <a:ln w="41275">
              <a:solidFill>
                <a:schemeClr val="tx1"/>
              </a:solidFill>
            </a:ln>
          </c:spPr>
          <c:marker>
            <c:symbol val="diamond"/>
            <c:size val="10"/>
            <c:spPr>
              <a:solidFill>
                <a:schemeClr val="tx1"/>
              </a:solidFill>
              <a:ln>
                <a:solidFill>
                  <a:schemeClr val="tx1"/>
                </a:solidFill>
              </a:ln>
            </c:spPr>
          </c:marker>
          <c:cat>
            <c:numRef>
              <c:f>'Box-Cox I Chart Setup'!Interval</c:f>
              <c:numCache>
                <c:formatCode>General</c:formatCode>
                <c:ptCount val="1"/>
              </c:numCache>
            </c:numRef>
          </c:cat>
          <c:val>
            <c:numRef>
              <c:f>'Box-Cox I Chart Setup'!Value</c:f>
              <c:numCache>
                <c:formatCode>General</c:formatCode>
                <c:ptCount val="1"/>
                <c:pt idx="0">
                  <c:v>#N/A</c:v>
                </c:pt>
              </c:numCache>
            </c:numRef>
          </c:val>
          <c:smooth val="0"/>
          <c:extLst>
            <c:ext xmlns:c16="http://schemas.microsoft.com/office/drawing/2014/chart" uri="{C3380CC4-5D6E-409C-BE32-E72D297353CC}">
              <c16:uniqueId val="{00000000-9F56-47BA-B20F-A19597272DDB}"/>
            </c:ext>
          </c:extLst>
        </c:ser>
        <c:ser>
          <c:idx val="0"/>
          <c:order val="1"/>
          <c:tx>
            <c:strRef>
              <c:f>'Box-Cox I Chart Setup'!$G$15</c:f>
              <c:strCache>
                <c:ptCount val="1"/>
                <c:pt idx="0">
                  <c:v>UCL (3 SD)</c:v>
                </c:pt>
              </c:strCache>
            </c:strRef>
          </c:tx>
          <c:spPr>
            <a:ln>
              <a:solidFill>
                <a:srgbClr val="FF0000"/>
              </a:solidFill>
            </a:ln>
          </c:spPr>
          <c:marker>
            <c:symbol val="none"/>
          </c:marker>
          <c:cat>
            <c:numRef>
              <c:f>'Box-Cox I Chart Setup'!Interval</c:f>
              <c:numCache>
                <c:formatCode>General</c:formatCode>
                <c:ptCount val="1"/>
              </c:numCache>
            </c:numRef>
          </c:cat>
          <c:val>
            <c:numRef>
              <c:f>'Box-Cox I Chart Setup'!UCL</c:f>
              <c:numCache>
                <c:formatCode>General</c:formatCode>
                <c:ptCount val="1"/>
                <c:pt idx="0">
                  <c:v>#N/A</c:v>
                </c:pt>
              </c:numCache>
            </c:numRef>
          </c:val>
          <c:smooth val="0"/>
          <c:extLst>
            <c:ext xmlns:c16="http://schemas.microsoft.com/office/drawing/2014/chart" uri="{C3380CC4-5D6E-409C-BE32-E72D297353CC}">
              <c16:uniqueId val="{00000001-9F56-47BA-B20F-A19597272DDB}"/>
            </c:ext>
          </c:extLst>
        </c:ser>
        <c:ser>
          <c:idx val="3"/>
          <c:order val="2"/>
          <c:tx>
            <c:strRef>
              <c:f>'Box-Cox I Chart Setup'!$E$15</c:f>
              <c:strCache>
                <c:ptCount val="1"/>
                <c:pt idx="0">
                  <c:v>Center</c:v>
                </c:pt>
              </c:strCache>
            </c:strRef>
          </c:tx>
          <c:spPr>
            <a:ln>
              <a:solidFill>
                <a:srgbClr val="00B050"/>
              </a:solidFill>
            </a:ln>
          </c:spPr>
          <c:marker>
            <c:symbol val="none"/>
          </c:marker>
          <c:cat>
            <c:numRef>
              <c:f>'Box-Cox I Chart Setup'!Interval</c:f>
              <c:numCache>
                <c:formatCode>General</c:formatCode>
                <c:ptCount val="1"/>
              </c:numCache>
            </c:numRef>
          </c:cat>
          <c:val>
            <c:numRef>
              <c:f>'Box-Cox I Chart Setup'!Center</c:f>
              <c:numCache>
                <c:formatCode>General</c:formatCode>
                <c:ptCount val="1"/>
                <c:pt idx="0">
                  <c:v>#N/A</c:v>
                </c:pt>
              </c:numCache>
            </c:numRef>
          </c:val>
          <c:smooth val="0"/>
          <c:extLst>
            <c:ext xmlns:c16="http://schemas.microsoft.com/office/drawing/2014/chart" uri="{C3380CC4-5D6E-409C-BE32-E72D297353CC}">
              <c16:uniqueId val="{00000002-9F56-47BA-B20F-A19597272DDB}"/>
            </c:ext>
          </c:extLst>
        </c:ser>
        <c:ser>
          <c:idx val="2"/>
          <c:order val="3"/>
          <c:tx>
            <c:strRef>
              <c:f>'Box-Cox I Chart Setup'!$F$15</c:f>
              <c:strCache>
                <c:ptCount val="1"/>
                <c:pt idx="0">
                  <c:v>LCL (3 SD)</c:v>
                </c:pt>
              </c:strCache>
            </c:strRef>
          </c:tx>
          <c:spPr>
            <a:ln>
              <a:solidFill>
                <a:srgbClr val="C00000"/>
              </a:solidFill>
            </a:ln>
          </c:spPr>
          <c:marker>
            <c:symbol val="none"/>
          </c:marker>
          <c:cat>
            <c:numRef>
              <c:f>'Box-Cox I Chart Setup'!Interval</c:f>
              <c:numCache>
                <c:formatCode>General</c:formatCode>
                <c:ptCount val="1"/>
              </c:numCache>
            </c:numRef>
          </c:cat>
          <c:val>
            <c:numRef>
              <c:f>'Box-Cox I Chart Setup'!LCL</c:f>
              <c:numCache>
                <c:formatCode>General</c:formatCode>
                <c:ptCount val="1"/>
                <c:pt idx="0">
                  <c:v>#N/A</c:v>
                </c:pt>
              </c:numCache>
            </c:numRef>
          </c:val>
          <c:smooth val="0"/>
          <c:extLst>
            <c:ext xmlns:c16="http://schemas.microsoft.com/office/drawing/2014/chart" uri="{C3380CC4-5D6E-409C-BE32-E72D297353CC}">
              <c16:uniqueId val="{00000003-9F56-47BA-B20F-A19597272DDB}"/>
            </c:ext>
          </c:extLst>
        </c:ser>
        <c:dLbls>
          <c:showLegendKey val="0"/>
          <c:showVal val="0"/>
          <c:showCatName val="0"/>
          <c:showSerName val="0"/>
          <c:showPercent val="0"/>
          <c:showBubbleSize val="0"/>
        </c:dLbls>
        <c:marker val="1"/>
        <c:smooth val="0"/>
        <c:axId val="171979904"/>
        <c:axId val="171981824"/>
      </c:lineChart>
      <c:catAx>
        <c:axId val="171979904"/>
        <c:scaling>
          <c:orientation val="minMax"/>
        </c:scaling>
        <c:delete val="0"/>
        <c:axPos val="b"/>
        <c:title>
          <c:tx>
            <c:strRef>
              <c:f>'Box-Cox I Chart Setup'!$B$15</c:f>
              <c:strCache>
                <c:ptCount val="1"/>
                <c:pt idx="0">
                  <c:v>Interval</c:v>
                </c:pt>
              </c:strCache>
            </c:strRef>
          </c:tx>
          <c:overlay val="0"/>
        </c:title>
        <c:numFmt formatCode="General" sourceLinked="1"/>
        <c:majorTickMark val="none"/>
        <c:minorTickMark val="none"/>
        <c:tickLblPos val="nextTo"/>
        <c:crossAx val="171981824"/>
        <c:crosses val="autoZero"/>
        <c:auto val="1"/>
        <c:lblAlgn val="ctr"/>
        <c:lblOffset val="100"/>
        <c:noMultiLvlLbl val="0"/>
      </c:catAx>
      <c:valAx>
        <c:axId val="171981824"/>
        <c:scaling>
          <c:orientation val="minMax"/>
        </c:scaling>
        <c:delete val="0"/>
        <c:axPos val="l"/>
        <c:majorGridlines/>
        <c:title>
          <c:tx>
            <c:rich>
              <a:bodyPr/>
              <a:lstStyle/>
              <a:p>
                <a:pPr>
                  <a:defRPr/>
                </a:pPr>
                <a:r>
                  <a:rPr lang="en-US" baseline="0"/>
                  <a:t>Value</a:t>
                </a:r>
                <a:endParaRPr lang="en-US"/>
              </a:p>
            </c:rich>
          </c:tx>
          <c:overlay val="0"/>
        </c:title>
        <c:numFmt formatCode="General" sourceLinked="1"/>
        <c:majorTickMark val="none"/>
        <c:minorTickMark val="none"/>
        <c:tickLblPos val="nextTo"/>
        <c:crossAx val="171979904"/>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Moving S Chart</a:t>
            </a:r>
            <a:endParaRPr lang="en-US"/>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Setup'!$H$15</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'Box-Cox I Chart Setup'!Interval</c:f>
              <c:numCache>
                <c:formatCode>General</c:formatCode>
                <c:ptCount val="1"/>
              </c:numCache>
            </c:numRef>
          </c:cat>
          <c:val>
            <c:numRef>
              <c:f>'Box-Cox I Chart Setup'!S</c:f>
              <c:numCache>
                <c:formatCode>General</c:formatCode>
                <c:ptCount val="1"/>
                <c:pt idx="0">
                  <c:v>#N/A</c:v>
                </c:pt>
              </c:numCache>
            </c:numRef>
          </c:val>
          <c:smooth val="0"/>
          <c:extLst>
            <c:ext xmlns:c16="http://schemas.microsoft.com/office/drawing/2014/chart" uri="{C3380CC4-5D6E-409C-BE32-E72D297353CC}">
              <c16:uniqueId val="{00000000-81D2-489A-9FE3-FF75EA380515}"/>
            </c:ext>
          </c:extLst>
        </c:ser>
        <c:ser>
          <c:idx val="0"/>
          <c:order val="1"/>
          <c:tx>
            <c:strRef>
              <c:f>'Box-Cox I Chart Setup'!$K$15</c:f>
              <c:strCache>
                <c:ptCount val="1"/>
                <c:pt idx="0">
                  <c:v>UCL (Exact - LCL)</c:v>
                </c:pt>
              </c:strCache>
            </c:strRef>
          </c:tx>
          <c:spPr>
            <a:ln>
              <a:solidFill>
                <a:srgbClr val="FF0000"/>
              </a:solidFill>
            </a:ln>
          </c:spPr>
          <c:marker>
            <c:symbol val="none"/>
          </c:marker>
          <c:cat>
            <c:numRef>
              <c:f>'Box-Cox I Chart Setup'!Interval</c:f>
              <c:numCache>
                <c:formatCode>General</c:formatCode>
                <c:ptCount val="1"/>
              </c:numCache>
            </c:numRef>
          </c:cat>
          <c:val>
            <c:numRef>
              <c:f>'Box-Cox I Chart Setup'!SUCL</c:f>
              <c:numCache>
                <c:formatCode>General</c:formatCode>
                <c:ptCount val="1"/>
                <c:pt idx="0">
                  <c:v>#N/A</c:v>
                </c:pt>
              </c:numCache>
            </c:numRef>
          </c:val>
          <c:smooth val="0"/>
          <c:extLst>
            <c:ext xmlns:c16="http://schemas.microsoft.com/office/drawing/2014/chart" uri="{C3380CC4-5D6E-409C-BE32-E72D297353CC}">
              <c16:uniqueId val="{00000001-81D2-489A-9FE3-FF75EA380515}"/>
            </c:ext>
          </c:extLst>
        </c:ser>
        <c:ser>
          <c:idx val="3"/>
          <c:order val="2"/>
          <c:tx>
            <c:strRef>
              <c:f>'Box-Cox I Chart Setup'!$I$15</c:f>
              <c:strCache>
                <c:ptCount val="1"/>
                <c:pt idx="0">
                  <c:v>Center</c:v>
                </c:pt>
              </c:strCache>
            </c:strRef>
          </c:tx>
          <c:spPr>
            <a:ln>
              <a:solidFill>
                <a:srgbClr val="00B050"/>
              </a:solidFill>
            </a:ln>
          </c:spPr>
          <c:marker>
            <c:symbol val="none"/>
          </c:marker>
          <c:cat>
            <c:numRef>
              <c:f>'Box-Cox I Chart Setup'!Interval</c:f>
              <c:numCache>
                <c:formatCode>General</c:formatCode>
                <c:ptCount val="1"/>
              </c:numCache>
            </c:numRef>
          </c:cat>
          <c:val>
            <c:numRef>
              <c:f>'Box-Cox I Chart Setup'!SCenter</c:f>
              <c:numCache>
                <c:formatCode>General</c:formatCode>
                <c:ptCount val="1"/>
                <c:pt idx="0">
                  <c:v>#N/A</c:v>
                </c:pt>
              </c:numCache>
            </c:numRef>
          </c:val>
          <c:smooth val="0"/>
          <c:extLst>
            <c:ext xmlns:c16="http://schemas.microsoft.com/office/drawing/2014/chart" uri="{C3380CC4-5D6E-409C-BE32-E72D297353CC}">
              <c16:uniqueId val="{00000002-81D2-489A-9FE3-FF75EA380515}"/>
            </c:ext>
          </c:extLst>
        </c:ser>
        <c:ser>
          <c:idx val="2"/>
          <c:order val="3"/>
          <c:tx>
            <c:strRef>
              <c:f>'Box-Cox I Chart Setup'!$J$15</c:f>
              <c:strCache>
                <c:ptCount val="1"/>
                <c:pt idx="0">
                  <c:v>LCL (Exact - LCL)</c:v>
                </c:pt>
              </c:strCache>
            </c:strRef>
          </c:tx>
          <c:spPr>
            <a:ln>
              <a:solidFill>
                <a:srgbClr val="C00000"/>
              </a:solidFill>
            </a:ln>
          </c:spPr>
          <c:marker>
            <c:symbol val="none"/>
          </c:marker>
          <c:cat>
            <c:numRef>
              <c:f>'Box-Cox I Chart Setup'!Interval</c:f>
              <c:numCache>
                <c:formatCode>General</c:formatCode>
                <c:ptCount val="1"/>
              </c:numCache>
            </c:numRef>
          </c:cat>
          <c:val>
            <c:numRef>
              <c:f>'Box-Cox I Chart Setup'!SLCL</c:f>
              <c:numCache>
                <c:formatCode>General</c:formatCode>
                <c:ptCount val="1"/>
                <c:pt idx="0">
                  <c:v>#N/A</c:v>
                </c:pt>
              </c:numCache>
            </c:numRef>
          </c:val>
          <c:smooth val="0"/>
          <c:extLst>
            <c:ext xmlns:c16="http://schemas.microsoft.com/office/drawing/2014/chart" uri="{C3380CC4-5D6E-409C-BE32-E72D297353CC}">
              <c16:uniqueId val="{00000003-81D2-489A-9FE3-FF75EA380515}"/>
            </c:ext>
          </c:extLst>
        </c:ser>
        <c:dLbls>
          <c:showLegendKey val="0"/>
          <c:showVal val="0"/>
          <c:showCatName val="0"/>
          <c:showSerName val="0"/>
          <c:showPercent val="0"/>
          <c:showBubbleSize val="0"/>
        </c:dLbls>
        <c:marker val="1"/>
        <c:smooth val="0"/>
        <c:axId val="172233472"/>
        <c:axId val="172235392"/>
      </c:lineChart>
      <c:catAx>
        <c:axId val="172233472"/>
        <c:scaling>
          <c:orientation val="minMax"/>
        </c:scaling>
        <c:delete val="0"/>
        <c:axPos val="b"/>
        <c:title>
          <c:tx>
            <c:strRef>
              <c:f>'Box-Cox I Chart Setup'!$B$15</c:f>
              <c:strCache>
                <c:ptCount val="1"/>
                <c:pt idx="0">
                  <c:v>Interval</c:v>
                </c:pt>
              </c:strCache>
            </c:strRef>
          </c:tx>
          <c:overlay val="0"/>
        </c:title>
        <c:numFmt formatCode="General" sourceLinked="1"/>
        <c:majorTickMark val="none"/>
        <c:minorTickMark val="none"/>
        <c:tickLblPos val="nextTo"/>
        <c:crossAx val="172235392"/>
        <c:crosses val="autoZero"/>
        <c:auto val="1"/>
        <c:lblAlgn val="ctr"/>
        <c:lblOffset val="100"/>
        <c:noMultiLvlLbl val="0"/>
      </c:catAx>
      <c:valAx>
        <c:axId val="17223539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223347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Box-Cox  I Chart</a:t>
            </a:r>
            <a:endParaRPr lang="en-US"/>
          </a:p>
        </c:rich>
      </c:tx>
      <c:layout>
        <c:manualLayout>
          <c:xMode val="edge"/>
          <c:yMode val="edge"/>
          <c:x val="0.3774431713791542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Maintenance'!$C$14</c:f>
              <c:strCache>
                <c:ptCount val="1"/>
                <c:pt idx="0">
                  <c:v>Value</c:v>
                </c:pt>
              </c:strCache>
            </c:strRef>
          </c:tx>
          <c:spPr>
            <a:ln w="41275">
              <a:solidFill>
                <a:schemeClr val="tx1"/>
              </a:solidFill>
            </a:ln>
          </c:spPr>
          <c:marker>
            <c:symbol val="diamond"/>
            <c:size val="10"/>
            <c:spPr>
              <a:solidFill>
                <a:schemeClr val="tx1"/>
              </a:solidFill>
              <a:ln>
                <a:solidFill>
                  <a:schemeClr val="tx1"/>
                </a:solidFill>
              </a:ln>
            </c:spPr>
          </c:marker>
          <c:cat>
            <c:numRef>
              <c:f>'Box-Cox I Chart Maintenance'!Interval</c:f>
              <c:numCache>
                <c:formatCode>General</c:formatCode>
                <c:ptCount val="1"/>
              </c:numCache>
            </c:numRef>
          </c:cat>
          <c:val>
            <c:numRef>
              <c:f>'Box-Cox I Chart Maintenance'!Value</c:f>
              <c:numCache>
                <c:formatCode>General</c:formatCode>
                <c:ptCount val="1"/>
                <c:pt idx="0">
                  <c:v>#N/A</c:v>
                </c:pt>
              </c:numCache>
            </c:numRef>
          </c:val>
          <c:smooth val="0"/>
          <c:extLst>
            <c:ext xmlns:c16="http://schemas.microsoft.com/office/drawing/2014/chart" uri="{C3380CC4-5D6E-409C-BE32-E72D297353CC}">
              <c16:uniqueId val="{00000000-3E7F-4F19-98F7-0E1552764005}"/>
            </c:ext>
          </c:extLst>
        </c:ser>
        <c:ser>
          <c:idx val="0"/>
          <c:order val="1"/>
          <c:tx>
            <c:strRef>
              <c:f>'Box-Cox I Chart Maintenance'!$G$14</c:f>
              <c:strCache>
                <c:ptCount val="1"/>
                <c:pt idx="0">
                  <c:v>UCL (3 SD)</c:v>
                </c:pt>
              </c:strCache>
            </c:strRef>
          </c:tx>
          <c:spPr>
            <a:ln>
              <a:solidFill>
                <a:srgbClr val="FF0000"/>
              </a:solidFill>
            </a:ln>
          </c:spPr>
          <c:marker>
            <c:symbol val="none"/>
          </c:marker>
          <c:cat>
            <c:numRef>
              <c:f>'Box-Cox I Chart Maintenance'!Interval</c:f>
              <c:numCache>
                <c:formatCode>General</c:formatCode>
                <c:ptCount val="1"/>
              </c:numCache>
            </c:numRef>
          </c:cat>
          <c:val>
            <c:numRef>
              <c:f>'Box-Cox I Chart Maintenance'!UCL</c:f>
              <c:numCache>
                <c:formatCode>General</c:formatCode>
                <c:ptCount val="1"/>
                <c:pt idx="0">
                  <c:v>#N/A</c:v>
                </c:pt>
              </c:numCache>
            </c:numRef>
          </c:val>
          <c:smooth val="0"/>
          <c:extLst>
            <c:ext xmlns:c16="http://schemas.microsoft.com/office/drawing/2014/chart" uri="{C3380CC4-5D6E-409C-BE32-E72D297353CC}">
              <c16:uniqueId val="{00000001-3E7F-4F19-98F7-0E1552764005}"/>
            </c:ext>
          </c:extLst>
        </c:ser>
        <c:ser>
          <c:idx val="3"/>
          <c:order val="2"/>
          <c:tx>
            <c:strRef>
              <c:f>'Box-Cox I Chart Maintenance'!$E$14</c:f>
              <c:strCache>
                <c:ptCount val="1"/>
                <c:pt idx="0">
                  <c:v>Center</c:v>
                </c:pt>
              </c:strCache>
            </c:strRef>
          </c:tx>
          <c:spPr>
            <a:ln>
              <a:solidFill>
                <a:srgbClr val="00B050"/>
              </a:solidFill>
            </a:ln>
          </c:spPr>
          <c:marker>
            <c:symbol val="none"/>
          </c:marker>
          <c:cat>
            <c:numRef>
              <c:f>'Box-Cox I Chart Maintenance'!Interval</c:f>
              <c:numCache>
                <c:formatCode>General</c:formatCode>
                <c:ptCount val="1"/>
              </c:numCache>
            </c:numRef>
          </c:cat>
          <c:val>
            <c:numRef>
              <c:f>'Box-Cox I Chart Maintenance'!Center</c:f>
              <c:numCache>
                <c:formatCode>General</c:formatCode>
                <c:ptCount val="1"/>
                <c:pt idx="0">
                  <c:v>#N/A</c:v>
                </c:pt>
              </c:numCache>
            </c:numRef>
          </c:val>
          <c:smooth val="0"/>
          <c:extLst>
            <c:ext xmlns:c16="http://schemas.microsoft.com/office/drawing/2014/chart" uri="{C3380CC4-5D6E-409C-BE32-E72D297353CC}">
              <c16:uniqueId val="{00000002-3E7F-4F19-98F7-0E1552764005}"/>
            </c:ext>
          </c:extLst>
        </c:ser>
        <c:ser>
          <c:idx val="2"/>
          <c:order val="3"/>
          <c:tx>
            <c:strRef>
              <c:f>'Box-Cox I Chart Maintenance'!$F$14</c:f>
              <c:strCache>
                <c:ptCount val="1"/>
                <c:pt idx="0">
                  <c:v>LCL (3 SD)</c:v>
                </c:pt>
              </c:strCache>
            </c:strRef>
          </c:tx>
          <c:spPr>
            <a:ln>
              <a:solidFill>
                <a:srgbClr val="C00000"/>
              </a:solidFill>
            </a:ln>
          </c:spPr>
          <c:marker>
            <c:symbol val="none"/>
          </c:marker>
          <c:cat>
            <c:numRef>
              <c:f>'Box-Cox I Chart Maintenance'!Interval</c:f>
              <c:numCache>
                <c:formatCode>General</c:formatCode>
                <c:ptCount val="1"/>
              </c:numCache>
            </c:numRef>
          </c:cat>
          <c:val>
            <c:numRef>
              <c:f>'Box-Cox I Chart Maintenance'!LCL</c:f>
              <c:numCache>
                <c:formatCode>General</c:formatCode>
                <c:ptCount val="1"/>
                <c:pt idx="0">
                  <c:v>#N/A</c:v>
                </c:pt>
              </c:numCache>
            </c:numRef>
          </c:val>
          <c:smooth val="0"/>
          <c:extLst>
            <c:ext xmlns:c16="http://schemas.microsoft.com/office/drawing/2014/chart" uri="{C3380CC4-5D6E-409C-BE32-E72D297353CC}">
              <c16:uniqueId val="{00000003-3E7F-4F19-98F7-0E1552764005}"/>
            </c:ext>
          </c:extLst>
        </c:ser>
        <c:dLbls>
          <c:showLegendKey val="0"/>
          <c:showVal val="0"/>
          <c:showCatName val="0"/>
          <c:showSerName val="0"/>
          <c:showPercent val="0"/>
          <c:showBubbleSize val="0"/>
        </c:dLbls>
        <c:marker val="1"/>
        <c:smooth val="0"/>
        <c:axId val="172328064"/>
        <c:axId val="172329984"/>
      </c:lineChart>
      <c:catAx>
        <c:axId val="172328064"/>
        <c:scaling>
          <c:orientation val="minMax"/>
        </c:scaling>
        <c:delete val="0"/>
        <c:axPos val="b"/>
        <c:title>
          <c:tx>
            <c:strRef>
              <c:f>'Box-Cox I Chart Maintenance'!$B$14</c:f>
              <c:strCache>
                <c:ptCount val="1"/>
                <c:pt idx="0">
                  <c:v>Interval</c:v>
                </c:pt>
              </c:strCache>
            </c:strRef>
          </c:tx>
          <c:overlay val="0"/>
        </c:title>
        <c:numFmt formatCode="General" sourceLinked="1"/>
        <c:majorTickMark val="none"/>
        <c:minorTickMark val="none"/>
        <c:tickLblPos val="nextTo"/>
        <c:crossAx val="172329984"/>
        <c:crosses val="autoZero"/>
        <c:auto val="1"/>
        <c:lblAlgn val="ctr"/>
        <c:lblOffset val="100"/>
        <c:noMultiLvlLbl val="0"/>
      </c:catAx>
      <c:valAx>
        <c:axId val="172329984"/>
        <c:scaling>
          <c:orientation val="minMax"/>
        </c:scaling>
        <c:delete val="0"/>
        <c:axPos val="l"/>
        <c:majorGridlines/>
        <c:title>
          <c:tx>
            <c:rich>
              <a:bodyPr/>
              <a:lstStyle/>
              <a:p>
                <a:pPr>
                  <a:defRPr/>
                </a:pPr>
                <a:r>
                  <a:rPr lang="en-US" baseline="0"/>
                  <a:t>Value</a:t>
                </a:r>
                <a:endParaRPr lang="en-US"/>
              </a:p>
            </c:rich>
          </c:tx>
          <c:overlay val="0"/>
        </c:title>
        <c:numFmt formatCode="General" sourceLinked="1"/>
        <c:majorTickMark val="none"/>
        <c:minorTickMark val="none"/>
        <c:tickLblPos val="nextTo"/>
        <c:crossAx val="172328064"/>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Moving S Chart</a:t>
            </a:r>
            <a:endParaRPr lang="en-US"/>
          </a:p>
        </c:rich>
      </c:tx>
      <c:layout>
        <c:manualLayout>
          <c:xMode val="edge"/>
          <c:yMode val="edge"/>
          <c:x val="0.34445784776902932"/>
          <c:y val="1.5015015015015173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'Box-Cox I Chart Maintenance'!$H$14</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'Box-Cox I Chart Maintenance'!Interval</c:f>
              <c:numCache>
                <c:formatCode>General</c:formatCode>
                <c:ptCount val="1"/>
              </c:numCache>
            </c:numRef>
          </c:cat>
          <c:val>
            <c:numRef>
              <c:f>'Box-Cox I Chart Maintenance'!S</c:f>
              <c:numCache>
                <c:formatCode>General</c:formatCode>
                <c:ptCount val="1"/>
                <c:pt idx="0">
                  <c:v>#N/A</c:v>
                </c:pt>
              </c:numCache>
            </c:numRef>
          </c:val>
          <c:smooth val="0"/>
          <c:extLst>
            <c:ext xmlns:c16="http://schemas.microsoft.com/office/drawing/2014/chart" uri="{C3380CC4-5D6E-409C-BE32-E72D297353CC}">
              <c16:uniqueId val="{00000000-128C-4A4B-916C-DDA738F1CC74}"/>
            </c:ext>
          </c:extLst>
        </c:ser>
        <c:ser>
          <c:idx val="0"/>
          <c:order val="1"/>
          <c:tx>
            <c:strRef>
              <c:f>'Box-Cox I Chart Maintenance'!$K$14</c:f>
              <c:strCache>
                <c:ptCount val="1"/>
                <c:pt idx="0">
                  <c:v>UCL (Exact - LCL)</c:v>
                </c:pt>
              </c:strCache>
            </c:strRef>
          </c:tx>
          <c:spPr>
            <a:ln>
              <a:solidFill>
                <a:srgbClr val="FF0000"/>
              </a:solidFill>
            </a:ln>
          </c:spPr>
          <c:marker>
            <c:symbol val="none"/>
          </c:marker>
          <c:cat>
            <c:numRef>
              <c:f>'Box-Cox I Chart Maintenance'!Interval</c:f>
              <c:numCache>
                <c:formatCode>General</c:formatCode>
                <c:ptCount val="1"/>
              </c:numCache>
            </c:numRef>
          </c:cat>
          <c:val>
            <c:numRef>
              <c:f>'Box-Cox I Chart Maintenance'!SUCL</c:f>
              <c:numCache>
                <c:formatCode>General</c:formatCode>
                <c:ptCount val="1"/>
                <c:pt idx="0">
                  <c:v>#N/A</c:v>
                </c:pt>
              </c:numCache>
            </c:numRef>
          </c:val>
          <c:smooth val="0"/>
          <c:extLst>
            <c:ext xmlns:c16="http://schemas.microsoft.com/office/drawing/2014/chart" uri="{C3380CC4-5D6E-409C-BE32-E72D297353CC}">
              <c16:uniqueId val="{00000001-128C-4A4B-916C-DDA738F1CC74}"/>
            </c:ext>
          </c:extLst>
        </c:ser>
        <c:ser>
          <c:idx val="3"/>
          <c:order val="2"/>
          <c:tx>
            <c:strRef>
              <c:f>'Box-Cox I Chart Maintenance'!$I$14</c:f>
              <c:strCache>
                <c:ptCount val="1"/>
                <c:pt idx="0">
                  <c:v>Center</c:v>
                </c:pt>
              </c:strCache>
            </c:strRef>
          </c:tx>
          <c:spPr>
            <a:ln>
              <a:solidFill>
                <a:srgbClr val="00B050"/>
              </a:solidFill>
            </a:ln>
          </c:spPr>
          <c:marker>
            <c:symbol val="none"/>
          </c:marker>
          <c:cat>
            <c:numRef>
              <c:f>'Box-Cox I Chart Maintenance'!Interval</c:f>
              <c:numCache>
                <c:formatCode>General</c:formatCode>
                <c:ptCount val="1"/>
              </c:numCache>
            </c:numRef>
          </c:cat>
          <c:val>
            <c:numRef>
              <c:f>'Box-Cox I Chart Maintenance'!SCenter</c:f>
              <c:numCache>
                <c:formatCode>General</c:formatCode>
                <c:ptCount val="1"/>
                <c:pt idx="0">
                  <c:v>#N/A</c:v>
                </c:pt>
              </c:numCache>
            </c:numRef>
          </c:val>
          <c:smooth val="0"/>
          <c:extLst>
            <c:ext xmlns:c16="http://schemas.microsoft.com/office/drawing/2014/chart" uri="{C3380CC4-5D6E-409C-BE32-E72D297353CC}">
              <c16:uniqueId val="{00000002-128C-4A4B-916C-DDA738F1CC74}"/>
            </c:ext>
          </c:extLst>
        </c:ser>
        <c:ser>
          <c:idx val="2"/>
          <c:order val="3"/>
          <c:tx>
            <c:strRef>
              <c:f>'Box-Cox I Chart Maintenance'!$J$14</c:f>
              <c:strCache>
                <c:ptCount val="1"/>
                <c:pt idx="0">
                  <c:v>LCL (Exact - LCL)</c:v>
                </c:pt>
              </c:strCache>
            </c:strRef>
          </c:tx>
          <c:spPr>
            <a:ln>
              <a:solidFill>
                <a:srgbClr val="C00000"/>
              </a:solidFill>
            </a:ln>
          </c:spPr>
          <c:marker>
            <c:symbol val="none"/>
          </c:marker>
          <c:cat>
            <c:numRef>
              <c:f>'Box-Cox I Chart Maintenance'!Interval</c:f>
              <c:numCache>
                <c:formatCode>General</c:formatCode>
                <c:ptCount val="1"/>
              </c:numCache>
            </c:numRef>
          </c:cat>
          <c:val>
            <c:numRef>
              <c:f>'Box-Cox I Chart Maintenance'!SLCL</c:f>
              <c:numCache>
                <c:formatCode>General</c:formatCode>
                <c:ptCount val="1"/>
                <c:pt idx="0">
                  <c:v>#N/A</c:v>
                </c:pt>
              </c:numCache>
            </c:numRef>
          </c:val>
          <c:smooth val="0"/>
          <c:extLst>
            <c:ext xmlns:c16="http://schemas.microsoft.com/office/drawing/2014/chart" uri="{C3380CC4-5D6E-409C-BE32-E72D297353CC}">
              <c16:uniqueId val="{00000003-128C-4A4B-916C-DDA738F1CC74}"/>
            </c:ext>
          </c:extLst>
        </c:ser>
        <c:dLbls>
          <c:showLegendKey val="0"/>
          <c:showVal val="0"/>
          <c:showCatName val="0"/>
          <c:showSerName val="0"/>
          <c:showPercent val="0"/>
          <c:showBubbleSize val="0"/>
        </c:dLbls>
        <c:marker val="1"/>
        <c:smooth val="0"/>
        <c:axId val="172643072"/>
        <c:axId val="172644992"/>
      </c:lineChart>
      <c:catAx>
        <c:axId val="172643072"/>
        <c:scaling>
          <c:orientation val="minMax"/>
        </c:scaling>
        <c:delete val="0"/>
        <c:axPos val="b"/>
        <c:title>
          <c:tx>
            <c:strRef>
              <c:f>'Box-Cox I Chart Maintenance'!$B$14</c:f>
              <c:strCache>
                <c:ptCount val="1"/>
                <c:pt idx="0">
                  <c:v>Interval</c:v>
                </c:pt>
              </c:strCache>
            </c:strRef>
          </c:tx>
          <c:overlay val="0"/>
        </c:title>
        <c:numFmt formatCode="General" sourceLinked="1"/>
        <c:majorTickMark val="none"/>
        <c:minorTickMark val="none"/>
        <c:tickLblPos val="nextTo"/>
        <c:crossAx val="172644992"/>
        <c:crosses val="autoZero"/>
        <c:auto val="1"/>
        <c:lblAlgn val="ctr"/>
        <c:lblOffset val="100"/>
        <c:noMultiLvlLbl val="0"/>
      </c:catAx>
      <c:valAx>
        <c:axId val="172644992"/>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2643072"/>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 Chart</a:t>
            </a:r>
          </a:p>
        </c:rich>
      </c:tx>
      <c:layout>
        <c:manualLayout>
          <c:xMode val="edge"/>
          <c:yMode val="edge"/>
          <c:x val="0.40555774278215234"/>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'U Chart Setup'!$E$14</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'U Chart Setup'!Interval</c:f>
              <c:numCache>
                <c:formatCode>General</c:formatCode>
                <c:ptCount val="1"/>
              </c:numCache>
            </c:numRef>
          </c:cat>
          <c:val>
            <c:numRef>
              <c:f>'U Chart Setup'!Rate</c:f>
              <c:numCache>
                <c:formatCode>General</c:formatCode>
                <c:ptCount val="1"/>
                <c:pt idx="0">
                  <c:v>#N/A</c:v>
                </c:pt>
              </c:numCache>
            </c:numRef>
          </c:val>
          <c:smooth val="0"/>
          <c:extLst>
            <c:ext xmlns:c16="http://schemas.microsoft.com/office/drawing/2014/chart" uri="{C3380CC4-5D6E-409C-BE32-E72D297353CC}">
              <c16:uniqueId val="{00000000-1EDF-49AB-B7A5-E53FAEFF5583}"/>
            </c:ext>
          </c:extLst>
        </c:ser>
        <c:ser>
          <c:idx val="0"/>
          <c:order val="1"/>
          <c:tx>
            <c:strRef>
              <c:f>'U Chart Setup'!$H$14</c:f>
              <c:strCache>
                <c:ptCount val="1"/>
                <c:pt idx="0">
                  <c:v>UCL (Adj.)</c:v>
                </c:pt>
              </c:strCache>
            </c:strRef>
          </c:tx>
          <c:spPr>
            <a:ln>
              <a:solidFill>
                <a:srgbClr val="FF0000"/>
              </a:solidFill>
            </a:ln>
          </c:spPr>
          <c:marker>
            <c:symbol val="none"/>
          </c:marker>
          <c:cat>
            <c:numRef>
              <c:f>'U Chart Setup'!Interval</c:f>
              <c:numCache>
                <c:formatCode>General</c:formatCode>
                <c:ptCount val="1"/>
              </c:numCache>
            </c:numRef>
          </c:cat>
          <c:val>
            <c:numRef>
              <c:f>'U Chart Setup'!UCL</c:f>
              <c:numCache>
                <c:formatCode>General</c:formatCode>
                <c:ptCount val="1"/>
                <c:pt idx="0">
                  <c:v>#N/A</c:v>
                </c:pt>
              </c:numCache>
            </c:numRef>
          </c:val>
          <c:smooth val="0"/>
          <c:extLst>
            <c:ext xmlns:c16="http://schemas.microsoft.com/office/drawing/2014/chart" uri="{C3380CC4-5D6E-409C-BE32-E72D297353CC}">
              <c16:uniqueId val="{00000001-1EDF-49AB-B7A5-E53FAEFF5583}"/>
            </c:ext>
          </c:extLst>
        </c:ser>
        <c:ser>
          <c:idx val="3"/>
          <c:order val="2"/>
          <c:tx>
            <c:strRef>
              <c:f>'U Chart Setup'!$F$14</c:f>
              <c:strCache>
                <c:ptCount val="1"/>
                <c:pt idx="0">
                  <c:v>Center</c:v>
                </c:pt>
              </c:strCache>
            </c:strRef>
          </c:tx>
          <c:spPr>
            <a:ln>
              <a:solidFill>
                <a:srgbClr val="00B050"/>
              </a:solidFill>
            </a:ln>
          </c:spPr>
          <c:marker>
            <c:symbol val="none"/>
          </c:marker>
          <c:val>
            <c:numRef>
              <c:f>'U Chart Setup'!Center</c:f>
              <c:numCache>
                <c:formatCode>General</c:formatCode>
                <c:ptCount val="1"/>
                <c:pt idx="0">
                  <c:v>#N/A</c:v>
                </c:pt>
              </c:numCache>
            </c:numRef>
          </c:val>
          <c:smooth val="0"/>
          <c:extLst>
            <c:ext xmlns:c16="http://schemas.microsoft.com/office/drawing/2014/chart" uri="{C3380CC4-5D6E-409C-BE32-E72D297353CC}">
              <c16:uniqueId val="{00000002-1EDF-49AB-B7A5-E53FAEFF5583}"/>
            </c:ext>
          </c:extLst>
        </c:ser>
        <c:ser>
          <c:idx val="2"/>
          <c:order val="3"/>
          <c:tx>
            <c:strRef>
              <c:f>'U Chart Setup'!$G$14</c:f>
              <c:strCache>
                <c:ptCount val="1"/>
                <c:pt idx="0">
                  <c:v>LCL (Adj.)</c:v>
                </c:pt>
              </c:strCache>
            </c:strRef>
          </c:tx>
          <c:spPr>
            <a:ln>
              <a:solidFill>
                <a:srgbClr val="C00000"/>
              </a:solidFill>
            </a:ln>
          </c:spPr>
          <c:marker>
            <c:symbol val="none"/>
          </c:marker>
          <c:cat>
            <c:numRef>
              <c:f>'U Chart Setup'!Interval</c:f>
              <c:numCache>
                <c:formatCode>General</c:formatCode>
                <c:ptCount val="1"/>
              </c:numCache>
            </c:numRef>
          </c:cat>
          <c:val>
            <c:numRef>
              <c:f>'U Chart Setup'!LCL</c:f>
              <c:numCache>
                <c:formatCode>General</c:formatCode>
                <c:ptCount val="1"/>
                <c:pt idx="0">
                  <c:v>#N/A</c:v>
                </c:pt>
              </c:numCache>
            </c:numRef>
          </c:val>
          <c:smooth val="0"/>
          <c:extLst>
            <c:ext xmlns:c16="http://schemas.microsoft.com/office/drawing/2014/chart" uri="{C3380CC4-5D6E-409C-BE32-E72D297353CC}">
              <c16:uniqueId val="{00000003-1EDF-49AB-B7A5-E53FAEFF5583}"/>
            </c:ext>
          </c:extLst>
        </c:ser>
        <c:dLbls>
          <c:showLegendKey val="0"/>
          <c:showVal val="0"/>
          <c:showCatName val="0"/>
          <c:showSerName val="0"/>
          <c:showPercent val="0"/>
          <c:showBubbleSize val="0"/>
        </c:dLbls>
        <c:marker val="1"/>
        <c:smooth val="0"/>
        <c:axId val="172913792"/>
        <c:axId val="172915712"/>
      </c:lineChart>
      <c:catAx>
        <c:axId val="172913792"/>
        <c:scaling>
          <c:orientation val="minMax"/>
        </c:scaling>
        <c:delete val="0"/>
        <c:axPos val="b"/>
        <c:title>
          <c:tx>
            <c:strRef>
              <c:f>'U Chart Setup'!$B$14</c:f>
              <c:strCache>
                <c:ptCount val="1"/>
                <c:pt idx="0">
                  <c:v>Interval</c:v>
                </c:pt>
              </c:strCache>
            </c:strRef>
          </c:tx>
          <c:overlay val="0"/>
        </c:title>
        <c:numFmt formatCode="General" sourceLinked="1"/>
        <c:majorTickMark val="none"/>
        <c:minorTickMark val="none"/>
        <c:tickLblPos val="nextTo"/>
        <c:crossAx val="172915712"/>
        <c:crosses val="autoZero"/>
        <c:auto val="1"/>
        <c:lblAlgn val="ctr"/>
        <c:lblOffset val="100"/>
        <c:noMultiLvlLbl val="0"/>
      </c:catAx>
      <c:valAx>
        <c:axId val="172915712"/>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2913792"/>
        <c:crosses val="autoZero"/>
        <c:crossBetween val="between"/>
      </c:valAx>
    </c:plotArea>
    <c:legend>
      <c:legendPos val="r"/>
      <c:overlay val="0"/>
    </c:legend>
    <c:plotVisOnly val="1"/>
    <c:dispBlanksAs val="gap"/>
    <c:showDLblsOverMax val="0"/>
  </c:chart>
  <c:printSettings>
    <c:headerFooter/>
    <c:pageMargins b="0.75000000000000822" l="0.70000000000000062" r="0.70000000000000062" t="0.750000000000008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 Chart</a:t>
            </a:r>
          </a:p>
        </c:rich>
      </c:tx>
      <c:layout>
        <c:manualLayout>
          <c:xMode val="edge"/>
          <c:yMode val="edge"/>
          <c:x val="0.41631043095419817"/>
          <c:y val="2.1021021021021036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'U Chart Maintenance'!$E$12</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'U Chart Maintenance'!Interval</c:f>
              <c:numCache>
                <c:formatCode>General</c:formatCode>
                <c:ptCount val="1"/>
              </c:numCache>
            </c:numRef>
          </c:cat>
          <c:val>
            <c:numRef>
              <c:f>'U Chart Maintenance'!Rate</c:f>
              <c:numCache>
                <c:formatCode>General</c:formatCode>
                <c:ptCount val="1"/>
                <c:pt idx="0">
                  <c:v>#N/A</c:v>
                </c:pt>
              </c:numCache>
            </c:numRef>
          </c:val>
          <c:smooth val="0"/>
          <c:extLst>
            <c:ext xmlns:c16="http://schemas.microsoft.com/office/drawing/2014/chart" uri="{C3380CC4-5D6E-409C-BE32-E72D297353CC}">
              <c16:uniqueId val="{00000000-C13A-4625-962B-4FFEA8CAE570}"/>
            </c:ext>
          </c:extLst>
        </c:ser>
        <c:ser>
          <c:idx val="0"/>
          <c:order val="1"/>
          <c:tx>
            <c:strRef>
              <c:f>'U Chart Maintenance'!$H$12</c:f>
              <c:strCache>
                <c:ptCount val="1"/>
                <c:pt idx="0">
                  <c:v>UCL (Adj.)</c:v>
                </c:pt>
              </c:strCache>
            </c:strRef>
          </c:tx>
          <c:spPr>
            <a:ln>
              <a:solidFill>
                <a:srgbClr val="FF0000"/>
              </a:solidFill>
            </a:ln>
          </c:spPr>
          <c:marker>
            <c:symbol val="none"/>
          </c:marker>
          <c:cat>
            <c:numRef>
              <c:f>'U Chart Maintenance'!Interval</c:f>
              <c:numCache>
                <c:formatCode>General</c:formatCode>
                <c:ptCount val="1"/>
              </c:numCache>
            </c:numRef>
          </c:cat>
          <c:val>
            <c:numRef>
              <c:f>'U Chart Maintenance'!UCL</c:f>
              <c:numCache>
                <c:formatCode>General</c:formatCode>
                <c:ptCount val="1"/>
                <c:pt idx="0">
                  <c:v>#N/A</c:v>
                </c:pt>
              </c:numCache>
            </c:numRef>
          </c:val>
          <c:smooth val="0"/>
          <c:extLst>
            <c:ext xmlns:c16="http://schemas.microsoft.com/office/drawing/2014/chart" uri="{C3380CC4-5D6E-409C-BE32-E72D297353CC}">
              <c16:uniqueId val="{00000001-C13A-4625-962B-4FFEA8CAE570}"/>
            </c:ext>
          </c:extLst>
        </c:ser>
        <c:ser>
          <c:idx val="3"/>
          <c:order val="2"/>
          <c:tx>
            <c:strRef>
              <c:f>'U Chart Maintenance'!$F$12</c:f>
              <c:strCache>
                <c:ptCount val="1"/>
                <c:pt idx="0">
                  <c:v>Center</c:v>
                </c:pt>
              </c:strCache>
            </c:strRef>
          </c:tx>
          <c:spPr>
            <a:ln>
              <a:solidFill>
                <a:srgbClr val="00B050"/>
              </a:solidFill>
            </a:ln>
          </c:spPr>
          <c:marker>
            <c:symbol val="none"/>
          </c:marker>
          <c:cat>
            <c:numRef>
              <c:f>'U Chart Maintenance'!Interval</c:f>
              <c:numCache>
                <c:formatCode>General</c:formatCode>
                <c:ptCount val="1"/>
              </c:numCache>
            </c:numRef>
          </c:cat>
          <c:val>
            <c:numRef>
              <c:f>'U Chart Maintenance'!Center</c:f>
              <c:numCache>
                <c:formatCode>General</c:formatCode>
                <c:ptCount val="1"/>
                <c:pt idx="0">
                  <c:v>#N/A</c:v>
                </c:pt>
              </c:numCache>
            </c:numRef>
          </c:val>
          <c:smooth val="0"/>
          <c:extLst>
            <c:ext xmlns:c16="http://schemas.microsoft.com/office/drawing/2014/chart" uri="{C3380CC4-5D6E-409C-BE32-E72D297353CC}">
              <c16:uniqueId val="{00000002-C13A-4625-962B-4FFEA8CAE570}"/>
            </c:ext>
          </c:extLst>
        </c:ser>
        <c:ser>
          <c:idx val="2"/>
          <c:order val="3"/>
          <c:tx>
            <c:strRef>
              <c:f>'U Chart Maintenance'!$G$12</c:f>
              <c:strCache>
                <c:ptCount val="1"/>
                <c:pt idx="0">
                  <c:v>LCL (Adj.)</c:v>
                </c:pt>
              </c:strCache>
            </c:strRef>
          </c:tx>
          <c:spPr>
            <a:ln>
              <a:solidFill>
                <a:srgbClr val="C00000"/>
              </a:solidFill>
            </a:ln>
          </c:spPr>
          <c:marker>
            <c:symbol val="none"/>
          </c:marker>
          <c:cat>
            <c:numRef>
              <c:f>'U Chart Maintenance'!Interval</c:f>
              <c:numCache>
                <c:formatCode>General</c:formatCode>
                <c:ptCount val="1"/>
              </c:numCache>
            </c:numRef>
          </c:cat>
          <c:val>
            <c:numRef>
              <c:f>'U Chart Maintenance'!LCL</c:f>
              <c:numCache>
                <c:formatCode>General</c:formatCode>
                <c:ptCount val="1"/>
                <c:pt idx="0">
                  <c:v>#N/A</c:v>
                </c:pt>
              </c:numCache>
            </c:numRef>
          </c:val>
          <c:smooth val="0"/>
          <c:extLst>
            <c:ext xmlns:c16="http://schemas.microsoft.com/office/drawing/2014/chart" uri="{C3380CC4-5D6E-409C-BE32-E72D297353CC}">
              <c16:uniqueId val="{00000003-C13A-4625-962B-4FFEA8CAE570}"/>
            </c:ext>
          </c:extLst>
        </c:ser>
        <c:dLbls>
          <c:showLegendKey val="0"/>
          <c:showVal val="0"/>
          <c:showCatName val="0"/>
          <c:showSerName val="0"/>
          <c:showPercent val="0"/>
          <c:showBubbleSize val="0"/>
        </c:dLbls>
        <c:marker val="1"/>
        <c:smooth val="0"/>
        <c:axId val="172799488"/>
        <c:axId val="172801408"/>
      </c:lineChart>
      <c:catAx>
        <c:axId val="172799488"/>
        <c:scaling>
          <c:orientation val="minMax"/>
        </c:scaling>
        <c:delete val="0"/>
        <c:axPos val="b"/>
        <c:title>
          <c:tx>
            <c:strRef>
              <c:f>'U Chart Maintenance'!$B$12</c:f>
              <c:strCache>
                <c:ptCount val="1"/>
                <c:pt idx="0">
                  <c:v>Interval</c:v>
                </c:pt>
              </c:strCache>
            </c:strRef>
          </c:tx>
          <c:overlay val="0"/>
        </c:title>
        <c:numFmt formatCode="General" sourceLinked="1"/>
        <c:majorTickMark val="none"/>
        <c:minorTickMark val="none"/>
        <c:tickLblPos val="nextTo"/>
        <c:crossAx val="172801408"/>
        <c:crosses val="autoZero"/>
        <c:auto val="1"/>
        <c:lblAlgn val="ctr"/>
        <c:lblOffset val="100"/>
        <c:noMultiLvlLbl val="0"/>
      </c:catAx>
      <c:valAx>
        <c:axId val="172801408"/>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2799488"/>
        <c:crosses val="autoZero"/>
        <c:crossBetween val="between"/>
      </c:valAx>
    </c:plotArea>
    <c:legend>
      <c:legendPos val="r"/>
      <c:overlay val="0"/>
    </c:legend>
    <c:plotVisOnly val="1"/>
    <c:dispBlanksAs val="gap"/>
    <c:showDLblsOverMax val="0"/>
  </c:chart>
  <c:printSettings>
    <c:headerFooter/>
    <c:pageMargins b="0.75000000000000844" l="0.70000000000000062" r="0.70000000000000062" t="0.750000000000008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 Chart</a:t>
            </a:r>
          </a:p>
        </c:rich>
      </c:tx>
      <c:layout>
        <c:manualLayout>
          <c:xMode val="edge"/>
          <c:yMode val="edge"/>
          <c:x val="0.41239247311828348"/>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'P Chart Setup'!$E$14</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'P Chart Setup'!Interval</c:f>
              <c:numCache>
                <c:formatCode>General</c:formatCode>
                <c:ptCount val="1"/>
              </c:numCache>
            </c:numRef>
          </c:cat>
          <c:val>
            <c:numRef>
              <c:f>'P Chart Setup'!Proportion</c:f>
              <c:numCache>
                <c:formatCode>General</c:formatCode>
                <c:ptCount val="1"/>
                <c:pt idx="0">
                  <c:v>#N/A</c:v>
                </c:pt>
              </c:numCache>
            </c:numRef>
          </c:val>
          <c:smooth val="0"/>
          <c:extLst>
            <c:ext xmlns:c16="http://schemas.microsoft.com/office/drawing/2014/chart" uri="{C3380CC4-5D6E-409C-BE32-E72D297353CC}">
              <c16:uniqueId val="{00000000-894D-473F-9C19-E5818F0F2C21}"/>
            </c:ext>
          </c:extLst>
        </c:ser>
        <c:ser>
          <c:idx val="0"/>
          <c:order val="1"/>
          <c:tx>
            <c:strRef>
              <c:f>'P Chart Setup'!$H$14</c:f>
              <c:strCache>
                <c:ptCount val="1"/>
                <c:pt idx="0">
                  <c:v>UCL (Adj.)</c:v>
                </c:pt>
              </c:strCache>
            </c:strRef>
          </c:tx>
          <c:spPr>
            <a:ln>
              <a:solidFill>
                <a:srgbClr val="FF0000"/>
              </a:solidFill>
            </a:ln>
          </c:spPr>
          <c:marker>
            <c:symbol val="none"/>
          </c:marker>
          <c:cat>
            <c:numRef>
              <c:f>'P Chart Setup'!Interval</c:f>
              <c:numCache>
                <c:formatCode>General</c:formatCode>
                <c:ptCount val="1"/>
              </c:numCache>
            </c:numRef>
          </c:cat>
          <c:val>
            <c:numRef>
              <c:f>'P Chart Setup'!UCL</c:f>
              <c:numCache>
                <c:formatCode>0.000000</c:formatCode>
                <c:ptCount val="1"/>
                <c:pt idx="0">
                  <c:v>#N/A</c:v>
                </c:pt>
              </c:numCache>
            </c:numRef>
          </c:val>
          <c:smooth val="0"/>
          <c:extLst>
            <c:ext xmlns:c16="http://schemas.microsoft.com/office/drawing/2014/chart" uri="{C3380CC4-5D6E-409C-BE32-E72D297353CC}">
              <c16:uniqueId val="{00000001-894D-473F-9C19-E5818F0F2C21}"/>
            </c:ext>
          </c:extLst>
        </c:ser>
        <c:ser>
          <c:idx val="3"/>
          <c:order val="2"/>
          <c:tx>
            <c:strRef>
              <c:f>'P Chart Setup'!$F$14</c:f>
              <c:strCache>
                <c:ptCount val="1"/>
                <c:pt idx="0">
                  <c:v>Center</c:v>
                </c:pt>
              </c:strCache>
            </c:strRef>
          </c:tx>
          <c:spPr>
            <a:ln>
              <a:solidFill>
                <a:srgbClr val="00B050"/>
              </a:solidFill>
            </a:ln>
          </c:spPr>
          <c:marker>
            <c:symbol val="none"/>
          </c:marker>
          <c:cat>
            <c:numRef>
              <c:f>'P Chart Setup'!Interval</c:f>
              <c:numCache>
                <c:formatCode>General</c:formatCode>
                <c:ptCount val="1"/>
              </c:numCache>
            </c:numRef>
          </c:cat>
          <c:val>
            <c:numRef>
              <c:f>'P Chart Setup'!Center</c:f>
              <c:numCache>
                <c:formatCode>0.000000</c:formatCode>
                <c:ptCount val="1"/>
                <c:pt idx="0">
                  <c:v>#N/A</c:v>
                </c:pt>
              </c:numCache>
            </c:numRef>
          </c:val>
          <c:smooth val="0"/>
          <c:extLst>
            <c:ext xmlns:c16="http://schemas.microsoft.com/office/drawing/2014/chart" uri="{C3380CC4-5D6E-409C-BE32-E72D297353CC}">
              <c16:uniqueId val="{00000002-894D-473F-9C19-E5818F0F2C21}"/>
            </c:ext>
          </c:extLst>
        </c:ser>
        <c:ser>
          <c:idx val="2"/>
          <c:order val="3"/>
          <c:tx>
            <c:strRef>
              <c:f>'P Chart Setup'!$G$14</c:f>
              <c:strCache>
                <c:ptCount val="1"/>
                <c:pt idx="0">
                  <c:v>LCL (Adj.)</c:v>
                </c:pt>
              </c:strCache>
            </c:strRef>
          </c:tx>
          <c:spPr>
            <a:ln>
              <a:solidFill>
                <a:srgbClr val="C00000"/>
              </a:solidFill>
            </a:ln>
          </c:spPr>
          <c:marker>
            <c:symbol val="none"/>
          </c:marker>
          <c:cat>
            <c:numRef>
              <c:f>'P Chart Setup'!Interval</c:f>
              <c:numCache>
                <c:formatCode>General</c:formatCode>
                <c:ptCount val="1"/>
              </c:numCache>
            </c:numRef>
          </c:cat>
          <c:val>
            <c:numRef>
              <c:f>'P Chart Setup'!LCL</c:f>
              <c:numCache>
                <c:formatCode>0.000000</c:formatCode>
                <c:ptCount val="1"/>
                <c:pt idx="0">
                  <c:v>#N/A</c:v>
                </c:pt>
              </c:numCache>
            </c:numRef>
          </c:val>
          <c:smooth val="0"/>
          <c:extLst>
            <c:ext xmlns:c16="http://schemas.microsoft.com/office/drawing/2014/chart" uri="{C3380CC4-5D6E-409C-BE32-E72D297353CC}">
              <c16:uniqueId val="{00000003-894D-473F-9C19-E5818F0F2C21}"/>
            </c:ext>
          </c:extLst>
        </c:ser>
        <c:dLbls>
          <c:showLegendKey val="0"/>
          <c:showVal val="0"/>
          <c:showCatName val="0"/>
          <c:showSerName val="0"/>
          <c:showPercent val="0"/>
          <c:showBubbleSize val="0"/>
        </c:dLbls>
        <c:marker val="1"/>
        <c:smooth val="0"/>
        <c:axId val="173393792"/>
        <c:axId val="173400064"/>
      </c:lineChart>
      <c:catAx>
        <c:axId val="173393792"/>
        <c:scaling>
          <c:orientation val="minMax"/>
        </c:scaling>
        <c:delete val="0"/>
        <c:axPos val="b"/>
        <c:title>
          <c:tx>
            <c:strRef>
              <c:f>'P Chart Setup'!$B$14</c:f>
              <c:strCache>
                <c:ptCount val="1"/>
                <c:pt idx="0">
                  <c:v>Interval</c:v>
                </c:pt>
              </c:strCache>
            </c:strRef>
          </c:tx>
          <c:overlay val="0"/>
        </c:title>
        <c:numFmt formatCode="General" sourceLinked="1"/>
        <c:majorTickMark val="none"/>
        <c:minorTickMark val="none"/>
        <c:tickLblPos val="nextTo"/>
        <c:crossAx val="173400064"/>
        <c:crosses val="autoZero"/>
        <c:auto val="1"/>
        <c:lblAlgn val="ctr"/>
        <c:lblOffset val="100"/>
        <c:noMultiLvlLbl val="0"/>
      </c:catAx>
      <c:valAx>
        <c:axId val="173400064"/>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3393792"/>
        <c:crosses val="autoZero"/>
        <c:crossBetween val="between"/>
      </c:valAx>
    </c:plotArea>
    <c:legend>
      <c:legendPos val="r"/>
      <c:overlay val="0"/>
    </c:legend>
    <c:plotVisOnly val="1"/>
    <c:dispBlanksAs val="gap"/>
    <c:showDLblsOverMax val="0"/>
  </c:chart>
  <c:printSettings>
    <c:headerFooter/>
    <c:pageMargins b="0.75000000000000855" l="0.70000000000000062" r="0.70000000000000062" t="0.750000000000008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 Chart</a:t>
            </a:r>
          </a:p>
        </c:rich>
      </c:tx>
      <c:layout>
        <c:manualLayout>
          <c:xMode val="edge"/>
          <c:yMode val="edge"/>
          <c:x val="0.41776881720430498"/>
          <c:y val="1.80180180180180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'P Chart Maintenance'!$E$12</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'P Chart Maintenance'!Interval</c:f>
              <c:numCache>
                <c:formatCode>General</c:formatCode>
                <c:ptCount val="1"/>
              </c:numCache>
            </c:numRef>
          </c:cat>
          <c:val>
            <c:numRef>
              <c:f>'P Chart Maintenance'!Proportion</c:f>
              <c:numCache>
                <c:formatCode>General</c:formatCode>
                <c:ptCount val="1"/>
                <c:pt idx="0">
                  <c:v>#N/A</c:v>
                </c:pt>
              </c:numCache>
            </c:numRef>
          </c:val>
          <c:smooth val="0"/>
          <c:extLst>
            <c:ext xmlns:c16="http://schemas.microsoft.com/office/drawing/2014/chart" uri="{C3380CC4-5D6E-409C-BE32-E72D297353CC}">
              <c16:uniqueId val="{00000000-024A-43E2-895F-E85A2C349A85}"/>
            </c:ext>
          </c:extLst>
        </c:ser>
        <c:ser>
          <c:idx val="0"/>
          <c:order val="1"/>
          <c:tx>
            <c:strRef>
              <c:f>'P Chart Maintenance'!$H$12</c:f>
              <c:strCache>
                <c:ptCount val="1"/>
                <c:pt idx="0">
                  <c:v>UCL (Adj.)</c:v>
                </c:pt>
              </c:strCache>
            </c:strRef>
          </c:tx>
          <c:spPr>
            <a:ln>
              <a:solidFill>
                <a:srgbClr val="FF0000"/>
              </a:solidFill>
            </a:ln>
          </c:spPr>
          <c:marker>
            <c:symbol val="none"/>
          </c:marker>
          <c:cat>
            <c:numRef>
              <c:f>'P Chart Maintenance'!Interval</c:f>
              <c:numCache>
                <c:formatCode>General</c:formatCode>
                <c:ptCount val="1"/>
              </c:numCache>
            </c:numRef>
          </c:cat>
          <c:val>
            <c:numRef>
              <c:f>'P Chart Maintenance'!UCL</c:f>
              <c:numCache>
                <c:formatCode>0.000000</c:formatCode>
                <c:ptCount val="1"/>
                <c:pt idx="0">
                  <c:v>#N/A</c:v>
                </c:pt>
              </c:numCache>
            </c:numRef>
          </c:val>
          <c:smooth val="0"/>
          <c:extLst>
            <c:ext xmlns:c16="http://schemas.microsoft.com/office/drawing/2014/chart" uri="{C3380CC4-5D6E-409C-BE32-E72D297353CC}">
              <c16:uniqueId val="{00000001-024A-43E2-895F-E85A2C349A85}"/>
            </c:ext>
          </c:extLst>
        </c:ser>
        <c:ser>
          <c:idx val="3"/>
          <c:order val="2"/>
          <c:tx>
            <c:strRef>
              <c:f>'P Chart Maintenance'!$F$12</c:f>
              <c:strCache>
                <c:ptCount val="1"/>
                <c:pt idx="0">
                  <c:v>Center</c:v>
                </c:pt>
              </c:strCache>
            </c:strRef>
          </c:tx>
          <c:spPr>
            <a:ln>
              <a:solidFill>
                <a:srgbClr val="00B050"/>
              </a:solidFill>
            </a:ln>
          </c:spPr>
          <c:marker>
            <c:symbol val="none"/>
          </c:marker>
          <c:cat>
            <c:numRef>
              <c:f>'P Chart Maintenance'!Interval</c:f>
              <c:numCache>
                <c:formatCode>General</c:formatCode>
                <c:ptCount val="1"/>
              </c:numCache>
            </c:numRef>
          </c:cat>
          <c:val>
            <c:numRef>
              <c:f>'P Chart Maintenance'!Center</c:f>
              <c:numCache>
                <c:formatCode>0.000000</c:formatCode>
                <c:ptCount val="1"/>
                <c:pt idx="0">
                  <c:v>#N/A</c:v>
                </c:pt>
              </c:numCache>
            </c:numRef>
          </c:val>
          <c:smooth val="0"/>
          <c:extLst>
            <c:ext xmlns:c16="http://schemas.microsoft.com/office/drawing/2014/chart" uri="{C3380CC4-5D6E-409C-BE32-E72D297353CC}">
              <c16:uniqueId val="{00000002-024A-43E2-895F-E85A2C349A85}"/>
            </c:ext>
          </c:extLst>
        </c:ser>
        <c:ser>
          <c:idx val="2"/>
          <c:order val="3"/>
          <c:tx>
            <c:strRef>
              <c:f>'P Chart Maintenance'!$G$12</c:f>
              <c:strCache>
                <c:ptCount val="1"/>
                <c:pt idx="0">
                  <c:v>LCL (Adj.)</c:v>
                </c:pt>
              </c:strCache>
            </c:strRef>
          </c:tx>
          <c:spPr>
            <a:ln>
              <a:solidFill>
                <a:srgbClr val="C00000"/>
              </a:solidFill>
            </a:ln>
          </c:spPr>
          <c:marker>
            <c:symbol val="none"/>
          </c:marker>
          <c:cat>
            <c:numRef>
              <c:f>'P Chart Maintenance'!Interval</c:f>
              <c:numCache>
                <c:formatCode>General</c:formatCode>
                <c:ptCount val="1"/>
              </c:numCache>
            </c:numRef>
          </c:cat>
          <c:val>
            <c:numRef>
              <c:f>'P Chart Maintenance'!LCL</c:f>
              <c:numCache>
                <c:formatCode>0.000000</c:formatCode>
                <c:ptCount val="1"/>
                <c:pt idx="0">
                  <c:v>#N/A</c:v>
                </c:pt>
              </c:numCache>
            </c:numRef>
          </c:val>
          <c:smooth val="0"/>
          <c:extLst>
            <c:ext xmlns:c16="http://schemas.microsoft.com/office/drawing/2014/chart" uri="{C3380CC4-5D6E-409C-BE32-E72D297353CC}">
              <c16:uniqueId val="{00000003-024A-43E2-895F-E85A2C349A85}"/>
            </c:ext>
          </c:extLst>
        </c:ser>
        <c:dLbls>
          <c:showLegendKey val="0"/>
          <c:showVal val="0"/>
          <c:showCatName val="0"/>
          <c:showSerName val="0"/>
          <c:showPercent val="0"/>
          <c:showBubbleSize val="0"/>
        </c:dLbls>
        <c:marker val="1"/>
        <c:smooth val="0"/>
        <c:axId val="173472000"/>
        <c:axId val="173552000"/>
      </c:lineChart>
      <c:catAx>
        <c:axId val="173472000"/>
        <c:scaling>
          <c:orientation val="minMax"/>
        </c:scaling>
        <c:delete val="0"/>
        <c:axPos val="b"/>
        <c:title>
          <c:tx>
            <c:strRef>
              <c:f>'P Chart Maintenance'!$B$12</c:f>
              <c:strCache>
                <c:ptCount val="1"/>
                <c:pt idx="0">
                  <c:v>Interval</c:v>
                </c:pt>
              </c:strCache>
            </c:strRef>
          </c:tx>
          <c:overlay val="0"/>
        </c:title>
        <c:numFmt formatCode="General" sourceLinked="1"/>
        <c:majorTickMark val="none"/>
        <c:minorTickMark val="none"/>
        <c:tickLblPos val="nextTo"/>
        <c:crossAx val="173552000"/>
        <c:crosses val="autoZero"/>
        <c:auto val="1"/>
        <c:lblAlgn val="ctr"/>
        <c:lblOffset val="100"/>
        <c:noMultiLvlLbl val="0"/>
      </c:catAx>
      <c:valAx>
        <c:axId val="173552000"/>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3472000"/>
        <c:crosses val="autoZero"/>
        <c:crossBetween val="between"/>
      </c:valAx>
    </c:plotArea>
    <c:legend>
      <c:legendPos val="r"/>
      <c:overlay val="0"/>
    </c:legend>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U' Chart</a:t>
            </a:r>
            <a:endParaRPr lang="en-US"/>
          </a:p>
        </c:rich>
      </c:tx>
      <c:layout>
        <c:manualLayout>
          <c:xMode val="edge"/>
          <c:yMode val="edge"/>
          <c:x val="0.3774431713791535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Setup'!$E$17</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'Laney U'' Chart Setup'!Interval</c:f>
              <c:numCache>
                <c:formatCode>General</c:formatCode>
                <c:ptCount val="1"/>
              </c:numCache>
            </c:numRef>
          </c:cat>
          <c:val>
            <c:numRef>
              <c:f>'Laney U'' Chart Setup'!Rate</c:f>
              <c:numCache>
                <c:formatCode>General</c:formatCode>
                <c:ptCount val="1"/>
                <c:pt idx="0">
                  <c:v>#N/A</c:v>
                </c:pt>
              </c:numCache>
            </c:numRef>
          </c:val>
          <c:smooth val="0"/>
          <c:extLst>
            <c:ext xmlns:c16="http://schemas.microsoft.com/office/drawing/2014/chart" uri="{C3380CC4-5D6E-409C-BE32-E72D297353CC}">
              <c16:uniqueId val="{00000000-C726-429A-A642-A2829DBA6EE7}"/>
            </c:ext>
          </c:extLst>
        </c:ser>
        <c:ser>
          <c:idx val="0"/>
          <c:order val="1"/>
          <c:tx>
            <c:strRef>
              <c:f>'Laney U'' Chart Setup'!$H$17</c:f>
              <c:strCache>
                <c:ptCount val="1"/>
                <c:pt idx="0">
                  <c:v>UCL (3 SD)</c:v>
                </c:pt>
              </c:strCache>
            </c:strRef>
          </c:tx>
          <c:spPr>
            <a:ln>
              <a:solidFill>
                <a:srgbClr val="FF0000"/>
              </a:solidFill>
            </a:ln>
          </c:spPr>
          <c:marker>
            <c:symbol val="none"/>
          </c:marker>
          <c:cat>
            <c:numRef>
              <c:f>'Laney U'' Chart Setup'!Interval</c:f>
              <c:numCache>
                <c:formatCode>General</c:formatCode>
                <c:ptCount val="1"/>
              </c:numCache>
            </c:numRef>
          </c:cat>
          <c:val>
            <c:numRef>
              <c:f>'Laney U'' Chart Setup'!UCL</c:f>
              <c:numCache>
                <c:formatCode>General</c:formatCode>
                <c:ptCount val="1"/>
                <c:pt idx="0">
                  <c:v>#N/A</c:v>
                </c:pt>
              </c:numCache>
            </c:numRef>
          </c:val>
          <c:smooth val="0"/>
          <c:extLst>
            <c:ext xmlns:c16="http://schemas.microsoft.com/office/drawing/2014/chart" uri="{C3380CC4-5D6E-409C-BE32-E72D297353CC}">
              <c16:uniqueId val="{00000001-C726-429A-A642-A2829DBA6EE7}"/>
            </c:ext>
          </c:extLst>
        </c:ser>
        <c:ser>
          <c:idx val="3"/>
          <c:order val="2"/>
          <c:tx>
            <c:strRef>
              <c:f>'Laney U'' Chart Setup'!$F$17</c:f>
              <c:strCache>
                <c:ptCount val="1"/>
                <c:pt idx="0">
                  <c:v>Center</c:v>
                </c:pt>
              </c:strCache>
            </c:strRef>
          </c:tx>
          <c:spPr>
            <a:ln>
              <a:solidFill>
                <a:srgbClr val="00B050"/>
              </a:solidFill>
            </a:ln>
          </c:spPr>
          <c:marker>
            <c:symbol val="none"/>
          </c:marker>
          <c:cat>
            <c:numRef>
              <c:f>'Laney U'' Chart Setup'!Interval</c:f>
              <c:numCache>
                <c:formatCode>General</c:formatCode>
                <c:ptCount val="1"/>
              </c:numCache>
            </c:numRef>
          </c:cat>
          <c:val>
            <c:numRef>
              <c:f>'Laney U'' Chart Setup'!Center</c:f>
              <c:numCache>
                <c:formatCode>General</c:formatCode>
                <c:ptCount val="1"/>
                <c:pt idx="0">
                  <c:v>#N/A</c:v>
                </c:pt>
              </c:numCache>
            </c:numRef>
          </c:val>
          <c:smooth val="0"/>
          <c:extLst>
            <c:ext xmlns:c16="http://schemas.microsoft.com/office/drawing/2014/chart" uri="{C3380CC4-5D6E-409C-BE32-E72D297353CC}">
              <c16:uniqueId val="{00000002-C726-429A-A642-A2829DBA6EE7}"/>
            </c:ext>
          </c:extLst>
        </c:ser>
        <c:ser>
          <c:idx val="2"/>
          <c:order val="3"/>
          <c:tx>
            <c:strRef>
              <c:f>'Laney U'' Chart Setup'!$G$17</c:f>
              <c:strCache>
                <c:ptCount val="1"/>
                <c:pt idx="0">
                  <c:v>LCL (3 SD)</c:v>
                </c:pt>
              </c:strCache>
            </c:strRef>
          </c:tx>
          <c:spPr>
            <a:ln>
              <a:solidFill>
                <a:srgbClr val="C00000"/>
              </a:solidFill>
            </a:ln>
          </c:spPr>
          <c:marker>
            <c:symbol val="none"/>
          </c:marker>
          <c:cat>
            <c:numRef>
              <c:f>'Laney U'' Chart Setup'!Interval</c:f>
              <c:numCache>
                <c:formatCode>General</c:formatCode>
                <c:ptCount val="1"/>
              </c:numCache>
            </c:numRef>
          </c:cat>
          <c:val>
            <c:numRef>
              <c:f>'Laney U'' Chart Setup'!LCL</c:f>
              <c:numCache>
                <c:formatCode>General</c:formatCode>
                <c:ptCount val="1"/>
                <c:pt idx="0">
                  <c:v>#N/A</c:v>
                </c:pt>
              </c:numCache>
            </c:numRef>
          </c:val>
          <c:smooth val="0"/>
          <c:extLst>
            <c:ext xmlns:c16="http://schemas.microsoft.com/office/drawing/2014/chart" uri="{C3380CC4-5D6E-409C-BE32-E72D297353CC}">
              <c16:uniqueId val="{00000003-C726-429A-A642-A2829DBA6EE7}"/>
            </c:ext>
          </c:extLst>
        </c:ser>
        <c:dLbls>
          <c:showLegendKey val="0"/>
          <c:showVal val="0"/>
          <c:showCatName val="0"/>
          <c:showSerName val="0"/>
          <c:showPercent val="0"/>
          <c:showBubbleSize val="0"/>
        </c:dLbls>
        <c:marker val="1"/>
        <c:smooth val="0"/>
        <c:axId val="173808256"/>
        <c:axId val="173839104"/>
      </c:lineChart>
      <c:catAx>
        <c:axId val="173808256"/>
        <c:scaling>
          <c:orientation val="minMax"/>
        </c:scaling>
        <c:delete val="0"/>
        <c:axPos val="b"/>
        <c:title>
          <c:tx>
            <c:strRef>
              <c:f>'Laney U'' Chart Setup'!$B$17</c:f>
              <c:strCache>
                <c:ptCount val="1"/>
                <c:pt idx="0">
                  <c:v>Interval</c:v>
                </c:pt>
              </c:strCache>
            </c:strRef>
          </c:tx>
          <c:overlay val="0"/>
        </c:title>
        <c:numFmt formatCode="General" sourceLinked="1"/>
        <c:majorTickMark val="none"/>
        <c:minorTickMark val="none"/>
        <c:tickLblPos val="nextTo"/>
        <c:crossAx val="173839104"/>
        <c:crosses val="autoZero"/>
        <c:auto val="1"/>
        <c:lblAlgn val="ctr"/>
        <c:lblOffset val="100"/>
        <c:noMultiLvlLbl val="0"/>
      </c:catAx>
      <c:valAx>
        <c:axId val="173839104"/>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3808256"/>
        <c:crosses val="autoZero"/>
        <c:crossBetween val="between"/>
      </c:valAx>
    </c:plotArea>
    <c:legend>
      <c:legendPos val="r"/>
      <c:overlay val="0"/>
    </c:legend>
    <c:plotVisOnly val="1"/>
    <c:dispBlanksAs val="gap"/>
    <c:showDLblsOverMax val="0"/>
  </c:chart>
  <c:printSettings>
    <c:headerFooter/>
    <c:pageMargins b="0.75000000000000888" l="0.70000000000000062" r="0.70000000000000062" t="0.750000000000008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Pareto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barChart>
        <c:barDir val="col"/>
        <c:grouping val="clustered"/>
        <c:varyColors val="0"/>
        <c:ser>
          <c:idx val="1"/>
          <c:order val="0"/>
          <c:tx>
            <c:strRef>
              <c:f>'Pareto Chart with Risk Limit'!$E$11</c:f>
              <c:strCache>
                <c:ptCount val="1"/>
                <c:pt idx="0">
                  <c:v>Rate per 100</c:v>
                </c:pt>
              </c:strCache>
            </c:strRef>
          </c:tx>
          <c:spPr>
            <a:solidFill>
              <a:srgbClr val="0070C0"/>
            </a:solidFill>
            <a:ln w="41275">
              <a:noFill/>
            </a:ln>
          </c:spPr>
          <c:invertIfNegative val="0"/>
          <c:cat>
            <c:numRef>
              <c:f>'Pareto Chart with Risk Limit'!Interval</c:f>
              <c:numCache>
                <c:formatCode>General</c:formatCode>
                <c:ptCount val="1"/>
              </c:numCache>
            </c:numRef>
          </c:cat>
          <c:val>
            <c:numRef>
              <c:f>'Pareto Chart with Risk Limit'!Rate</c:f>
              <c:numCache>
                <c:formatCode>General</c:formatCode>
                <c:ptCount val="1"/>
                <c:pt idx="0">
                  <c:v>#N/A</c:v>
                </c:pt>
              </c:numCache>
            </c:numRef>
          </c:val>
          <c:extLst>
            <c:ext xmlns:c16="http://schemas.microsoft.com/office/drawing/2014/chart" uri="{C3380CC4-5D6E-409C-BE32-E72D297353CC}">
              <c16:uniqueId val="{00000000-547E-4562-B4F0-A8A43EE46288}"/>
            </c:ext>
          </c:extLst>
        </c:ser>
        <c:dLbls>
          <c:showLegendKey val="0"/>
          <c:showVal val="0"/>
          <c:showCatName val="0"/>
          <c:showSerName val="0"/>
          <c:showPercent val="0"/>
          <c:showBubbleSize val="0"/>
        </c:dLbls>
        <c:gapWidth val="150"/>
        <c:axId val="81224064"/>
        <c:axId val="81225984"/>
      </c:barChart>
      <c:lineChart>
        <c:grouping val="standard"/>
        <c:varyColors val="0"/>
        <c:ser>
          <c:idx val="0"/>
          <c:order val="1"/>
          <c:tx>
            <c:strRef>
              <c:f>'Pareto Chart with Risk Limit'!$F$11</c:f>
              <c:strCache>
                <c:ptCount val="1"/>
                <c:pt idx="0">
                  <c:v>Limit</c:v>
                </c:pt>
              </c:strCache>
            </c:strRef>
          </c:tx>
          <c:spPr>
            <a:ln>
              <a:solidFill>
                <a:srgbClr val="FF0000"/>
              </a:solidFill>
            </a:ln>
          </c:spPr>
          <c:marker>
            <c:symbol val="none"/>
          </c:marker>
          <c:cat>
            <c:numRef>
              <c:f>'Pareto Chart with Risk Limit'!Interval</c:f>
              <c:numCache>
                <c:formatCode>General</c:formatCode>
                <c:ptCount val="1"/>
              </c:numCache>
            </c:numRef>
          </c:cat>
          <c:val>
            <c:numRef>
              <c:f>'Pareto Chart with Risk Limit'!UCL</c:f>
              <c:numCache>
                <c:formatCode>General</c:formatCode>
                <c:ptCount val="1"/>
                <c:pt idx="0">
                  <c:v>#N/A</c:v>
                </c:pt>
              </c:numCache>
            </c:numRef>
          </c:val>
          <c:smooth val="0"/>
          <c:extLst>
            <c:ext xmlns:c16="http://schemas.microsoft.com/office/drawing/2014/chart" uri="{C3380CC4-5D6E-409C-BE32-E72D297353CC}">
              <c16:uniqueId val="{00000001-547E-4562-B4F0-A8A43EE46288}"/>
            </c:ext>
          </c:extLst>
        </c:ser>
        <c:dLbls>
          <c:showLegendKey val="0"/>
          <c:showVal val="0"/>
          <c:showCatName val="0"/>
          <c:showSerName val="0"/>
          <c:showPercent val="0"/>
          <c:showBubbleSize val="0"/>
        </c:dLbls>
        <c:marker val="1"/>
        <c:smooth val="0"/>
        <c:axId val="81224064"/>
        <c:axId val="81225984"/>
      </c:lineChart>
      <c:catAx>
        <c:axId val="81224064"/>
        <c:scaling>
          <c:orientation val="minMax"/>
        </c:scaling>
        <c:delete val="0"/>
        <c:axPos val="b"/>
        <c:title>
          <c:tx>
            <c:strRef>
              <c:f>'Pareto Chart with Risk Limit'!$B$11</c:f>
              <c:strCache>
                <c:ptCount val="1"/>
                <c:pt idx="0">
                  <c:v>ID</c:v>
                </c:pt>
              </c:strCache>
            </c:strRef>
          </c:tx>
          <c:overlay val="0"/>
        </c:title>
        <c:numFmt formatCode="General" sourceLinked="1"/>
        <c:majorTickMark val="none"/>
        <c:minorTickMark val="none"/>
        <c:tickLblPos val="nextTo"/>
        <c:crossAx val="81225984"/>
        <c:crosses val="autoZero"/>
        <c:auto val="1"/>
        <c:lblAlgn val="ctr"/>
        <c:lblOffset val="100"/>
        <c:noMultiLvlLbl val="0"/>
      </c:catAx>
      <c:valAx>
        <c:axId val="81225984"/>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81224064"/>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57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Setup'!$I$17</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U'' Chart Setup'!Interval</c:f>
              <c:numCache>
                <c:formatCode>General</c:formatCode>
                <c:ptCount val="1"/>
              </c:numCache>
            </c:numRef>
          </c:cat>
          <c:val>
            <c:numRef>
              <c:f>'Laney U'' Chart Setup'!S</c:f>
              <c:numCache>
                <c:formatCode>General</c:formatCode>
                <c:ptCount val="1"/>
                <c:pt idx="0">
                  <c:v>#N/A</c:v>
                </c:pt>
              </c:numCache>
            </c:numRef>
          </c:val>
          <c:smooth val="0"/>
          <c:extLst>
            <c:ext xmlns:c16="http://schemas.microsoft.com/office/drawing/2014/chart" uri="{C3380CC4-5D6E-409C-BE32-E72D297353CC}">
              <c16:uniqueId val="{00000000-990B-43B2-B67D-69CDEB324CAD}"/>
            </c:ext>
          </c:extLst>
        </c:ser>
        <c:ser>
          <c:idx val="0"/>
          <c:order val="1"/>
          <c:tx>
            <c:strRef>
              <c:f>'Laney U'' Chart Setup'!$L$17</c:f>
              <c:strCache>
                <c:ptCount val="1"/>
                <c:pt idx="0">
                  <c:v>UCL (Exact)</c:v>
                </c:pt>
              </c:strCache>
            </c:strRef>
          </c:tx>
          <c:spPr>
            <a:ln>
              <a:solidFill>
                <a:srgbClr val="FF0000"/>
              </a:solidFill>
            </a:ln>
          </c:spPr>
          <c:marker>
            <c:symbol val="none"/>
          </c:marker>
          <c:cat>
            <c:numRef>
              <c:f>'Laney U'' Chart Setup'!Interval</c:f>
              <c:numCache>
                <c:formatCode>General</c:formatCode>
                <c:ptCount val="1"/>
              </c:numCache>
            </c:numRef>
          </c:cat>
          <c:val>
            <c:numRef>
              <c:f>'Laney U'' Chart Setup'!SUCL</c:f>
              <c:numCache>
                <c:formatCode>General</c:formatCode>
                <c:ptCount val="1"/>
                <c:pt idx="0">
                  <c:v>#N/A</c:v>
                </c:pt>
              </c:numCache>
            </c:numRef>
          </c:val>
          <c:smooth val="0"/>
          <c:extLst>
            <c:ext xmlns:c16="http://schemas.microsoft.com/office/drawing/2014/chart" uri="{C3380CC4-5D6E-409C-BE32-E72D297353CC}">
              <c16:uniqueId val="{00000001-990B-43B2-B67D-69CDEB324CAD}"/>
            </c:ext>
          </c:extLst>
        </c:ser>
        <c:ser>
          <c:idx val="3"/>
          <c:order val="2"/>
          <c:tx>
            <c:strRef>
              <c:f>'Laney U'' Chart Setup'!$J$17</c:f>
              <c:strCache>
                <c:ptCount val="1"/>
                <c:pt idx="0">
                  <c:v>Center</c:v>
                </c:pt>
              </c:strCache>
            </c:strRef>
          </c:tx>
          <c:spPr>
            <a:ln>
              <a:solidFill>
                <a:srgbClr val="00B050"/>
              </a:solidFill>
            </a:ln>
          </c:spPr>
          <c:marker>
            <c:symbol val="none"/>
          </c:marker>
          <c:cat>
            <c:numRef>
              <c:f>'Laney U'' Chart Setup'!Interval</c:f>
              <c:numCache>
                <c:formatCode>General</c:formatCode>
                <c:ptCount val="1"/>
              </c:numCache>
            </c:numRef>
          </c:cat>
          <c:val>
            <c:numRef>
              <c:f>'Laney U'' Chart Setup'!SCenter</c:f>
              <c:numCache>
                <c:formatCode>General</c:formatCode>
                <c:ptCount val="1"/>
                <c:pt idx="0">
                  <c:v>#N/A</c:v>
                </c:pt>
              </c:numCache>
            </c:numRef>
          </c:val>
          <c:smooth val="0"/>
          <c:extLst>
            <c:ext xmlns:c16="http://schemas.microsoft.com/office/drawing/2014/chart" uri="{C3380CC4-5D6E-409C-BE32-E72D297353CC}">
              <c16:uniqueId val="{00000002-990B-43B2-B67D-69CDEB324CAD}"/>
            </c:ext>
          </c:extLst>
        </c:ser>
        <c:ser>
          <c:idx val="2"/>
          <c:order val="3"/>
          <c:tx>
            <c:strRef>
              <c:f>'Laney U'' Chart Setup'!$K$17</c:f>
              <c:strCache>
                <c:ptCount val="1"/>
                <c:pt idx="0">
                  <c:v>LCL (Exact)</c:v>
                </c:pt>
              </c:strCache>
            </c:strRef>
          </c:tx>
          <c:spPr>
            <a:ln>
              <a:solidFill>
                <a:srgbClr val="C00000"/>
              </a:solidFill>
            </a:ln>
          </c:spPr>
          <c:marker>
            <c:symbol val="none"/>
          </c:marker>
          <c:val>
            <c:numRef>
              <c:f>'Laney U'' Chart Setup'!SLCL</c:f>
              <c:numCache>
                <c:formatCode>General</c:formatCode>
                <c:ptCount val="1"/>
                <c:pt idx="0">
                  <c:v>#N/A</c:v>
                </c:pt>
              </c:numCache>
            </c:numRef>
          </c:val>
          <c:smooth val="0"/>
          <c:extLst>
            <c:ext xmlns:c16="http://schemas.microsoft.com/office/drawing/2014/chart" uri="{C3380CC4-5D6E-409C-BE32-E72D297353CC}">
              <c16:uniqueId val="{00000003-990B-43B2-B67D-69CDEB324CAD}"/>
            </c:ext>
          </c:extLst>
        </c:ser>
        <c:dLbls>
          <c:showLegendKey val="0"/>
          <c:showVal val="0"/>
          <c:showCatName val="0"/>
          <c:showSerName val="0"/>
          <c:showPercent val="0"/>
          <c:showBubbleSize val="0"/>
        </c:dLbls>
        <c:marker val="1"/>
        <c:smooth val="0"/>
        <c:axId val="174024960"/>
        <c:axId val="174031232"/>
      </c:lineChart>
      <c:catAx>
        <c:axId val="174024960"/>
        <c:scaling>
          <c:orientation val="minMax"/>
        </c:scaling>
        <c:delete val="0"/>
        <c:axPos val="b"/>
        <c:title>
          <c:tx>
            <c:strRef>
              <c:f>'Laney U'' Chart Setup'!$B$17</c:f>
              <c:strCache>
                <c:ptCount val="1"/>
                <c:pt idx="0">
                  <c:v>Interval</c:v>
                </c:pt>
              </c:strCache>
            </c:strRef>
          </c:tx>
          <c:overlay val="0"/>
        </c:title>
        <c:numFmt formatCode="General" sourceLinked="1"/>
        <c:majorTickMark val="none"/>
        <c:minorTickMark val="none"/>
        <c:tickLblPos val="nextTo"/>
        <c:crossAx val="174031232"/>
        <c:crosses val="autoZero"/>
        <c:auto val="1"/>
        <c:lblAlgn val="ctr"/>
        <c:lblOffset val="100"/>
        <c:noMultiLvlLbl val="0"/>
      </c:catAx>
      <c:valAx>
        <c:axId val="174031232"/>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024960"/>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U'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Maintenance '!$E$14</c:f>
              <c:strCache>
                <c:ptCount val="1"/>
                <c:pt idx="0">
                  <c:v>Count per 1000000</c:v>
                </c:pt>
              </c:strCache>
            </c:strRef>
          </c:tx>
          <c:spPr>
            <a:ln w="41275">
              <a:solidFill>
                <a:schemeClr val="tx1"/>
              </a:solidFill>
            </a:ln>
          </c:spPr>
          <c:marker>
            <c:symbol val="diamond"/>
            <c:size val="10"/>
            <c:spPr>
              <a:solidFill>
                <a:schemeClr val="tx1"/>
              </a:solidFill>
              <a:ln>
                <a:solidFill>
                  <a:schemeClr val="tx1"/>
                </a:solidFill>
              </a:ln>
            </c:spPr>
          </c:marker>
          <c:cat>
            <c:numRef>
              <c:f>'Laney U'' Chart Maintenance '!Interval</c:f>
              <c:numCache>
                <c:formatCode>General</c:formatCode>
                <c:ptCount val="1"/>
              </c:numCache>
            </c:numRef>
          </c:cat>
          <c:val>
            <c:numRef>
              <c:f>'Laney U'' Chart Maintenance '!Rate</c:f>
              <c:numCache>
                <c:formatCode>General</c:formatCode>
                <c:ptCount val="1"/>
                <c:pt idx="0">
                  <c:v>#N/A</c:v>
                </c:pt>
              </c:numCache>
            </c:numRef>
          </c:val>
          <c:smooth val="0"/>
          <c:extLst>
            <c:ext xmlns:c16="http://schemas.microsoft.com/office/drawing/2014/chart" uri="{C3380CC4-5D6E-409C-BE32-E72D297353CC}">
              <c16:uniqueId val="{00000000-710B-4329-9CD0-EA9DDD7A416F}"/>
            </c:ext>
          </c:extLst>
        </c:ser>
        <c:ser>
          <c:idx val="0"/>
          <c:order val="1"/>
          <c:tx>
            <c:strRef>
              <c:f>'Laney U'' Chart Maintenance '!$H$14</c:f>
              <c:strCache>
                <c:ptCount val="1"/>
                <c:pt idx="0">
                  <c:v>UCL (3 SD)</c:v>
                </c:pt>
              </c:strCache>
            </c:strRef>
          </c:tx>
          <c:spPr>
            <a:ln>
              <a:solidFill>
                <a:srgbClr val="FF0000"/>
              </a:solidFill>
            </a:ln>
          </c:spPr>
          <c:marker>
            <c:symbol val="none"/>
          </c:marker>
          <c:cat>
            <c:numRef>
              <c:f>'Laney U'' Chart Maintenance '!Interval</c:f>
              <c:numCache>
                <c:formatCode>General</c:formatCode>
                <c:ptCount val="1"/>
              </c:numCache>
            </c:numRef>
          </c:cat>
          <c:val>
            <c:numRef>
              <c:f>'Laney U'' Chart Maintenance '!UCL</c:f>
              <c:numCache>
                <c:formatCode>General</c:formatCode>
                <c:ptCount val="1"/>
                <c:pt idx="0">
                  <c:v>#N/A</c:v>
                </c:pt>
              </c:numCache>
            </c:numRef>
          </c:val>
          <c:smooth val="0"/>
          <c:extLst>
            <c:ext xmlns:c16="http://schemas.microsoft.com/office/drawing/2014/chart" uri="{C3380CC4-5D6E-409C-BE32-E72D297353CC}">
              <c16:uniqueId val="{00000001-710B-4329-9CD0-EA9DDD7A416F}"/>
            </c:ext>
          </c:extLst>
        </c:ser>
        <c:ser>
          <c:idx val="3"/>
          <c:order val="2"/>
          <c:tx>
            <c:strRef>
              <c:f>'Laney U'' Chart Maintenance '!$F$14</c:f>
              <c:strCache>
                <c:ptCount val="1"/>
                <c:pt idx="0">
                  <c:v>Center</c:v>
                </c:pt>
              </c:strCache>
            </c:strRef>
          </c:tx>
          <c:spPr>
            <a:ln>
              <a:solidFill>
                <a:srgbClr val="00B050"/>
              </a:solidFill>
            </a:ln>
          </c:spPr>
          <c:marker>
            <c:symbol val="none"/>
          </c:marker>
          <c:cat>
            <c:numRef>
              <c:f>'Laney U'' Chart Maintenance '!Interval</c:f>
              <c:numCache>
                <c:formatCode>General</c:formatCode>
                <c:ptCount val="1"/>
              </c:numCache>
            </c:numRef>
          </c:cat>
          <c:val>
            <c:numRef>
              <c:f>'Laney U'' Chart Maintenance '!Center</c:f>
              <c:numCache>
                <c:formatCode>General</c:formatCode>
                <c:ptCount val="1"/>
                <c:pt idx="0">
                  <c:v>#N/A</c:v>
                </c:pt>
              </c:numCache>
            </c:numRef>
          </c:val>
          <c:smooth val="0"/>
          <c:extLst>
            <c:ext xmlns:c16="http://schemas.microsoft.com/office/drawing/2014/chart" uri="{C3380CC4-5D6E-409C-BE32-E72D297353CC}">
              <c16:uniqueId val="{00000002-710B-4329-9CD0-EA9DDD7A416F}"/>
            </c:ext>
          </c:extLst>
        </c:ser>
        <c:ser>
          <c:idx val="2"/>
          <c:order val="3"/>
          <c:tx>
            <c:strRef>
              <c:f>'Laney U'' Chart Maintenance '!$G$14</c:f>
              <c:strCache>
                <c:ptCount val="1"/>
                <c:pt idx="0">
                  <c:v>LCL (3 SD)</c:v>
                </c:pt>
              </c:strCache>
            </c:strRef>
          </c:tx>
          <c:spPr>
            <a:ln>
              <a:solidFill>
                <a:srgbClr val="C00000"/>
              </a:solidFill>
            </a:ln>
          </c:spPr>
          <c:marker>
            <c:symbol val="none"/>
          </c:marker>
          <c:cat>
            <c:numRef>
              <c:f>'Laney U'' Chart Maintenance '!Interval</c:f>
              <c:numCache>
                <c:formatCode>General</c:formatCode>
                <c:ptCount val="1"/>
              </c:numCache>
            </c:numRef>
          </c:cat>
          <c:val>
            <c:numRef>
              <c:f>'Laney U'' Chart Maintenance '!LCL</c:f>
              <c:numCache>
                <c:formatCode>General</c:formatCode>
                <c:ptCount val="1"/>
                <c:pt idx="0">
                  <c:v>#N/A</c:v>
                </c:pt>
              </c:numCache>
            </c:numRef>
          </c:val>
          <c:smooth val="0"/>
          <c:extLst>
            <c:ext xmlns:c16="http://schemas.microsoft.com/office/drawing/2014/chart" uri="{C3380CC4-5D6E-409C-BE32-E72D297353CC}">
              <c16:uniqueId val="{00000003-710B-4329-9CD0-EA9DDD7A416F}"/>
            </c:ext>
          </c:extLst>
        </c:ser>
        <c:dLbls>
          <c:showLegendKey val="0"/>
          <c:showVal val="0"/>
          <c:showCatName val="0"/>
          <c:showSerName val="0"/>
          <c:showPercent val="0"/>
          <c:showBubbleSize val="0"/>
        </c:dLbls>
        <c:marker val="1"/>
        <c:smooth val="0"/>
        <c:axId val="173976576"/>
        <c:axId val="173995136"/>
      </c:lineChart>
      <c:catAx>
        <c:axId val="173976576"/>
        <c:scaling>
          <c:orientation val="minMax"/>
        </c:scaling>
        <c:delete val="0"/>
        <c:axPos val="b"/>
        <c:title>
          <c:tx>
            <c:strRef>
              <c:f>'Laney U'' Chart Maintenance '!$B$14</c:f>
              <c:strCache>
                <c:ptCount val="1"/>
                <c:pt idx="0">
                  <c:v>Interval</c:v>
                </c:pt>
              </c:strCache>
            </c:strRef>
          </c:tx>
          <c:overlay val="0"/>
        </c:title>
        <c:numFmt formatCode="General" sourceLinked="1"/>
        <c:majorTickMark val="none"/>
        <c:minorTickMark val="none"/>
        <c:tickLblPos val="nextTo"/>
        <c:crossAx val="173995136"/>
        <c:crosses val="autoZero"/>
        <c:auto val="1"/>
        <c:lblAlgn val="ctr"/>
        <c:lblOffset val="100"/>
        <c:noMultiLvlLbl val="0"/>
      </c:catAx>
      <c:valAx>
        <c:axId val="173995136"/>
        <c:scaling>
          <c:orientation val="minMax"/>
        </c:scaling>
        <c:delete val="0"/>
        <c:axPos val="l"/>
        <c:majorGridlines/>
        <c:title>
          <c:tx>
            <c:rich>
              <a:bodyPr/>
              <a:lstStyle/>
              <a:p>
                <a:pPr>
                  <a:defRPr/>
                </a:pPr>
                <a:r>
                  <a:rPr lang="en-US"/>
                  <a:t>Rate</a:t>
                </a:r>
              </a:p>
            </c:rich>
          </c:tx>
          <c:overlay val="0"/>
        </c:title>
        <c:numFmt formatCode="General" sourceLinked="1"/>
        <c:majorTickMark val="none"/>
        <c:minorTickMark val="none"/>
        <c:tickLblPos val="nextTo"/>
        <c:crossAx val="173976576"/>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U'' Chart Maintenance '!$I$14</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U'' Chart Maintenance '!Interval</c:f>
              <c:numCache>
                <c:formatCode>General</c:formatCode>
                <c:ptCount val="1"/>
              </c:numCache>
            </c:numRef>
          </c:cat>
          <c:val>
            <c:numRef>
              <c:f>'Laney U'' Chart Maintenance '!S</c:f>
              <c:numCache>
                <c:formatCode>General</c:formatCode>
                <c:ptCount val="1"/>
                <c:pt idx="0">
                  <c:v>#N/A</c:v>
                </c:pt>
              </c:numCache>
            </c:numRef>
          </c:val>
          <c:smooth val="0"/>
          <c:extLst>
            <c:ext xmlns:c16="http://schemas.microsoft.com/office/drawing/2014/chart" uri="{C3380CC4-5D6E-409C-BE32-E72D297353CC}">
              <c16:uniqueId val="{00000000-6490-4482-87AB-83FDFB26691B}"/>
            </c:ext>
          </c:extLst>
        </c:ser>
        <c:ser>
          <c:idx val="0"/>
          <c:order val="1"/>
          <c:tx>
            <c:strRef>
              <c:f>'Laney U'' Chart Maintenance '!$L$14</c:f>
              <c:strCache>
                <c:ptCount val="1"/>
                <c:pt idx="0">
                  <c:v>UCL (Exact)</c:v>
                </c:pt>
              </c:strCache>
            </c:strRef>
          </c:tx>
          <c:spPr>
            <a:ln>
              <a:solidFill>
                <a:srgbClr val="FF0000"/>
              </a:solidFill>
            </a:ln>
          </c:spPr>
          <c:marker>
            <c:symbol val="none"/>
          </c:marker>
          <c:cat>
            <c:numRef>
              <c:f>'Laney U'' Chart Maintenance '!Interval</c:f>
              <c:numCache>
                <c:formatCode>General</c:formatCode>
                <c:ptCount val="1"/>
              </c:numCache>
            </c:numRef>
          </c:cat>
          <c:val>
            <c:numRef>
              <c:f>'Laney U'' Chart Maintenance '!SUCL</c:f>
              <c:numCache>
                <c:formatCode>General</c:formatCode>
                <c:ptCount val="1"/>
                <c:pt idx="0">
                  <c:v>#N/A</c:v>
                </c:pt>
              </c:numCache>
            </c:numRef>
          </c:val>
          <c:smooth val="0"/>
          <c:extLst>
            <c:ext xmlns:c16="http://schemas.microsoft.com/office/drawing/2014/chart" uri="{C3380CC4-5D6E-409C-BE32-E72D297353CC}">
              <c16:uniqueId val="{00000001-6490-4482-87AB-83FDFB26691B}"/>
            </c:ext>
          </c:extLst>
        </c:ser>
        <c:ser>
          <c:idx val="3"/>
          <c:order val="2"/>
          <c:tx>
            <c:strRef>
              <c:f>'Laney U'' Chart Maintenance '!$J$14</c:f>
              <c:strCache>
                <c:ptCount val="1"/>
                <c:pt idx="0">
                  <c:v>Center</c:v>
                </c:pt>
              </c:strCache>
            </c:strRef>
          </c:tx>
          <c:spPr>
            <a:ln>
              <a:solidFill>
                <a:srgbClr val="00B050"/>
              </a:solidFill>
            </a:ln>
          </c:spPr>
          <c:marker>
            <c:symbol val="none"/>
          </c:marker>
          <c:cat>
            <c:numRef>
              <c:f>'Laney U'' Chart Maintenance '!Interval</c:f>
              <c:numCache>
                <c:formatCode>General</c:formatCode>
                <c:ptCount val="1"/>
              </c:numCache>
            </c:numRef>
          </c:cat>
          <c:val>
            <c:numRef>
              <c:f>'Laney U'' Chart Maintenance '!SCenter</c:f>
              <c:numCache>
                <c:formatCode>General</c:formatCode>
                <c:ptCount val="1"/>
                <c:pt idx="0">
                  <c:v>#N/A</c:v>
                </c:pt>
              </c:numCache>
            </c:numRef>
          </c:val>
          <c:smooth val="0"/>
          <c:extLst>
            <c:ext xmlns:c16="http://schemas.microsoft.com/office/drawing/2014/chart" uri="{C3380CC4-5D6E-409C-BE32-E72D297353CC}">
              <c16:uniqueId val="{00000002-6490-4482-87AB-83FDFB26691B}"/>
            </c:ext>
          </c:extLst>
        </c:ser>
        <c:ser>
          <c:idx val="2"/>
          <c:order val="3"/>
          <c:tx>
            <c:strRef>
              <c:f>'Laney U'' Chart Maintenance '!$K$14</c:f>
              <c:strCache>
                <c:ptCount val="1"/>
                <c:pt idx="0">
                  <c:v>LCL (Exact)</c:v>
                </c:pt>
              </c:strCache>
            </c:strRef>
          </c:tx>
          <c:spPr>
            <a:ln>
              <a:solidFill>
                <a:srgbClr val="C00000"/>
              </a:solidFill>
            </a:ln>
          </c:spPr>
          <c:marker>
            <c:symbol val="none"/>
          </c:marker>
          <c:val>
            <c:numRef>
              <c:f>'Laney U'' Chart Maintenance '!SLCL</c:f>
              <c:numCache>
                <c:formatCode>General</c:formatCode>
                <c:ptCount val="1"/>
                <c:pt idx="0">
                  <c:v>#N/A</c:v>
                </c:pt>
              </c:numCache>
            </c:numRef>
          </c:val>
          <c:smooth val="0"/>
          <c:extLst>
            <c:ext xmlns:c16="http://schemas.microsoft.com/office/drawing/2014/chart" uri="{C3380CC4-5D6E-409C-BE32-E72D297353CC}">
              <c16:uniqueId val="{00000003-6490-4482-87AB-83FDFB26691B}"/>
            </c:ext>
          </c:extLst>
        </c:ser>
        <c:dLbls>
          <c:showLegendKey val="0"/>
          <c:showVal val="0"/>
          <c:showCatName val="0"/>
          <c:showSerName val="0"/>
          <c:showPercent val="0"/>
          <c:showBubbleSize val="0"/>
        </c:dLbls>
        <c:marker val="1"/>
        <c:smooth val="0"/>
        <c:axId val="174508672"/>
        <c:axId val="174523136"/>
      </c:lineChart>
      <c:catAx>
        <c:axId val="174508672"/>
        <c:scaling>
          <c:orientation val="minMax"/>
        </c:scaling>
        <c:delete val="0"/>
        <c:axPos val="b"/>
        <c:title>
          <c:tx>
            <c:strRef>
              <c:f>'Laney U'' Chart Maintenance '!$B$14</c:f>
              <c:strCache>
                <c:ptCount val="1"/>
                <c:pt idx="0">
                  <c:v>Interval</c:v>
                </c:pt>
              </c:strCache>
            </c:strRef>
          </c:tx>
          <c:overlay val="0"/>
        </c:title>
        <c:numFmt formatCode="General" sourceLinked="1"/>
        <c:majorTickMark val="none"/>
        <c:minorTickMark val="none"/>
        <c:tickLblPos val="nextTo"/>
        <c:crossAx val="174523136"/>
        <c:crosses val="autoZero"/>
        <c:auto val="1"/>
        <c:lblAlgn val="ctr"/>
        <c:lblOffset val="100"/>
        <c:noMultiLvlLbl val="0"/>
      </c:catAx>
      <c:valAx>
        <c:axId val="174523136"/>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508672"/>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P'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Setup'!$E$17</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'Laney P'' Chart Setup'!Interval</c:f>
              <c:numCache>
                <c:formatCode>General</c:formatCode>
                <c:ptCount val="1"/>
              </c:numCache>
            </c:numRef>
          </c:cat>
          <c:val>
            <c:numRef>
              <c:f>'Laney P'' Chart Setup'!Proportion</c:f>
              <c:numCache>
                <c:formatCode>General</c:formatCode>
                <c:ptCount val="1"/>
                <c:pt idx="0">
                  <c:v>#N/A</c:v>
                </c:pt>
              </c:numCache>
            </c:numRef>
          </c:val>
          <c:smooth val="0"/>
          <c:extLst>
            <c:ext xmlns:c16="http://schemas.microsoft.com/office/drawing/2014/chart" uri="{C3380CC4-5D6E-409C-BE32-E72D297353CC}">
              <c16:uniqueId val="{00000000-3F64-470C-9F0F-7DE73DF970A5}"/>
            </c:ext>
          </c:extLst>
        </c:ser>
        <c:ser>
          <c:idx val="0"/>
          <c:order val="1"/>
          <c:tx>
            <c:strRef>
              <c:f>'Laney P'' Chart Setup'!$H$17</c:f>
              <c:strCache>
                <c:ptCount val="1"/>
                <c:pt idx="0">
                  <c:v>UCL (3 SD)</c:v>
                </c:pt>
              </c:strCache>
            </c:strRef>
          </c:tx>
          <c:spPr>
            <a:ln>
              <a:solidFill>
                <a:srgbClr val="FF0000"/>
              </a:solidFill>
            </a:ln>
          </c:spPr>
          <c:marker>
            <c:symbol val="none"/>
          </c:marker>
          <c:cat>
            <c:numRef>
              <c:f>'Laney P'' Chart Setup'!Interval</c:f>
              <c:numCache>
                <c:formatCode>General</c:formatCode>
                <c:ptCount val="1"/>
              </c:numCache>
            </c:numRef>
          </c:cat>
          <c:val>
            <c:numRef>
              <c:f>'Laney P'' Chart Setup'!UCL</c:f>
              <c:numCache>
                <c:formatCode>General</c:formatCode>
                <c:ptCount val="1"/>
                <c:pt idx="0">
                  <c:v>#N/A</c:v>
                </c:pt>
              </c:numCache>
            </c:numRef>
          </c:val>
          <c:smooth val="0"/>
          <c:extLst>
            <c:ext xmlns:c16="http://schemas.microsoft.com/office/drawing/2014/chart" uri="{C3380CC4-5D6E-409C-BE32-E72D297353CC}">
              <c16:uniqueId val="{00000001-3F64-470C-9F0F-7DE73DF970A5}"/>
            </c:ext>
          </c:extLst>
        </c:ser>
        <c:ser>
          <c:idx val="3"/>
          <c:order val="2"/>
          <c:tx>
            <c:strRef>
              <c:f>'Laney P'' Chart Setup'!$F$17</c:f>
              <c:strCache>
                <c:ptCount val="1"/>
                <c:pt idx="0">
                  <c:v>Center</c:v>
                </c:pt>
              </c:strCache>
            </c:strRef>
          </c:tx>
          <c:spPr>
            <a:ln>
              <a:solidFill>
                <a:srgbClr val="00B050"/>
              </a:solidFill>
            </a:ln>
          </c:spPr>
          <c:marker>
            <c:symbol val="none"/>
          </c:marker>
          <c:cat>
            <c:numRef>
              <c:f>'Laney P'' Chart Setup'!Interval</c:f>
              <c:numCache>
                <c:formatCode>General</c:formatCode>
                <c:ptCount val="1"/>
              </c:numCache>
            </c:numRef>
          </c:cat>
          <c:val>
            <c:numRef>
              <c:f>'Laney P'' Chart Setup'!Center</c:f>
              <c:numCache>
                <c:formatCode>General</c:formatCode>
                <c:ptCount val="1"/>
                <c:pt idx="0">
                  <c:v>#N/A</c:v>
                </c:pt>
              </c:numCache>
            </c:numRef>
          </c:val>
          <c:smooth val="0"/>
          <c:extLst>
            <c:ext xmlns:c16="http://schemas.microsoft.com/office/drawing/2014/chart" uri="{C3380CC4-5D6E-409C-BE32-E72D297353CC}">
              <c16:uniqueId val="{00000002-3F64-470C-9F0F-7DE73DF970A5}"/>
            </c:ext>
          </c:extLst>
        </c:ser>
        <c:ser>
          <c:idx val="2"/>
          <c:order val="3"/>
          <c:tx>
            <c:strRef>
              <c:f>'Laney P'' Chart Setup'!$G$17</c:f>
              <c:strCache>
                <c:ptCount val="1"/>
                <c:pt idx="0">
                  <c:v>LCL (3 SD)</c:v>
                </c:pt>
              </c:strCache>
            </c:strRef>
          </c:tx>
          <c:spPr>
            <a:ln>
              <a:solidFill>
                <a:srgbClr val="C00000"/>
              </a:solidFill>
            </a:ln>
          </c:spPr>
          <c:marker>
            <c:symbol val="none"/>
          </c:marker>
          <c:cat>
            <c:numRef>
              <c:f>'Laney P'' Chart Setup'!Interval</c:f>
              <c:numCache>
                <c:formatCode>General</c:formatCode>
                <c:ptCount val="1"/>
              </c:numCache>
            </c:numRef>
          </c:cat>
          <c:val>
            <c:numRef>
              <c:f>'Laney P'' Chart Setup'!LCL</c:f>
              <c:numCache>
                <c:formatCode>General</c:formatCode>
                <c:ptCount val="1"/>
                <c:pt idx="0">
                  <c:v>#N/A</c:v>
                </c:pt>
              </c:numCache>
            </c:numRef>
          </c:val>
          <c:smooth val="0"/>
          <c:extLst>
            <c:ext xmlns:c16="http://schemas.microsoft.com/office/drawing/2014/chart" uri="{C3380CC4-5D6E-409C-BE32-E72D297353CC}">
              <c16:uniqueId val="{00000003-3F64-470C-9F0F-7DE73DF970A5}"/>
            </c:ext>
          </c:extLst>
        </c:ser>
        <c:dLbls>
          <c:showLegendKey val="0"/>
          <c:showVal val="0"/>
          <c:showCatName val="0"/>
          <c:showSerName val="0"/>
          <c:showPercent val="0"/>
          <c:showBubbleSize val="0"/>
        </c:dLbls>
        <c:marker val="1"/>
        <c:smooth val="0"/>
        <c:axId val="174857216"/>
        <c:axId val="174871680"/>
      </c:lineChart>
      <c:catAx>
        <c:axId val="174857216"/>
        <c:scaling>
          <c:orientation val="minMax"/>
        </c:scaling>
        <c:delete val="0"/>
        <c:axPos val="b"/>
        <c:title>
          <c:tx>
            <c:strRef>
              <c:f>'Laney P'' Chart Setup'!$B$17</c:f>
              <c:strCache>
                <c:ptCount val="1"/>
                <c:pt idx="0">
                  <c:v>Interval</c:v>
                </c:pt>
              </c:strCache>
            </c:strRef>
          </c:tx>
          <c:overlay val="0"/>
        </c:title>
        <c:numFmt formatCode="General" sourceLinked="1"/>
        <c:majorTickMark val="none"/>
        <c:minorTickMark val="none"/>
        <c:tickLblPos val="nextTo"/>
        <c:crossAx val="174871680"/>
        <c:crosses val="autoZero"/>
        <c:auto val="1"/>
        <c:lblAlgn val="ctr"/>
        <c:lblOffset val="100"/>
        <c:noMultiLvlLbl val="0"/>
      </c:catAx>
      <c:valAx>
        <c:axId val="174871680"/>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4857216"/>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Setup'!$I$17</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P'' Chart Setup'!Interval</c:f>
              <c:numCache>
                <c:formatCode>General</c:formatCode>
                <c:ptCount val="1"/>
              </c:numCache>
            </c:numRef>
          </c:cat>
          <c:val>
            <c:numRef>
              <c:f>'Laney P'' Chart Setup'!S</c:f>
              <c:numCache>
                <c:formatCode>General</c:formatCode>
                <c:ptCount val="1"/>
                <c:pt idx="0">
                  <c:v>#N/A</c:v>
                </c:pt>
              </c:numCache>
            </c:numRef>
          </c:val>
          <c:smooth val="0"/>
          <c:extLst>
            <c:ext xmlns:c16="http://schemas.microsoft.com/office/drawing/2014/chart" uri="{C3380CC4-5D6E-409C-BE32-E72D297353CC}">
              <c16:uniqueId val="{00000000-C717-45CF-B2BE-05201E93D1D8}"/>
            </c:ext>
          </c:extLst>
        </c:ser>
        <c:ser>
          <c:idx val="0"/>
          <c:order val="1"/>
          <c:tx>
            <c:strRef>
              <c:f>'Laney P'' Chart Setup'!$L$17</c:f>
              <c:strCache>
                <c:ptCount val="1"/>
                <c:pt idx="0">
                  <c:v>UCL (Exact)</c:v>
                </c:pt>
              </c:strCache>
            </c:strRef>
          </c:tx>
          <c:spPr>
            <a:ln>
              <a:solidFill>
                <a:srgbClr val="FF0000"/>
              </a:solidFill>
            </a:ln>
          </c:spPr>
          <c:marker>
            <c:symbol val="none"/>
          </c:marker>
          <c:cat>
            <c:numRef>
              <c:f>'Laney P'' Chart Setup'!Interval</c:f>
              <c:numCache>
                <c:formatCode>General</c:formatCode>
                <c:ptCount val="1"/>
              </c:numCache>
            </c:numRef>
          </c:cat>
          <c:val>
            <c:numRef>
              <c:f>'Laney P'' Chart Setup'!SUCL</c:f>
              <c:numCache>
                <c:formatCode>General</c:formatCode>
                <c:ptCount val="1"/>
                <c:pt idx="0">
                  <c:v>#N/A</c:v>
                </c:pt>
              </c:numCache>
            </c:numRef>
          </c:val>
          <c:smooth val="0"/>
          <c:extLst>
            <c:ext xmlns:c16="http://schemas.microsoft.com/office/drawing/2014/chart" uri="{C3380CC4-5D6E-409C-BE32-E72D297353CC}">
              <c16:uniqueId val="{00000001-C717-45CF-B2BE-05201E93D1D8}"/>
            </c:ext>
          </c:extLst>
        </c:ser>
        <c:ser>
          <c:idx val="3"/>
          <c:order val="2"/>
          <c:tx>
            <c:strRef>
              <c:f>'Laney P'' Chart Setup'!$J$17</c:f>
              <c:strCache>
                <c:ptCount val="1"/>
                <c:pt idx="0">
                  <c:v>Center</c:v>
                </c:pt>
              </c:strCache>
            </c:strRef>
          </c:tx>
          <c:spPr>
            <a:ln>
              <a:solidFill>
                <a:srgbClr val="00B050"/>
              </a:solidFill>
            </a:ln>
          </c:spPr>
          <c:marker>
            <c:symbol val="none"/>
          </c:marker>
          <c:cat>
            <c:numRef>
              <c:f>'Laney P'' Chart Setup'!Interval</c:f>
              <c:numCache>
                <c:formatCode>General</c:formatCode>
                <c:ptCount val="1"/>
              </c:numCache>
            </c:numRef>
          </c:cat>
          <c:val>
            <c:numRef>
              <c:f>'Laney P'' Chart Setup'!SCenter</c:f>
              <c:numCache>
                <c:formatCode>General</c:formatCode>
                <c:ptCount val="1"/>
                <c:pt idx="0">
                  <c:v>#N/A</c:v>
                </c:pt>
              </c:numCache>
            </c:numRef>
          </c:val>
          <c:smooth val="0"/>
          <c:extLst>
            <c:ext xmlns:c16="http://schemas.microsoft.com/office/drawing/2014/chart" uri="{C3380CC4-5D6E-409C-BE32-E72D297353CC}">
              <c16:uniqueId val="{00000002-C717-45CF-B2BE-05201E93D1D8}"/>
            </c:ext>
          </c:extLst>
        </c:ser>
        <c:ser>
          <c:idx val="2"/>
          <c:order val="3"/>
          <c:tx>
            <c:strRef>
              <c:f>'Laney P'' Chart Setup'!$K$17</c:f>
              <c:strCache>
                <c:ptCount val="1"/>
                <c:pt idx="0">
                  <c:v>LCL (Exact)</c:v>
                </c:pt>
              </c:strCache>
            </c:strRef>
          </c:tx>
          <c:spPr>
            <a:ln>
              <a:solidFill>
                <a:srgbClr val="C00000"/>
              </a:solidFill>
            </a:ln>
          </c:spPr>
          <c:marker>
            <c:symbol val="none"/>
          </c:marker>
          <c:val>
            <c:numRef>
              <c:f>'Laney P'' Chart Setup'!SLCL</c:f>
              <c:numCache>
                <c:formatCode>General</c:formatCode>
                <c:ptCount val="1"/>
                <c:pt idx="0">
                  <c:v>#N/A</c:v>
                </c:pt>
              </c:numCache>
            </c:numRef>
          </c:val>
          <c:smooth val="0"/>
          <c:extLst>
            <c:ext xmlns:c16="http://schemas.microsoft.com/office/drawing/2014/chart" uri="{C3380CC4-5D6E-409C-BE32-E72D297353CC}">
              <c16:uniqueId val="{00000003-C717-45CF-B2BE-05201E93D1D8}"/>
            </c:ext>
          </c:extLst>
        </c:ser>
        <c:dLbls>
          <c:showLegendKey val="0"/>
          <c:showVal val="0"/>
          <c:showCatName val="0"/>
          <c:showSerName val="0"/>
          <c:showPercent val="0"/>
          <c:showBubbleSize val="0"/>
        </c:dLbls>
        <c:marker val="1"/>
        <c:smooth val="0"/>
        <c:axId val="174914176"/>
        <c:axId val="174928640"/>
      </c:lineChart>
      <c:catAx>
        <c:axId val="174914176"/>
        <c:scaling>
          <c:orientation val="minMax"/>
        </c:scaling>
        <c:delete val="0"/>
        <c:axPos val="b"/>
        <c:title>
          <c:tx>
            <c:strRef>
              <c:f>'Laney P'' Chart Setup'!$B$17</c:f>
              <c:strCache>
                <c:ptCount val="1"/>
                <c:pt idx="0">
                  <c:v>Interval</c:v>
                </c:pt>
              </c:strCache>
            </c:strRef>
          </c:tx>
          <c:overlay val="0"/>
        </c:title>
        <c:numFmt formatCode="General" sourceLinked="1"/>
        <c:majorTickMark val="none"/>
        <c:minorTickMark val="none"/>
        <c:tickLblPos val="nextTo"/>
        <c:crossAx val="174928640"/>
        <c:crosses val="autoZero"/>
        <c:auto val="1"/>
        <c:lblAlgn val="ctr"/>
        <c:lblOffset val="100"/>
        <c:noMultiLvlLbl val="0"/>
      </c:catAx>
      <c:valAx>
        <c:axId val="174928640"/>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491417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Laney P'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Maintenance'!$E$14</c:f>
              <c:strCache>
                <c:ptCount val="1"/>
                <c:pt idx="0">
                  <c:v>Failures per 100</c:v>
                </c:pt>
              </c:strCache>
            </c:strRef>
          </c:tx>
          <c:spPr>
            <a:ln w="41275">
              <a:solidFill>
                <a:schemeClr val="tx1"/>
              </a:solidFill>
            </a:ln>
          </c:spPr>
          <c:marker>
            <c:symbol val="diamond"/>
            <c:size val="10"/>
            <c:spPr>
              <a:solidFill>
                <a:schemeClr val="tx1"/>
              </a:solidFill>
              <a:ln>
                <a:solidFill>
                  <a:schemeClr val="tx1"/>
                </a:solidFill>
              </a:ln>
            </c:spPr>
          </c:marker>
          <c:cat>
            <c:numRef>
              <c:f>'Laney P'' Chart Maintenance'!Interval</c:f>
              <c:numCache>
                <c:formatCode>General</c:formatCode>
                <c:ptCount val="1"/>
              </c:numCache>
            </c:numRef>
          </c:cat>
          <c:val>
            <c:numRef>
              <c:f>'Laney P'' Chart Maintenance'!Proportion</c:f>
              <c:numCache>
                <c:formatCode>General</c:formatCode>
                <c:ptCount val="1"/>
                <c:pt idx="0">
                  <c:v>#N/A</c:v>
                </c:pt>
              </c:numCache>
            </c:numRef>
          </c:val>
          <c:smooth val="0"/>
          <c:extLst>
            <c:ext xmlns:c16="http://schemas.microsoft.com/office/drawing/2014/chart" uri="{C3380CC4-5D6E-409C-BE32-E72D297353CC}">
              <c16:uniqueId val="{00000000-71E8-4CA5-A3D0-9D95C72142B7}"/>
            </c:ext>
          </c:extLst>
        </c:ser>
        <c:ser>
          <c:idx val="0"/>
          <c:order val="1"/>
          <c:tx>
            <c:strRef>
              <c:f>'Laney P'' Chart Maintenance'!$H$14</c:f>
              <c:strCache>
                <c:ptCount val="1"/>
                <c:pt idx="0">
                  <c:v>UCL (3 SD)</c:v>
                </c:pt>
              </c:strCache>
            </c:strRef>
          </c:tx>
          <c:spPr>
            <a:ln>
              <a:solidFill>
                <a:srgbClr val="FF0000"/>
              </a:solidFill>
            </a:ln>
          </c:spPr>
          <c:marker>
            <c:symbol val="none"/>
          </c:marker>
          <c:cat>
            <c:numRef>
              <c:f>'Laney P'' Chart Maintenance'!Interval</c:f>
              <c:numCache>
                <c:formatCode>General</c:formatCode>
                <c:ptCount val="1"/>
              </c:numCache>
            </c:numRef>
          </c:cat>
          <c:val>
            <c:numRef>
              <c:f>'Laney P'' Chart Maintenance'!UCL</c:f>
              <c:numCache>
                <c:formatCode>General</c:formatCode>
                <c:ptCount val="1"/>
                <c:pt idx="0">
                  <c:v>#N/A</c:v>
                </c:pt>
              </c:numCache>
            </c:numRef>
          </c:val>
          <c:smooth val="0"/>
          <c:extLst>
            <c:ext xmlns:c16="http://schemas.microsoft.com/office/drawing/2014/chart" uri="{C3380CC4-5D6E-409C-BE32-E72D297353CC}">
              <c16:uniqueId val="{00000001-71E8-4CA5-A3D0-9D95C72142B7}"/>
            </c:ext>
          </c:extLst>
        </c:ser>
        <c:ser>
          <c:idx val="3"/>
          <c:order val="2"/>
          <c:tx>
            <c:strRef>
              <c:f>'Laney P'' Chart Maintenance'!$F$14</c:f>
              <c:strCache>
                <c:ptCount val="1"/>
                <c:pt idx="0">
                  <c:v>Center</c:v>
                </c:pt>
              </c:strCache>
            </c:strRef>
          </c:tx>
          <c:spPr>
            <a:ln>
              <a:solidFill>
                <a:srgbClr val="00B050"/>
              </a:solidFill>
            </a:ln>
          </c:spPr>
          <c:marker>
            <c:symbol val="none"/>
          </c:marker>
          <c:cat>
            <c:numRef>
              <c:f>'Laney P'' Chart Maintenance'!Interval</c:f>
              <c:numCache>
                <c:formatCode>General</c:formatCode>
                <c:ptCount val="1"/>
              </c:numCache>
            </c:numRef>
          </c:cat>
          <c:val>
            <c:numRef>
              <c:f>'Laney P'' Chart Maintenance'!Center</c:f>
              <c:numCache>
                <c:formatCode>General</c:formatCode>
                <c:ptCount val="1"/>
                <c:pt idx="0">
                  <c:v>#N/A</c:v>
                </c:pt>
              </c:numCache>
            </c:numRef>
          </c:val>
          <c:smooth val="0"/>
          <c:extLst>
            <c:ext xmlns:c16="http://schemas.microsoft.com/office/drawing/2014/chart" uri="{C3380CC4-5D6E-409C-BE32-E72D297353CC}">
              <c16:uniqueId val="{00000002-71E8-4CA5-A3D0-9D95C72142B7}"/>
            </c:ext>
          </c:extLst>
        </c:ser>
        <c:ser>
          <c:idx val="2"/>
          <c:order val="3"/>
          <c:tx>
            <c:strRef>
              <c:f>'Laney P'' Chart Maintenance'!$G$14</c:f>
              <c:strCache>
                <c:ptCount val="1"/>
                <c:pt idx="0">
                  <c:v>LCL (3 SD)</c:v>
                </c:pt>
              </c:strCache>
            </c:strRef>
          </c:tx>
          <c:spPr>
            <a:ln>
              <a:solidFill>
                <a:srgbClr val="C00000"/>
              </a:solidFill>
            </a:ln>
          </c:spPr>
          <c:marker>
            <c:symbol val="none"/>
          </c:marker>
          <c:cat>
            <c:numRef>
              <c:f>'Laney P'' Chart Maintenance'!Interval</c:f>
              <c:numCache>
                <c:formatCode>General</c:formatCode>
                <c:ptCount val="1"/>
              </c:numCache>
            </c:numRef>
          </c:cat>
          <c:val>
            <c:numRef>
              <c:f>'Laney P'' Chart Maintenance'!LCL</c:f>
              <c:numCache>
                <c:formatCode>General</c:formatCode>
                <c:ptCount val="1"/>
                <c:pt idx="0">
                  <c:v>#N/A</c:v>
                </c:pt>
              </c:numCache>
            </c:numRef>
          </c:val>
          <c:smooth val="0"/>
          <c:extLst>
            <c:ext xmlns:c16="http://schemas.microsoft.com/office/drawing/2014/chart" uri="{C3380CC4-5D6E-409C-BE32-E72D297353CC}">
              <c16:uniqueId val="{00000003-71E8-4CA5-A3D0-9D95C72142B7}"/>
            </c:ext>
          </c:extLst>
        </c:ser>
        <c:dLbls>
          <c:showLegendKey val="0"/>
          <c:showVal val="0"/>
          <c:showCatName val="0"/>
          <c:showSerName val="0"/>
          <c:showPercent val="0"/>
          <c:showBubbleSize val="0"/>
        </c:dLbls>
        <c:marker val="1"/>
        <c:smooth val="0"/>
        <c:axId val="175356544"/>
        <c:axId val="175366912"/>
      </c:lineChart>
      <c:catAx>
        <c:axId val="175356544"/>
        <c:scaling>
          <c:orientation val="minMax"/>
        </c:scaling>
        <c:delete val="0"/>
        <c:axPos val="b"/>
        <c:title>
          <c:tx>
            <c:strRef>
              <c:f>'Laney P'' Chart Maintenance'!$B$14</c:f>
              <c:strCache>
                <c:ptCount val="1"/>
                <c:pt idx="0">
                  <c:v>Interval</c:v>
                </c:pt>
              </c:strCache>
            </c:strRef>
          </c:tx>
          <c:overlay val="0"/>
        </c:title>
        <c:numFmt formatCode="General" sourceLinked="1"/>
        <c:majorTickMark val="none"/>
        <c:minorTickMark val="none"/>
        <c:tickLblPos val="nextTo"/>
        <c:crossAx val="175366912"/>
        <c:crosses val="autoZero"/>
        <c:auto val="1"/>
        <c:lblAlgn val="ctr"/>
        <c:lblOffset val="100"/>
        <c:noMultiLvlLbl val="0"/>
      </c:catAx>
      <c:valAx>
        <c:axId val="175366912"/>
        <c:scaling>
          <c:orientation val="minMax"/>
        </c:scaling>
        <c:delete val="0"/>
        <c:axPos val="l"/>
        <c:majorGridlines/>
        <c:title>
          <c:tx>
            <c:rich>
              <a:bodyPr/>
              <a:lstStyle/>
              <a:p>
                <a:pPr>
                  <a:defRPr/>
                </a:pPr>
                <a:r>
                  <a:rPr lang="en-US"/>
                  <a:t>Proportion</a:t>
                </a:r>
              </a:p>
            </c:rich>
          </c:tx>
          <c:overlay val="0"/>
        </c:title>
        <c:numFmt formatCode="General" sourceLinked="1"/>
        <c:majorTickMark val="none"/>
        <c:minorTickMark val="none"/>
        <c:tickLblPos val="nextTo"/>
        <c:crossAx val="175356544"/>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Sigma Z Chart</a:t>
            </a:r>
          </a:p>
        </c:rich>
      </c:tx>
      <c:layout>
        <c:manualLayout>
          <c:xMode val="edge"/>
          <c:yMode val="edge"/>
          <c:x val="0.34445784776902932"/>
          <c:y val="1.5015015015015168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'Laney P'' Chart Maintenance'!$I$14</c:f>
              <c:strCache>
                <c:ptCount val="1"/>
                <c:pt idx="0">
                  <c:v>Sigma Z</c:v>
                </c:pt>
              </c:strCache>
            </c:strRef>
          </c:tx>
          <c:spPr>
            <a:ln w="41275">
              <a:solidFill>
                <a:schemeClr val="tx1"/>
              </a:solidFill>
            </a:ln>
          </c:spPr>
          <c:marker>
            <c:symbol val="diamond"/>
            <c:size val="10"/>
            <c:spPr>
              <a:solidFill>
                <a:schemeClr val="tx1"/>
              </a:solidFill>
              <a:ln>
                <a:solidFill>
                  <a:schemeClr val="tx1"/>
                </a:solidFill>
              </a:ln>
            </c:spPr>
          </c:marker>
          <c:cat>
            <c:numRef>
              <c:f>'Laney P'' Chart Maintenance'!Interval</c:f>
              <c:numCache>
                <c:formatCode>General</c:formatCode>
                <c:ptCount val="1"/>
              </c:numCache>
            </c:numRef>
          </c:cat>
          <c:val>
            <c:numRef>
              <c:f>'Laney P'' Chart Maintenance'!S</c:f>
              <c:numCache>
                <c:formatCode>General</c:formatCode>
                <c:ptCount val="1"/>
                <c:pt idx="0">
                  <c:v>#N/A</c:v>
                </c:pt>
              </c:numCache>
            </c:numRef>
          </c:val>
          <c:smooth val="0"/>
          <c:extLst>
            <c:ext xmlns:c16="http://schemas.microsoft.com/office/drawing/2014/chart" uri="{C3380CC4-5D6E-409C-BE32-E72D297353CC}">
              <c16:uniqueId val="{00000000-ED31-4EFD-908C-C9949D79F2E6}"/>
            </c:ext>
          </c:extLst>
        </c:ser>
        <c:ser>
          <c:idx val="0"/>
          <c:order val="1"/>
          <c:tx>
            <c:strRef>
              <c:f>'Laney P'' Chart Maintenance'!$L$14</c:f>
              <c:strCache>
                <c:ptCount val="1"/>
                <c:pt idx="0">
                  <c:v>UCL (Exact)</c:v>
                </c:pt>
              </c:strCache>
            </c:strRef>
          </c:tx>
          <c:spPr>
            <a:ln>
              <a:solidFill>
                <a:srgbClr val="FF0000"/>
              </a:solidFill>
            </a:ln>
          </c:spPr>
          <c:marker>
            <c:symbol val="none"/>
          </c:marker>
          <c:cat>
            <c:numRef>
              <c:f>'Laney P'' Chart Maintenance'!Interval</c:f>
              <c:numCache>
                <c:formatCode>General</c:formatCode>
                <c:ptCount val="1"/>
              </c:numCache>
            </c:numRef>
          </c:cat>
          <c:val>
            <c:numRef>
              <c:f>'Laney P'' Chart Maintenance'!SUCL</c:f>
              <c:numCache>
                <c:formatCode>General</c:formatCode>
                <c:ptCount val="1"/>
                <c:pt idx="0">
                  <c:v>#N/A</c:v>
                </c:pt>
              </c:numCache>
            </c:numRef>
          </c:val>
          <c:smooth val="0"/>
          <c:extLst>
            <c:ext xmlns:c16="http://schemas.microsoft.com/office/drawing/2014/chart" uri="{C3380CC4-5D6E-409C-BE32-E72D297353CC}">
              <c16:uniqueId val="{00000001-ED31-4EFD-908C-C9949D79F2E6}"/>
            </c:ext>
          </c:extLst>
        </c:ser>
        <c:ser>
          <c:idx val="3"/>
          <c:order val="2"/>
          <c:tx>
            <c:strRef>
              <c:f>'Laney P'' Chart Maintenance'!$J$14</c:f>
              <c:strCache>
                <c:ptCount val="1"/>
                <c:pt idx="0">
                  <c:v>Center</c:v>
                </c:pt>
              </c:strCache>
            </c:strRef>
          </c:tx>
          <c:spPr>
            <a:ln>
              <a:solidFill>
                <a:srgbClr val="00B050"/>
              </a:solidFill>
            </a:ln>
          </c:spPr>
          <c:marker>
            <c:symbol val="none"/>
          </c:marker>
          <c:cat>
            <c:numRef>
              <c:f>'Laney P'' Chart Maintenance'!Interval</c:f>
              <c:numCache>
                <c:formatCode>General</c:formatCode>
                <c:ptCount val="1"/>
              </c:numCache>
            </c:numRef>
          </c:cat>
          <c:val>
            <c:numRef>
              <c:f>'Laney P'' Chart Maintenance'!SCenter</c:f>
              <c:numCache>
                <c:formatCode>General</c:formatCode>
                <c:ptCount val="1"/>
                <c:pt idx="0">
                  <c:v>#N/A</c:v>
                </c:pt>
              </c:numCache>
            </c:numRef>
          </c:val>
          <c:smooth val="0"/>
          <c:extLst>
            <c:ext xmlns:c16="http://schemas.microsoft.com/office/drawing/2014/chart" uri="{C3380CC4-5D6E-409C-BE32-E72D297353CC}">
              <c16:uniqueId val="{00000002-ED31-4EFD-908C-C9949D79F2E6}"/>
            </c:ext>
          </c:extLst>
        </c:ser>
        <c:ser>
          <c:idx val="2"/>
          <c:order val="3"/>
          <c:tx>
            <c:strRef>
              <c:f>'Laney P'' Chart Maintenance'!$K$14</c:f>
              <c:strCache>
                <c:ptCount val="1"/>
                <c:pt idx="0">
                  <c:v>LCL (Exact)</c:v>
                </c:pt>
              </c:strCache>
            </c:strRef>
          </c:tx>
          <c:spPr>
            <a:ln>
              <a:solidFill>
                <a:srgbClr val="C00000"/>
              </a:solidFill>
            </a:ln>
          </c:spPr>
          <c:marker>
            <c:symbol val="none"/>
          </c:marker>
          <c:val>
            <c:numRef>
              <c:f>'Laney P'' Chart Maintenance'!SLCL</c:f>
              <c:numCache>
                <c:formatCode>General</c:formatCode>
                <c:ptCount val="1"/>
                <c:pt idx="0">
                  <c:v>#N/A</c:v>
                </c:pt>
              </c:numCache>
            </c:numRef>
          </c:val>
          <c:smooth val="0"/>
          <c:extLst>
            <c:ext xmlns:c16="http://schemas.microsoft.com/office/drawing/2014/chart" uri="{C3380CC4-5D6E-409C-BE32-E72D297353CC}">
              <c16:uniqueId val="{00000003-ED31-4EFD-908C-C9949D79F2E6}"/>
            </c:ext>
          </c:extLst>
        </c:ser>
        <c:dLbls>
          <c:showLegendKey val="0"/>
          <c:showVal val="0"/>
          <c:showCatName val="0"/>
          <c:showSerName val="0"/>
          <c:showPercent val="0"/>
          <c:showBubbleSize val="0"/>
        </c:dLbls>
        <c:marker val="1"/>
        <c:smooth val="0"/>
        <c:axId val="175036672"/>
        <c:axId val="175374720"/>
      </c:lineChart>
      <c:catAx>
        <c:axId val="175036672"/>
        <c:scaling>
          <c:orientation val="minMax"/>
        </c:scaling>
        <c:delete val="0"/>
        <c:axPos val="b"/>
        <c:title>
          <c:tx>
            <c:strRef>
              <c:f>'Laney P'' Chart Maintenance'!$B$14</c:f>
              <c:strCache>
                <c:ptCount val="1"/>
                <c:pt idx="0">
                  <c:v>Interval</c:v>
                </c:pt>
              </c:strCache>
            </c:strRef>
          </c:tx>
          <c:overlay val="0"/>
        </c:title>
        <c:numFmt formatCode="General" sourceLinked="1"/>
        <c:majorTickMark val="none"/>
        <c:minorTickMark val="none"/>
        <c:tickLblPos val="nextTo"/>
        <c:crossAx val="175374720"/>
        <c:crosses val="autoZero"/>
        <c:auto val="1"/>
        <c:lblAlgn val="ctr"/>
        <c:lblOffset val="100"/>
        <c:noMultiLvlLbl val="0"/>
      </c:catAx>
      <c:valAx>
        <c:axId val="175374720"/>
        <c:scaling>
          <c:orientation val="minMax"/>
        </c:scaling>
        <c:delete val="0"/>
        <c:axPos val="l"/>
        <c:majorGridlines/>
        <c:title>
          <c:tx>
            <c:rich>
              <a:bodyPr/>
              <a:lstStyle/>
              <a:p>
                <a:pPr>
                  <a:defRPr/>
                </a:pPr>
                <a:r>
                  <a:rPr lang="en-US"/>
                  <a:t>Sigma Z</a:t>
                </a:r>
              </a:p>
            </c:rich>
          </c:tx>
          <c:overlay val="0"/>
        </c:title>
        <c:numFmt formatCode="General" sourceLinked="1"/>
        <c:majorTickMark val="none"/>
        <c:minorTickMark val="none"/>
        <c:tickLblPos val="nextTo"/>
        <c:crossAx val="17503667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Average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Setup'!$F$12</c:f>
              <c:strCache>
                <c:ptCount val="1"/>
                <c:pt idx="0">
                  <c:v>Average</c:v>
                </c:pt>
              </c:strCache>
            </c:strRef>
          </c:tx>
          <c:spPr>
            <a:ln w="41275">
              <a:solidFill>
                <a:schemeClr val="tx1"/>
              </a:solidFill>
            </a:ln>
          </c:spPr>
          <c:marker>
            <c:symbol val="diamond"/>
            <c:size val="10"/>
            <c:spPr>
              <a:solidFill>
                <a:schemeClr val="tx1"/>
              </a:solidFill>
              <a:ln>
                <a:solidFill>
                  <a:schemeClr val="tx1"/>
                </a:solidFill>
              </a:ln>
            </c:spPr>
          </c:marker>
          <c:cat>
            <c:numRef>
              <c:f>'Average-S Chart Setup'!Interval</c:f>
              <c:numCache>
                <c:formatCode>General</c:formatCode>
                <c:ptCount val="1"/>
              </c:numCache>
            </c:numRef>
          </c:cat>
          <c:val>
            <c:numRef>
              <c:f>'Average-S Chart Setup'!Average</c:f>
              <c:numCache>
                <c:formatCode>General</c:formatCode>
                <c:ptCount val="1"/>
                <c:pt idx="0">
                  <c:v>#N/A</c:v>
                </c:pt>
              </c:numCache>
            </c:numRef>
          </c:val>
          <c:smooth val="0"/>
          <c:extLst>
            <c:ext xmlns:c16="http://schemas.microsoft.com/office/drawing/2014/chart" uri="{C3380CC4-5D6E-409C-BE32-E72D297353CC}">
              <c16:uniqueId val="{00000000-A69E-4B98-A164-55263BE78FC9}"/>
            </c:ext>
          </c:extLst>
        </c:ser>
        <c:ser>
          <c:idx val="0"/>
          <c:order val="1"/>
          <c:tx>
            <c:strRef>
              <c:f>'Average-S Chart Setup'!$I$12</c:f>
              <c:strCache>
                <c:ptCount val="1"/>
                <c:pt idx="0">
                  <c:v>UCL (3 SD)</c:v>
                </c:pt>
              </c:strCache>
            </c:strRef>
          </c:tx>
          <c:spPr>
            <a:ln>
              <a:solidFill>
                <a:srgbClr val="FF0000"/>
              </a:solidFill>
            </a:ln>
          </c:spPr>
          <c:marker>
            <c:symbol val="none"/>
          </c:marker>
          <c:cat>
            <c:numRef>
              <c:f>'Average-S Chart Setup'!Interval</c:f>
              <c:numCache>
                <c:formatCode>General</c:formatCode>
                <c:ptCount val="1"/>
              </c:numCache>
            </c:numRef>
          </c:cat>
          <c:val>
            <c:numRef>
              <c:f>'Average-S Chart Setup'!UCL</c:f>
              <c:numCache>
                <c:formatCode>General</c:formatCode>
                <c:ptCount val="1"/>
                <c:pt idx="0">
                  <c:v>#N/A</c:v>
                </c:pt>
              </c:numCache>
            </c:numRef>
          </c:val>
          <c:smooth val="0"/>
          <c:extLst>
            <c:ext xmlns:c16="http://schemas.microsoft.com/office/drawing/2014/chart" uri="{C3380CC4-5D6E-409C-BE32-E72D297353CC}">
              <c16:uniqueId val="{00000001-A69E-4B98-A164-55263BE78FC9}"/>
            </c:ext>
          </c:extLst>
        </c:ser>
        <c:ser>
          <c:idx val="3"/>
          <c:order val="2"/>
          <c:tx>
            <c:strRef>
              <c:f>'Average-S Chart Setup'!$G$12</c:f>
              <c:strCache>
                <c:ptCount val="1"/>
                <c:pt idx="0">
                  <c:v>Center</c:v>
                </c:pt>
              </c:strCache>
            </c:strRef>
          </c:tx>
          <c:spPr>
            <a:ln>
              <a:solidFill>
                <a:srgbClr val="00B050"/>
              </a:solidFill>
            </a:ln>
          </c:spPr>
          <c:marker>
            <c:symbol val="none"/>
          </c:marker>
          <c:cat>
            <c:numRef>
              <c:f>'Average-S Chart Setup'!Interval</c:f>
              <c:numCache>
                <c:formatCode>General</c:formatCode>
                <c:ptCount val="1"/>
              </c:numCache>
            </c:numRef>
          </c:cat>
          <c:val>
            <c:numRef>
              <c:f>'Average-S Chart Setup'!Center</c:f>
              <c:numCache>
                <c:formatCode>General</c:formatCode>
                <c:ptCount val="1"/>
                <c:pt idx="0">
                  <c:v>#N/A</c:v>
                </c:pt>
              </c:numCache>
            </c:numRef>
          </c:val>
          <c:smooth val="0"/>
          <c:extLst>
            <c:ext xmlns:c16="http://schemas.microsoft.com/office/drawing/2014/chart" uri="{C3380CC4-5D6E-409C-BE32-E72D297353CC}">
              <c16:uniqueId val="{00000002-A69E-4B98-A164-55263BE78FC9}"/>
            </c:ext>
          </c:extLst>
        </c:ser>
        <c:ser>
          <c:idx val="2"/>
          <c:order val="3"/>
          <c:tx>
            <c:strRef>
              <c:f>'Average-S Chart Setup'!$H$12</c:f>
              <c:strCache>
                <c:ptCount val="1"/>
                <c:pt idx="0">
                  <c:v>LCL (3 SD)</c:v>
                </c:pt>
              </c:strCache>
            </c:strRef>
          </c:tx>
          <c:spPr>
            <a:ln>
              <a:solidFill>
                <a:srgbClr val="C00000"/>
              </a:solidFill>
            </a:ln>
          </c:spPr>
          <c:marker>
            <c:symbol val="none"/>
          </c:marker>
          <c:cat>
            <c:numRef>
              <c:f>'Average-S Chart Setup'!Interval</c:f>
              <c:numCache>
                <c:formatCode>General</c:formatCode>
                <c:ptCount val="1"/>
              </c:numCache>
            </c:numRef>
          </c:cat>
          <c:val>
            <c:numRef>
              <c:f>'Average-S Chart Setup'!LCL</c:f>
              <c:numCache>
                <c:formatCode>General</c:formatCode>
                <c:ptCount val="1"/>
                <c:pt idx="0">
                  <c:v>#N/A</c:v>
                </c:pt>
              </c:numCache>
            </c:numRef>
          </c:val>
          <c:smooth val="0"/>
          <c:extLst>
            <c:ext xmlns:c16="http://schemas.microsoft.com/office/drawing/2014/chart" uri="{C3380CC4-5D6E-409C-BE32-E72D297353CC}">
              <c16:uniqueId val="{00000003-A69E-4B98-A164-55263BE78FC9}"/>
            </c:ext>
          </c:extLst>
        </c:ser>
        <c:dLbls>
          <c:showLegendKey val="0"/>
          <c:showVal val="0"/>
          <c:showCatName val="0"/>
          <c:showSerName val="0"/>
          <c:showPercent val="0"/>
          <c:showBubbleSize val="0"/>
        </c:dLbls>
        <c:marker val="1"/>
        <c:smooth val="0"/>
        <c:axId val="148554496"/>
        <c:axId val="148556416"/>
      </c:lineChart>
      <c:catAx>
        <c:axId val="148554496"/>
        <c:scaling>
          <c:orientation val="minMax"/>
        </c:scaling>
        <c:delete val="0"/>
        <c:axPos val="b"/>
        <c:title>
          <c:tx>
            <c:strRef>
              <c:f>'Average-S Chart Setup'!$B$12</c:f>
              <c:strCache>
                <c:ptCount val="1"/>
                <c:pt idx="0">
                  <c:v>Interval</c:v>
                </c:pt>
              </c:strCache>
            </c:strRef>
          </c:tx>
          <c:overlay val="0"/>
        </c:title>
        <c:numFmt formatCode="General" sourceLinked="1"/>
        <c:majorTickMark val="none"/>
        <c:minorTickMark val="none"/>
        <c:tickLblPos val="nextTo"/>
        <c:crossAx val="148556416"/>
        <c:crosses val="autoZero"/>
        <c:auto val="1"/>
        <c:lblAlgn val="ctr"/>
        <c:lblOffset val="100"/>
        <c:noMultiLvlLbl val="0"/>
      </c:catAx>
      <c:valAx>
        <c:axId val="148556416"/>
        <c:scaling>
          <c:orientation val="minMax"/>
        </c:scaling>
        <c:delete val="0"/>
        <c:axPos val="l"/>
        <c:majorGridlines/>
        <c:title>
          <c:tx>
            <c:rich>
              <a:bodyPr/>
              <a:lstStyle/>
              <a:p>
                <a:pPr>
                  <a:defRPr/>
                </a:pPr>
                <a:r>
                  <a:rPr lang="en-US"/>
                  <a:t>Average</a:t>
                </a:r>
              </a:p>
            </c:rich>
          </c:tx>
          <c:overlay val="0"/>
        </c:title>
        <c:numFmt formatCode="General" sourceLinked="1"/>
        <c:majorTickMark val="none"/>
        <c:minorTickMark val="none"/>
        <c:tickLblPos val="nextTo"/>
        <c:crossAx val="14855449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S Chart</a:t>
            </a:r>
            <a:endParaRPr lang="en-US"/>
          </a:p>
        </c:rich>
      </c:tx>
      <c:layout>
        <c:manualLayout>
          <c:xMode val="edge"/>
          <c:yMode val="edge"/>
          <c:x val="0.42962086326036258"/>
          <c:y val="1.501501501501514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Setup'!$J$12</c:f>
              <c:strCache>
                <c:ptCount val="1"/>
                <c:pt idx="0">
                  <c:v>Std. Dev.</c:v>
                </c:pt>
              </c:strCache>
            </c:strRef>
          </c:tx>
          <c:spPr>
            <a:ln w="41275">
              <a:solidFill>
                <a:schemeClr val="tx1"/>
              </a:solidFill>
            </a:ln>
          </c:spPr>
          <c:marker>
            <c:symbol val="diamond"/>
            <c:size val="10"/>
            <c:spPr>
              <a:solidFill>
                <a:schemeClr val="tx1"/>
              </a:solidFill>
              <a:ln>
                <a:solidFill>
                  <a:schemeClr val="tx1"/>
                </a:solidFill>
              </a:ln>
            </c:spPr>
          </c:marker>
          <c:cat>
            <c:numRef>
              <c:f>'Average-S Chart Setup'!Interval</c:f>
              <c:numCache>
                <c:formatCode>General</c:formatCode>
                <c:ptCount val="1"/>
              </c:numCache>
            </c:numRef>
          </c:cat>
          <c:val>
            <c:numRef>
              <c:f>'Average-S Chart Setup'!S</c:f>
              <c:numCache>
                <c:formatCode>General</c:formatCode>
                <c:ptCount val="1"/>
                <c:pt idx="0">
                  <c:v>#N/A</c:v>
                </c:pt>
              </c:numCache>
            </c:numRef>
          </c:val>
          <c:smooth val="0"/>
          <c:extLst>
            <c:ext xmlns:c16="http://schemas.microsoft.com/office/drawing/2014/chart" uri="{C3380CC4-5D6E-409C-BE32-E72D297353CC}">
              <c16:uniqueId val="{00000000-C4EB-4E07-AB91-7574F2E04412}"/>
            </c:ext>
          </c:extLst>
        </c:ser>
        <c:ser>
          <c:idx val="0"/>
          <c:order val="1"/>
          <c:tx>
            <c:strRef>
              <c:f>'Average-S Chart Setup'!$M$12</c:f>
              <c:strCache>
                <c:ptCount val="1"/>
                <c:pt idx="0">
                  <c:v>UCL (Exact)</c:v>
                </c:pt>
              </c:strCache>
            </c:strRef>
          </c:tx>
          <c:spPr>
            <a:ln>
              <a:solidFill>
                <a:srgbClr val="FF0000"/>
              </a:solidFill>
            </a:ln>
          </c:spPr>
          <c:marker>
            <c:symbol val="none"/>
          </c:marker>
          <c:cat>
            <c:numRef>
              <c:f>'Average-S Chart Setup'!Interval</c:f>
              <c:numCache>
                <c:formatCode>General</c:formatCode>
                <c:ptCount val="1"/>
              </c:numCache>
            </c:numRef>
          </c:cat>
          <c:val>
            <c:numRef>
              <c:f>'Average-S Chart Setup'!SUCL</c:f>
              <c:numCache>
                <c:formatCode>General</c:formatCode>
                <c:ptCount val="1"/>
                <c:pt idx="0">
                  <c:v>#N/A</c:v>
                </c:pt>
              </c:numCache>
            </c:numRef>
          </c:val>
          <c:smooth val="0"/>
          <c:extLst>
            <c:ext xmlns:c16="http://schemas.microsoft.com/office/drawing/2014/chart" uri="{C3380CC4-5D6E-409C-BE32-E72D297353CC}">
              <c16:uniqueId val="{00000001-C4EB-4E07-AB91-7574F2E04412}"/>
            </c:ext>
          </c:extLst>
        </c:ser>
        <c:ser>
          <c:idx val="3"/>
          <c:order val="2"/>
          <c:tx>
            <c:strRef>
              <c:f>'Average-S Chart Setup'!$K$12</c:f>
              <c:strCache>
                <c:ptCount val="1"/>
                <c:pt idx="0">
                  <c:v>Center</c:v>
                </c:pt>
              </c:strCache>
            </c:strRef>
          </c:tx>
          <c:spPr>
            <a:ln>
              <a:solidFill>
                <a:srgbClr val="00B050"/>
              </a:solidFill>
            </a:ln>
          </c:spPr>
          <c:marker>
            <c:symbol val="none"/>
          </c:marker>
          <c:cat>
            <c:numRef>
              <c:f>'Average-S Chart Setup'!Interval</c:f>
              <c:numCache>
                <c:formatCode>General</c:formatCode>
                <c:ptCount val="1"/>
              </c:numCache>
            </c:numRef>
          </c:cat>
          <c:val>
            <c:numRef>
              <c:f>'Average-S Chart Setup'!SCenter</c:f>
              <c:numCache>
                <c:formatCode>General</c:formatCode>
                <c:ptCount val="1"/>
                <c:pt idx="0">
                  <c:v>#N/A</c:v>
                </c:pt>
              </c:numCache>
            </c:numRef>
          </c:val>
          <c:smooth val="0"/>
          <c:extLst>
            <c:ext xmlns:c16="http://schemas.microsoft.com/office/drawing/2014/chart" uri="{C3380CC4-5D6E-409C-BE32-E72D297353CC}">
              <c16:uniqueId val="{00000002-C4EB-4E07-AB91-7574F2E04412}"/>
            </c:ext>
          </c:extLst>
        </c:ser>
        <c:ser>
          <c:idx val="2"/>
          <c:order val="3"/>
          <c:tx>
            <c:strRef>
              <c:f>'Average-S Chart Setup'!$L$12</c:f>
              <c:strCache>
                <c:ptCount val="1"/>
                <c:pt idx="0">
                  <c:v>LCL (Exact)</c:v>
                </c:pt>
              </c:strCache>
            </c:strRef>
          </c:tx>
          <c:spPr>
            <a:ln>
              <a:solidFill>
                <a:srgbClr val="C00000"/>
              </a:solidFill>
            </a:ln>
          </c:spPr>
          <c:marker>
            <c:symbol val="none"/>
          </c:marker>
          <c:val>
            <c:numRef>
              <c:f>'Average-S Chart Setup'!SLCL</c:f>
              <c:numCache>
                <c:formatCode>General</c:formatCode>
                <c:ptCount val="1"/>
                <c:pt idx="0">
                  <c:v>#N/A</c:v>
                </c:pt>
              </c:numCache>
            </c:numRef>
          </c:val>
          <c:smooth val="0"/>
          <c:extLst>
            <c:ext xmlns:c16="http://schemas.microsoft.com/office/drawing/2014/chart" uri="{C3380CC4-5D6E-409C-BE32-E72D297353CC}">
              <c16:uniqueId val="{00000003-C4EB-4E07-AB91-7574F2E04412}"/>
            </c:ext>
          </c:extLst>
        </c:ser>
        <c:dLbls>
          <c:showLegendKey val="0"/>
          <c:showVal val="0"/>
          <c:showCatName val="0"/>
          <c:showSerName val="0"/>
          <c:showPercent val="0"/>
          <c:showBubbleSize val="0"/>
        </c:dLbls>
        <c:marker val="1"/>
        <c:smooth val="0"/>
        <c:axId val="148357504"/>
        <c:axId val="148359424"/>
      </c:lineChart>
      <c:catAx>
        <c:axId val="148357504"/>
        <c:scaling>
          <c:orientation val="minMax"/>
        </c:scaling>
        <c:delete val="0"/>
        <c:axPos val="b"/>
        <c:title>
          <c:tx>
            <c:strRef>
              <c:f>'Average-S Chart Setup'!$B$12</c:f>
              <c:strCache>
                <c:ptCount val="1"/>
                <c:pt idx="0">
                  <c:v>Interval</c:v>
                </c:pt>
              </c:strCache>
            </c:strRef>
          </c:tx>
          <c:overlay val="0"/>
        </c:title>
        <c:numFmt formatCode="General" sourceLinked="1"/>
        <c:majorTickMark val="none"/>
        <c:minorTickMark val="none"/>
        <c:tickLblPos val="nextTo"/>
        <c:crossAx val="148359424"/>
        <c:crosses val="autoZero"/>
        <c:auto val="1"/>
        <c:lblAlgn val="ctr"/>
        <c:lblOffset val="100"/>
        <c:noMultiLvlLbl val="0"/>
      </c:catAx>
      <c:valAx>
        <c:axId val="148359424"/>
        <c:scaling>
          <c:orientation val="minMax"/>
        </c:scaling>
        <c:delete val="0"/>
        <c:axPos val="l"/>
        <c:majorGridlines/>
        <c:title>
          <c:tx>
            <c:rich>
              <a:bodyPr/>
              <a:lstStyle/>
              <a:p>
                <a:pPr>
                  <a:defRPr/>
                </a:pPr>
                <a:r>
                  <a:rPr lang="en-US"/>
                  <a:t>Unbiased</a:t>
                </a:r>
                <a:r>
                  <a:rPr lang="en-US" baseline="0"/>
                  <a:t> SD</a:t>
                </a:r>
                <a:endParaRPr lang="en-US"/>
              </a:p>
            </c:rich>
          </c:tx>
          <c:overlay val="0"/>
        </c:title>
        <c:numFmt formatCode="General" sourceLinked="1"/>
        <c:majorTickMark val="none"/>
        <c:minorTickMark val="none"/>
        <c:tickLblPos val="nextTo"/>
        <c:crossAx val="148357504"/>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Average Chart</a:t>
            </a:r>
            <a:endParaRPr lang="en-US"/>
          </a:p>
        </c:rich>
      </c:tx>
      <c:layout>
        <c:manualLayout>
          <c:xMode val="edge"/>
          <c:yMode val="edge"/>
          <c:x val="0.37476579549001332"/>
          <c:y val="1.799129838499917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Maintenance'!$F$12</c:f>
              <c:strCache>
                <c:ptCount val="1"/>
                <c:pt idx="0">
                  <c:v>Average</c:v>
                </c:pt>
              </c:strCache>
            </c:strRef>
          </c:tx>
          <c:spPr>
            <a:ln w="41275">
              <a:solidFill>
                <a:schemeClr val="tx1"/>
              </a:solidFill>
            </a:ln>
          </c:spPr>
          <c:marker>
            <c:symbol val="diamond"/>
            <c:size val="10"/>
            <c:spPr>
              <a:solidFill>
                <a:schemeClr val="tx1"/>
              </a:solidFill>
              <a:ln>
                <a:solidFill>
                  <a:schemeClr val="tx1"/>
                </a:solidFill>
              </a:ln>
            </c:spPr>
          </c:marker>
          <c:cat>
            <c:numRef>
              <c:f>'Average-S Chart Maintenance'!Interval</c:f>
              <c:numCache>
                <c:formatCode>General</c:formatCode>
                <c:ptCount val="1"/>
              </c:numCache>
            </c:numRef>
          </c:cat>
          <c:val>
            <c:numRef>
              <c:f>'Average-S Chart Maintenance'!Average</c:f>
              <c:numCache>
                <c:formatCode>General</c:formatCode>
                <c:ptCount val="1"/>
                <c:pt idx="0">
                  <c:v>#N/A</c:v>
                </c:pt>
              </c:numCache>
            </c:numRef>
          </c:val>
          <c:smooth val="0"/>
          <c:extLst>
            <c:ext xmlns:c16="http://schemas.microsoft.com/office/drawing/2014/chart" uri="{C3380CC4-5D6E-409C-BE32-E72D297353CC}">
              <c16:uniqueId val="{00000000-D536-45A5-8C0A-4E8B13790348}"/>
            </c:ext>
          </c:extLst>
        </c:ser>
        <c:ser>
          <c:idx val="0"/>
          <c:order val="1"/>
          <c:tx>
            <c:strRef>
              <c:f>'Average-S Chart Maintenance'!$I$12</c:f>
              <c:strCache>
                <c:ptCount val="1"/>
                <c:pt idx="0">
                  <c:v>UCL (3 SD)</c:v>
                </c:pt>
              </c:strCache>
            </c:strRef>
          </c:tx>
          <c:spPr>
            <a:ln>
              <a:solidFill>
                <a:srgbClr val="FF0000"/>
              </a:solidFill>
            </a:ln>
          </c:spPr>
          <c:marker>
            <c:symbol val="none"/>
          </c:marker>
          <c:cat>
            <c:numRef>
              <c:f>'Average-S Chart Maintenance'!Interval</c:f>
              <c:numCache>
                <c:formatCode>General</c:formatCode>
                <c:ptCount val="1"/>
              </c:numCache>
            </c:numRef>
          </c:cat>
          <c:val>
            <c:numRef>
              <c:f>'Average-S Chart Maintenance'!UCL</c:f>
              <c:numCache>
                <c:formatCode>General</c:formatCode>
                <c:ptCount val="1"/>
                <c:pt idx="0">
                  <c:v>#N/A</c:v>
                </c:pt>
              </c:numCache>
            </c:numRef>
          </c:val>
          <c:smooth val="0"/>
          <c:extLst>
            <c:ext xmlns:c16="http://schemas.microsoft.com/office/drawing/2014/chart" uri="{C3380CC4-5D6E-409C-BE32-E72D297353CC}">
              <c16:uniqueId val="{00000001-D536-45A5-8C0A-4E8B13790348}"/>
            </c:ext>
          </c:extLst>
        </c:ser>
        <c:ser>
          <c:idx val="3"/>
          <c:order val="2"/>
          <c:tx>
            <c:strRef>
              <c:f>'Average-S Chart Maintenance'!$G$12</c:f>
              <c:strCache>
                <c:ptCount val="1"/>
                <c:pt idx="0">
                  <c:v>Center</c:v>
                </c:pt>
              </c:strCache>
            </c:strRef>
          </c:tx>
          <c:spPr>
            <a:ln>
              <a:solidFill>
                <a:srgbClr val="00B050"/>
              </a:solidFill>
            </a:ln>
          </c:spPr>
          <c:marker>
            <c:symbol val="none"/>
          </c:marker>
          <c:cat>
            <c:numRef>
              <c:f>'Average-S Chart Maintenance'!Interval</c:f>
              <c:numCache>
                <c:formatCode>General</c:formatCode>
                <c:ptCount val="1"/>
              </c:numCache>
            </c:numRef>
          </c:cat>
          <c:val>
            <c:numRef>
              <c:f>'Average-S Chart Maintenance'!Center</c:f>
              <c:numCache>
                <c:formatCode>General</c:formatCode>
                <c:ptCount val="1"/>
                <c:pt idx="0">
                  <c:v>#N/A</c:v>
                </c:pt>
              </c:numCache>
            </c:numRef>
          </c:val>
          <c:smooth val="0"/>
          <c:extLst>
            <c:ext xmlns:c16="http://schemas.microsoft.com/office/drawing/2014/chart" uri="{C3380CC4-5D6E-409C-BE32-E72D297353CC}">
              <c16:uniqueId val="{00000002-D536-45A5-8C0A-4E8B13790348}"/>
            </c:ext>
          </c:extLst>
        </c:ser>
        <c:ser>
          <c:idx val="2"/>
          <c:order val="3"/>
          <c:tx>
            <c:strRef>
              <c:f>'Average-S Chart Maintenance'!$H$12</c:f>
              <c:strCache>
                <c:ptCount val="1"/>
                <c:pt idx="0">
                  <c:v>LCL (3 SD)</c:v>
                </c:pt>
              </c:strCache>
            </c:strRef>
          </c:tx>
          <c:spPr>
            <a:ln>
              <a:solidFill>
                <a:srgbClr val="C00000"/>
              </a:solidFill>
            </a:ln>
          </c:spPr>
          <c:marker>
            <c:symbol val="none"/>
          </c:marker>
          <c:cat>
            <c:numRef>
              <c:f>'Average-S Chart Maintenance'!Interval</c:f>
              <c:numCache>
                <c:formatCode>General</c:formatCode>
                <c:ptCount val="1"/>
              </c:numCache>
            </c:numRef>
          </c:cat>
          <c:val>
            <c:numRef>
              <c:f>'Average-S Chart Maintenance'!LCL</c:f>
              <c:numCache>
                <c:formatCode>General</c:formatCode>
                <c:ptCount val="1"/>
                <c:pt idx="0">
                  <c:v>#N/A</c:v>
                </c:pt>
              </c:numCache>
            </c:numRef>
          </c:val>
          <c:smooth val="0"/>
          <c:extLst>
            <c:ext xmlns:c16="http://schemas.microsoft.com/office/drawing/2014/chart" uri="{C3380CC4-5D6E-409C-BE32-E72D297353CC}">
              <c16:uniqueId val="{00000003-D536-45A5-8C0A-4E8B13790348}"/>
            </c:ext>
          </c:extLst>
        </c:ser>
        <c:dLbls>
          <c:showLegendKey val="0"/>
          <c:showVal val="0"/>
          <c:showCatName val="0"/>
          <c:showSerName val="0"/>
          <c:showPercent val="0"/>
          <c:showBubbleSize val="0"/>
        </c:dLbls>
        <c:marker val="1"/>
        <c:smooth val="0"/>
        <c:axId val="167989632"/>
        <c:axId val="167991552"/>
      </c:lineChart>
      <c:catAx>
        <c:axId val="167989632"/>
        <c:scaling>
          <c:orientation val="minMax"/>
        </c:scaling>
        <c:delete val="0"/>
        <c:axPos val="b"/>
        <c:title>
          <c:tx>
            <c:strRef>
              <c:f>'Average-S Chart Maintenance'!$B$12</c:f>
              <c:strCache>
                <c:ptCount val="1"/>
                <c:pt idx="0">
                  <c:v>Interval</c:v>
                </c:pt>
              </c:strCache>
            </c:strRef>
          </c:tx>
          <c:overlay val="0"/>
        </c:title>
        <c:numFmt formatCode="General" sourceLinked="1"/>
        <c:majorTickMark val="none"/>
        <c:minorTickMark val="none"/>
        <c:tickLblPos val="nextTo"/>
        <c:crossAx val="167991552"/>
        <c:crosses val="autoZero"/>
        <c:auto val="1"/>
        <c:lblAlgn val="ctr"/>
        <c:lblOffset val="100"/>
        <c:noMultiLvlLbl val="0"/>
      </c:catAx>
      <c:valAx>
        <c:axId val="167991552"/>
        <c:scaling>
          <c:orientation val="minMax"/>
        </c:scaling>
        <c:delete val="0"/>
        <c:axPos val="l"/>
        <c:majorGridlines/>
        <c:title>
          <c:tx>
            <c:rich>
              <a:bodyPr/>
              <a:lstStyle/>
              <a:p>
                <a:pPr>
                  <a:defRPr/>
                </a:pPr>
                <a:r>
                  <a:rPr lang="en-US"/>
                  <a:t>Average</a:t>
                </a:r>
              </a:p>
            </c:rich>
          </c:tx>
          <c:overlay val="0"/>
        </c:title>
        <c:numFmt formatCode="General" sourceLinked="1"/>
        <c:majorTickMark val="none"/>
        <c:minorTickMark val="none"/>
        <c:tickLblPos val="nextTo"/>
        <c:crossAx val="167989632"/>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S Chart</a:t>
            </a:r>
            <a:endParaRPr lang="en-US"/>
          </a:p>
        </c:rich>
      </c:tx>
      <c:layout>
        <c:manualLayout>
          <c:xMode val="edge"/>
          <c:yMode val="edge"/>
          <c:x val="0.42962086326036286"/>
          <c:y val="1.5015015015015147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'Average-S Chart Maintenance'!$J$12</c:f>
              <c:strCache>
                <c:ptCount val="1"/>
                <c:pt idx="0">
                  <c:v>Std. Dev.</c:v>
                </c:pt>
              </c:strCache>
            </c:strRef>
          </c:tx>
          <c:spPr>
            <a:ln w="41275">
              <a:solidFill>
                <a:schemeClr val="tx1"/>
              </a:solidFill>
            </a:ln>
          </c:spPr>
          <c:marker>
            <c:symbol val="diamond"/>
            <c:size val="10"/>
            <c:spPr>
              <a:solidFill>
                <a:schemeClr val="tx1"/>
              </a:solidFill>
              <a:ln>
                <a:solidFill>
                  <a:schemeClr val="tx1"/>
                </a:solidFill>
              </a:ln>
            </c:spPr>
          </c:marker>
          <c:cat>
            <c:numRef>
              <c:f>'Average-S Chart Maintenance'!Interval</c:f>
              <c:numCache>
                <c:formatCode>General</c:formatCode>
                <c:ptCount val="1"/>
              </c:numCache>
            </c:numRef>
          </c:cat>
          <c:val>
            <c:numRef>
              <c:f>'Average-S Chart Maintenance'!S</c:f>
              <c:numCache>
                <c:formatCode>General</c:formatCode>
                <c:ptCount val="1"/>
                <c:pt idx="0">
                  <c:v>#N/A</c:v>
                </c:pt>
              </c:numCache>
            </c:numRef>
          </c:val>
          <c:smooth val="0"/>
          <c:extLst>
            <c:ext xmlns:c16="http://schemas.microsoft.com/office/drawing/2014/chart" uri="{C3380CC4-5D6E-409C-BE32-E72D297353CC}">
              <c16:uniqueId val="{00000000-564F-4F9A-A45A-83EF724A9F27}"/>
            </c:ext>
          </c:extLst>
        </c:ser>
        <c:ser>
          <c:idx val="0"/>
          <c:order val="1"/>
          <c:tx>
            <c:strRef>
              <c:f>'Average-S Chart Maintenance'!$M$12</c:f>
              <c:strCache>
                <c:ptCount val="1"/>
                <c:pt idx="0">
                  <c:v>UCL (Exact)</c:v>
                </c:pt>
              </c:strCache>
            </c:strRef>
          </c:tx>
          <c:spPr>
            <a:ln>
              <a:solidFill>
                <a:srgbClr val="FF0000"/>
              </a:solidFill>
            </a:ln>
          </c:spPr>
          <c:marker>
            <c:symbol val="none"/>
          </c:marker>
          <c:cat>
            <c:numRef>
              <c:f>'Average-S Chart Maintenance'!Interval</c:f>
              <c:numCache>
                <c:formatCode>General</c:formatCode>
                <c:ptCount val="1"/>
              </c:numCache>
            </c:numRef>
          </c:cat>
          <c:val>
            <c:numRef>
              <c:f>'Average-S Chart Maintenance'!SUCL</c:f>
              <c:numCache>
                <c:formatCode>General</c:formatCode>
                <c:ptCount val="1"/>
                <c:pt idx="0">
                  <c:v>#N/A</c:v>
                </c:pt>
              </c:numCache>
            </c:numRef>
          </c:val>
          <c:smooth val="0"/>
          <c:extLst>
            <c:ext xmlns:c16="http://schemas.microsoft.com/office/drawing/2014/chart" uri="{C3380CC4-5D6E-409C-BE32-E72D297353CC}">
              <c16:uniqueId val="{00000001-564F-4F9A-A45A-83EF724A9F27}"/>
            </c:ext>
          </c:extLst>
        </c:ser>
        <c:ser>
          <c:idx val="3"/>
          <c:order val="2"/>
          <c:tx>
            <c:strRef>
              <c:f>'Average-S Chart Maintenance'!$K$12</c:f>
              <c:strCache>
                <c:ptCount val="1"/>
                <c:pt idx="0">
                  <c:v>Center</c:v>
                </c:pt>
              </c:strCache>
            </c:strRef>
          </c:tx>
          <c:spPr>
            <a:ln>
              <a:solidFill>
                <a:srgbClr val="00B050"/>
              </a:solidFill>
            </a:ln>
          </c:spPr>
          <c:marker>
            <c:symbol val="none"/>
          </c:marker>
          <c:cat>
            <c:numRef>
              <c:f>'Average-S Chart Maintenance'!Interval</c:f>
              <c:numCache>
                <c:formatCode>General</c:formatCode>
                <c:ptCount val="1"/>
              </c:numCache>
            </c:numRef>
          </c:cat>
          <c:val>
            <c:numRef>
              <c:f>'Average-S Chart Maintenance'!SCenter</c:f>
              <c:numCache>
                <c:formatCode>General</c:formatCode>
                <c:ptCount val="1"/>
                <c:pt idx="0">
                  <c:v>#N/A</c:v>
                </c:pt>
              </c:numCache>
            </c:numRef>
          </c:val>
          <c:smooth val="0"/>
          <c:extLst>
            <c:ext xmlns:c16="http://schemas.microsoft.com/office/drawing/2014/chart" uri="{C3380CC4-5D6E-409C-BE32-E72D297353CC}">
              <c16:uniqueId val="{00000002-564F-4F9A-A45A-83EF724A9F27}"/>
            </c:ext>
          </c:extLst>
        </c:ser>
        <c:ser>
          <c:idx val="2"/>
          <c:order val="3"/>
          <c:tx>
            <c:strRef>
              <c:f>'Average-S Chart Maintenance'!$L$12</c:f>
              <c:strCache>
                <c:ptCount val="1"/>
                <c:pt idx="0">
                  <c:v>LCL (Exact)</c:v>
                </c:pt>
              </c:strCache>
            </c:strRef>
          </c:tx>
          <c:spPr>
            <a:ln>
              <a:solidFill>
                <a:srgbClr val="C00000"/>
              </a:solidFill>
            </a:ln>
          </c:spPr>
          <c:marker>
            <c:symbol val="none"/>
          </c:marker>
          <c:cat>
            <c:numRef>
              <c:f>'Average-S Chart Maintenance'!Interval</c:f>
              <c:numCache>
                <c:formatCode>General</c:formatCode>
                <c:ptCount val="1"/>
              </c:numCache>
            </c:numRef>
          </c:cat>
          <c:val>
            <c:numRef>
              <c:f>'Average-S Chart Maintenance'!SLCL</c:f>
              <c:numCache>
                <c:formatCode>General</c:formatCode>
                <c:ptCount val="1"/>
                <c:pt idx="0">
                  <c:v>#N/A</c:v>
                </c:pt>
              </c:numCache>
            </c:numRef>
          </c:val>
          <c:smooth val="0"/>
          <c:extLst>
            <c:ext xmlns:c16="http://schemas.microsoft.com/office/drawing/2014/chart" uri="{C3380CC4-5D6E-409C-BE32-E72D297353CC}">
              <c16:uniqueId val="{00000003-564F-4F9A-A45A-83EF724A9F27}"/>
            </c:ext>
          </c:extLst>
        </c:ser>
        <c:dLbls>
          <c:showLegendKey val="0"/>
          <c:showVal val="0"/>
          <c:showCatName val="0"/>
          <c:showSerName val="0"/>
          <c:showPercent val="0"/>
          <c:showBubbleSize val="0"/>
        </c:dLbls>
        <c:marker val="1"/>
        <c:smooth val="0"/>
        <c:axId val="170942464"/>
        <c:axId val="170944384"/>
      </c:lineChart>
      <c:catAx>
        <c:axId val="170942464"/>
        <c:scaling>
          <c:orientation val="minMax"/>
        </c:scaling>
        <c:delete val="0"/>
        <c:axPos val="b"/>
        <c:title>
          <c:tx>
            <c:strRef>
              <c:f>'Average-S Chart Maintenance'!$B$12</c:f>
              <c:strCache>
                <c:ptCount val="1"/>
                <c:pt idx="0">
                  <c:v>Interval</c:v>
                </c:pt>
              </c:strCache>
            </c:strRef>
          </c:tx>
          <c:overlay val="0"/>
        </c:title>
        <c:numFmt formatCode="General" sourceLinked="1"/>
        <c:majorTickMark val="none"/>
        <c:minorTickMark val="none"/>
        <c:tickLblPos val="nextTo"/>
        <c:crossAx val="170944384"/>
        <c:crosses val="autoZero"/>
        <c:auto val="1"/>
        <c:lblAlgn val="ctr"/>
        <c:lblOffset val="100"/>
        <c:noMultiLvlLbl val="0"/>
      </c:catAx>
      <c:valAx>
        <c:axId val="170944384"/>
        <c:scaling>
          <c:orientation val="minMax"/>
        </c:scaling>
        <c:delete val="0"/>
        <c:axPos val="l"/>
        <c:majorGridlines/>
        <c:title>
          <c:tx>
            <c:rich>
              <a:bodyPr/>
              <a:lstStyle/>
              <a:p>
                <a:pPr>
                  <a:defRPr/>
                </a:pPr>
                <a:r>
                  <a:rPr lang="en-US"/>
                  <a:t>Standard Deviation</a:t>
                </a:r>
              </a:p>
            </c:rich>
          </c:tx>
          <c:overlay val="0"/>
        </c:title>
        <c:numFmt formatCode="General" sourceLinked="1"/>
        <c:majorTickMark val="none"/>
        <c:minorTickMark val="none"/>
        <c:tickLblPos val="nextTo"/>
        <c:crossAx val="170942464"/>
        <c:crosses val="autoZero"/>
        <c:crossBetween val="between"/>
      </c:valAx>
    </c:plotArea>
    <c:legend>
      <c:legendPos val="r"/>
      <c:overlay val="0"/>
    </c:legend>
    <c:plotVisOnly val="1"/>
    <c:dispBlanksAs val="gap"/>
    <c:showDLblsOverMax val="0"/>
  </c:chart>
  <c:printSettings>
    <c:headerFooter/>
    <c:pageMargins b="0.75000000000000977" l="0.70000000000000062" r="0.70000000000000062" t="0.750000000000009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I Chart</a:t>
            </a:r>
            <a:endParaRPr lang="en-US"/>
          </a:p>
        </c:rich>
      </c:tx>
      <c:layout>
        <c:manualLayout>
          <c:xMode val="edge"/>
          <c:yMode val="edge"/>
          <c:x val="0.37744317137915373"/>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Setup'!$E$17</c:f>
              <c:strCache>
                <c:ptCount val="1"/>
                <c:pt idx="0">
                  <c:v>Normalized Value</c:v>
                </c:pt>
              </c:strCache>
            </c:strRef>
          </c:tx>
          <c:spPr>
            <a:ln w="41275">
              <a:solidFill>
                <a:schemeClr val="tx1"/>
              </a:solidFill>
            </a:ln>
          </c:spPr>
          <c:marker>
            <c:symbol val="diamond"/>
            <c:size val="10"/>
            <c:spPr>
              <a:solidFill>
                <a:schemeClr val="tx1"/>
              </a:solidFill>
              <a:ln>
                <a:solidFill>
                  <a:schemeClr val="tx1"/>
                </a:solidFill>
              </a:ln>
            </c:spPr>
          </c:marker>
          <c:cat>
            <c:numRef>
              <c:f>'Normalized I Chart Setup'!Interval</c:f>
              <c:numCache>
                <c:formatCode>General</c:formatCode>
                <c:ptCount val="1"/>
              </c:numCache>
            </c:numRef>
          </c:cat>
          <c:val>
            <c:numRef>
              <c:f>'Normalized I Chart Setup'!Value</c:f>
              <c:numCache>
                <c:formatCode>General</c:formatCode>
                <c:ptCount val="1"/>
                <c:pt idx="0">
                  <c:v>#N/A</c:v>
                </c:pt>
              </c:numCache>
            </c:numRef>
          </c:val>
          <c:smooth val="0"/>
          <c:extLst>
            <c:ext xmlns:c16="http://schemas.microsoft.com/office/drawing/2014/chart" uri="{C3380CC4-5D6E-409C-BE32-E72D297353CC}">
              <c16:uniqueId val="{00000000-B1E3-49F9-8763-A4CD9F380437}"/>
            </c:ext>
          </c:extLst>
        </c:ser>
        <c:ser>
          <c:idx val="0"/>
          <c:order val="1"/>
          <c:tx>
            <c:strRef>
              <c:f>'Normalized I Chart Setup'!$H$17</c:f>
              <c:strCache>
                <c:ptCount val="1"/>
                <c:pt idx="0">
                  <c:v>UCL (3 SD)</c:v>
                </c:pt>
              </c:strCache>
            </c:strRef>
          </c:tx>
          <c:spPr>
            <a:ln>
              <a:solidFill>
                <a:srgbClr val="FF0000"/>
              </a:solidFill>
            </a:ln>
          </c:spPr>
          <c:marker>
            <c:symbol val="none"/>
          </c:marker>
          <c:cat>
            <c:numRef>
              <c:f>'Normalized I Chart Setup'!Interval</c:f>
              <c:numCache>
                <c:formatCode>General</c:formatCode>
                <c:ptCount val="1"/>
              </c:numCache>
            </c:numRef>
          </c:cat>
          <c:val>
            <c:numRef>
              <c:f>'Normalized I Chart Setup'!UCL</c:f>
              <c:numCache>
                <c:formatCode>General</c:formatCode>
                <c:ptCount val="1"/>
                <c:pt idx="0">
                  <c:v>#N/A</c:v>
                </c:pt>
              </c:numCache>
            </c:numRef>
          </c:val>
          <c:smooth val="0"/>
          <c:extLst>
            <c:ext xmlns:c16="http://schemas.microsoft.com/office/drawing/2014/chart" uri="{C3380CC4-5D6E-409C-BE32-E72D297353CC}">
              <c16:uniqueId val="{00000001-B1E3-49F9-8763-A4CD9F380437}"/>
            </c:ext>
          </c:extLst>
        </c:ser>
        <c:ser>
          <c:idx val="3"/>
          <c:order val="2"/>
          <c:tx>
            <c:strRef>
              <c:f>'Normalized I Chart Setup'!$F$17</c:f>
              <c:strCache>
                <c:ptCount val="1"/>
                <c:pt idx="0">
                  <c:v>Center</c:v>
                </c:pt>
              </c:strCache>
            </c:strRef>
          </c:tx>
          <c:spPr>
            <a:ln>
              <a:solidFill>
                <a:srgbClr val="00B050"/>
              </a:solidFill>
            </a:ln>
          </c:spPr>
          <c:marker>
            <c:symbol val="none"/>
          </c:marker>
          <c:cat>
            <c:numRef>
              <c:f>'Normalized I Chart Setup'!Interval</c:f>
              <c:numCache>
                <c:formatCode>General</c:formatCode>
                <c:ptCount val="1"/>
              </c:numCache>
            </c:numRef>
          </c:cat>
          <c:val>
            <c:numRef>
              <c:f>'Normalized I Chart Setup'!Center</c:f>
              <c:numCache>
                <c:formatCode>General</c:formatCode>
                <c:ptCount val="1"/>
                <c:pt idx="0">
                  <c:v>#N/A</c:v>
                </c:pt>
              </c:numCache>
            </c:numRef>
          </c:val>
          <c:smooth val="0"/>
          <c:extLst>
            <c:ext xmlns:c16="http://schemas.microsoft.com/office/drawing/2014/chart" uri="{C3380CC4-5D6E-409C-BE32-E72D297353CC}">
              <c16:uniqueId val="{00000002-B1E3-49F9-8763-A4CD9F380437}"/>
            </c:ext>
          </c:extLst>
        </c:ser>
        <c:ser>
          <c:idx val="2"/>
          <c:order val="3"/>
          <c:tx>
            <c:strRef>
              <c:f>'Normalized I Chart Setup'!$G$17</c:f>
              <c:strCache>
                <c:ptCount val="1"/>
                <c:pt idx="0">
                  <c:v>LCL (3 SD)</c:v>
                </c:pt>
              </c:strCache>
            </c:strRef>
          </c:tx>
          <c:spPr>
            <a:ln>
              <a:solidFill>
                <a:srgbClr val="C00000"/>
              </a:solidFill>
            </a:ln>
          </c:spPr>
          <c:marker>
            <c:symbol val="none"/>
          </c:marker>
          <c:cat>
            <c:numRef>
              <c:f>'Normalized I Chart Setup'!Interval</c:f>
              <c:numCache>
                <c:formatCode>General</c:formatCode>
                <c:ptCount val="1"/>
              </c:numCache>
            </c:numRef>
          </c:cat>
          <c:val>
            <c:numRef>
              <c:f>'Normalized I Chart Setup'!LCL</c:f>
              <c:numCache>
                <c:formatCode>General</c:formatCode>
                <c:ptCount val="1"/>
                <c:pt idx="0">
                  <c:v>#N/A</c:v>
                </c:pt>
              </c:numCache>
            </c:numRef>
          </c:val>
          <c:smooth val="0"/>
          <c:extLst>
            <c:ext xmlns:c16="http://schemas.microsoft.com/office/drawing/2014/chart" uri="{C3380CC4-5D6E-409C-BE32-E72D297353CC}">
              <c16:uniqueId val="{00000003-B1E3-49F9-8763-A4CD9F380437}"/>
            </c:ext>
          </c:extLst>
        </c:ser>
        <c:dLbls>
          <c:showLegendKey val="0"/>
          <c:showVal val="0"/>
          <c:showCatName val="0"/>
          <c:showSerName val="0"/>
          <c:showPercent val="0"/>
          <c:showBubbleSize val="0"/>
        </c:dLbls>
        <c:marker val="1"/>
        <c:smooth val="0"/>
        <c:axId val="171488384"/>
        <c:axId val="171490304"/>
      </c:lineChart>
      <c:catAx>
        <c:axId val="171488384"/>
        <c:scaling>
          <c:orientation val="minMax"/>
        </c:scaling>
        <c:delete val="0"/>
        <c:axPos val="b"/>
        <c:title>
          <c:tx>
            <c:strRef>
              <c:f>'Normalized I Chart Setup'!$B$17</c:f>
              <c:strCache>
                <c:ptCount val="1"/>
                <c:pt idx="0">
                  <c:v>Interval</c:v>
                </c:pt>
              </c:strCache>
            </c:strRef>
          </c:tx>
          <c:overlay val="0"/>
        </c:title>
        <c:numFmt formatCode="General" sourceLinked="1"/>
        <c:majorTickMark val="none"/>
        <c:minorTickMark val="none"/>
        <c:tickLblPos val="nextTo"/>
        <c:crossAx val="171490304"/>
        <c:crosses val="autoZero"/>
        <c:auto val="1"/>
        <c:lblAlgn val="ctr"/>
        <c:lblOffset val="100"/>
        <c:noMultiLvlLbl val="0"/>
      </c:catAx>
      <c:valAx>
        <c:axId val="171490304"/>
        <c:scaling>
          <c:orientation val="minMax"/>
        </c:scaling>
        <c:delete val="0"/>
        <c:axPos val="l"/>
        <c:majorGridlines/>
        <c:title>
          <c:tx>
            <c:rich>
              <a:bodyPr/>
              <a:lstStyle/>
              <a:p>
                <a:pPr>
                  <a:defRPr/>
                </a:pPr>
                <a:r>
                  <a:rPr lang="en-US"/>
                  <a:t>Normalized</a:t>
                </a:r>
                <a:r>
                  <a:rPr lang="en-US" baseline="0"/>
                  <a:t> Value</a:t>
                </a:r>
                <a:endParaRPr lang="en-US"/>
              </a:p>
            </c:rich>
          </c:tx>
          <c:overlay val="0"/>
        </c:title>
        <c:numFmt formatCode="General" sourceLinked="1"/>
        <c:majorTickMark val="none"/>
        <c:minorTickMark val="none"/>
        <c:tickLblPos val="nextTo"/>
        <c:crossAx val="171488384"/>
        <c:crosses val="autoZero"/>
        <c:crossBetween val="between"/>
      </c:valAx>
    </c:plotArea>
    <c:legend>
      <c:legendPos val="r"/>
      <c:overlay val="0"/>
    </c:legend>
    <c:plotVisOnly val="1"/>
    <c:dispBlanksAs val="gap"/>
    <c:showDLblsOverMax val="0"/>
  </c:chart>
  <c:printSettings>
    <c:headerFooter/>
    <c:pageMargins b="0.7500000000000091" l="0.70000000000000062" r="0.70000000000000062" t="0.750000000000009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Normalized Moving S Chart</a:t>
            </a:r>
            <a:endParaRPr lang="en-US"/>
          </a:p>
        </c:rich>
      </c:tx>
      <c:layout>
        <c:manualLayout>
          <c:xMode val="edge"/>
          <c:yMode val="edge"/>
          <c:x val="0.34445784776902932"/>
          <c:y val="1.5015015015015162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Setup'!$I$17</c:f>
              <c:strCache>
                <c:ptCount val="1"/>
                <c:pt idx="0">
                  <c:v>S</c:v>
                </c:pt>
              </c:strCache>
            </c:strRef>
          </c:tx>
          <c:spPr>
            <a:ln w="41275">
              <a:solidFill>
                <a:schemeClr val="tx1"/>
              </a:solidFill>
            </a:ln>
          </c:spPr>
          <c:marker>
            <c:symbol val="diamond"/>
            <c:size val="10"/>
            <c:spPr>
              <a:solidFill>
                <a:schemeClr val="tx1"/>
              </a:solidFill>
              <a:ln>
                <a:solidFill>
                  <a:schemeClr val="tx1"/>
                </a:solidFill>
              </a:ln>
            </c:spPr>
          </c:marker>
          <c:cat>
            <c:numRef>
              <c:f>'Normalized I Chart Setup'!Interval</c:f>
              <c:numCache>
                <c:formatCode>General</c:formatCode>
                <c:ptCount val="1"/>
              </c:numCache>
            </c:numRef>
          </c:cat>
          <c:val>
            <c:numRef>
              <c:f>'Normalized I Chart Setup'!S</c:f>
              <c:numCache>
                <c:formatCode>General</c:formatCode>
                <c:ptCount val="1"/>
                <c:pt idx="0">
                  <c:v>#N/A</c:v>
                </c:pt>
              </c:numCache>
            </c:numRef>
          </c:val>
          <c:smooth val="0"/>
          <c:extLst>
            <c:ext xmlns:c16="http://schemas.microsoft.com/office/drawing/2014/chart" uri="{C3380CC4-5D6E-409C-BE32-E72D297353CC}">
              <c16:uniqueId val="{00000000-FB68-44DD-A125-7AA284F2E391}"/>
            </c:ext>
          </c:extLst>
        </c:ser>
        <c:ser>
          <c:idx val="0"/>
          <c:order val="1"/>
          <c:tx>
            <c:strRef>
              <c:f>'Normalized I Chart Setup'!$L$17</c:f>
              <c:strCache>
                <c:ptCount val="1"/>
                <c:pt idx="0">
                  <c:v>UCL (Exact)</c:v>
                </c:pt>
              </c:strCache>
            </c:strRef>
          </c:tx>
          <c:spPr>
            <a:ln>
              <a:solidFill>
                <a:srgbClr val="FF0000"/>
              </a:solidFill>
            </a:ln>
          </c:spPr>
          <c:marker>
            <c:symbol val="none"/>
          </c:marker>
          <c:cat>
            <c:numRef>
              <c:f>'Normalized I Chart Setup'!Interval</c:f>
              <c:numCache>
                <c:formatCode>General</c:formatCode>
                <c:ptCount val="1"/>
              </c:numCache>
            </c:numRef>
          </c:cat>
          <c:val>
            <c:numRef>
              <c:f>'Normalized I Chart Setup'!SUCL</c:f>
              <c:numCache>
                <c:formatCode>General</c:formatCode>
                <c:ptCount val="1"/>
                <c:pt idx="0">
                  <c:v>#N/A</c:v>
                </c:pt>
              </c:numCache>
            </c:numRef>
          </c:val>
          <c:smooth val="0"/>
          <c:extLst>
            <c:ext xmlns:c16="http://schemas.microsoft.com/office/drawing/2014/chart" uri="{C3380CC4-5D6E-409C-BE32-E72D297353CC}">
              <c16:uniqueId val="{00000001-FB68-44DD-A125-7AA284F2E391}"/>
            </c:ext>
          </c:extLst>
        </c:ser>
        <c:ser>
          <c:idx val="3"/>
          <c:order val="2"/>
          <c:tx>
            <c:strRef>
              <c:f>'Normalized I Chart Setup'!$J$17</c:f>
              <c:strCache>
                <c:ptCount val="1"/>
                <c:pt idx="0">
                  <c:v>Center</c:v>
                </c:pt>
              </c:strCache>
            </c:strRef>
          </c:tx>
          <c:spPr>
            <a:ln>
              <a:solidFill>
                <a:srgbClr val="00B050"/>
              </a:solidFill>
            </a:ln>
          </c:spPr>
          <c:marker>
            <c:symbol val="none"/>
          </c:marker>
          <c:cat>
            <c:numRef>
              <c:f>'Normalized I Chart Setup'!Interval</c:f>
              <c:numCache>
                <c:formatCode>General</c:formatCode>
                <c:ptCount val="1"/>
              </c:numCache>
            </c:numRef>
          </c:cat>
          <c:val>
            <c:numRef>
              <c:f>'Normalized I Chart Setup'!SCenter</c:f>
              <c:numCache>
                <c:formatCode>General</c:formatCode>
                <c:ptCount val="1"/>
                <c:pt idx="0">
                  <c:v>#N/A</c:v>
                </c:pt>
              </c:numCache>
            </c:numRef>
          </c:val>
          <c:smooth val="0"/>
          <c:extLst>
            <c:ext xmlns:c16="http://schemas.microsoft.com/office/drawing/2014/chart" uri="{C3380CC4-5D6E-409C-BE32-E72D297353CC}">
              <c16:uniqueId val="{00000002-FB68-44DD-A125-7AA284F2E391}"/>
            </c:ext>
          </c:extLst>
        </c:ser>
        <c:ser>
          <c:idx val="2"/>
          <c:order val="3"/>
          <c:tx>
            <c:strRef>
              <c:f>'Normalized I Chart Setup'!$K$17</c:f>
              <c:strCache>
                <c:ptCount val="1"/>
                <c:pt idx="0">
                  <c:v>LCL (Exact)</c:v>
                </c:pt>
              </c:strCache>
            </c:strRef>
          </c:tx>
          <c:spPr>
            <a:ln>
              <a:solidFill>
                <a:srgbClr val="C00000"/>
              </a:solidFill>
            </a:ln>
          </c:spPr>
          <c:marker>
            <c:symbol val="none"/>
          </c:marker>
          <c:val>
            <c:numRef>
              <c:f>'Normalized I Chart Setup'!SLCL</c:f>
              <c:numCache>
                <c:formatCode>General</c:formatCode>
                <c:ptCount val="1"/>
                <c:pt idx="0">
                  <c:v>#N/A</c:v>
                </c:pt>
              </c:numCache>
            </c:numRef>
          </c:val>
          <c:smooth val="0"/>
          <c:extLst>
            <c:ext xmlns:c16="http://schemas.microsoft.com/office/drawing/2014/chart" uri="{C3380CC4-5D6E-409C-BE32-E72D297353CC}">
              <c16:uniqueId val="{00000003-FB68-44DD-A125-7AA284F2E391}"/>
            </c:ext>
          </c:extLst>
        </c:ser>
        <c:dLbls>
          <c:showLegendKey val="0"/>
          <c:showVal val="0"/>
          <c:showCatName val="0"/>
          <c:showSerName val="0"/>
          <c:showPercent val="0"/>
          <c:showBubbleSize val="0"/>
        </c:dLbls>
        <c:marker val="1"/>
        <c:smooth val="0"/>
        <c:axId val="171041536"/>
        <c:axId val="171043456"/>
      </c:lineChart>
      <c:catAx>
        <c:axId val="171041536"/>
        <c:scaling>
          <c:orientation val="minMax"/>
        </c:scaling>
        <c:delete val="0"/>
        <c:axPos val="b"/>
        <c:title>
          <c:tx>
            <c:strRef>
              <c:f>'Normalized I Chart Setup'!$B$17</c:f>
              <c:strCache>
                <c:ptCount val="1"/>
                <c:pt idx="0">
                  <c:v>Interval</c:v>
                </c:pt>
              </c:strCache>
            </c:strRef>
          </c:tx>
          <c:overlay val="0"/>
        </c:title>
        <c:numFmt formatCode="General" sourceLinked="1"/>
        <c:majorTickMark val="none"/>
        <c:minorTickMark val="none"/>
        <c:tickLblPos val="nextTo"/>
        <c:crossAx val="171043456"/>
        <c:crosses val="autoZero"/>
        <c:auto val="1"/>
        <c:lblAlgn val="ctr"/>
        <c:lblOffset val="100"/>
        <c:noMultiLvlLbl val="0"/>
      </c:catAx>
      <c:valAx>
        <c:axId val="171043456"/>
        <c:scaling>
          <c:orientation val="minMax"/>
        </c:scaling>
        <c:delete val="0"/>
        <c:axPos val="l"/>
        <c:majorGridlines/>
        <c:title>
          <c:tx>
            <c:rich>
              <a:bodyPr/>
              <a:lstStyle/>
              <a:p>
                <a:pPr>
                  <a:defRPr/>
                </a:pPr>
                <a:r>
                  <a:rPr lang="en-US"/>
                  <a:t>S</a:t>
                </a:r>
              </a:p>
            </c:rich>
          </c:tx>
          <c:overlay val="0"/>
        </c:title>
        <c:numFmt formatCode="General" sourceLinked="1"/>
        <c:majorTickMark val="none"/>
        <c:minorTickMark val="none"/>
        <c:tickLblPos val="nextTo"/>
        <c:crossAx val="171041536"/>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t>Normalized  I Chart</a:t>
            </a:r>
            <a:endParaRPr lang="en-US"/>
          </a:p>
        </c:rich>
      </c:tx>
      <c:layout>
        <c:manualLayout>
          <c:xMode val="edge"/>
          <c:yMode val="edge"/>
          <c:x val="0.37744317137915401"/>
          <c:y val="1.7991188601424821E-2"/>
        </c:manualLayout>
      </c:layout>
      <c:overlay val="0"/>
    </c:title>
    <c:autoTitleDeleted val="0"/>
    <c:plotArea>
      <c:layout>
        <c:manualLayout>
          <c:layoutTarget val="inner"/>
          <c:xMode val="edge"/>
          <c:yMode val="edge"/>
          <c:x val="8.0169122004910678E-2"/>
          <c:y val="0.12335603319855289"/>
          <c:w val="0.75503915841165004"/>
          <c:h val="0.77138374595067449"/>
        </c:manualLayout>
      </c:layout>
      <c:lineChart>
        <c:grouping val="standard"/>
        <c:varyColors val="0"/>
        <c:ser>
          <c:idx val="1"/>
          <c:order val="0"/>
          <c:tx>
            <c:strRef>
              <c:f>'Normalized I Chart Maintenance'!$E$14</c:f>
              <c:strCache>
                <c:ptCount val="1"/>
                <c:pt idx="0">
                  <c:v>Normalized Value</c:v>
                </c:pt>
              </c:strCache>
            </c:strRef>
          </c:tx>
          <c:spPr>
            <a:ln w="41275">
              <a:solidFill>
                <a:schemeClr val="tx1"/>
              </a:solidFill>
            </a:ln>
          </c:spPr>
          <c:marker>
            <c:symbol val="diamond"/>
            <c:size val="10"/>
            <c:spPr>
              <a:solidFill>
                <a:schemeClr val="tx1"/>
              </a:solidFill>
              <a:ln>
                <a:solidFill>
                  <a:schemeClr val="tx1"/>
                </a:solidFill>
              </a:ln>
            </c:spPr>
          </c:marker>
          <c:cat>
            <c:numRef>
              <c:f>'Normalized I Chart Maintenance'!Interval</c:f>
              <c:numCache>
                <c:formatCode>General</c:formatCode>
                <c:ptCount val="1"/>
              </c:numCache>
            </c:numRef>
          </c:cat>
          <c:val>
            <c:numRef>
              <c:f>'Normalized I Chart Maintenance'!VaLUE</c:f>
              <c:numCache>
                <c:formatCode>General</c:formatCode>
                <c:ptCount val="1"/>
                <c:pt idx="0">
                  <c:v>#N/A</c:v>
                </c:pt>
              </c:numCache>
            </c:numRef>
          </c:val>
          <c:smooth val="0"/>
          <c:extLst>
            <c:ext xmlns:c16="http://schemas.microsoft.com/office/drawing/2014/chart" uri="{C3380CC4-5D6E-409C-BE32-E72D297353CC}">
              <c16:uniqueId val="{00000000-AD91-4669-9781-437C0B47EA0C}"/>
            </c:ext>
          </c:extLst>
        </c:ser>
        <c:ser>
          <c:idx val="0"/>
          <c:order val="1"/>
          <c:tx>
            <c:strRef>
              <c:f>'Normalized I Chart Maintenance'!$H$14</c:f>
              <c:strCache>
                <c:ptCount val="1"/>
                <c:pt idx="0">
                  <c:v>UCL (3 SD)</c:v>
                </c:pt>
              </c:strCache>
            </c:strRef>
          </c:tx>
          <c:spPr>
            <a:ln>
              <a:solidFill>
                <a:srgbClr val="FF0000"/>
              </a:solidFill>
            </a:ln>
          </c:spPr>
          <c:marker>
            <c:symbol val="none"/>
          </c:marker>
          <c:cat>
            <c:numRef>
              <c:f>'Normalized I Chart Maintenance'!Interval</c:f>
              <c:numCache>
                <c:formatCode>General</c:formatCode>
                <c:ptCount val="1"/>
              </c:numCache>
            </c:numRef>
          </c:cat>
          <c:val>
            <c:numRef>
              <c:f>'Normalized I Chart Maintenance'!UCL</c:f>
              <c:numCache>
                <c:formatCode>General</c:formatCode>
                <c:ptCount val="1"/>
                <c:pt idx="0">
                  <c:v>#N/A</c:v>
                </c:pt>
              </c:numCache>
            </c:numRef>
          </c:val>
          <c:smooth val="0"/>
          <c:extLst>
            <c:ext xmlns:c16="http://schemas.microsoft.com/office/drawing/2014/chart" uri="{C3380CC4-5D6E-409C-BE32-E72D297353CC}">
              <c16:uniqueId val="{00000001-AD91-4669-9781-437C0B47EA0C}"/>
            </c:ext>
          </c:extLst>
        </c:ser>
        <c:ser>
          <c:idx val="3"/>
          <c:order val="2"/>
          <c:tx>
            <c:strRef>
              <c:f>'Normalized I Chart Maintenance'!$F$14</c:f>
              <c:strCache>
                <c:ptCount val="1"/>
                <c:pt idx="0">
                  <c:v>Center</c:v>
                </c:pt>
              </c:strCache>
            </c:strRef>
          </c:tx>
          <c:spPr>
            <a:ln>
              <a:solidFill>
                <a:srgbClr val="00B050"/>
              </a:solidFill>
            </a:ln>
          </c:spPr>
          <c:marker>
            <c:symbol val="none"/>
          </c:marker>
          <c:cat>
            <c:numRef>
              <c:f>'Normalized I Chart Maintenance'!Interval</c:f>
              <c:numCache>
                <c:formatCode>General</c:formatCode>
                <c:ptCount val="1"/>
              </c:numCache>
            </c:numRef>
          </c:cat>
          <c:val>
            <c:numRef>
              <c:f>'Normalized I Chart Maintenance'!Center</c:f>
              <c:numCache>
                <c:formatCode>General</c:formatCode>
                <c:ptCount val="1"/>
                <c:pt idx="0">
                  <c:v>#N/A</c:v>
                </c:pt>
              </c:numCache>
            </c:numRef>
          </c:val>
          <c:smooth val="0"/>
          <c:extLst>
            <c:ext xmlns:c16="http://schemas.microsoft.com/office/drawing/2014/chart" uri="{C3380CC4-5D6E-409C-BE32-E72D297353CC}">
              <c16:uniqueId val="{00000002-AD91-4669-9781-437C0B47EA0C}"/>
            </c:ext>
          </c:extLst>
        </c:ser>
        <c:ser>
          <c:idx val="2"/>
          <c:order val="3"/>
          <c:tx>
            <c:strRef>
              <c:f>'Normalized I Chart Maintenance'!$G$14</c:f>
              <c:strCache>
                <c:ptCount val="1"/>
                <c:pt idx="0">
                  <c:v>LCL (3 SD)</c:v>
                </c:pt>
              </c:strCache>
            </c:strRef>
          </c:tx>
          <c:spPr>
            <a:ln>
              <a:solidFill>
                <a:srgbClr val="C00000"/>
              </a:solidFill>
            </a:ln>
          </c:spPr>
          <c:marker>
            <c:symbol val="none"/>
          </c:marker>
          <c:cat>
            <c:numRef>
              <c:f>'Normalized I Chart Maintenance'!Interval</c:f>
              <c:numCache>
                <c:formatCode>General</c:formatCode>
                <c:ptCount val="1"/>
              </c:numCache>
            </c:numRef>
          </c:cat>
          <c:val>
            <c:numRef>
              <c:f>'Normalized I Chart Maintenance'!LCL</c:f>
              <c:numCache>
                <c:formatCode>General</c:formatCode>
                <c:ptCount val="1"/>
                <c:pt idx="0">
                  <c:v>#N/A</c:v>
                </c:pt>
              </c:numCache>
            </c:numRef>
          </c:val>
          <c:smooth val="0"/>
          <c:extLst>
            <c:ext xmlns:c16="http://schemas.microsoft.com/office/drawing/2014/chart" uri="{C3380CC4-5D6E-409C-BE32-E72D297353CC}">
              <c16:uniqueId val="{00000003-AD91-4669-9781-437C0B47EA0C}"/>
            </c:ext>
          </c:extLst>
        </c:ser>
        <c:dLbls>
          <c:showLegendKey val="0"/>
          <c:showVal val="0"/>
          <c:showCatName val="0"/>
          <c:showSerName val="0"/>
          <c:showPercent val="0"/>
          <c:showBubbleSize val="0"/>
        </c:dLbls>
        <c:marker val="1"/>
        <c:smooth val="0"/>
        <c:axId val="171586688"/>
        <c:axId val="171588608"/>
      </c:lineChart>
      <c:catAx>
        <c:axId val="171586688"/>
        <c:scaling>
          <c:orientation val="minMax"/>
        </c:scaling>
        <c:delete val="0"/>
        <c:axPos val="b"/>
        <c:title>
          <c:tx>
            <c:strRef>
              <c:f>'Normalized I Chart Maintenance'!$B$14</c:f>
              <c:strCache>
                <c:ptCount val="1"/>
                <c:pt idx="0">
                  <c:v>Interval</c:v>
                </c:pt>
              </c:strCache>
            </c:strRef>
          </c:tx>
          <c:overlay val="0"/>
        </c:title>
        <c:numFmt formatCode="General" sourceLinked="1"/>
        <c:majorTickMark val="none"/>
        <c:minorTickMark val="none"/>
        <c:tickLblPos val="nextTo"/>
        <c:crossAx val="171588608"/>
        <c:crosses val="autoZero"/>
        <c:auto val="1"/>
        <c:lblAlgn val="ctr"/>
        <c:lblOffset val="100"/>
        <c:noMultiLvlLbl val="0"/>
      </c:catAx>
      <c:valAx>
        <c:axId val="171588608"/>
        <c:scaling>
          <c:orientation val="minMax"/>
        </c:scaling>
        <c:delete val="0"/>
        <c:axPos val="l"/>
        <c:majorGridlines/>
        <c:title>
          <c:tx>
            <c:rich>
              <a:bodyPr/>
              <a:lstStyle/>
              <a:p>
                <a:pPr>
                  <a:defRPr/>
                </a:pPr>
                <a:r>
                  <a:rPr lang="en-US" sz="1000" b="1" i="0" u="none" strike="noStrike" baseline="0"/>
                  <a:t>Normalized  Value</a:t>
                </a:r>
                <a:endParaRPr lang="en-US"/>
              </a:p>
            </c:rich>
          </c:tx>
          <c:overlay val="0"/>
        </c:title>
        <c:numFmt formatCode="General" sourceLinked="1"/>
        <c:majorTickMark val="none"/>
        <c:minorTickMark val="none"/>
        <c:tickLblPos val="nextTo"/>
        <c:crossAx val="171586688"/>
        <c:crosses val="autoZero"/>
        <c:crossBetween val="between"/>
      </c:valAx>
    </c:plotArea>
    <c:legend>
      <c:legendPos val="r"/>
      <c:overlay val="0"/>
    </c:legend>
    <c:plotVisOnly val="1"/>
    <c:dispBlanksAs val="gap"/>
    <c:showDLblsOverMax val="0"/>
  </c:chart>
  <c:printSettings>
    <c:headerFooter/>
    <c:pageMargins b="0.75000000000000933" l="0.70000000000000062" r="0.70000000000000062" t="0.750000000000009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0.xml"/><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2.xml"/><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4.xml"/><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emf"/><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4</xdr:col>
      <xdr:colOff>155431</xdr:colOff>
      <xdr:row>9</xdr:row>
      <xdr:rowOff>194422</xdr:rowOff>
    </xdr:to>
    <xdr:pic>
      <xdr:nvPicPr>
        <xdr:cNvPr id="2" name="Picture 1" descr="Cover.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47700" y="371475"/>
          <a:ext cx="1298431" cy="1680322"/>
        </a:xfrm>
        <a:prstGeom prst="rect">
          <a:avLst/>
        </a:prstGeom>
        <a:ln w="12700">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761999</xdr:colOff>
      <xdr:row>11</xdr:row>
      <xdr:rowOff>171450</xdr:rowOff>
    </xdr:from>
    <xdr:to>
      <xdr:col>23</xdr:col>
      <xdr:colOff>552450</xdr:colOff>
      <xdr:row>33</xdr:row>
      <xdr:rowOff>38100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35</xdr:row>
      <xdr:rowOff>95250</xdr:rowOff>
    </xdr:from>
    <xdr:to>
      <xdr:col>23</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552450</xdr:colOff>
      <xdr:row>0</xdr:row>
      <xdr:rowOff>142875</xdr:rowOff>
    </xdr:from>
    <xdr:to>
      <xdr:col>13</xdr:col>
      <xdr:colOff>250681</xdr:colOff>
      <xdr:row>8</xdr:row>
      <xdr:rowOff>22972</xdr:rowOff>
    </xdr:to>
    <xdr:pic>
      <xdr:nvPicPr>
        <xdr:cNvPr id="4" name="Picture 3" descr="Cover.jpg">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cstate="print"/>
        <a:stretch>
          <a:fillRect/>
        </a:stretch>
      </xdr:blipFill>
      <xdr:spPr>
        <a:xfrm>
          <a:off x="10248900" y="142875"/>
          <a:ext cx="1298431" cy="1680322"/>
        </a:xfrm>
        <a:prstGeom prst="rect">
          <a:avLst/>
        </a:prstGeom>
        <a:ln w="12700">
          <a:solidFill>
            <a:schemeClr val="tx1"/>
          </a:solid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228600</xdr:colOff>
      <xdr:row>13</xdr:row>
      <xdr:rowOff>47625</xdr:rowOff>
    </xdr:from>
    <xdr:to>
      <xdr:col>20</xdr:col>
      <xdr:colOff>771525</xdr:colOff>
      <xdr:row>34</xdr:row>
      <xdr:rowOff>76200</xdr:rowOff>
    </xdr:to>
    <xdr:graphicFrame macro="">
      <xdr:nvGraphicFramePr>
        <xdr:cNvPr id="34857" name="Chart 1">
          <a:extLst>
            <a:ext uri="{FF2B5EF4-FFF2-40B4-BE49-F238E27FC236}">
              <a16:creationId xmlns:a16="http://schemas.microsoft.com/office/drawing/2014/main" id="{00000000-0008-0000-0A00-0000298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200025</xdr:colOff>
      <xdr:row>0</xdr:row>
      <xdr:rowOff>161925</xdr:rowOff>
    </xdr:from>
    <xdr:to>
      <xdr:col>10</xdr:col>
      <xdr:colOff>688831</xdr:colOff>
      <xdr:row>8</xdr:row>
      <xdr:rowOff>70597</xdr:rowOff>
    </xdr:to>
    <xdr:pic>
      <xdr:nvPicPr>
        <xdr:cNvPr id="3" name="Picture 2" descr="Cover.jp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stretch>
          <a:fillRect/>
        </a:stretch>
      </xdr:blipFill>
      <xdr:spPr>
        <a:xfrm>
          <a:off x="7419975" y="161925"/>
          <a:ext cx="1298431" cy="1680322"/>
        </a:xfrm>
        <a:prstGeom prst="rect">
          <a:avLst/>
        </a:prstGeom>
        <a:ln w="12700">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361950</xdr:colOff>
      <xdr:row>11</xdr:row>
      <xdr:rowOff>47625</xdr:rowOff>
    </xdr:from>
    <xdr:to>
      <xdr:col>21</xdr:col>
      <xdr:colOff>95250</xdr:colOff>
      <xdr:row>32</xdr:row>
      <xdr:rowOff>76200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1</xdr:row>
      <xdr:rowOff>9525</xdr:rowOff>
    </xdr:from>
    <xdr:to>
      <xdr:col>10</xdr:col>
      <xdr:colOff>736456</xdr:colOff>
      <xdr:row>8</xdr:row>
      <xdr:rowOff>89647</xdr:rowOff>
    </xdr:to>
    <xdr:pic>
      <xdr:nvPicPr>
        <xdr:cNvPr id="3" name="Picture 2" descr="Cover.jpg">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stretch>
          <a:fillRect/>
        </a:stretch>
      </xdr:blipFill>
      <xdr:spPr>
        <a:xfrm>
          <a:off x="7372350" y="200025"/>
          <a:ext cx="1298431" cy="1680322"/>
        </a:xfrm>
        <a:prstGeom prst="rect">
          <a:avLst/>
        </a:prstGeom>
        <a:ln w="12700">
          <a:solidFill>
            <a:schemeClr val="tx1"/>
          </a:solid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419100</xdr:colOff>
      <xdr:row>13</xdr:row>
      <xdr:rowOff>57150</xdr:rowOff>
    </xdr:from>
    <xdr:to>
      <xdr:col>21</xdr:col>
      <xdr:colOff>152400</xdr:colOff>
      <xdr:row>34</xdr:row>
      <xdr:rowOff>85725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352425</xdr:colOff>
      <xdr:row>0</xdr:row>
      <xdr:rowOff>171450</xdr:rowOff>
    </xdr:from>
    <xdr:to>
      <xdr:col>10</xdr:col>
      <xdr:colOff>841231</xdr:colOff>
      <xdr:row>8</xdr:row>
      <xdr:rowOff>80122</xdr:rowOff>
    </xdr:to>
    <xdr:pic>
      <xdr:nvPicPr>
        <xdr:cNvPr id="3" name="Picture 2" descr="Cover.jpg">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stretch>
          <a:fillRect/>
        </a:stretch>
      </xdr:blipFill>
      <xdr:spPr>
        <a:xfrm>
          <a:off x="7686675" y="171450"/>
          <a:ext cx="1298431" cy="1680322"/>
        </a:xfrm>
        <a:prstGeom prst="rect">
          <a:avLst/>
        </a:prstGeom>
        <a:ln w="12700">
          <a:solidFill>
            <a:schemeClr val="tx1"/>
          </a:solid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419100</xdr:colOff>
      <xdr:row>11</xdr:row>
      <xdr:rowOff>57150</xdr:rowOff>
    </xdr:from>
    <xdr:to>
      <xdr:col>21</xdr:col>
      <xdr:colOff>152400</xdr:colOff>
      <xdr:row>32</xdr:row>
      <xdr:rowOff>85725</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428625</xdr:colOff>
      <xdr:row>0</xdr:row>
      <xdr:rowOff>171450</xdr:rowOff>
    </xdr:from>
    <xdr:to>
      <xdr:col>10</xdr:col>
      <xdr:colOff>917431</xdr:colOff>
      <xdr:row>8</xdr:row>
      <xdr:rowOff>61072</xdr:rowOff>
    </xdr:to>
    <xdr:pic>
      <xdr:nvPicPr>
        <xdr:cNvPr id="3" name="Picture 2" descr="Cover.jpg">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stretch>
          <a:fillRect/>
        </a:stretch>
      </xdr:blipFill>
      <xdr:spPr>
        <a:xfrm>
          <a:off x="7762875" y="171450"/>
          <a:ext cx="1298431" cy="1680322"/>
        </a:xfrm>
        <a:prstGeom prst="rect">
          <a:avLst/>
        </a:prstGeom>
        <a:ln w="12700">
          <a:solidFill>
            <a:schemeClr val="tx1"/>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742949</xdr:colOff>
      <xdr:row>15</xdr:row>
      <xdr:rowOff>9525</xdr:rowOff>
    </xdr:from>
    <xdr:to>
      <xdr:col>24</xdr:col>
      <xdr:colOff>533400</xdr:colOff>
      <xdr:row>36</xdr:row>
      <xdr:rowOff>38100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647700</xdr:colOff>
      <xdr:row>0</xdr:row>
      <xdr:rowOff>180975</xdr:rowOff>
    </xdr:from>
    <xdr:to>
      <xdr:col>14</xdr:col>
      <xdr:colOff>345931</xdr:colOff>
      <xdr:row>8</xdr:row>
      <xdr:rowOff>89647</xdr:rowOff>
    </xdr:to>
    <xdr:pic>
      <xdr:nvPicPr>
        <xdr:cNvPr id="4" name="Picture 3" descr="Cover.jpg">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cstate="print"/>
        <a:stretch>
          <a:fillRect/>
        </a:stretch>
      </xdr:blipFill>
      <xdr:spPr>
        <a:xfrm>
          <a:off x="11020425" y="180975"/>
          <a:ext cx="1298431" cy="1680322"/>
        </a:xfrm>
        <a:prstGeom prst="rect">
          <a:avLst/>
        </a:prstGeom>
        <a:ln w="12700">
          <a:solidFill>
            <a:schemeClr val="tx1"/>
          </a:solid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714374</xdr:colOff>
      <xdr:row>12</xdr:row>
      <xdr:rowOff>9525</xdr:rowOff>
    </xdr:from>
    <xdr:to>
      <xdr:col>24</xdr:col>
      <xdr:colOff>504825</xdr:colOff>
      <xdr:row>33</xdr:row>
      <xdr:rowOff>38100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685800</xdr:colOff>
      <xdr:row>1</xdr:row>
      <xdr:rowOff>19050</xdr:rowOff>
    </xdr:from>
    <xdr:to>
      <xdr:col>14</xdr:col>
      <xdr:colOff>384031</xdr:colOff>
      <xdr:row>8</xdr:row>
      <xdr:rowOff>99172</xdr:rowOff>
    </xdr:to>
    <xdr:pic>
      <xdr:nvPicPr>
        <xdr:cNvPr id="4" name="Picture 3" descr="Cover.jpg">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cstate="print"/>
        <a:stretch>
          <a:fillRect/>
        </a:stretch>
      </xdr:blipFill>
      <xdr:spPr>
        <a:xfrm>
          <a:off x="11058525" y="209550"/>
          <a:ext cx="1298431" cy="1680322"/>
        </a:xfrm>
        <a:prstGeom prst="rect">
          <a:avLst/>
        </a:prstGeom>
        <a:ln w="12700">
          <a:solidFill>
            <a:schemeClr val="tx1"/>
          </a:solid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723899</xdr:colOff>
      <xdr:row>15</xdr:row>
      <xdr:rowOff>9525</xdr:rowOff>
    </xdr:from>
    <xdr:to>
      <xdr:col>24</xdr:col>
      <xdr:colOff>514350</xdr:colOff>
      <xdr:row>36</xdr:row>
      <xdr:rowOff>38100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685800</xdr:colOff>
      <xdr:row>0</xdr:row>
      <xdr:rowOff>161925</xdr:rowOff>
    </xdr:from>
    <xdr:to>
      <xdr:col>14</xdr:col>
      <xdr:colOff>384031</xdr:colOff>
      <xdr:row>8</xdr:row>
      <xdr:rowOff>70597</xdr:rowOff>
    </xdr:to>
    <xdr:pic>
      <xdr:nvPicPr>
        <xdr:cNvPr id="4" name="Picture 3" descr="Cover.jpg">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cstate="print"/>
        <a:stretch>
          <a:fillRect/>
        </a:stretch>
      </xdr:blipFill>
      <xdr:spPr>
        <a:xfrm>
          <a:off x="11268075" y="161925"/>
          <a:ext cx="1298431" cy="1680322"/>
        </a:xfrm>
        <a:prstGeom prst="rect">
          <a:avLst/>
        </a:prstGeom>
        <a:ln w="12700">
          <a:solidFill>
            <a:schemeClr val="tx1"/>
          </a:solid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742949</xdr:colOff>
      <xdr:row>12</xdr:row>
      <xdr:rowOff>47625</xdr:rowOff>
    </xdr:from>
    <xdr:to>
      <xdr:col>24</xdr:col>
      <xdr:colOff>533400</xdr:colOff>
      <xdr:row>33</xdr:row>
      <xdr:rowOff>76200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628650</xdr:colOff>
      <xdr:row>0</xdr:row>
      <xdr:rowOff>142875</xdr:rowOff>
    </xdr:from>
    <xdr:to>
      <xdr:col>14</xdr:col>
      <xdr:colOff>326881</xdr:colOff>
      <xdr:row>8</xdr:row>
      <xdr:rowOff>32497</xdr:rowOff>
    </xdr:to>
    <xdr:pic>
      <xdr:nvPicPr>
        <xdr:cNvPr id="4" name="Picture 3" descr="Cover.jpg">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cstate="print"/>
        <a:stretch>
          <a:fillRect/>
        </a:stretch>
      </xdr:blipFill>
      <xdr:spPr>
        <a:xfrm>
          <a:off x="11201400" y="142875"/>
          <a:ext cx="1298431" cy="1680322"/>
        </a:xfrm>
        <a:prstGeom prst="rect">
          <a:avLst/>
        </a:prstGeom>
        <a:ln w="12700">
          <a:solidFill>
            <a:schemeClr val="tx1"/>
          </a:solid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352425</xdr:colOff>
      <xdr:row>1</xdr:row>
      <xdr:rowOff>57150</xdr:rowOff>
    </xdr:from>
    <xdr:to>
      <xdr:col>13</xdr:col>
      <xdr:colOff>203056</xdr:colOff>
      <xdr:row>9</xdr:row>
      <xdr:rowOff>32497</xdr:rowOff>
    </xdr:to>
    <xdr:pic>
      <xdr:nvPicPr>
        <xdr:cNvPr id="2" name="Picture 1" descr="Cover.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8620125" y="219075"/>
          <a:ext cx="1298431" cy="1680322"/>
        </a:xfrm>
        <a:prstGeom prst="rect">
          <a:avLst/>
        </a:prstGeom>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533399</xdr:colOff>
      <xdr:row>10</xdr:row>
      <xdr:rowOff>190500</xdr:rowOff>
    </xdr:from>
    <xdr:to>
      <xdr:col>19</xdr:col>
      <xdr:colOff>800100</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438150</xdr:colOff>
      <xdr:row>0</xdr:row>
      <xdr:rowOff>180975</xdr:rowOff>
    </xdr:from>
    <xdr:to>
      <xdr:col>9</xdr:col>
      <xdr:colOff>117331</xdr:colOff>
      <xdr:row>8</xdr:row>
      <xdr:rowOff>61072</xdr:rowOff>
    </xdr:to>
    <xdr:pic>
      <xdr:nvPicPr>
        <xdr:cNvPr id="4" name="Picture 3" descr="Cover.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stretch>
          <a:fillRect/>
        </a:stretch>
      </xdr:blipFill>
      <xdr:spPr>
        <a:xfrm>
          <a:off x="8239125" y="180975"/>
          <a:ext cx="1298431" cy="1680322"/>
        </a:xfrm>
        <a:prstGeom prst="rect">
          <a:avLst/>
        </a:prstGeom>
        <a:ln w="12700">
          <a:solidFill>
            <a:schemeClr val="tx1"/>
          </a:solid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333375</xdr:colOff>
      <xdr:row>71</xdr:row>
      <xdr:rowOff>104775</xdr:rowOff>
    </xdr:from>
    <xdr:to>
      <xdr:col>2</xdr:col>
      <xdr:colOff>4772025</xdr:colOff>
      <xdr:row>90</xdr:row>
      <xdr:rowOff>28575</xdr:rowOff>
    </xdr:to>
    <xdr:pic>
      <xdr:nvPicPr>
        <xdr:cNvPr id="4" name="Picture 2">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57575" y="11963400"/>
          <a:ext cx="4438650" cy="30003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295275</xdr:colOff>
      <xdr:row>24</xdr:row>
      <xdr:rowOff>66675</xdr:rowOff>
    </xdr:from>
    <xdr:to>
      <xdr:col>2</xdr:col>
      <xdr:colOff>10982325</xdr:colOff>
      <xdr:row>44</xdr:row>
      <xdr:rowOff>142875</xdr:rowOff>
    </xdr:to>
    <xdr:pic>
      <xdr:nvPicPr>
        <xdr:cNvPr id="1027" name="Picture 3">
          <a:extLst>
            <a:ext uri="{FF2B5EF4-FFF2-40B4-BE49-F238E27FC236}">
              <a16:creationId xmlns:a16="http://schemas.microsoft.com/office/drawing/2014/main" id="{00000000-0008-0000-1300-000003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019550" y="4314825"/>
          <a:ext cx="10687050" cy="33147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323850</xdr:colOff>
      <xdr:row>171</xdr:row>
      <xdr:rowOff>19050</xdr:rowOff>
    </xdr:from>
    <xdr:to>
      <xdr:col>2</xdr:col>
      <xdr:colOff>2209800</xdr:colOff>
      <xdr:row>176</xdr:row>
      <xdr:rowOff>47625</xdr:rowOff>
    </xdr:to>
    <xdr:pic>
      <xdr:nvPicPr>
        <xdr:cNvPr id="1035" name="Picture 11">
          <a:extLst>
            <a:ext uri="{FF2B5EF4-FFF2-40B4-BE49-F238E27FC236}">
              <a16:creationId xmlns:a16="http://schemas.microsoft.com/office/drawing/2014/main" id="{00000000-0008-0000-1300-00000B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8050" y="21917025"/>
          <a:ext cx="1885950" cy="838200"/>
        </a:xfrm>
        <a:prstGeom prst="rect">
          <a:avLst/>
        </a:prstGeom>
        <a:noFill/>
        <a:ln w="1">
          <a:noFill/>
          <a:miter lim="800000"/>
          <a:headEnd/>
          <a:tailEnd type="none" w="med" len="med"/>
        </a:ln>
        <a:effectLst/>
      </xdr:spPr>
    </xdr:pic>
    <xdr:clientData/>
  </xdr:twoCellAnchor>
  <xdr:twoCellAnchor editAs="oneCell">
    <xdr:from>
      <xdr:col>2</xdr:col>
      <xdr:colOff>657225</xdr:colOff>
      <xdr:row>216</xdr:row>
      <xdr:rowOff>133350</xdr:rowOff>
    </xdr:from>
    <xdr:to>
      <xdr:col>2</xdr:col>
      <xdr:colOff>3105150</xdr:colOff>
      <xdr:row>234</xdr:row>
      <xdr:rowOff>104775</xdr:rowOff>
    </xdr:to>
    <xdr:pic>
      <xdr:nvPicPr>
        <xdr:cNvPr id="1036" name="Picture 12">
          <a:extLst>
            <a:ext uri="{FF2B5EF4-FFF2-40B4-BE49-F238E27FC236}">
              <a16:creationId xmlns:a16="http://schemas.microsoft.com/office/drawing/2014/main" id="{00000000-0008-0000-1300-00000C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781425" y="24460200"/>
          <a:ext cx="2447925" cy="28860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3333750</xdr:colOff>
      <xdr:row>216</xdr:row>
      <xdr:rowOff>142875</xdr:rowOff>
    </xdr:from>
    <xdr:to>
      <xdr:col>2</xdr:col>
      <xdr:colOff>5781675</xdr:colOff>
      <xdr:row>234</xdr:row>
      <xdr:rowOff>114300</xdr:rowOff>
    </xdr:to>
    <xdr:pic>
      <xdr:nvPicPr>
        <xdr:cNvPr id="1037" name="Picture 13">
          <a:extLst>
            <a:ext uri="{FF2B5EF4-FFF2-40B4-BE49-F238E27FC236}">
              <a16:creationId xmlns:a16="http://schemas.microsoft.com/office/drawing/2014/main" id="{00000000-0008-0000-1300-00000D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457950" y="24469725"/>
          <a:ext cx="2447925" cy="28860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314325</xdr:colOff>
      <xdr:row>48</xdr:row>
      <xdr:rowOff>104775</xdr:rowOff>
    </xdr:from>
    <xdr:to>
      <xdr:col>2</xdr:col>
      <xdr:colOff>7677150</xdr:colOff>
      <xdr:row>62</xdr:row>
      <xdr:rowOff>47625</xdr:rowOff>
    </xdr:to>
    <xdr:pic>
      <xdr:nvPicPr>
        <xdr:cNvPr id="1025" name="Picture 1">
          <a:extLst>
            <a:ext uri="{FF2B5EF4-FFF2-40B4-BE49-F238E27FC236}">
              <a16:creationId xmlns:a16="http://schemas.microsoft.com/office/drawing/2014/main" id="{00000000-0008-0000-1300-000001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438525" y="8239125"/>
          <a:ext cx="7362825" cy="22098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285750</xdr:colOff>
      <xdr:row>94</xdr:row>
      <xdr:rowOff>0</xdr:rowOff>
    </xdr:from>
    <xdr:to>
      <xdr:col>2</xdr:col>
      <xdr:colOff>3381375</xdr:colOff>
      <xdr:row>102</xdr:row>
      <xdr:rowOff>133350</xdr:rowOff>
    </xdr:to>
    <xdr:pic>
      <xdr:nvPicPr>
        <xdr:cNvPr id="1026" name="Picture 2">
          <a:extLst>
            <a:ext uri="{FF2B5EF4-FFF2-40B4-BE49-F238E27FC236}">
              <a16:creationId xmlns:a16="http://schemas.microsoft.com/office/drawing/2014/main" id="{00000000-0008-0000-1300-000002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9950" y="15582900"/>
          <a:ext cx="3095625" cy="142875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180975</xdr:colOff>
      <xdr:row>109</xdr:row>
      <xdr:rowOff>28575</xdr:rowOff>
    </xdr:from>
    <xdr:to>
      <xdr:col>2</xdr:col>
      <xdr:colOff>3190875</xdr:colOff>
      <xdr:row>115</xdr:row>
      <xdr:rowOff>47625</xdr:rowOff>
    </xdr:to>
    <xdr:pic>
      <xdr:nvPicPr>
        <xdr:cNvPr id="2" name="Picture 3">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305175" y="18040350"/>
          <a:ext cx="3009900" cy="990600"/>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333375</xdr:colOff>
      <xdr:row>183</xdr:row>
      <xdr:rowOff>19050</xdr:rowOff>
    </xdr:from>
    <xdr:to>
      <xdr:col>2</xdr:col>
      <xdr:colOff>6267450</xdr:colOff>
      <xdr:row>204</xdr:row>
      <xdr:rowOff>114300</xdr:rowOff>
    </xdr:to>
    <xdr:pic>
      <xdr:nvPicPr>
        <xdr:cNvPr id="1030" name="Picture 6">
          <a:extLst>
            <a:ext uri="{FF2B5EF4-FFF2-40B4-BE49-F238E27FC236}">
              <a16:creationId xmlns:a16="http://schemas.microsoft.com/office/drawing/2014/main" id="{00000000-0008-0000-1300-000006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3457575" y="29689425"/>
          <a:ext cx="5934075" cy="3495675"/>
        </a:xfrm>
        <a:prstGeom prst="rect">
          <a:avLst/>
        </a:prstGeom>
        <a:noFill/>
        <a:ln w="1">
          <a:solidFill>
            <a:schemeClr val="accent1"/>
          </a:solidFill>
          <a:miter lim="800000"/>
          <a:headEnd/>
          <a:tailEnd type="none" w="med" len="med"/>
        </a:ln>
        <a:effectLst/>
      </xdr:spPr>
    </xdr:pic>
    <xdr:clientData/>
  </xdr:twoCellAnchor>
  <xdr:twoCellAnchor editAs="oneCell">
    <xdr:from>
      <xdr:col>2</xdr:col>
      <xdr:colOff>428625</xdr:colOff>
      <xdr:row>129</xdr:row>
      <xdr:rowOff>0</xdr:rowOff>
    </xdr:from>
    <xdr:to>
      <xdr:col>2</xdr:col>
      <xdr:colOff>2266950</xdr:colOff>
      <xdr:row>136</xdr:row>
      <xdr:rowOff>19050</xdr:rowOff>
    </xdr:to>
    <xdr:pic>
      <xdr:nvPicPr>
        <xdr:cNvPr id="5123" name="Picture 3">
          <a:extLst>
            <a:ext uri="{FF2B5EF4-FFF2-40B4-BE49-F238E27FC236}">
              <a16:creationId xmlns:a16="http://schemas.microsoft.com/office/drawing/2014/main" id="{00000000-0008-0000-1300-0000031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552825" y="21250275"/>
          <a:ext cx="1838325" cy="1152525"/>
        </a:xfrm>
        <a:prstGeom prst="rect">
          <a:avLst/>
        </a:prstGeom>
        <a:noFill/>
      </xdr:spPr>
    </xdr:pic>
    <xdr:clientData/>
  </xdr:twoCellAnchor>
  <xdr:twoCellAnchor editAs="oneCell">
    <xdr:from>
      <xdr:col>2</xdr:col>
      <xdr:colOff>361950</xdr:colOff>
      <xdr:row>139</xdr:row>
      <xdr:rowOff>38100</xdr:rowOff>
    </xdr:from>
    <xdr:to>
      <xdr:col>2</xdr:col>
      <xdr:colOff>4124325</xdr:colOff>
      <xdr:row>158</xdr:row>
      <xdr:rowOff>47625</xdr:rowOff>
    </xdr:to>
    <xdr:pic>
      <xdr:nvPicPr>
        <xdr:cNvPr id="5124" name="Picture 4">
          <a:extLst>
            <a:ext uri="{FF2B5EF4-FFF2-40B4-BE49-F238E27FC236}">
              <a16:creationId xmlns:a16="http://schemas.microsoft.com/office/drawing/2014/main" id="{00000000-0008-0000-1300-0000041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486150" y="22907625"/>
          <a:ext cx="3762375" cy="3086100"/>
        </a:xfrm>
        <a:prstGeom prst="rect">
          <a:avLst/>
        </a:prstGeom>
        <a:noFill/>
        <a:ln w="1">
          <a:noFill/>
          <a:miter lim="800000"/>
          <a:headEnd/>
          <a:tailEnd type="none" w="med" len="med"/>
        </a:ln>
        <a:effectLst/>
      </xdr:spPr>
    </xdr:pic>
    <xdr:clientData/>
  </xdr:twoCellAnchor>
  <xdr:twoCellAnchor editAs="oneCell">
    <xdr:from>
      <xdr:col>2</xdr:col>
      <xdr:colOff>333375</xdr:colOff>
      <xdr:row>160</xdr:row>
      <xdr:rowOff>104775</xdr:rowOff>
    </xdr:from>
    <xdr:to>
      <xdr:col>2</xdr:col>
      <xdr:colOff>2238375</xdr:colOff>
      <xdr:row>168</xdr:row>
      <xdr:rowOff>28575</xdr:rowOff>
    </xdr:to>
    <xdr:pic>
      <xdr:nvPicPr>
        <xdr:cNvPr id="5125" name="Picture 5">
          <a:extLst>
            <a:ext uri="{FF2B5EF4-FFF2-40B4-BE49-F238E27FC236}">
              <a16:creationId xmlns:a16="http://schemas.microsoft.com/office/drawing/2014/main" id="{00000000-0008-0000-1300-0000051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57575" y="26374725"/>
          <a:ext cx="1905000" cy="1219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533399</xdr:colOff>
      <xdr:row>10</xdr:row>
      <xdr:rowOff>9525</xdr:rowOff>
    </xdr:from>
    <xdr:to>
      <xdr:col>18</xdr:col>
      <xdr:colOff>800100</xdr:colOff>
      <xdr:row>31</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533400</xdr:colOff>
      <xdr:row>1</xdr:row>
      <xdr:rowOff>47625</xdr:rowOff>
    </xdr:from>
    <xdr:to>
      <xdr:col>8</xdr:col>
      <xdr:colOff>212581</xdr:colOff>
      <xdr:row>8</xdr:row>
      <xdr:rowOff>118222</xdr:rowOff>
    </xdr:to>
    <xdr:pic>
      <xdr:nvPicPr>
        <xdr:cNvPr id="3" name="Picture 2" descr="Cover.jp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tretch>
          <a:fillRect/>
        </a:stretch>
      </xdr:blipFill>
      <xdr:spPr>
        <a:xfrm>
          <a:off x="7343775" y="238125"/>
          <a:ext cx="1298431" cy="1680322"/>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714374</xdr:colOff>
      <xdr:row>10</xdr:row>
      <xdr:rowOff>19050</xdr:rowOff>
    </xdr:from>
    <xdr:to>
      <xdr:col>25</xdr:col>
      <xdr:colOff>400050</xdr:colOff>
      <xdr:row>31</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742949</xdr:colOff>
      <xdr:row>32</xdr:row>
      <xdr:rowOff>190500</xdr:rowOff>
    </xdr:from>
    <xdr:to>
      <xdr:col>25</xdr:col>
      <xdr:colOff>466724</xdr:colOff>
      <xdr:row>54</xdr:row>
      <xdr:rowOff>9525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695325</xdr:colOff>
      <xdr:row>0</xdr:row>
      <xdr:rowOff>152400</xdr:rowOff>
    </xdr:from>
    <xdr:to>
      <xdr:col>15</xdr:col>
      <xdr:colOff>374506</xdr:colOff>
      <xdr:row>8</xdr:row>
      <xdr:rowOff>61072</xdr:rowOff>
    </xdr:to>
    <xdr:pic>
      <xdr:nvPicPr>
        <xdr:cNvPr id="4" name="Picture 3" descr="Cover.jp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stretch>
          <a:fillRect/>
        </a:stretch>
      </xdr:blipFill>
      <xdr:spPr>
        <a:xfrm>
          <a:off x="11172825" y="152400"/>
          <a:ext cx="1298431" cy="1680322"/>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685799</xdr:colOff>
      <xdr:row>9</xdr:row>
      <xdr:rowOff>171450</xdr:rowOff>
    </xdr:from>
    <xdr:to>
      <xdr:col>25</xdr:col>
      <xdr:colOff>295275</xdr:colOff>
      <xdr:row>31</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742949</xdr:colOff>
      <xdr:row>32</xdr:row>
      <xdr:rowOff>190500</xdr:rowOff>
    </xdr:from>
    <xdr:to>
      <xdr:col>25</xdr:col>
      <xdr:colOff>361950</xdr:colOff>
      <xdr:row>54</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619125</xdr:colOff>
      <xdr:row>0</xdr:row>
      <xdr:rowOff>142875</xdr:rowOff>
    </xdr:from>
    <xdr:to>
      <xdr:col>15</xdr:col>
      <xdr:colOff>298306</xdr:colOff>
      <xdr:row>8</xdr:row>
      <xdr:rowOff>32497</xdr:rowOff>
    </xdr:to>
    <xdr:pic>
      <xdr:nvPicPr>
        <xdr:cNvPr id="4" name="Picture 3" descr="Cover.jp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stretch>
          <a:fillRect/>
        </a:stretch>
      </xdr:blipFill>
      <xdr:spPr>
        <a:xfrm>
          <a:off x="11096625" y="142875"/>
          <a:ext cx="1298431" cy="1680322"/>
        </a:xfrm>
        <a:prstGeom prst="rect">
          <a:avLst/>
        </a:prstGeom>
        <a:ln w="12700">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657225</xdr:colOff>
      <xdr:row>0</xdr:row>
      <xdr:rowOff>38100</xdr:rowOff>
    </xdr:from>
    <xdr:to>
      <xdr:col>13</xdr:col>
      <xdr:colOff>374506</xdr:colOff>
      <xdr:row>7</xdr:row>
      <xdr:rowOff>137272</xdr:rowOff>
    </xdr:to>
    <xdr:pic>
      <xdr:nvPicPr>
        <xdr:cNvPr id="4" name="Picture 3" descr="Cover.jp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9534525" y="38100"/>
          <a:ext cx="1298431" cy="1680322"/>
        </a:xfrm>
        <a:prstGeom prst="rect">
          <a:avLst/>
        </a:prstGeom>
        <a:ln w="12700">
          <a:solidFill>
            <a:schemeClr val="tx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9524</xdr:colOff>
      <xdr:row>15</xdr:row>
      <xdr:rowOff>0</xdr:rowOff>
    </xdr:from>
    <xdr:to>
      <xdr:col>24</xdr:col>
      <xdr:colOff>590550</xdr:colOff>
      <xdr:row>36</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38</xdr:row>
      <xdr:rowOff>95250</xdr:rowOff>
    </xdr:from>
    <xdr:to>
      <xdr:col>24</xdr:col>
      <xdr:colOff>590550</xdr:colOff>
      <xdr:row>59</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714375</xdr:colOff>
      <xdr:row>0</xdr:row>
      <xdr:rowOff>114300</xdr:rowOff>
    </xdr:from>
    <xdr:to>
      <xdr:col>14</xdr:col>
      <xdr:colOff>412606</xdr:colOff>
      <xdr:row>8</xdr:row>
      <xdr:rowOff>22972</xdr:rowOff>
    </xdr:to>
    <xdr:pic>
      <xdr:nvPicPr>
        <xdr:cNvPr id="5" name="Picture 4" descr="Cover.jp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cstate="print"/>
        <a:stretch>
          <a:fillRect/>
        </a:stretch>
      </xdr:blipFill>
      <xdr:spPr>
        <a:xfrm>
          <a:off x="10791825" y="114300"/>
          <a:ext cx="1298431" cy="1680322"/>
        </a:xfrm>
        <a:prstGeom prst="rect">
          <a:avLst/>
        </a:prstGeom>
        <a:ln w="12700">
          <a:solidFill>
            <a:schemeClr val="tx1"/>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714374</xdr:colOff>
      <xdr:row>12</xdr:row>
      <xdr:rowOff>0</xdr:rowOff>
    </xdr:from>
    <xdr:to>
      <xdr:col>24</xdr:col>
      <xdr:colOff>504825</xdr:colOff>
      <xdr:row>33</xdr:row>
      <xdr:rowOff>28575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35</xdr:row>
      <xdr:rowOff>95250</xdr:rowOff>
    </xdr:from>
    <xdr:to>
      <xdr:col>24</xdr:col>
      <xdr:colOff>590550</xdr:colOff>
      <xdr:row>56</xdr:row>
      <xdr:rowOff>114300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762000</xdr:colOff>
      <xdr:row>0</xdr:row>
      <xdr:rowOff>47625</xdr:rowOff>
    </xdr:from>
    <xdr:to>
      <xdr:col>14</xdr:col>
      <xdr:colOff>460231</xdr:colOff>
      <xdr:row>7</xdr:row>
      <xdr:rowOff>137272</xdr:rowOff>
    </xdr:to>
    <xdr:pic>
      <xdr:nvPicPr>
        <xdr:cNvPr id="5" name="Picture 4" descr="Cover.jpg">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620375" y="47625"/>
          <a:ext cx="1298431" cy="1680322"/>
        </a:xfrm>
        <a:prstGeom prst="rect">
          <a:avLst/>
        </a:prstGeom>
        <a:ln w="12700">
          <a:solidFill>
            <a:schemeClr val="tx1"/>
          </a:solid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752474</xdr:colOff>
      <xdr:row>12</xdr:row>
      <xdr:rowOff>180975</xdr:rowOff>
    </xdr:from>
    <xdr:to>
      <xdr:col>23</xdr:col>
      <xdr:colOff>542925</xdr:colOff>
      <xdr:row>34</xdr:row>
      <xdr:rowOff>47625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36</xdr:row>
      <xdr:rowOff>95250</xdr:rowOff>
    </xdr:from>
    <xdr:to>
      <xdr:col>23</xdr:col>
      <xdr:colOff>590550</xdr:colOff>
      <xdr:row>57</xdr:row>
      <xdr:rowOff>114300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619125</xdr:colOff>
      <xdr:row>1</xdr:row>
      <xdr:rowOff>19050</xdr:rowOff>
    </xdr:from>
    <xdr:to>
      <xdr:col>13</xdr:col>
      <xdr:colOff>317356</xdr:colOff>
      <xdr:row>8</xdr:row>
      <xdr:rowOff>89647</xdr:rowOff>
    </xdr:to>
    <xdr:pic>
      <xdr:nvPicPr>
        <xdr:cNvPr id="4" name="Picture 3" descr="Cover.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cstate="print"/>
        <a:stretch>
          <a:fillRect/>
        </a:stretch>
      </xdr:blipFill>
      <xdr:spPr>
        <a:xfrm>
          <a:off x="10315575" y="209550"/>
          <a:ext cx="1298431" cy="1680322"/>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variation.com/as-book.html" TargetMode="External"/><Relationship Id="rId7" Type="http://schemas.openxmlformats.org/officeDocument/2006/relationships/drawing" Target="../drawings/drawing1.xml"/><Relationship Id="rId2" Type="http://schemas.openxmlformats.org/officeDocument/2006/relationships/hyperlink" Target="mailto:info@variation.com" TargetMode="External"/><Relationship Id="rId1" Type="http://schemas.openxmlformats.org/officeDocument/2006/relationships/hyperlink" Target="http://www.variation.com/" TargetMode="External"/><Relationship Id="rId6" Type="http://schemas.openxmlformats.org/officeDocument/2006/relationships/printerSettings" Target="../printerSettings/printerSettings1.bin"/><Relationship Id="rId5" Type="http://schemas.openxmlformats.org/officeDocument/2006/relationships/hyperlink" Target="http://www.variation.com/procedures" TargetMode="External"/><Relationship Id="rId4" Type="http://schemas.openxmlformats.org/officeDocument/2006/relationships/hyperlink" Target="http://www.variation.com/proc-book.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variation.com/techlib/brief2.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variation.com/techlib/brief2.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variation.com/techlib/brief3.html" TargetMode="External"/><Relationship Id="rId1" Type="http://schemas.openxmlformats.org/officeDocument/2006/relationships/hyperlink" Target="http://www.variation.com/techlib/brief3.html"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variation.com/techlib/brief3.html"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33"/>
  <sheetViews>
    <sheetView tabSelected="1" workbookViewId="0">
      <selection activeCell="P5" sqref="P5:S5"/>
    </sheetView>
  </sheetViews>
  <sheetFormatPr defaultRowHeight="12.75" x14ac:dyDescent="0.2"/>
  <cols>
    <col min="1" max="1" width="4.85546875" customWidth="1"/>
    <col min="2" max="2" width="3.7109375" customWidth="1"/>
    <col min="6" max="6" width="3.140625" customWidth="1"/>
    <col min="12" max="12" width="16.5703125" customWidth="1"/>
    <col min="13" max="13" width="4.140625" customWidth="1"/>
    <col min="14" max="14" width="8.140625" customWidth="1"/>
    <col min="15" max="40" width="9.140625" style="33"/>
  </cols>
  <sheetData>
    <row r="1" spans="1:24" x14ac:dyDescent="0.2">
      <c r="A1" s="145"/>
      <c r="B1" s="145"/>
      <c r="C1" s="145"/>
      <c r="D1" s="145"/>
      <c r="E1" s="145"/>
      <c r="F1" s="145"/>
      <c r="G1" s="145"/>
      <c r="H1" s="145"/>
      <c r="I1" s="145"/>
      <c r="J1" s="145"/>
      <c r="K1" s="145"/>
      <c r="L1" s="145"/>
      <c r="M1" s="145"/>
      <c r="N1" s="145"/>
      <c r="O1" s="141"/>
      <c r="P1" s="141"/>
      <c r="Q1" s="141"/>
      <c r="R1" s="145"/>
      <c r="S1" s="145"/>
      <c r="T1" s="145"/>
      <c r="U1" s="145"/>
      <c r="V1" s="145"/>
      <c r="W1" s="145"/>
      <c r="X1" s="145"/>
    </row>
    <row r="2" spans="1:24" ht="18" x14ac:dyDescent="0.25">
      <c r="A2" s="141"/>
      <c r="B2" s="1"/>
      <c r="C2" s="1"/>
      <c r="D2" s="1"/>
      <c r="E2" s="1"/>
      <c r="F2" s="1"/>
      <c r="G2" s="1"/>
      <c r="H2" s="1"/>
      <c r="I2" s="1"/>
      <c r="J2" s="1"/>
      <c r="K2" s="1"/>
      <c r="L2" s="1"/>
      <c r="M2" s="1"/>
      <c r="N2" s="145"/>
      <c r="O2" s="146" t="s">
        <v>8</v>
      </c>
      <c r="P2" s="142"/>
      <c r="Q2" s="147"/>
      <c r="R2" s="147"/>
      <c r="S2" s="147"/>
      <c r="T2" s="147"/>
      <c r="U2" s="147"/>
      <c r="V2" s="147"/>
      <c r="W2" s="147"/>
      <c r="X2" s="147"/>
    </row>
    <row r="3" spans="1:24" x14ac:dyDescent="0.2">
      <c r="A3" s="141"/>
      <c r="B3" s="1"/>
      <c r="C3" s="42"/>
      <c r="D3" s="42"/>
      <c r="E3" s="42"/>
      <c r="F3" s="42"/>
      <c r="G3" s="42"/>
      <c r="H3" s="42"/>
      <c r="I3" s="42"/>
      <c r="J3" s="42"/>
      <c r="K3" s="42"/>
      <c r="L3" s="42"/>
      <c r="M3" s="1"/>
      <c r="N3" s="145"/>
      <c r="O3" s="142"/>
      <c r="P3" s="142"/>
      <c r="Q3" s="142"/>
      <c r="R3" s="142"/>
      <c r="S3" s="142"/>
      <c r="T3" s="142"/>
      <c r="U3" s="142"/>
      <c r="V3" s="142"/>
      <c r="W3" s="142"/>
      <c r="X3" s="142"/>
    </row>
    <row r="4" spans="1:24" ht="18" x14ac:dyDescent="0.25">
      <c r="A4" s="141"/>
      <c r="B4" s="1"/>
      <c r="C4" s="231"/>
      <c r="D4" s="231"/>
      <c r="E4" s="258" t="s">
        <v>4</v>
      </c>
      <c r="F4" s="258"/>
      <c r="G4" s="258"/>
      <c r="H4" s="258"/>
      <c r="I4" s="258"/>
      <c r="J4" s="258"/>
      <c r="K4" s="258"/>
      <c r="L4" s="258"/>
      <c r="M4" s="1"/>
      <c r="N4" s="145"/>
      <c r="O4" s="250" t="s">
        <v>61</v>
      </c>
      <c r="P4" s="250"/>
      <c r="Q4" s="250"/>
      <c r="R4" s="250"/>
      <c r="S4" s="250"/>
      <c r="T4" s="250"/>
      <c r="U4" s="250"/>
      <c r="V4" s="250"/>
      <c r="W4" s="250"/>
      <c r="X4" s="250"/>
    </row>
    <row r="5" spans="1:24" ht="18" x14ac:dyDescent="0.2">
      <c r="A5" s="141"/>
      <c r="B5" s="1"/>
      <c r="C5" s="231"/>
      <c r="D5" s="231"/>
      <c r="E5" s="258" t="s">
        <v>5</v>
      </c>
      <c r="F5" s="258"/>
      <c r="G5" s="258"/>
      <c r="H5" s="258"/>
      <c r="I5" s="258"/>
      <c r="J5" s="258"/>
      <c r="K5" s="258"/>
      <c r="L5" s="258"/>
      <c r="M5" s="1"/>
      <c r="N5" s="145"/>
      <c r="O5" s="142"/>
      <c r="P5" s="248" t="s">
        <v>117</v>
      </c>
      <c r="Q5" s="248"/>
      <c r="R5" s="248"/>
      <c r="S5" s="248"/>
      <c r="T5" s="248" t="s">
        <v>137</v>
      </c>
      <c r="U5" s="248"/>
      <c r="V5" s="248"/>
      <c r="W5" s="141"/>
      <c r="X5" s="141"/>
    </row>
    <row r="6" spans="1:24" ht="18" x14ac:dyDescent="0.2">
      <c r="A6" s="141"/>
      <c r="B6" s="1"/>
      <c r="C6" s="41"/>
      <c r="D6" s="41"/>
      <c r="E6" s="258"/>
      <c r="F6" s="258"/>
      <c r="G6" s="258"/>
      <c r="H6" s="258"/>
      <c r="I6" s="258"/>
      <c r="J6" s="258"/>
      <c r="K6" s="258"/>
      <c r="L6" s="258"/>
      <c r="M6" s="1"/>
      <c r="N6" s="145"/>
      <c r="O6" s="142"/>
      <c r="P6" s="142"/>
      <c r="Q6" s="142"/>
      <c r="R6" s="142"/>
      <c r="S6" s="142"/>
      <c r="T6" s="142"/>
      <c r="U6" s="142"/>
      <c r="V6" s="142"/>
      <c r="W6" s="142"/>
      <c r="X6" s="142"/>
    </row>
    <row r="7" spans="1:24" ht="18" x14ac:dyDescent="0.25">
      <c r="A7" s="141"/>
      <c r="B7" s="1"/>
      <c r="C7" s="231"/>
      <c r="D7" s="231"/>
      <c r="E7" s="258" t="s">
        <v>7</v>
      </c>
      <c r="F7" s="258"/>
      <c r="G7" s="258"/>
      <c r="H7" s="258"/>
      <c r="I7" s="258"/>
      <c r="J7" s="258"/>
      <c r="K7" s="258"/>
      <c r="L7" s="258"/>
      <c r="M7" s="1"/>
      <c r="N7" s="145"/>
      <c r="O7" s="250" t="s">
        <v>62</v>
      </c>
      <c r="P7" s="250"/>
      <c r="Q7" s="250"/>
      <c r="R7" s="250"/>
      <c r="S7" s="250"/>
      <c r="T7" s="250"/>
      <c r="U7" s="250"/>
      <c r="V7" s="250"/>
      <c r="W7" s="250"/>
      <c r="X7" s="250"/>
    </row>
    <row r="8" spans="1:24" ht="18" x14ac:dyDescent="0.2">
      <c r="A8" s="141"/>
      <c r="B8" s="1"/>
      <c r="C8" s="41"/>
      <c r="D8" s="41"/>
      <c r="E8" s="41"/>
      <c r="F8" s="41"/>
      <c r="G8" s="41"/>
      <c r="H8" s="41"/>
      <c r="I8" s="41"/>
      <c r="J8" s="41"/>
      <c r="K8" s="41"/>
      <c r="L8" s="42"/>
      <c r="M8" s="1"/>
      <c r="N8" s="145"/>
      <c r="O8" s="142"/>
      <c r="P8" s="248" t="s">
        <v>109</v>
      </c>
      <c r="Q8" s="248"/>
      <c r="R8" s="248"/>
      <c r="S8" s="248"/>
      <c r="T8" s="251" t="s">
        <v>111</v>
      </c>
      <c r="U8" s="251"/>
      <c r="V8" s="251"/>
      <c r="W8" s="141"/>
      <c r="X8" s="141"/>
    </row>
    <row r="9" spans="1:24" ht="18" x14ac:dyDescent="0.2">
      <c r="A9" s="141"/>
      <c r="B9" s="1"/>
      <c r="C9" s="231"/>
      <c r="D9" s="231"/>
      <c r="E9" s="258" t="s">
        <v>6</v>
      </c>
      <c r="F9" s="258"/>
      <c r="G9" s="258"/>
      <c r="H9" s="258"/>
      <c r="I9" s="258"/>
      <c r="J9" s="258"/>
      <c r="K9" s="258"/>
      <c r="L9" s="258"/>
      <c r="M9" s="1"/>
      <c r="N9" s="145"/>
      <c r="O9" s="142"/>
      <c r="P9" s="248" t="s">
        <v>281</v>
      </c>
      <c r="Q9" s="248"/>
      <c r="R9" s="248"/>
      <c r="S9" s="248"/>
      <c r="T9" s="227"/>
      <c r="U9" s="227"/>
      <c r="V9" s="227"/>
      <c r="W9" s="141"/>
      <c r="X9" s="141"/>
    </row>
    <row r="10" spans="1:24" ht="18" x14ac:dyDescent="0.2">
      <c r="A10" s="141"/>
      <c r="B10" s="1"/>
      <c r="C10" s="41"/>
      <c r="D10" s="41"/>
      <c r="E10" s="41"/>
      <c r="F10" s="41"/>
      <c r="G10" s="41"/>
      <c r="H10" s="41"/>
      <c r="I10" s="41"/>
      <c r="J10" s="41"/>
      <c r="K10" s="41"/>
      <c r="L10" s="42"/>
      <c r="M10" s="1"/>
      <c r="N10" s="145"/>
      <c r="O10" s="142"/>
      <c r="P10" s="142"/>
      <c r="Q10" s="142"/>
      <c r="R10" s="142"/>
      <c r="S10" s="142"/>
      <c r="T10" s="142"/>
      <c r="U10" s="142"/>
      <c r="V10" s="142"/>
      <c r="W10" s="142"/>
      <c r="X10" s="142"/>
    </row>
    <row r="11" spans="1:24" ht="12.75" customHeight="1" x14ac:dyDescent="0.25">
      <c r="A11" s="141"/>
      <c r="B11" s="1"/>
      <c r="C11" s="45"/>
      <c r="D11" s="256" t="s">
        <v>29</v>
      </c>
      <c r="E11" s="256"/>
      <c r="F11" s="256"/>
      <c r="G11" s="256"/>
      <c r="H11" s="256"/>
      <c r="I11" s="256"/>
      <c r="J11" s="256"/>
      <c r="K11" s="256"/>
      <c r="L11" s="42"/>
      <c r="M11" s="1"/>
      <c r="N11" s="145"/>
      <c r="O11" s="250" t="s">
        <v>80</v>
      </c>
      <c r="P11" s="250"/>
      <c r="Q11" s="250"/>
      <c r="R11" s="250"/>
      <c r="S11" s="250"/>
      <c r="T11" s="250"/>
      <c r="U11" s="250"/>
      <c r="V11" s="250"/>
      <c r="W11" s="250"/>
      <c r="X11" s="250"/>
    </row>
    <row r="12" spans="1:24" x14ac:dyDescent="0.2">
      <c r="A12" s="141"/>
      <c r="B12" s="1"/>
      <c r="C12" s="45"/>
      <c r="D12" s="256"/>
      <c r="E12" s="256"/>
      <c r="F12" s="256"/>
      <c r="G12" s="256"/>
      <c r="H12" s="256"/>
      <c r="I12" s="256"/>
      <c r="J12" s="256"/>
      <c r="K12" s="256"/>
      <c r="L12" s="42"/>
      <c r="M12" s="1"/>
      <c r="N12" s="145"/>
      <c r="O12" s="142"/>
      <c r="P12" s="248" t="s">
        <v>81</v>
      </c>
      <c r="Q12" s="248"/>
      <c r="R12" s="248"/>
      <c r="S12" s="248"/>
      <c r="T12" s="248" t="s">
        <v>82</v>
      </c>
      <c r="U12" s="248"/>
      <c r="V12" s="248"/>
      <c r="W12" s="141"/>
      <c r="X12" s="141"/>
    </row>
    <row r="13" spans="1:24" ht="14.25" x14ac:dyDescent="0.2">
      <c r="A13" s="141"/>
      <c r="B13" s="1"/>
      <c r="C13" s="45"/>
      <c r="D13" s="256"/>
      <c r="E13" s="256"/>
      <c r="F13" s="256"/>
      <c r="G13" s="256"/>
      <c r="H13" s="256"/>
      <c r="I13" s="256"/>
      <c r="J13" s="256"/>
      <c r="K13" s="256"/>
      <c r="L13" s="42"/>
      <c r="M13" s="1"/>
      <c r="N13" s="145"/>
      <c r="O13" s="142"/>
      <c r="P13" s="254"/>
      <c r="Q13" s="254"/>
      <c r="R13" s="254"/>
      <c r="S13" s="254"/>
      <c r="T13" s="254"/>
      <c r="U13" s="254"/>
      <c r="V13" s="254"/>
      <c r="W13" s="254"/>
      <c r="X13" s="254"/>
    </row>
    <row r="14" spans="1:24" ht="15.75" x14ac:dyDescent="0.25">
      <c r="A14" s="141"/>
      <c r="B14" s="1"/>
      <c r="C14" s="45"/>
      <c r="D14" s="256"/>
      <c r="E14" s="256"/>
      <c r="F14" s="256"/>
      <c r="G14" s="256"/>
      <c r="H14" s="256"/>
      <c r="I14" s="256"/>
      <c r="J14" s="256"/>
      <c r="K14" s="256"/>
      <c r="L14" s="42"/>
      <c r="M14" s="1"/>
      <c r="N14" s="145"/>
      <c r="O14" s="250" t="s">
        <v>127</v>
      </c>
      <c r="P14" s="250"/>
      <c r="Q14" s="250"/>
      <c r="R14" s="250"/>
      <c r="S14" s="250"/>
      <c r="T14" s="250"/>
      <c r="U14" s="250"/>
      <c r="V14" s="250"/>
      <c r="W14" s="250"/>
      <c r="X14" s="250"/>
    </row>
    <row r="15" spans="1:24" x14ac:dyDescent="0.2">
      <c r="A15" s="141"/>
      <c r="B15" s="1"/>
      <c r="C15" s="45"/>
      <c r="D15" s="256"/>
      <c r="E15" s="256"/>
      <c r="F15" s="256"/>
      <c r="G15" s="256"/>
      <c r="H15" s="256"/>
      <c r="I15" s="256"/>
      <c r="J15" s="256"/>
      <c r="K15" s="256"/>
      <c r="L15" s="42"/>
      <c r="M15" s="1"/>
      <c r="N15" s="145"/>
      <c r="O15" s="142"/>
      <c r="P15" s="252" t="s">
        <v>133</v>
      </c>
      <c r="Q15" s="252"/>
      <c r="R15" s="252"/>
      <c r="S15" s="252"/>
      <c r="T15" s="248" t="s">
        <v>134</v>
      </c>
      <c r="U15" s="248"/>
      <c r="V15" s="248"/>
      <c r="W15" s="141"/>
      <c r="X15" s="141"/>
    </row>
    <row r="16" spans="1:24" x14ac:dyDescent="0.2">
      <c r="A16" s="141"/>
      <c r="B16" s="1"/>
      <c r="C16" s="45"/>
      <c r="D16" s="256"/>
      <c r="E16" s="256"/>
      <c r="F16" s="256"/>
      <c r="G16" s="256"/>
      <c r="H16" s="256"/>
      <c r="I16" s="256"/>
      <c r="J16" s="256"/>
      <c r="K16" s="256"/>
      <c r="L16" s="42"/>
      <c r="M16" s="1"/>
      <c r="N16" s="145"/>
      <c r="O16" s="142"/>
      <c r="P16" s="142"/>
      <c r="Q16" s="142"/>
      <c r="R16" s="142"/>
      <c r="S16" s="142"/>
      <c r="T16" s="142"/>
      <c r="U16" s="142"/>
      <c r="V16" s="142"/>
      <c r="W16" s="142"/>
      <c r="X16" s="142"/>
    </row>
    <row r="17" spans="1:24" ht="15.75" x14ac:dyDescent="0.25">
      <c r="A17" s="141"/>
      <c r="B17" s="1"/>
      <c r="C17" s="45"/>
      <c r="D17" s="42"/>
      <c r="E17" s="42"/>
      <c r="F17" s="42"/>
      <c r="G17" s="42"/>
      <c r="H17" s="42"/>
      <c r="I17" s="42"/>
      <c r="J17" s="42"/>
      <c r="K17" s="45"/>
      <c r="L17" s="42"/>
      <c r="M17" s="1"/>
      <c r="N17" s="145"/>
      <c r="O17" s="250" t="s">
        <v>128</v>
      </c>
      <c r="P17" s="250"/>
      <c r="Q17" s="250"/>
      <c r="R17" s="250"/>
      <c r="S17" s="250"/>
      <c r="T17" s="250"/>
      <c r="U17" s="250"/>
      <c r="V17" s="250"/>
      <c r="W17" s="250"/>
      <c r="X17" s="250"/>
    </row>
    <row r="18" spans="1:24" x14ac:dyDescent="0.2">
      <c r="A18" s="141"/>
      <c r="B18" s="1"/>
      <c r="C18" s="45"/>
      <c r="D18" s="257" t="s">
        <v>3</v>
      </c>
      <c r="E18" s="257"/>
      <c r="F18" s="255" t="s">
        <v>299</v>
      </c>
      <c r="G18" s="255"/>
      <c r="H18" s="255"/>
      <c r="I18" s="255"/>
      <c r="J18" s="255"/>
      <c r="K18" s="45"/>
      <c r="L18" s="42"/>
      <c r="M18" s="1"/>
      <c r="N18" s="145"/>
      <c r="O18" s="142"/>
      <c r="P18" s="248" t="s">
        <v>42</v>
      </c>
      <c r="Q18" s="248"/>
      <c r="R18" s="248"/>
      <c r="S18" s="248"/>
      <c r="T18" s="248" t="s">
        <v>43</v>
      </c>
      <c r="U18" s="248"/>
      <c r="V18" s="141"/>
      <c r="W18" s="141"/>
      <c r="X18" s="141"/>
    </row>
    <row r="19" spans="1:24" ht="15" thickBot="1" x14ac:dyDescent="0.25">
      <c r="A19" s="141"/>
      <c r="B19" s="1"/>
      <c r="C19" s="45"/>
      <c r="D19" s="42"/>
      <c r="E19" s="2"/>
      <c r="F19" s="42"/>
      <c r="G19" s="42"/>
      <c r="H19" s="42"/>
      <c r="I19" s="42"/>
      <c r="J19" s="42"/>
      <c r="K19" s="45"/>
      <c r="L19" s="42"/>
      <c r="M19" s="1"/>
      <c r="N19" s="145"/>
      <c r="O19" s="142"/>
      <c r="P19" s="254"/>
      <c r="Q19" s="254"/>
      <c r="R19" s="254"/>
      <c r="S19" s="254"/>
      <c r="T19" s="254"/>
      <c r="U19" s="254"/>
      <c r="V19" s="254"/>
      <c r="W19" s="254"/>
      <c r="X19" s="254"/>
    </row>
    <row r="20" spans="1:24" ht="16.5" thickTop="1" x14ac:dyDescent="0.25">
      <c r="A20" s="141"/>
      <c r="B20" s="1"/>
      <c r="C20" s="46"/>
      <c r="D20" s="46"/>
      <c r="E20" s="47"/>
      <c r="F20" s="46"/>
      <c r="G20" s="46"/>
      <c r="H20" s="46"/>
      <c r="I20" s="46"/>
      <c r="J20" s="46"/>
      <c r="K20" s="46"/>
      <c r="L20" s="48"/>
      <c r="M20" s="1"/>
      <c r="N20" s="145"/>
      <c r="O20" s="250" t="s">
        <v>129</v>
      </c>
      <c r="P20" s="250"/>
      <c r="Q20" s="250"/>
      <c r="R20" s="250"/>
      <c r="S20" s="250"/>
      <c r="T20" s="250"/>
      <c r="U20" s="250"/>
      <c r="V20" s="250"/>
      <c r="W20" s="250"/>
      <c r="X20" s="250"/>
    </row>
    <row r="21" spans="1:24" x14ac:dyDescent="0.2">
      <c r="A21" s="141"/>
      <c r="B21" s="1"/>
      <c r="C21" s="253" t="s">
        <v>319</v>
      </c>
      <c r="D21" s="253"/>
      <c r="E21" s="253"/>
      <c r="F21" s="253"/>
      <c r="G21" s="253"/>
      <c r="H21" s="253"/>
      <c r="I21" s="253"/>
      <c r="J21" s="253"/>
      <c r="K21" s="253"/>
      <c r="L21" s="253"/>
      <c r="M21" s="1"/>
      <c r="N21" s="145"/>
      <c r="O21" s="142"/>
      <c r="P21" s="248" t="s">
        <v>44</v>
      </c>
      <c r="Q21" s="248"/>
      <c r="R21" s="248"/>
      <c r="S21" s="248"/>
      <c r="T21" s="248" t="s">
        <v>45</v>
      </c>
      <c r="U21" s="248"/>
      <c r="V21" s="141"/>
      <c r="W21" s="141"/>
      <c r="X21" s="141"/>
    </row>
    <row r="22" spans="1:24" x14ac:dyDescent="0.2">
      <c r="A22" s="141"/>
      <c r="B22" s="1"/>
      <c r="C22" s="253" t="s">
        <v>0</v>
      </c>
      <c r="D22" s="253"/>
      <c r="E22" s="253"/>
      <c r="F22" s="253"/>
      <c r="G22" s="253"/>
      <c r="H22" s="253"/>
      <c r="I22" s="253"/>
      <c r="J22" s="253"/>
      <c r="K22" s="253"/>
      <c r="L22" s="253"/>
      <c r="M22" s="1"/>
      <c r="N22" s="145"/>
      <c r="O22" s="142"/>
      <c r="P22" s="141"/>
      <c r="Q22" s="144"/>
      <c r="R22" s="144"/>
      <c r="S22" s="144"/>
      <c r="T22" s="144"/>
      <c r="U22" s="144"/>
      <c r="V22" s="144"/>
      <c r="W22" s="144"/>
      <c r="X22" s="144"/>
    </row>
    <row r="23" spans="1:24" ht="15.75" x14ac:dyDescent="0.25">
      <c r="A23" s="141"/>
      <c r="B23" s="1"/>
      <c r="C23" s="66"/>
      <c r="D23" s="66"/>
      <c r="E23" s="66"/>
      <c r="F23" s="66"/>
      <c r="G23" s="66"/>
      <c r="H23" s="66"/>
      <c r="I23" s="66"/>
      <c r="J23" s="66"/>
      <c r="K23" s="66"/>
      <c r="L23" s="66"/>
      <c r="M23" s="1"/>
      <c r="N23" s="145"/>
      <c r="O23" s="250" t="s">
        <v>130</v>
      </c>
      <c r="P23" s="250"/>
      <c r="Q23" s="250"/>
      <c r="R23" s="250"/>
      <c r="S23" s="250"/>
      <c r="T23" s="250"/>
      <c r="U23" s="250"/>
      <c r="V23" s="250"/>
      <c r="W23" s="250"/>
      <c r="X23" s="250"/>
    </row>
    <row r="24" spans="1:24" ht="14.25" x14ac:dyDescent="0.2">
      <c r="A24" s="141"/>
      <c r="B24" s="1"/>
      <c r="C24" s="253" t="s">
        <v>320</v>
      </c>
      <c r="D24" s="253"/>
      <c r="E24" s="253"/>
      <c r="F24" s="253"/>
      <c r="G24" s="253"/>
      <c r="H24" s="253"/>
      <c r="I24" s="253"/>
      <c r="J24" s="253"/>
      <c r="K24" s="253"/>
      <c r="L24" s="253"/>
      <c r="M24" s="1"/>
      <c r="N24" s="145"/>
      <c r="O24" s="142"/>
      <c r="P24" s="248" t="s">
        <v>46</v>
      </c>
      <c r="Q24" s="248"/>
      <c r="R24" s="248"/>
      <c r="S24" s="248"/>
      <c r="T24" s="243" t="s">
        <v>47</v>
      </c>
      <c r="U24" s="243"/>
      <c r="V24" s="243"/>
      <c r="W24" s="143"/>
      <c r="X24" s="143"/>
    </row>
    <row r="25" spans="1:24" x14ac:dyDescent="0.2">
      <c r="A25" s="141"/>
      <c r="B25" s="1"/>
      <c r="C25" s="3"/>
      <c r="D25" s="3"/>
      <c r="E25" s="3"/>
      <c r="F25" s="3"/>
      <c r="G25" s="3"/>
      <c r="H25" s="3"/>
      <c r="I25" s="3"/>
      <c r="J25" s="3"/>
      <c r="K25" s="3"/>
      <c r="L25" s="42"/>
      <c r="M25" s="1"/>
      <c r="N25" s="145"/>
      <c r="O25" s="142"/>
      <c r="P25" s="141"/>
      <c r="Q25" s="144"/>
      <c r="R25" s="144"/>
      <c r="S25" s="144"/>
      <c r="T25" s="144"/>
      <c r="U25" s="144"/>
      <c r="V25" s="144"/>
      <c r="W25" s="144"/>
      <c r="X25" s="144"/>
    </row>
    <row r="26" spans="1:24" ht="15.75" x14ac:dyDescent="0.25">
      <c r="A26" s="141"/>
      <c r="B26" s="1"/>
      <c r="C26" s="249" t="s">
        <v>1</v>
      </c>
      <c r="D26" s="249"/>
      <c r="E26" s="249"/>
      <c r="F26" s="249"/>
      <c r="G26" s="249"/>
      <c r="H26" s="249"/>
      <c r="I26" s="249"/>
      <c r="J26" s="249"/>
      <c r="K26" s="249"/>
      <c r="L26" s="249"/>
      <c r="M26" s="1"/>
      <c r="N26" s="145"/>
      <c r="O26" s="242" t="s">
        <v>131</v>
      </c>
      <c r="P26" s="242"/>
      <c r="Q26" s="242"/>
      <c r="R26" s="242"/>
      <c r="S26" s="242"/>
      <c r="T26" s="242"/>
      <c r="U26" s="242"/>
      <c r="V26" s="242"/>
      <c r="W26" s="242"/>
      <c r="X26" s="242"/>
    </row>
    <row r="27" spans="1:24" ht="14.25" x14ac:dyDescent="0.2">
      <c r="A27" s="141"/>
      <c r="B27" s="1"/>
      <c r="C27" s="249" t="s">
        <v>2</v>
      </c>
      <c r="D27" s="249"/>
      <c r="E27" s="249"/>
      <c r="F27" s="249"/>
      <c r="G27" s="249"/>
      <c r="H27" s="249"/>
      <c r="I27" s="249"/>
      <c r="J27" s="249"/>
      <c r="K27" s="249"/>
      <c r="L27" s="249"/>
      <c r="M27" s="1"/>
      <c r="N27" s="145"/>
      <c r="O27" s="142"/>
      <c r="P27" s="248" t="s">
        <v>59</v>
      </c>
      <c r="Q27" s="248"/>
      <c r="R27" s="248"/>
      <c r="S27" s="248"/>
      <c r="T27" s="243" t="s">
        <v>60</v>
      </c>
      <c r="U27" s="243"/>
      <c r="V27" s="243"/>
      <c r="W27" s="143"/>
      <c r="X27" s="143"/>
    </row>
    <row r="28" spans="1:24" x14ac:dyDescent="0.2">
      <c r="A28" s="141"/>
      <c r="B28" s="1"/>
      <c r="C28" s="45"/>
      <c r="D28" s="45"/>
      <c r="E28" s="45"/>
      <c r="F28" s="45"/>
      <c r="G28" s="45"/>
      <c r="H28" s="45"/>
      <c r="I28" s="45"/>
      <c r="J28" s="45"/>
      <c r="K28" s="45"/>
      <c r="L28" s="42"/>
      <c r="M28" s="1"/>
      <c r="N28" s="145"/>
      <c r="O28" s="142"/>
      <c r="P28" s="141"/>
      <c r="Q28" s="144"/>
      <c r="R28" s="144"/>
      <c r="S28" s="144"/>
      <c r="T28" s="243"/>
      <c r="U28" s="243"/>
      <c r="V28" s="243"/>
      <c r="W28" s="144"/>
      <c r="X28" s="144"/>
    </row>
    <row r="29" spans="1:24" ht="15.75" x14ac:dyDescent="0.25">
      <c r="A29" s="141"/>
      <c r="B29" s="1"/>
      <c r="C29" s="1"/>
      <c r="D29" s="1"/>
      <c r="E29" s="1"/>
      <c r="F29" s="1"/>
      <c r="G29" s="1"/>
      <c r="H29" s="1"/>
      <c r="I29" s="1"/>
      <c r="J29" s="1"/>
      <c r="K29" s="1"/>
      <c r="L29" s="1"/>
      <c r="M29" s="1"/>
      <c r="N29" s="145"/>
      <c r="O29" s="242" t="s">
        <v>180</v>
      </c>
      <c r="P29" s="242"/>
      <c r="Q29" s="242"/>
      <c r="R29" s="242"/>
      <c r="S29" s="242"/>
      <c r="T29" s="144"/>
      <c r="U29" s="144"/>
      <c r="V29" s="144"/>
      <c r="W29" s="144"/>
      <c r="X29" s="144"/>
    </row>
    <row r="30" spans="1:24" ht="14.25" x14ac:dyDescent="0.2">
      <c r="A30" s="141"/>
      <c r="B30" s="141"/>
      <c r="C30" s="141"/>
      <c r="D30" s="141"/>
      <c r="E30" s="141"/>
      <c r="F30" s="145"/>
      <c r="G30" s="145"/>
      <c r="H30" s="145"/>
      <c r="I30" s="145"/>
      <c r="J30" s="145"/>
      <c r="K30" s="145"/>
      <c r="L30" s="145"/>
      <c r="M30" s="145"/>
      <c r="N30" s="145"/>
      <c r="O30" s="142"/>
      <c r="P30" s="248" t="s">
        <v>179</v>
      </c>
      <c r="Q30" s="248"/>
      <c r="R30" s="248"/>
      <c r="S30" s="248"/>
      <c r="T30" s="243" t="s">
        <v>154</v>
      </c>
      <c r="U30" s="243"/>
      <c r="V30" s="181"/>
      <c r="W30" s="143"/>
      <c r="X30" s="143"/>
    </row>
    <row r="31" spans="1:24" x14ac:dyDescent="0.2">
      <c r="A31" s="141"/>
      <c r="B31" s="141"/>
      <c r="C31" s="141"/>
      <c r="D31" s="141"/>
      <c r="E31" s="141"/>
      <c r="F31" s="141"/>
      <c r="G31" s="141"/>
      <c r="H31" s="141"/>
      <c r="I31" s="141"/>
      <c r="J31" s="141"/>
      <c r="K31" s="141"/>
      <c r="L31" s="141"/>
      <c r="M31" s="141"/>
      <c r="N31" s="141"/>
      <c r="O31" s="141"/>
      <c r="P31" s="141"/>
      <c r="Q31" s="141"/>
      <c r="R31" s="141"/>
      <c r="S31" s="141"/>
      <c r="T31" s="141"/>
      <c r="U31" s="141"/>
      <c r="V31" s="243"/>
      <c r="W31" s="243"/>
      <c r="X31" s="144"/>
    </row>
    <row r="33" ht="9.75" customHeight="1" x14ac:dyDescent="0.2"/>
  </sheetData>
  <sheetProtection algorithmName="SHA-512" hashValue="51M47hgW9LVWDZGRZl/UKkZixi9C6sjYOifCG5L4n9snu2K1ejEnQ3+HhElufRy0MEa2nlPeH/7lSRl83DKJtA==" saltValue="YQr6IQ/HQOdgmyZxmI+Jlw==" spinCount="100000" sheet="1" scenarios="1" formatCells="0"/>
  <mergeCells count="38">
    <mergeCell ref="D18:E18"/>
    <mergeCell ref="E4:L4"/>
    <mergeCell ref="E6:L6"/>
    <mergeCell ref="E5:L5"/>
    <mergeCell ref="E7:L7"/>
    <mergeCell ref="E9:L9"/>
    <mergeCell ref="T15:V15"/>
    <mergeCell ref="O7:X7"/>
    <mergeCell ref="P9:S9"/>
    <mergeCell ref="C24:L24"/>
    <mergeCell ref="P19:X19"/>
    <mergeCell ref="O17:X17"/>
    <mergeCell ref="O11:X11"/>
    <mergeCell ref="P13:X13"/>
    <mergeCell ref="C21:L21"/>
    <mergeCell ref="C22:L22"/>
    <mergeCell ref="F18:J18"/>
    <mergeCell ref="O23:X23"/>
    <mergeCell ref="O20:X20"/>
    <mergeCell ref="T12:V12"/>
    <mergeCell ref="T18:U18"/>
    <mergeCell ref="D11:K16"/>
    <mergeCell ref="P30:S30"/>
    <mergeCell ref="C26:L26"/>
    <mergeCell ref="C27:L27"/>
    <mergeCell ref="T5:V5"/>
    <mergeCell ref="O4:X4"/>
    <mergeCell ref="T8:V8"/>
    <mergeCell ref="T21:U21"/>
    <mergeCell ref="P24:S24"/>
    <mergeCell ref="P27:S27"/>
    <mergeCell ref="P8:S8"/>
    <mergeCell ref="P12:S12"/>
    <mergeCell ref="P15:S15"/>
    <mergeCell ref="P18:S18"/>
    <mergeCell ref="P21:S21"/>
    <mergeCell ref="P5:S5"/>
    <mergeCell ref="O14:X14"/>
  </mergeCells>
  <hyperlinks>
    <hyperlink ref="C26" r:id="rId1" xr:uid="{00000000-0004-0000-0000-000000000000}"/>
    <hyperlink ref="C27" r:id="rId2" xr:uid="{00000000-0004-0000-0000-000001000000}"/>
    <hyperlink ref="F18" r:id="rId3" display="www.variation.com\as-book.html" xr:uid="{00000000-0004-0000-0000-000002000000}"/>
    <hyperlink ref="F18:I18" r:id="rId4" display="http://www.variation.com/proc-book.html" xr:uid="{00000000-0004-0000-0000-000003000000}"/>
    <hyperlink ref="P22:X22" location="'P-Chart Maintenance'!A1" display="P-Chart Maintenance" xr:uid="{00000000-0004-0000-0000-000004000000}"/>
    <hyperlink ref="P26:X26" location="'P-Chart Maintenance'!A1" display="P-Chart Maintenance" xr:uid="{00000000-0004-0000-0000-000005000000}"/>
    <hyperlink ref="P24" location="'Laney U'' Chart Setup'!B18" display="Laney U' Chart Setup" xr:uid="{00000000-0004-0000-0000-000006000000}"/>
    <hyperlink ref="T24" location="'Laney U'' Chart Maintenance '!A1" display="Laney U' Chart Maintenance" xr:uid="{00000000-0004-0000-0000-000007000000}"/>
    <hyperlink ref="P27" location="'Laney P'' Chart Setup'!A1" display="Laney P' Chart Setup" xr:uid="{00000000-0004-0000-0000-000008000000}"/>
    <hyperlink ref="T27" location="'Laney P'' Chart Maintenance'!A1" display="Laney P' Chart Maintenance" xr:uid="{00000000-0004-0000-0000-000009000000}"/>
    <hyperlink ref="T18" location="'U Chart Maintenance'!A1" display="U Chart Maintenance" xr:uid="{00000000-0004-0000-0000-00000A000000}"/>
    <hyperlink ref="T21" location="'P Chart Maintenance'!A1" display="P Chart Maintenance" xr:uid="{00000000-0004-0000-0000-00000B000000}"/>
    <hyperlink ref="P18" location="'U Chart Setup'!A1" display="U Chart Setup" xr:uid="{00000000-0004-0000-0000-00000C000000}"/>
    <hyperlink ref="P21" location="'P Chart Setup'!A1" display="P Chart Setup" xr:uid="{00000000-0004-0000-0000-00000D000000}"/>
    <hyperlink ref="T12" location="'Normalized I Chart Maintenance'!A1" display="Normalized I Chart Maintenance" xr:uid="{00000000-0004-0000-0000-00000E000000}"/>
    <hyperlink ref="P12" location="'Normalized I Chart Setup'!A1" display="Normalized I Chart Setup" xr:uid="{00000000-0004-0000-0000-00000F000000}"/>
    <hyperlink ref="T8" location="'Average-S Chart Maintenance'!B13" display="Average-S Chart Maintenance" xr:uid="{00000000-0004-0000-0000-000010000000}"/>
    <hyperlink ref="P8" location="'Average-S Chart Setup'!B13" display="Average-S Chart Setup" xr:uid="{00000000-0004-0000-0000-000011000000}"/>
    <hyperlink ref="T5" location="'U Chart Maintenance'!A1" display="U Chart Maintenance" xr:uid="{00000000-0004-0000-0000-000012000000}"/>
    <hyperlink ref="P5" location="'Pareto Chart with Control Limit'!A1" display="Pareto Chart with Control Limit" xr:uid="{00000000-0004-0000-0000-000013000000}"/>
    <hyperlink ref="T24:V24" location="'Laney U'' Chart Maintenance '!B15" display="Laney U' Chart Maintenance" xr:uid="{00000000-0004-0000-0000-000014000000}"/>
    <hyperlink ref="P27:R27" location="'Laney P'' Chart Setup'!B18" display="Laney P' Chart Setup" xr:uid="{00000000-0004-0000-0000-000015000000}"/>
    <hyperlink ref="T27:V28" location="'Laney P'' Chart Maintenance'!B15" display="Laney P' Chart Maintenance" xr:uid="{00000000-0004-0000-0000-000016000000}"/>
    <hyperlink ref="T21:U21" location="'P Chart Maintenance'!B13" display="P Chart Maintenance" xr:uid="{00000000-0004-0000-0000-000017000000}"/>
    <hyperlink ref="P21:R21" location="'P Chart Setup'!B15" display="P Chart Setup" xr:uid="{00000000-0004-0000-0000-000018000000}"/>
    <hyperlink ref="P5:S5" location="'Pareto Chart with Control Limit'!B13" display="Pareto Chart with Control Limit" xr:uid="{00000000-0004-0000-0000-000019000000}"/>
    <hyperlink ref="P15" location="'Box-Cox I Chart Setup'!A1" display="Box-Cox I Chart Setup" xr:uid="{00000000-0004-0000-0000-00001A000000}"/>
    <hyperlink ref="T15" location="'Laney P'' Chart Maintenance'!A1" display="Laney P' Chart Maintenance" xr:uid="{00000000-0004-0000-0000-00001B000000}"/>
    <hyperlink ref="P15:R15" location="'Box-Cox I Chart Setup'!A1" display="Box-Cox I Chart Setup" xr:uid="{00000000-0004-0000-0000-00001C000000}"/>
    <hyperlink ref="T15:V15" location="'Box-Cox I Chart Maintenance'!B15" display="Box-Cox I Chart Maintenance" xr:uid="{00000000-0004-0000-0000-00001D000000}"/>
    <hyperlink ref="T5:V5" location="'Pareto Chart with Risk Limit'!B12" display="Pareto Chart with Risk Limit" xr:uid="{00000000-0004-0000-0000-00001E000000}"/>
    <hyperlink ref="P8:R8" location="'Average-S Chart Setup'!B13" display="Average-S Chart Setup" xr:uid="{00000000-0004-0000-0000-00001F000000}"/>
    <hyperlink ref="T8:V8" location="'Average-S Chart Maintenance'!B13" display="Average-S Chart Maintenance" xr:uid="{00000000-0004-0000-0000-000020000000}"/>
    <hyperlink ref="P12:S12" location="'Normalized I Chart Setup'!B18" display="Normalized I Chart Setup" xr:uid="{00000000-0004-0000-0000-000021000000}"/>
    <hyperlink ref="T12:V12" location="'Normalized I Chart Maintenance'!B15" display="Normalized I Chart Maintenance" xr:uid="{00000000-0004-0000-0000-000022000000}"/>
    <hyperlink ref="P15:S15" location="'Box-Cox I Chart Setup'!B16" display="Box-Cox I Chart Setup" xr:uid="{00000000-0004-0000-0000-000023000000}"/>
    <hyperlink ref="P18:S18" location="'U Chart Setup'!B15" display="U Chart Setup" xr:uid="{00000000-0004-0000-0000-000024000000}"/>
    <hyperlink ref="T18:U18" location="'U Chart Maintenance'!B13" display="U Chart Maintenance" xr:uid="{00000000-0004-0000-0000-000025000000}"/>
    <hyperlink ref="P21:S21" location="'P Chart Setup'!B15" display="P Chart Setup" xr:uid="{00000000-0004-0000-0000-000026000000}"/>
    <hyperlink ref="P24:S24" location="'Laney U'' Chart Setup'!B18" display="Laney U' Chart Setup" xr:uid="{00000000-0004-0000-0000-000027000000}"/>
    <hyperlink ref="P30:X30" location="'P-Chart Maintenance'!A1" display="P-Chart Maintenance" xr:uid="{00000000-0004-0000-0000-000028000000}"/>
    <hyperlink ref="P30" location="'Laney P'' Chart Setup'!A1" display="Laney P' Chart Setup" xr:uid="{00000000-0004-0000-0000-000029000000}"/>
    <hyperlink ref="P30:R30" location="'Laney P'' Chart Setup'!B18" display="Laney P' Chart Setup" xr:uid="{00000000-0004-0000-0000-00002A000000}"/>
    <hyperlink ref="P30:S30" location="'Example Data Sets'!F10" display="Example Data Sets" xr:uid="{00000000-0004-0000-0000-00002B000000}"/>
    <hyperlink ref="F18:J18" r:id="rId5" display="http://www.variation.com/procedures" xr:uid="{00000000-0004-0000-0000-00002C000000}"/>
    <hyperlink ref="T30" location="'Laney P'' Chart Setup'!A1" display="Laney P' Chart Setup" xr:uid="{00000000-0004-0000-0000-00002D000000}"/>
    <hyperlink ref="T31:V31" location="'Laney P'' Chart Setup'!B18" display="Laney P' Chart Setup" xr:uid="{00000000-0004-0000-0000-00002E000000}"/>
    <hyperlink ref="T31:W31" location="'Programming Notes'!A1" display="Programming Notes" xr:uid="{00000000-0004-0000-0000-00002F000000}"/>
    <hyperlink ref="P9:S9" location="'Average-S Chart Data'!B11" display="Average-S Chart Data" xr:uid="{00000000-0004-0000-0000-000030000000}"/>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I138"/>
  <sheetViews>
    <sheetView zoomScaleNormal="100" workbookViewId="0">
      <selection activeCell="B15" sqref="B15"/>
    </sheetView>
  </sheetViews>
  <sheetFormatPr defaultColWidth="12.140625" defaultRowHeight="15" x14ac:dyDescent="0.25"/>
  <cols>
    <col min="1" max="1" width="7.28515625" style="11" customWidth="1"/>
    <col min="2" max="2" width="12.140625" style="11" customWidth="1"/>
    <col min="3" max="3" width="15" style="11" customWidth="1"/>
    <col min="4" max="4" width="18" style="11" customWidth="1"/>
    <col min="5" max="5" width="18.28515625" style="11" customWidth="1"/>
    <col min="6" max="6" width="14" style="11" customWidth="1"/>
    <col min="7" max="7" width="12.140625" style="11"/>
    <col min="8" max="9" width="12.140625" style="11" customWidth="1"/>
    <col min="10" max="10" width="13.28515625" style="11" customWidth="1"/>
    <col min="11" max="11" width="13.140625" style="11" customWidth="1"/>
    <col min="12" max="12" width="12.140625" style="11" customWidth="1"/>
    <col min="13" max="13" width="11.85546875" style="11" customWidth="1"/>
    <col min="14" max="19" width="12.140625" style="11"/>
    <col min="20" max="25" width="12.140625" style="11" customWidth="1"/>
    <col min="26" max="27" width="12.140625" style="52"/>
    <col min="28" max="16384" width="12.140625" style="11"/>
  </cols>
  <sheetData>
    <row r="1" spans="1:30" x14ac:dyDescent="0.25">
      <c r="A1" s="50"/>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32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124</v>
      </c>
      <c r="C5" s="61"/>
      <c r="D5" s="60"/>
      <c r="E5" s="60"/>
      <c r="F5" s="60"/>
      <c r="G5" s="60"/>
      <c r="H5" s="60"/>
      <c r="I5" s="60"/>
      <c r="J5" s="60"/>
      <c r="K5" s="60"/>
      <c r="L5" s="60"/>
      <c r="M5" s="5"/>
      <c r="N5" s="5"/>
      <c r="O5" s="38" t="s">
        <v>70</v>
      </c>
      <c r="P5" s="5"/>
      <c r="Q5" s="5"/>
      <c r="R5" s="5"/>
      <c r="S5" s="5"/>
      <c r="T5" s="5"/>
      <c r="U5" s="5"/>
      <c r="V5" s="5"/>
      <c r="W5" s="5"/>
      <c r="X5" s="6"/>
      <c r="Y5" s="6"/>
      <c r="Z5" s="11"/>
      <c r="AA5" s="11"/>
    </row>
    <row r="6" spans="1:30" s="12" customFormat="1" ht="15.75" thickBot="1" x14ac:dyDescent="0.3">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119" t="s">
        <v>119</v>
      </c>
      <c r="D7" s="62"/>
      <c r="E7" s="65">
        <v>0</v>
      </c>
      <c r="F7" s="62"/>
      <c r="G7" s="62"/>
      <c r="H7" s="62"/>
      <c r="I7" s="62"/>
      <c r="J7" s="62"/>
      <c r="K7" s="62"/>
      <c r="L7" s="62"/>
      <c r="M7" s="6"/>
      <c r="N7" s="6"/>
      <c r="O7" s="6"/>
      <c r="P7" s="6"/>
      <c r="Q7" s="6"/>
      <c r="R7" s="6"/>
      <c r="S7" s="6"/>
      <c r="T7" s="6"/>
      <c r="U7" s="6"/>
      <c r="V7" s="6"/>
      <c r="W7" s="6"/>
      <c r="X7" s="6"/>
      <c r="Y7" s="6"/>
    </row>
    <row r="8" spans="1:30" s="12" customFormat="1" ht="15.75" thickBot="1" x14ac:dyDescent="0.3">
      <c r="A8" s="6"/>
      <c r="B8" s="62"/>
      <c r="C8" s="119" t="s">
        <v>121</v>
      </c>
      <c r="D8" s="62"/>
      <c r="E8" s="65">
        <v>1</v>
      </c>
      <c r="F8" s="62"/>
      <c r="G8" s="62"/>
      <c r="H8" s="62"/>
      <c r="I8" s="62"/>
      <c r="J8" s="62"/>
      <c r="K8" s="62"/>
      <c r="L8" s="62"/>
      <c r="M8" s="6"/>
      <c r="N8" s="6"/>
      <c r="O8" s="6"/>
      <c r="P8" s="6"/>
      <c r="Q8" s="6"/>
      <c r="R8" s="6"/>
      <c r="S8" s="6"/>
      <c r="T8" s="6"/>
      <c r="U8" s="6"/>
      <c r="V8" s="6"/>
      <c r="W8" s="6"/>
      <c r="X8" s="6"/>
      <c r="Y8" s="6"/>
    </row>
    <row r="9" spans="1:30" s="12" customFormat="1" ht="15.75" thickBot="1" x14ac:dyDescent="0.3">
      <c r="A9" s="6"/>
      <c r="B9" s="62"/>
      <c r="C9" s="261" t="s">
        <v>14</v>
      </c>
      <c r="D9" s="261"/>
      <c r="E9" s="63">
        <f>COUNT(L15:L114)</f>
        <v>0</v>
      </c>
      <c r="F9" s="63"/>
      <c r="G9" s="62"/>
      <c r="H9" s="62"/>
      <c r="I9" s="62"/>
      <c r="J9" s="62"/>
      <c r="K9" s="62"/>
      <c r="L9" s="62"/>
      <c r="M9" s="6"/>
      <c r="N9" s="6"/>
      <c r="O9" s="67"/>
      <c r="P9" s="6"/>
      <c r="Q9" s="6"/>
      <c r="R9" s="6"/>
      <c r="S9" s="51"/>
      <c r="T9" s="6"/>
      <c r="U9" s="6"/>
      <c r="V9" s="6"/>
      <c r="W9" s="6"/>
      <c r="X9" s="6"/>
      <c r="Y9" s="6"/>
    </row>
    <row r="10" spans="1:30" s="12" customFormat="1" ht="15.75" thickBot="1" x14ac:dyDescent="0.3">
      <c r="A10" s="6"/>
      <c r="B10" s="62"/>
      <c r="C10" s="262" t="s">
        <v>120</v>
      </c>
      <c r="D10" s="262"/>
      <c r="E10" s="65" t="e">
        <f>'Box-Cox I Chart Setup'!E10</f>
        <v>#N/A</v>
      </c>
      <c r="F10" s="156" t="str">
        <f>"    Average of transformed "&amp;C14</f>
        <v xml:space="preserve">    Average of transformed Value</v>
      </c>
      <c r="G10" s="62"/>
      <c r="H10" s="62"/>
      <c r="I10" s="62"/>
      <c r="J10" s="62"/>
      <c r="K10" s="62"/>
      <c r="L10" s="62"/>
      <c r="M10" s="6"/>
      <c r="N10" s="6"/>
      <c r="O10" s="6"/>
      <c r="P10" s="6"/>
      <c r="Q10" s="6"/>
      <c r="R10" s="6"/>
      <c r="S10" s="51"/>
      <c r="T10" s="6"/>
      <c r="U10" s="6"/>
      <c r="V10" s="6"/>
      <c r="W10" s="6"/>
      <c r="X10" s="6"/>
      <c r="Y10" s="6"/>
    </row>
    <row r="11" spans="1:30" s="12" customFormat="1" ht="15.75" thickBot="1" x14ac:dyDescent="0.3">
      <c r="A11" s="6"/>
      <c r="B11" s="62"/>
      <c r="C11" s="156" t="s">
        <v>122</v>
      </c>
      <c r="D11" s="155"/>
      <c r="E11" s="65" t="e">
        <f>'Box-Cox I Chart Setup'!E12</f>
        <v>#N/A</v>
      </c>
      <c r="F11" s="156" t="str">
        <f>"   Standard deviation of transformed "&amp;C14</f>
        <v xml:space="preserve">   Standard deviation of transformed Value</v>
      </c>
      <c r="G11" s="62"/>
      <c r="H11" s="62"/>
      <c r="I11" s="62"/>
      <c r="J11" s="63"/>
      <c r="K11" s="63"/>
      <c r="L11" s="62"/>
      <c r="M11" s="6"/>
      <c r="N11" s="6"/>
      <c r="O11" s="6"/>
      <c r="P11" s="6"/>
      <c r="Q11" s="6"/>
      <c r="R11" s="6"/>
      <c r="S11" s="6"/>
      <c r="T11" s="6"/>
      <c r="U11" s="6"/>
      <c r="V11" s="51"/>
      <c r="W11" s="6"/>
      <c r="X11" s="6"/>
      <c r="Y11" s="6"/>
    </row>
    <row r="12" spans="1:30" s="12" customFormat="1" ht="15.75" thickBot="1" x14ac:dyDescent="0.3">
      <c r="A12" s="6"/>
      <c r="B12" s="62"/>
      <c r="C12" s="155"/>
      <c r="D12" s="155"/>
      <c r="E12" s="63"/>
      <c r="F12" s="155"/>
      <c r="G12" s="62"/>
      <c r="H12" s="62"/>
      <c r="I12" s="62"/>
      <c r="J12" s="62"/>
      <c r="K12" s="62"/>
      <c r="L12" s="62"/>
      <c r="M12" s="6"/>
      <c r="N12" s="6"/>
      <c r="O12" s="6"/>
      <c r="P12" s="6"/>
      <c r="Q12" s="6"/>
      <c r="R12" s="6"/>
      <c r="S12" s="6"/>
      <c r="T12" s="6"/>
      <c r="U12" s="6"/>
      <c r="V12" s="6"/>
      <c r="W12" s="6"/>
      <c r="X12" s="5"/>
      <c r="Y12" s="5"/>
      <c r="Z12" s="56"/>
      <c r="AA12" s="56"/>
      <c r="AB12" s="11"/>
    </row>
    <row r="13" spans="1:30" s="12" customFormat="1" ht="15.75" thickBot="1" x14ac:dyDescent="0.3">
      <c r="A13" s="6"/>
      <c r="B13" s="62"/>
      <c r="C13" s="62"/>
      <c r="D13" s="263" t="s">
        <v>123</v>
      </c>
      <c r="E13" s="263"/>
      <c r="F13" s="263"/>
      <c r="G13" s="263"/>
      <c r="H13" s="263" t="s">
        <v>72</v>
      </c>
      <c r="I13" s="263"/>
      <c r="J13" s="263"/>
      <c r="K13" s="263"/>
      <c r="L13" s="17">
        <f>MAX(MIN(L15:L114)-1,0)</f>
        <v>0</v>
      </c>
      <c r="M13" s="6"/>
      <c r="N13" s="6"/>
      <c r="O13" s="6"/>
      <c r="P13" s="6"/>
      <c r="Q13" s="6"/>
      <c r="R13" s="6"/>
      <c r="S13" s="6"/>
      <c r="T13" s="6"/>
      <c r="U13" s="6"/>
      <c r="V13" s="6"/>
      <c r="W13" s="5"/>
      <c r="X13" s="5"/>
      <c r="Y13" s="37"/>
      <c r="Z13" s="11"/>
      <c r="AA13" s="11"/>
    </row>
    <row r="14" spans="1:30" ht="15.75" thickBot="1" x14ac:dyDescent="0.3">
      <c r="A14" s="5"/>
      <c r="B14" s="122" t="s">
        <v>11</v>
      </c>
      <c r="C14" s="122" t="s">
        <v>64</v>
      </c>
      <c r="D14" s="91" t="str">
        <f>"Adjusted "&amp;C14</f>
        <v>Adjusted Value</v>
      </c>
      <c r="E14" s="83" t="s">
        <v>21</v>
      </c>
      <c r="F14" s="83" t="s">
        <v>9</v>
      </c>
      <c r="G14" s="83" t="s">
        <v>10</v>
      </c>
      <c r="H14" s="91" t="s">
        <v>71</v>
      </c>
      <c r="I14" s="83" t="s">
        <v>21</v>
      </c>
      <c r="J14" s="83" t="str">
        <f>CONCATENATE("LCL ("&amp;O59&amp;")")</f>
        <v>LCL (Exact - LCL)</v>
      </c>
      <c r="K14" s="83" t="str">
        <f>CONCATENATE("UCL ("&amp;O59&amp;")")</f>
        <v>UCL (Exact - LCL)</v>
      </c>
      <c r="L14" s="15">
        <f>MAX(MAX(L15:L114)-L13,1)</f>
        <v>1</v>
      </c>
      <c r="M14" s="6"/>
      <c r="N14" s="5"/>
      <c r="O14" s="5"/>
      <c r="P14" s="5"/>
      <c r="Q14" s="5"/>
      <c r="R14" s="5"/>
      <c r="S14" s="5"/>
      <c r="T14" s="5"/>
      <c r="U14" s="5"/>
      <c r="V14" s="5"/>
      <c r="W14" s="37" t="s">
        <v>175</v>
      </c>
      <c r="X14" s="15" t="s">
        <v>71</v>
      </c>
      <c r="Y14" s="37"/>
      <c r="Z14" s="11"/>
      <c r="AA14" s="11"/>
    </row>
    <row r="15" spans="1:30" ht="15.75" thickBot="1" x14ac:dyDescent="0.3">
      <c r="A15" s="15">
        <v>1</v>
      </c>
      <c r="B15" s="124"/>
      <c r="C15" s="124"/>
      <c r="D15" s="86" t="e">
        <f t="shared" ref="D15:D78" si="0">IF(AND(ISNUMBER(C15),C15&gt;=0,ISNUMBER($E$7),ISNUMBER($E$8),$E$8&gt;0),IF(C15=0,$E$8/4,C15),NA())</f>
        <v>#N/A</v>
      </c>
      <c r="E15" s="86" t="e">
        <f>IF(AND(ISNUMBER(D15),ISNUMBER($E$10),OR($E$7=0,$E$10&gt;0)),IF($E$7=0,EXP($E$10),$E$10^(1/$E$7)),NA())</f>
        <v>#N/A</v>
      </c>
      <c r="F15" s="86" t="e">
        <f>IF(AND(ISNUMBER(D15),ISNUMBER($E$10),OR($E$7=0,$E$10&gt;0),ISNUMBER($E$11),$E$11&gt;=0),IF($E$7=0,EXP($E$10-3*$E$11),IF($E$10-SIGN($E$7)*3*$E$11&gt;0,($E$10-SIGN($E$7)*3*$E$11)^(1/$E$7),NA())),NA())</f>
        <v>#N/A</v>
      </c>
      <c r="G15" s="87" t="e">
        <f>IF(AND(ISNUMBER(D15),ISNUMBER($E$10),OR($E$7=0,$E$10&gt;0),ISNUMBER($E$11),$E$11&gt;=0),IF($E$7=0,EXP($E$10+3*$E$11),IF($E$10+SIGN($E$7)*3*$E$11&gt;0,($E$10+SIGN($E$7)*3*$E$11)^(1/$E$7),NA())),NA())</f>
        <v>#N/A</v>
      </c>
      <c r="H15" s="86" t="e">
        <v>#N/A</v>
      </c>
      <c r="I15" s="86" t="e">
        <v>#N/A</v>
      </c>
      <c r="J15" s="87" t="e">
        <v>#N/A</v>
      </c>
      <c r="K15" s="87" t="e">
        <v>#N/A</v>
      </c>
      <c r="L15" s="15" t="str">
        <f t="shared" ref="L15:L78" si="1">IF(ISNUMBER(D15),A15,"")</f>
        <v/>
      </c>
      <c r="M15" s="6"/>
      <c r="N15" s="5"/>
      <c r="O15" s="5"/>
      <c r="P15" s="5"/>
      <c r="Q15" s="5"/>
      <c r="R15" s="5"/>
      <c r="S15" s="5"/>
      <c r="T15" s="5"/>
      <c r="U15" s="5"/>
      <c r="V15" s="5"/>
      <c r="W15" s="37" t="e">
        <f>IF(ISNUMBER(D15),IF($E$7=0,LN(D15),D15^$E$7),NA())</f>
        <v>#N/A</v>
      </c>
      <c r="X15" s="38"/>
      <c r="Y15" s="37"/>
      <c r="Z15" s="11"/>
      <c r="AA15" s="11"/>
    </row>
    <row r="16" spans="1:30" ht="15.75" thickBot="1" x14ac:dyDescent="0.3">
      <c r="A16" s="15">
        <v>2</v>
      </c>
      <c r="B16" s="121"/>
      <c r="C16" s="121"/>
      <c r="D16" s="86" t="e">
        <f t="shared" si="0"/>
        <v>#N/A</v>
      </c>
      <c r="E16" s="86" t="e">
        <f t="shared" ref="E16:E79" si="2">IF(AND(ISNUMBER(D16),ISNUMBER($E$10),OR($E$7=0,$E$10&gt;0)),IF($E$7=0,EXP($E$10),$E$10^(1/$E$7)),NA())</f>
        <v>#N/A</v>
      </c>
      <c r="F16" s="86" t="e">
        <f t="shared" ref="F16:F79" si="3">IF(AND(ISNUMBER(D16),ISNUMBER($E$10),OR($E$7=0,$E$10&gt;0),ISNUMBER($E$11),$E$11&gt;=0),IF($E$7=0,EXP($E$10-3*$E$11),IF($E$10-SIGN($E$7)*3*$E$11&gt;0,($E$10-SIGN($E$7)*3*$E$11)^(1/$E$7),NA())),NA())</f>
        <v>#N/A</v>
      </c>
      <c r="G16" s="87" t="e">
        <f t="shared" ref="G16:G79" si="4">IF(AND(ISNUMBER(D16),ISNUMBER($E$10),OR($E$7=0,$E$10&gt;0),ISNUMBER($E$11),$E$11&gt;=0),IF($E$7=0,EXP($E$10+3*$E$11),IF($E$10+SIGN($E$7)*3*$E$11&gt;0,($E$10+SIGN($E$7)*3*$E$11)^(1/$E$7),NA())),NA())</f>
        <v>#N/A</v>
      </c>
      <c r="H16" s="86" t="e">
        <f>IF(AND(ISNUMBER(D15),ISNUMBER(D16)),X16,NA())</f>
        <v>#N/A</v>
      </c>
      <c r="I16" s="86" t="e">
        <f>IF(AND(ISNUMBER(H16),ISNUMBER($E$11),$E$11&gt;=0),$E$11,NA())</f>
        <v>#N/A</v>
      </c>
      <c r="J16" s="86" t="e">
        <f>IF(AND(ISNUMBER(H16),ISNUMBER($E$11),$E$11&gt;=0,$O$59&lt;&gt;"Exact - No LCL"),IF($O$59="3 SD",MAX(0,(1-3*SQRT(PI()/2-1))*$E$11),(-NORMINV((1-NORMDIST(-3,0,1,TRUE))/2,0,1)*SQRT(PI()/2))*$E$11),NA())</f>
        <v>#N/A</v>
      </c>
      <c r="K16" s="87" t="e">
        <f>IF(AND(ISNUMBER(H16),ISNUMBER($E$11),$E$11&gt;=0),IF($O$59="3 SD",(1+3*SQRT(PI()/2-1))*$E$11,(-NORMINV((1-NORMDIST(3,0,1,TRUE))/2,0,1)*SQRT(PI()/2))*$E$11),NA())</f>
        <v>#N/A</v>
      </c>
      <c r="L16" s="15" t="str">
        <f t="shared" si="1"/>
        <v/>
      </c>
      <c r="M16" s="6"/>
      <c r="N16" s="5"/>
      <c r="O16" s="5"/>
      <c r="P16" s="5"/>
      <c r="Q16" s="5"/>
      <c r="R16" s="5"/>
      <c r="S16" s="5"/>
      <c r="T16" s="5"/>
      <c r="U16" s="5"/>
      <c r="V16" s="5"/>
      <c r="W16" s="37" t="e">
        <f>IF(ISNUMBER(D16),IF($E$7=0,LN(D16),D16^$E$7),NA())</f>
        <v>#N/A</v>
      </c>
      <c r="X16" s="38" t="e">
        <f>IF(AND(ISNUMBER(D15),ISNUMBER(D16)),(SQRT(PI())/2)*ABS(W16-W15),NA())</f>
        <v>#N/A</v>
      </c>
      <c r="Y16" s="37"/>
      <c r="Z16" s="11"/>
      <c r="AA16" s="11"/>
    </row>
    <row r="17" spans="1:27" ht="15.75" thickBot="1" x14ac:dyDescent="0.3">
      <c r="A17" s="15">
        <v>3</v>
      </c>
      <c r="B17" s="88"/>
      <c r="C17" s="88"/>
      <c r="D17" s="86" t="e">
        <f t="shared" si="0"/>
        <v>#N/A</v>
      </c>
      <c r="E17" s="86" t="e">
        <f t="shared" si="2"/>
        <v>#N/A</v>
      </c>
      <c r="F17" s="86" t="e">
        <f t="shared" si="3"/>
        <v>#N/A</v>
      </c>
      <c r="G17" s="87" t="e">
        <f t="shared" si="4"/>
        <v>#N/A</v>
      </c>
      <c r="H17" s="86" t="e">
        <f t="shared" ref="H17:H80" si="5">IF(AND(ISNUMBER(D16),ISNUMBER(D17)),X17,NA())</f>
        <v>#N/A</v>
      </c>
      <c r="I17" s="86" t="e">
        <f t="shared" ref="I17:I80" si="6">IF(AND(ISNUMBER(H17),ISNUMBER($E$11),$E$11&gt;=0),$E$11,NA())</f>
        <v>#N/A</v>
      </c>
      <c r="J17" s="86" t="e">
        <f t="shared" ref="J17:J80" si="7">IF(AND(ISNUMBER(H17),ISNUMBER($E$11),$E$11&gt;=0,$O$59&lt;&gt;"Exact - No LCL"),IF($O$59="3 SD",MAX(0,(1-3*SQRT(PI()/2-1))*$E$11),(-NORMINV((1-NORMDIST(-3,0,1,TRUE))/2,0,1)*SQRT(PI()/2))*$E$11),NA())</f>
        <v>#N/A</v>
      </c>
      <c r="K17" s="87" t="e">
        <f t="shared" ref="K17:K80" si="8">IF(AND(ISNUMBER(H17),ISNUMBER($E$11),$E$11&gt;=0),IF($O$59="3 SD",(1+3*SQRT(PI()/2-1))*$E$11,(-NORMINV((1-NORMDIST(3,0,1,TRUE))/2,0,1)*SQRT(PI()/2))*$E$11),NA())</f>
        <v>#N/A</v>
      </c>
      <c r="L17" s="15" t="str">
        <f t="shared" si="1"/>
        <v/>
      </c>
      <c r="M17" s="6"/>
      <c r="N17" s="5"/>
      <c r="O17" s="5"/>
      <c r="P17" s="5"/>
      <c r="Q17" s="5"/>
      <c r="R17" s="5"/>
      <c r="S17" s="5"/>
      <c r="T17" s="5"/>
      <c r="U17" s="5"/>
      <c r="V17" s="5"/>
      <c r="W17" s="37" t="e">
        <f t="shared" ref="W17:W80" si="9">IF(ISNUMBER(D17),IF($E$7=0,LN(D17),D17^$E$7),NA())</f>
        <v>#N/A</v>
      </c>
      <c r="X17" s="38" t="e">
        <f t="shared" ref="X17:X80" si="10">IF(AND(ISNUMBER(D16),ISNUMBER(D17)),(SQRT(PI())/2)*ABS(W17-W16),NA())</f>
        <v>#N/A</v>
      </c>
      <c r="Y17" s="37"/>
      <c r="Z17" s="11"/>
      <c r="AA17" s="11"/>
    </row>
    <row r="18" spans="1:27" ht="15.75" thickBot="1" x14ac:dyDescent="0.3">
      <c r="A18" s="15">
        <v>4</v>
      </c>
      <c r="B18" s="88"/>
      <c r="C18" s="88"/>
      <c r="D18" s="86" t="e">
        <f t="shared" si="0"/>
        <v>#N/A</v>
      </c>
      <c r="E18" s="86" t="e">
        <f t="shared" si="2"/>
        <v>#N/A</v>
      </c>
      <c r="F18" s="86" t="e">
        <f t="shared" si="3"/>
        <v>#N/A</v>
      </c>
      <c r="G18" s="87" t="e">
        <f t="shared" si="4"/>
        <v>#N/A</v>
      </c>
      <c r="H18" s="86" t="e">
        <f t="shared" si="5"/>
        <v>#N/A</v>
      </c>
      <c r="I18" s="86" t="e">
        <f t="shared" si="6"/>
        <v>#N/A</v>
      </c>
      <c r="J18" s="86" t="e">
        <f t="shared" si="7"/>
        <v>#N/A</v>
      </c>
      <c r="K18" s="87" t="e">
        <f t="shared" si="8"/>
        <v>#N/A</v>
      </c>
      <c r="L18" s="15" t="str">
        <f t="shared" si="1"/>
        <v/>
      </c>
      <c r="M18" s="6"/>
      <c r="N18" s="5"/>
      <c r="O18" s="5"/>
      <c r="P18" s="5"/>
      <c r="Q18" s="5"/>
      <c r="R18" s="5"/>
      <c r="S18" s="5"/>
      <c r="T18" s="5"/>
      <c r="U18" s="5"/>
      <c r="V18" s="5"/>
      <c r="W18" s="37" t="e">
        <f t="shared" si="9"/>
        <v>#N/A</v>
      </c>
      <c r="X18" s="38" t="e">
        <f t="shared" si="10"/>
        <v>#N/A</v>
      </c>
      <c r="Y18" s="37"/>
      <c r="Z18" s="11"/>
      <c r="AA18" s="11"/>
    </row>
    <row r="19" spans="1:27" ht="15.75" thickBot="1" x14ac:dyDescent="0.3">
      <c r="A19" s="15">
        <v>5</v>
      </c>
      <c r="B19" s="88"/>
      <c r="C19" s="88"/>
      <c r="D19" s="86" t="e">
        <f t="shared" si="0"/>
        <v>#N/A</v>
      </c>
      <c r="E19" s="86" t="e">
        <f t="shared" si="2"/>
        <v>#N/A</v>
      </c>
      <c r="F19" s="86" t="e">
        <f t="shared" si="3"/>
        <v>#N/A</v>
      </c>
      <c r="G19" s="87" t="e">
        <f t="shared" si="4"/>
        <v>#N/A</v>
      </c>
      <c r="H19" s="86" t="e">
        <f t="shared" si="5"/>
        <v>#N/A</v>
      </c>
      <c r="I19" s="86" t="e">
        <f t="shared" si="6"/>
        <v>#N/A</v>
      </c>
      <c r="J19" s="86" t="e">
        <f t="shared" si="7"/>
        <v>#N/A</v>
      </c>
      <c r="K19" s="87" t="e">
        <f t="shared" si="8"/>
        <v>#N/A</v>
      </c>
      <c r="L19" s="15" t="str">
        <f t="shared" si="1"/>
        <v/>
      </c>
      <c r="M19" s="6"/>
      <c r="N19" s="5"/>
      <c r="O19" s="5"/>
      <c r="P19" s="5"/>
      <c r="Q19" s="5"/>
      <c r="R19" s="5"/>
      <c r="S19" s="5"/>
      <c r="T19" s="5"/>
      <c r="U19" s="5"/>
      <c r="V19" s="5"/>
      <c r="W19" s="37" t="e">
        <f t="shared" si="9"/>
        <v>#N/A</v>
      </c>
      <c r="X19" s="38" t="e">
        <f t="shared" si="10"/>
        <v>#N/A</v>
      </c>
      <c r="Y19" s="37"/>
      <c r="Z19" s="11"/>
      <c r="AA19" s="11"/>
    </row>
    <row r="20" spans="1:27" ht="15.75" thickBot="1" x14ac:dyDescent="0.3">
      <c r="A20" s="15">
        <v>6</v>
      </c>
      <c r="B20" s="88"/>
      <c r="C20" s="88"/>
      <c r="D20" s="86" t="e">
        <f t="shared" si="0"/>
        <v>#N/A</v>
      </c>
      <c r="E20" s="86" t="e">
        <f t="shared" si="2"/>
        <v>#N/A</v>
      </c>
      <c r="F20" s="86" t="e">
        <f t="shared" si="3"/>
        <v>#N/A</v>
      </c>
      <c r="G20" s="87" t="e">
        <f t="shared" si="4"/>
        <v>#N/A</v>
      </c>
      <c r="H20" s="86" t="e">
        <f t="shared" si="5"/>
        <v>#N/A</v>
      </c>
      <c r="I20" s="86" t="e">
        <f t="shared" si="6"/>
        <v>#N/A</v>
      </c>
      <c r="J20" s="86" t="e">
        <f t="shared" si="7"/>
        <v>#N/A</v>
      </c>
      <c r="K20" s="87" t="e">
        <f t="shared" si="8"/>
        <v>#N/A</v>
      </c>
      <c r="L20" s="15" t="str">
        <f t="shared" si="1"/>
        <v/>
      </c>
      <c r="M20" s="6"/>
      <c r="N20" s="5"/>
      <c r="O20" s="5"/>
      <c r="P20" s="5"/>
      <c r="Q20" s="5"/>
      <c r="R20" s="5"/>
      <c r="S20" s="5"/>
      <c r="T20" s="5"/>
      <c r="U20" s="5"/>
      <c r="V20" s="5"/>
      <c r="W20" s="37" t="e">
        <f t="shared" si="9"/>
        <v>#N/A</v>
      </c>
      <c r="X20" s="38" t="e">
        <f t="shared" si="10"/>
        <v>#N/A</v>
      </c>
      <c r="Y20" s="37"/>
      <c r="Z20" s="11"/>
      <c r="AA20" s="11"/>
    </row>
    <row r="21" spans="1:27" ht="15.75" thickBot="1" x14ac:dyDescent="0.3">
      <c r="A21" s="15">
        <v>7</v>
      </c>
      <c r="B21" s="88"/>
      <c r="C21" s="88"/>
      <c r="D21" s="86" t="e">
        <f t="shared" si="0"/>
        <v>#N/A</v>
      </c>
      <c r="E21" s="86" t="e">
        <f t="shared" si="2"/>
        <v>#N/A</v>
      </c>
      <c r="F21" s="86" t="e">
        <f t="shared" si="3"/>
        <v>#N/A</v>
      </c>
      <c r="G21" s="87" t="e">
        <f t="shared" si="4"/>
        <v>#N/A</v>
      </c>
      <c r="H21" s="86" t="e">
        <f t="shared" si="5"/>
        <v>#N/A</v>
      </c>
      <c r="I21" s="86" t="e">
        <f t="shared" si="6"/>
        <v>#N/A</v>
      </c>
      <c r="J21" s="86" t="e">
        <f t="shared" si="7"/>
        <v>#N/A</v>
      </c>
      <c r="K21" s="87" t="e">
        <f t="shared" si="8"/>
        <v>#N/A</v>
      </c>
      <c r="L21" s="15" t="str">
        <f t="shared" si="1"/>
        <v/>
      </c>
      <c r="M21" s="6"/>
      <c r="N21" s="5"/>
      <c r="O21" s="5"/>
      <c r="P21" s="5"/>
      <c r="Q21" s="5"/>
      <c r="R21" s="5"/>
      <c r="S21" s="5"/>
      <c r="T21" s="5"/>
      <c r="U21" s="5"/>
      <c r="V21" s="5"/>
      <c r="W21" s="37" t="e">
        <f t="shared" si="9"/>
        <v>#N/A</v>
      </c>
      <c r="X21" s="38" t="e">
        <f t="shared" si="10"/>
        <v>#N/A</v>
      </c>
      <c r="Y21" s="37"/>
      <c r="Z21" s="11"/>
      <c r="AA21" s="11"/>
    </row>
    <row r="22" spans="1:27" ht="15.75" thickBot="1" x14ac:dyDescent="0.3">
      <c r="A22" s="15">
        <v>8</v>
      </c>
      <c r="B22" s="88"/>
      <c r="C22" s="88"/>
      <c r="D22" s="86" t="e">
        <f t="shared" si="0"/>
        <v>#N/A</v>
      </c>
      <c r="E22" s="86" t="e">
        <f t="shared" si="2"/>
        <v>#N/A</v>
      </c>
      <c r="F22" s="86" t="e">
        <f t="shared" si="3"/>
        <v>#N/A</v>
      </c>
      <c r="G22" s="87" t="e">
        <f t="shared" si="4"/>
        <v>#N/A</v>
      </c>
      <c r="H22" s="86" t="e">
        <f t="shared" si="5"/>
        <v>#N/A</v>
      </c>
      <c r="I22" s="86" t="e">
        <f t="shared" si="6"/>
        <v>#N/A</v>
      </c>
      <c r="J22" s="86" t="e">
        <f t="shared" si="7"/>
        <v>#N/A</v>
      </c>
      <c r="K22" s="87" t="e">
        <f t="shared" si="8"/>
        <v>#N/A</v>
      </c>
      <c r="L22" s="15" t="str">
        <f t="shared" si="1"/>
        <v/>
      </c>
      <c r="M22" s="6"/>
      <c r="N22" s="5"/>
      <c r="O22" s="5"/>
      <c r="P22" s="5"/>
      <c r="Q22" s="5"/>
      <c r="R22" s="5"/>
      <c r="S22" s="5"/>
      <c r="T22" s="5"/>
      <c r="U22" s="5"/>
      <c r="V22" s="5"/>
      <c r="W22" s="37" t="e">
        <f t="shared" si="9"/>
        <v>#N/A</v>
      </c>
      <c r="X22" s="38" t="e">
        <f t="shared" si="10"/>
        <v>#N/A</v>
      </c>
      <c r="Y22" s="37"/>
      <c r="Z22" s="11"/>
      <c r="AA22" s="11"/>
    </row>
    <row r="23" spans="1:27" ht="15.75" thickBot="1" x14ac:dyDescent="0.3">
      <c r="A23" s="15">
        <v>9</v>
      </c>
      <c r="B23" s="88"/>
      <c r="C23" s="88"/>
      <c r="D23" s="86" t="e">
        <f t="shared" si="0"/>
        <v>#N/A</v>
      </c>
      <c r="E23" s="86" t="e">
        <f t="shared" si="2"/>
        <v>#N/A</v>
      </c>
      <c r="F23" s="86" t="e">
        <f t="shared" si="3"/>
        <v>#N/A</v>
      </c>
      <c r="G23" s="87" t="e">
        <f t="shared" si="4"/>
        <v>#N/A</v>
      </c>
      <c r="H23" s="86" t="e">
        <f t="shared" si="5"/>
        <v>#N/A</v>
      </c>
      <c r="I23" s="86" t="e">
        <f t="shared" si="6"/>
        <v>#N/A</v>
      </c>
      <c r="J23" s="86" t="e">
        <f t="shared" si="7"/>
        <v>#N/A</v>
      </c>
      <c r="K23" s="87" t="e">
        <f t="shared" si="8"/>
        <v>#N/A</v>
      </c>
      <c r="L23" s="15" t="str">
        <f t="shared" si="1"/>
        <v/>
      </c>
      <c r="M23" s="6"/>
      <c r="N23" s="5"/>
      <c r="O23" s="5"/>
      <c r="P23" s="5"/>
      <c r="Q23" s="5"/>
      <c r="R23" s="5"/>
      <c r="S23" s="5"/>
      <c r="T23" s="5"/>
      <c r="U23" s="5"/>
      <c r="V23" s="5"/>
      <c r="W23" s="37" t="e">
        <f t="shared" si="9"/>
        <v>#N/A</v>
      </c>
      <c r="X23" s="38" t="e">
        <f t="shared" si="10"/>
        <v>#N/A</v>
      </c>
      <c r="Y23" s="37"/>
      <c r="Z23" s="11"/>
      <c r="AA23" s="11"/>
    </row>
    <row r="24" spans="1:27" ht="15.75" thickBot="1" x14ac:dyDescent="0.3">
      <c r="A24" s="15">
        <v>10</v>
      </c>
      <c r="B24" s="88"/>
      <c r="C24" s="88"/>
      <c r="D24" s="86" t="e">
        <f t="shared" si="0"/>
        <v>#N/A</v>
      </c>
      <c r="E24" s="86" t="e">
        <f t="shared" si="2"/>
        <v>#N/A</v>
      </c>
      <c r="F24" s="86" t="e">
        <f t="shared" si="3"/>
        <v>#N/A</v>
      </c>
      <c r="G24" s="87" t="e">
        <f t="shared" si="4"/>
        <v>#N/A</v>
      </c>
      <c r="H24" s="86" t="e">
        <f t="shared" si="5"/>
        <v>#N/A</v>
      </c>
      <c r="I24" s="86" t="e">
        <f t="shared" si="6"/>
        <v>#N/A</v>
      </c>
      <c r="J24" s="86" t="e">
        <f t="shared" si="7"/>
        <v>#N/A</v>
      </c>
      <c r="K24" s="87" t="e">
        <f t="shared" si="8"/>
        <v>#N/A</v>
      </c>
      <c r="L24" s="15" t="str">
        <f t="shared" si="1"/>
        <v/>
      </c>
      <c r="M24" s="6"/>
      <c r="N24" s="5"/>
      <c r="O24" s="5"/>
      <c r="P24" s="5"/>
      <c r="Q24" s="5"/>
      <c r="R24" s="5"/>
      <c r="S24" s="5"/>
      <c r="T24" s="5"/>
      <c r="U24" s="5"/>
      <c r="V24" s="5"/>
      <c r="W24" s="37" t="e">
        <f t="shared" si="9"/>
        <v>#N/A</v>
      </c>
      <c r="X24" s="38" t="e">
        <f t="shared" si="10"/>
        <v>#N/A</v>
      </c>
      <c r="Y24" s="37"/>
      <c r="Z24" s="11"/>
      <c r="AA24" s="11"/>
    </row>
    <row r="25" spans="1:27" ht="15.75" thickBot="1" x14ac:dyDescent="0.3">
      <c r="A25" s="15">
        <v>11</v>
      </c>
      <c r="B25" s="88"/>
      <c r="C25" s="88"/>
      <c r="D25" s="86" t="e">
        <f t="shared" si="0"/>
        <v>#N/A</v>
      </c>
      <c r="E25" s="86" t="e">
        <f t="shared" si="2"/>
        <v>#N/A</v>
      </c>
      <c r="F25" s="86" t="e">
        <f t="shared" si="3"/>
        <v>#N/A</v>
      </c>
      <c r="G25" s="87" t="e">
        <f t="shared" si="4"/>
        <v>#N/A</v>
      </c>
      <c r="H25" s="86" t="e">
        <f t="shared" si="5"/>
        <v>#N/A</v>
      </c>
      <c r="I25" s="86" t="e">
        <f t="shared" si="6"/>
        <v>#N/A</v>
      </c>
      <c r="J25" s="86" t="e">
        <f t="shared" si="7"/>
        <v>#N/A</v>
      </c>
      <c r="K25" s="87" t="e">
        <f t="shared" si="8"/>
        <v>#N/A</v>
      </c>
      <c r="L25" s="15" t="str">
        <f t="shared" si="1"/>
        <v/>
      </c>
      <c r="M25" s="6"/>
      <c r="N25" s="5"/>
      <c r="O25" s="5"/>
      <c r="P25" s="5"/>
      <c r="Q25" s="5"/>
      <c r="R25" s="5"/>
      <c r="S25" s="5"/>
      <c r="T25" s="5"/>
      <c r="U25" s="5"/>
      <c r="V25" s="5"/>
      <c r="W25" s="37" t="e">
        <f t="shared" si="9"/>
        <v>#N/A</v>
      </c>
      <c r="X25" s="38" t="e">
        <f t="shared" si="10"/>
        <v>#N/A</v>
      </c>
      <c r="Y25" s="37"/>
      <c r="Z25" s="11"/>
      <c r="AA25" s="11"/>
    </row>
    <row r="26" spans="1:27" ht="15.75" thickBot="1" x14ac:dyDescent="0.3">
      <c r="A26" s="15">
        <v>12</v>
      </c>
      <c r="B26" s="88"/>
      <c r="C26" s="88"/>
      <c r="D26" s="86" t="e">
        <f t="shared" si="0"/>
        <v>#N/A</v>
      </c>
      <c r="E26" s="86" t="e">
        <f t="shared" si="2"/>
        <v>#N/A</v>
      </c>
      <c r="F26" s="86" t="e">
        <f t="shared" si="3"/>
        <v>#N/A</v>
      </c>
      <c r="G26" s="87" t="e">
        <f t="shared" si="4"/>
        <v>#N/A</v>
      </c>
      <c r="H26" s="86" t="e">
        <f t="shared" si="5"/>
        <v>#N/A</v>
      </c>
      <c r="I26" s="86" t="e">
        <f t="shared" si="6"/>
        <v>#N/A</v>
      </c>
      <c r="J26" s="86" t="e">
        <f t="shared" si="7"/>
        <v>#N/A</v>
      </c>
      <c r="K26" s="87" t="e">
        <f t="shared" si="8"/>
        <v>#N/A</v>
      </c>
      <c r="L26" s="15" t="str">
        <f t="shared" si="1"/>
        <v/>
      </c>
      <c r="M26" s="6"/>
      <c r="N26" s="5"/>
      <c r="O26" s="5"/>
      <c r="P26" s="5"/>
      <c r="Q26" s="5"/>
      <c r="R26" s="5"/>
      <c r="S26" s="5"/>
      <c r="T26" s="5"/>
      <c r="U26" s="5"/>
      <c r="V26" s="5"/>
      <c r="W26" s="37" t="e">
        <f t="shared" si="9"/>
        <v>#N/A</v>
      </c>
      <c r="X26" s="38" t="e">
        <f t="shared" si="10"/>
        <v>#N/A</v>
      </c>
      <c r="Y26" s="37"/>
      <c r="Z26" s="11"/>
      <c r="AA26" s="11"/>
    </row>
    <row r="27" spans="1:27" ht="15.75" thickBot="1" x14ac:dyDescent="0.3">
      <c r="A27" s="15">
        <v>13</v>
      </c>
      <c r="B27" s="88"/>
      <c r="C27" s="88"/>
      <c r="D27" s="86" t="e">
        <f t="shared" si="0"/>
        <v>#N/A</v>
      </c>
      <c r="E27" s="86" t="e">
        <f t="shared" si="2"/>
        <v>#N/A</v>
      </c>
      <c r="F27" s="86" t="e">
        <f t="shared" si="3"/>
        <v>#N/A</v>
      </c>
      <c r="G27" s="87" t="e">
        <f t="shared" si="4"/>
        <v>#N/A</v>
      </c>
      <c r="H27" s="86" t="e">
        <f t="shared" si="5"/>
        <v>#N/A</v>
      </c>
      <c r="I27" s="86" t="e">
        <f t="shared" si="6"/>
        <v>#N/A</v>
      </c>
      <c r="J27" s="86" t="e">
        <f t="shared" si="7"/>
        <v>#N/A</v>
      </c>
      <c r="K27" s="87" t="e">
        <f t="shared" si="8"/>
        <v>#N/A</v>
      </c>
      <c r="L27" s="15" t="str">
        <f t="shared" si="1"/>
        <v/>
      </c>
      <c r="M27" s="6"/>
      <c r="N27" s="5"/>
      <c r="O27" s="5"/>
      <c r="P27" s="5"/>
      <c r="Q27" s="5"/>
      <c r="R27" s="5"/>
      <c r="S27" s="5"/>
      <c r="T27" s="5"/>
      <c r="U27" s="5"/>
      <c r="V27" s="5"/>
      <c r="W27" s="37" t="e">
        <f t="shared" si="9"/>
        <v>#N/A</v>
      </c>
      <c r="X27" s="38" t="e">
        <f t="shared" si="10"/>
        <v>#N/A</v>
      </c>
      <c r="Y27" s="37"/>
      <c r="Z27" s="11"/>
      <c r="AA27" s="11"/>
    </row>
    <row r="28" spans="1:27" ht="15.75" thickBot="1" x14ac:dyDescent="0.3">
      <c r="A28" s="15">
        <v>14</v>
      </c>
      <c r="B28" s="88"/>
      <c r="C28" s="88"/>
      <c r="D28" s="86" t="e">
        <f t="shared" si="0"/>
        <v>#N/A</v>
      </c>
      <c r="E28" s="86" t="e">
        <f t="shared" si="2"/>
        <v>#N/A</v>
      </c>
      <c r="F28" s="86" t="e">
        <f t="shared" si="3"/>
        <v>#N/A</v>
      </c>
      <c r="G28" s="87" t="e">
        <f t="shared" si="4"/>
        <v>#N/A</v>
      </c>
      <c r="H28" s="86" t="e">
        <f t="shared" si="5"/>
        <v>#N/A</v>
      </c>
      <c r="I28" s="86" t="e">
        <f t="shared" si="6"/>
        <v>#N/A</v>
      </c>
      <c r="J28" s="86" t="e">
        <f t="shared" si="7"/>
        <v>#N/A</v>
      </c>
      <c r="K28" s="87" t="e">
        <f t="shared" si="8"/>
        <v>#N/A</v>
      </c>
      <c r="L28" s="15" t="str">
        <f t="shared" si="1"/>
        <v/>
      </c>
      <c r="M28" s="6"/>
      <c r="N28" s="5"/>
      <c r="O28" s="5"/>
      <c r="P28" s="5"/>
      <c r="Q28" s="5"/>
      <c r="R28" s="5"/>
      <c r="S28" s="5"/>
      <c r="T28" s="5"/>
      <c r="U28" s="5"/>
      <c r="V28" s="5"/>
      <c r="W28" s="37" t="e">
        <f t="shared" si="9"/>
        <v>#N/A</v>
      </c>
      <c r="X28" s="38" t="e">
        <f t="shared" si="10"/>
        <v>#N/A</v>
      </c>
      <c r="Y28" s="37"/>
      <c r="Z28" s="11"/>
      <c r="AA28" s="11"/>
    </row>
    <row r="29" spans="1:27" ht="15.75" thickBot="1" x14ac:dyDescent="0.3">
      <c r="A29" s="15">
        <v>15</v>
      </c>
      <c r="B29" s="88"/>
      <c r="C29" s="88"/>
      <c r="D29" s="86" t="e">
        <f t="shared" si="0"/>
        <v>#N/A</v>
      </c>
      <c r="E29" s="86" t="e">
        <f t="shared" si="2"/>
        <v>#N/A</v>
      </c>
      <c r="F29" s="86" t="e">
        <f t="shared" si="3"/>
        <v>#N/A</v>
      </c>
      <c r="G29" s="87" t="e">
        <f t="shared" si="4"/>
        <v>#N/A</v>
      </c>
      <c r="H29" s="86" t="e">
        <f t="shared" si="5"/>
        <v>#N/A</v>
      </c>
      <c r="I29" s="86" t="e">
        <f t="shared" si="6"/>
        <v>#N/A</v>
      </c>
      <c r="J29" s="86" t="e">
        <f t="shared" si="7"/>
        <v>#N/A</v>
      </c>
      <c r="K29" s="87" t="e">
        <f t="shared" si="8"/>
        <v>#N/A</v>
      </c>
      <c r="L29" s="15" t="str">
        <f t="shared" si="1"/>
        <v/>
      </c>
      <c r="M29" s="6"/>
      <c r="N29" s="5"/>
      <c r="O29" s="5"/>
      <c r="P29" s="5"/>
      <c r="Q29" s="5"/>
      <c r="R29" s="5"/>
      <c r="S29" s="5"/>
      <c r="T29" s="5"/>
      <c r="U29" s="5"/>
      <c r="V29" s="5"/>
      <c r="W29" s="37" t="e">
        <f t="shared" si="9"/>
        <v>#N/A</v>
      </c>
      <c r="X29" s="38" t="e">
        <f t="shared" si="10"/>
        <v>#N/A</v>
      </c>
      <c r="Y29" s="37"/>
      <c r="Z29" s="11"/>
      <c r="AA29" s="11"/>
    </row>
    <row r="30" spans="1:27" ht="15.75" thickBot="1" x14ac:dyDescent="0.3">
      <c r="A30" s="15">
        <v>16</v>
      </c>
      <c r="B30" s="124"/>
      <c r="C30" s="124"/>
      <c r="D30" s="86" t="e">
        <f t="shared" si="0"/>
        <v>#N/A</v>
      </c>
      <c r="E30" s="86" t="e">
        <f t="shared" si="2"/>
        <v>#N/A</v>
      </c>
      <c r="F30" s="86" t="e">
        <f t="shared" si="3"/>
        <v>#N/A</v>
      </c>
      <c r="G30" s="87" t="e">
        <f t="shared" si="4"/>
        <v>#N/A</v>
      </c>
      <c r="H30" s="86" t="e">
        <f t="shared" si="5"/>
        <v>#N/A</v>
      </c>
      <c r="I30" s="86" t="e">
        <f t="shared" si="6"/>
        <v>#N/A</v>
      </c>
      <c r="J30" s="86" t="e">
        <f t="shared" si="7"/>
        <v>#N/A</v>
      </c>
      <c r="K30" s="87" t="e">
        <f t="shared" si="8"/>
        <v>#N/A</v>
      </c>
      <c r="L30" s="15" t="str">
        <f t="shared" si="1"/>
        <v/>
      </c>
      <c r="M30" s="6"/>
      <c r="N30" s="5"/>
      <c r="O30" s="5"/>
      <c r="P30" s="5"/>
      <c r="Q30" s="5"/>
      <c r="R30" s="5"/>
      <c r="S30" s="5"/>
      <c r="T30" s="5"/>
      <c r="U30" s="5"/>
      <c r="V30" s="5"/>
      <c r="W30" s="37" t="e">
        <f t="shared" si="9"/>
        <v>#N/A</v>
      </c>
      <c r="X30" s="38" t="e">
        <f t="shared" si="10"/>
        <v>#N/A</v>
      </c>
      <c r="Y30" s="37"/>
      <c r="Z30" s="11"/>
      <c r="AA30" s="11"/>
    </row>
    <row r="31" spans="1:27" ht="15.75" thickBot="1" x14ac:dyDescent="0.3">
      <c r="A31" s="15">
        <v>17</v>
      </c>
      <c r="B31" s="124"/>
      <c r="C31" s="124"/>
      <c r="D31" s="86" t="e">
        <f t="shared" si="0"/>
        <v>#N/A</v>
      </c>
      <c r="E31" s="86" t="e">
        <f t="shared" si="2"/>
        <v>#N/A</v>
      </c>
      <c r="F31" s="86" t="e">
        <f t="shared" si="3"/>
        <v>#N/A</v>
      </c>
      <c r="G31" s="87" t="e">
        <f t="shared" si="4"/>
        <v>#N/A</v>
      </c>
      <c r="H31" s="86" t="e">
        <f t="shared" si="5"/>
        <v>#N/A</v>
      </c>
      <c r="I31" s="86" t="e">
        <f t="shared" si="6"/>
        <v>#N/A</v>
      </c>
      <c r="J31" s="86" t="e">
        <f t="shared" si="7"/>
        <v>#N/A</v>
      </c>
      <c r="K31" s="87" t="e">
        <f t="shared" si="8"/>
        <v>#N/A</v>
      </c>
      <c r="L31" s="15" t="str">
        <f t="shared" si="1"/>
        <v/>
      </c>
      <c r="M31" s="6"/>
      <c r="N31" s="5"/>
      <c r="O31" s="5"/>
      <c r="P31" s="5"/>
      <c r="Q31" s="5"/>
      <c r="R31" s="5"/>
      <c r="S31" s="5"/>
      <c r="T31" s="5"/>
      <c r="U31" s="5"/>
      <c r="V31" s="5"/>
      <c r="W31" s="37" t="e">
        <f t="shared" si="9"/>
        <v>#N/A</v>
      </c>
      <c r="X31" s="38" t="e">
        <f t="shared" si="10"/>
        <v>#N/A</v>
      </c>
      <c r="Y31" s="37"/>
      <c r="Z31" s="11"/>
      <c r="AA31" s="11"/>
    </row>
    <row r="32" spans="1:27" ht="15.75" thickBot="1" x14ac:dyDescent="0.3">
      <c r="A32" s="15">
        <v>18</v>
      </c>
      <c r="B32" s="124"/>
      <c r="C32" s="124"/>
      <c r="D32" s="86" t="e">
        <f t="shared" si="0"/>
        <v>#N/A</v>
      </c>
      <c r="E32" s="86" t="e">
        <f t="shared" si="2"/>
        <v>#N/A</v>
      </c>
      <c r="F32" s="86" t="e">
        <f t="shared" si="3"/>
        <v>#N/A</v>
      </c>
      <c r="G32" s="87" t="e">
        <f t="shared" si="4"/>
        <v>#N/A</v>
      </c>
      <c r="H32" s="86" t="e">
        <f t="shared" si="5"/>
        <v>#N/A</v>
      </c>
      <c r="I32" s="86" t="e">
        <f t="shared" si="6"/>
        <v>#N/A</v>
      </c>
      <c r="J32" s="86" t="e">
        <f t="shared" si="7"/>
        <v>#N/A</v>
      </c>
      <c r="K32" s="87" t="e">
        <f t="shared" si="8"/>
        <v>#N/A</v>
      </c>
      <c r="L32" s="15" t="str">
        <f t="shared" si="1"/>
        <v/>
      </c>
      <c r="M32" s="6"/>
      <c r="N32" s="5"/>
      <c r="O32" s="5"/>
      <c r="P32" s="5"/>
      <c r="Q32" s="5"/>
      <c r="R32" s="5"/>
      <c r="S32" s="5"/>
      <c r="T32" s="5"/>
      <c r="U32" s="5"/>
      <c r="V32" s="5"/>
      <c r="W32" s="37" t="e">
        <f t="shared" si="9"/>
        <v>#N/A</v>
      </c>
      <c r="X32" s="38" t="e">
        <f t="shared" si="10"/>
        <v>#N/A</v>
      </c>
      <c r="Y32" s="37"/>
      <c r="Z32" s="11"/>
      <c r="AA32" s="11"/>
    </row>
    <row r="33" spans="1:29" ht="15.75" thickBot="1" x14ac:dyDescent="0.3">
      <c r="A33" s="15">
        <v>19</v>
      </c>
      <c r="B33" s="124"/>
      <c r="C33" s="124"/>
      <c r="D33" s="86" t="e">
        <f t="shared" si="0"/>
        <v>#N/A</v>
      </c>
      <c r="E33" s="86" t="e">
        <f t="shared" si="2"/>
        <v>#N/A</v>
      </c>
      <c r="F33" s="86" t="e">
        <f t="shared" si="3"/>
        <v>#N/A</v>
      </c>
      <c r="G33" s="87" t="e">
        <f t="shared" si="4"/>
        <v>#N/A</v>
      </c>
      <c r="H33" s="86" t="e">
        <f t="shared" si="5"/>
        <v>#N/A</v>
      </c>
      <c r="I33" s="86" t="e">
        <f t="shared" si="6"/>
        <v>#N/A</v>
      </c>
      <c r="J33" s="86" t="e">
        <f t="shared" si="7"/>
        <v>#N/A</v>
      </c>
      <c r="K33" s="87" t="e">
        <f t="shared" si="8"/>
        <v>#N/A</v>
      </c>
      <c r="L33" s="15" t="str">
        <f t="shared" si="1"/>
        <v/>
      </c>
      <c r="M33" s="6"/>
      <c r="N33" s="5"/>
      <c r="O33" s="5"/>
      <c r="P33" s="5"/>
      <c r="Q33" s="5"/>
      <c r="R33" s="5"/>
      <c r="S33" s="5"/>
      <c r="T33" s="5"/>
      <c r="U33" s="5"/>
      <c r="V33" s="5"/>
      <c r="W33" s="37" t="e">
        <f t="shared" si="9"/>
        <v>#N/A</v>
      </c>
      <c r="X33" s="38" t="e">
        <f t="shared" si="10"/>
        <v>#N/A</v>
      </c>
      <c r="Y33" s="37"/>
      <c r="Z33" s="11"/>
      <c r="AA33" s="11"/>
    </row>
    <row r="34" spans="1:29" ht="15.75" thickBot="1" x14ac:dyDescent="0.3">
      <c r="A34" s="15">
        <v>20</v>
      </c>
      <c r="B34" s="124"/>
      <c r="C34" s="124"/>
      <c r="D34" s="86" t="e">
        <f t="shared" si="0"/>
        <v>#N/A</v>
      </c>
      <c r="E34" s="86" t="e">
        <f t="shared" si="2"/>
        <v>#N/A</v>
      </c>
      <c r="F34" s="86" t="e">
        <f t="shared" si="3"/>
        <v>#N/A</v>
      </c>
      <c r="G34" s="87" t="e">
        <f t="shared" si="4"/>
        <v>#N/A</v>
      </c>
      <c r="H34" s="86" t="e">
        <f t="shared" si="5"/>
        <v>#N/A</v>
      </c>
      <c r="I34" s="86" t="e">
        <f t="shared" si="6"/>
        <v>#N/A</v>
      </c>
      <c r="J34" s="86" t="e">
        <f t="shared" si="7"/>
        <v>#N/A</v>
      </c>
      <c r="K34" s="87" t="e">
        <f t="shared" si="8"/>
        <v>#N/A</v>
      </c>
      <c r="L34" s="15" t="str">
        <f t="shared" si="1"/>
        <v/>
      </c>
      <c r="M34" s="6"/>
      <c r="N34" s="5"/>
      <c r="O34" s="5"/>
      <c r="P34" s="5"/>
      <c r="Q34" s="5"/>
      <c r="R34" s="5"/>
      <c r="S34" s="5"/>
      <c r="T34" s="5"/>
      <c r="U34" s="5"/>
      <c r="V34" s="5"/>
      <c r="W34" s="37" t="e">
        <f t="shared" si="9"/>
        <v>#N/A</v>
      </c>
      <c r="X34" s="38" t="e">
        <f t="shared" si="10"/>
        <v>#N/A</v>
      </c>
      <c r="Y34" s="37"/>
      <c r="Z34" s="11"/>
      <c r="AA34" s="11"/>
    </row>
    <row r="35" spans="1:29" ht="15.75" thickBot="1" x14ac:dyDescent="0.3">
      <c r="A35" s="15">
        <v>21</v>
      </c>
      <c r="B35" s="121"/>
      <c r="C35" s="121"/>
      <c r="D35" s="86" t="e">
        <f t="shared" si="0"/>
        <v>#N/A</v>
      </c>
      <c r="E35" s="86" t="e">
        <f t="shared" si="2"/>
        <v>#N/A</v>
      </c>
      <c r="F35" s="86" t="e">
        <f t="shared" si="3"/>
        <v>#N/A</v>
      </c>
      <c r="G35" s="87" t="e">
        <f t="shared" si="4"/>
        <v>#N/A</v>
      </c>
      <c r="H35" s="86" t="e">
        <f t="shared" si="5"/>
        <v>#N/A</v>
      </c>
      <c r="I35" s="86" t="e">
        <f t="shared" si="6"/>
        <v>#N/A</v>
      </c>
      <c r="J35" s="86" t="e">
        <f t="shared" si="7"/>
        <v>#N/A</v>
      </c>
      <c r="K35" s="87" t="e">
        <f t="shared" si="8"/>
        <v>#N/A</v>
      </c>
      <c r="L35" s="15" t="str">
        <f t="shared" si="1"/>
        <v/>
      </c>
      <c r="M35" s="6"/>
      <c r="N35" s="5"/>
      <c r="O35" s="5"/>
      <c r="P35" s="5"/>
      <c r="Q35" s="5"/>
      <c r="R35" s="5"/>
      <c r="S35" s="5"/>
      <c r="T35" s="5"/>
      <c r="U35" s="5"/>
      <c r="V35" s="5"/>
      <c r="W35" s="37" t="e">
        <f t="shared" si="9"/>
        <v>#N/A</v>
      </c>
      <c r="X35" s="38" t="e">
        <f t="shared" si="10"/>
        <v>#N/A</v>
      </c>
      <c r="Y35" s="37"/>
      <c r="Z35" s="11"/>
      <c r="AA35" s="11"/>
    </row>
    <row r="36" spans="1:29" ht="15.75" thickBot="1" x14ac:dyDescent="0.3">
      <c r="A36" s="15">
        <v>22</v>
      </c>
      <c r="B36" s="88"/>
      <c r="C36" s="88"/>
      <c r="D36" s="86" t="e">
        <f t="shared" si="0"/>
        <v>#N/A</v>
      </c>
      <c r="E36" s="86" t="e">
        <f t="shared" si="2"/>
        <v>#N/A</v>
      </c>
      <c r="F36" s="86" t="e">
        <f t="shared" si="3"/>
        <v>#N/A</v>
      </c>
      <c r="G36" s="87" t="e">
        <f t="shared" si="4"/>
        <v>#N/A</v>
      </c>
      <c r="H36" s="86" t="e">
        <f t="shared" si="5"/>
        <v>#N/A</v>
      </c>
      <c r="I36" s="86" t="e">
        <f t="shared" si="6"/>
        <v>#N/A</v>
      </c>
      <c r="J36" s="86" t="e">
        <f t="shared" si="7"/>
        <v>#N/A</v>
      </c>
      <c r="K36" s="87" t="e">
        <f t="shared" si="8"/>
        <v>#N/A</v>
      </c>
      <c r="L36" s="15" t="str">
        <f t="shared" si="1"/>
        <v/>
      </c>
      <c r="M36" s="6"/>
      <c r="N36" s="5"/>
      <c r="O36" s="5"/>
      <c r="P36" s="5"/>
      <c r="Q36" s="5"/>
      <c r="R36" s="5"/>
      <c r="S36" s="5"/>
      <c r="T36" s="5"/>
      <c r="U36" s="5"/>
      <c r="V36" s="5"/>
      <c r="W36" s="37" t="e">
        <f t="shared" si="9"/>
        <v>#N/A</v>
      </c>
      <c r="X36" s="38" t="e">
        <f t="shared" si="10"/>
        <v>#N/A</v>
      </c>
      <c r="Y36" s="37"/>
      <c r="Z36" s="11"/>
      <c r="AA36" s="11"/>
    </row>
    <row r="37" spans="1:29" ht="15.75" thickBot="1" x14ac:dyDescent="0.3">
      <c r="A37" s="15">
        <v>23</v>
      </c>
      <c r="B37" s="88"/>
      <c r="C37" s="88"/>
      <c r="D37" s="86" t="e">
        <f t="shared" si="0"/>
        <v>#N/A</v>
      </c>
      <c r="E37" s="86" t="e">
        <f t="shared" si="2"/>
        <v>#N/A</v>
      </c>
      <c r="F37" s="86" t="e">
        <f t="shared" si="3"/>
        <v>#N/A</v>
      </c>
      <c r="G37" s="87" t="e">
        <f t="shared" si="4"/>
        <v>#N/A</v>
      </c>
      <c r="H37" s="86" t="e">
        <f t="shared" si="5"/>
        <v>#N/A</v>
      </c>
      <c r="I37" s="86" t="e">
        <f t="shared" si="6"/>
        <v>#N/A</v>
      </c>
      <c r="J37" s="86" t="e">
        <f t="shared" si="7"/>
        <v>#N/A</v>
      </c>
      <c r="K37" s="87" t="e">
        <f t="shared" si="8"/>
        <v>#N/A</v>
      </c>
      <c r="L37" s="15" t="str">
        <f t="shared" si="1"/>
        <v/>
      </c>
      <c r="M37" s="6"/>
      <c r="N37" s="5"/>
      <c r="O37" s="5"/>
      <c r="P37" s="5"/>
      <c r="Q37" s="5"/>
      <c r="R37" s="5"/>
      <c r="S37" s="5"/>
      <c r="T37" s="5"/>
      <c r="U37" s="5"/>
      <c r="V37" s="5"/>
      <c r="W37" s="37" t="e">
        <f t="shared" si="9"/>
        <v>#N/A</v>
      </c>
      <c r="X37" s="38" t="e">
        <f t="shared" si="10"/>
        <v>#N/A</v>
      </c>
      <c r="Y37" s="37"/>
      <c r="Z37" s="11"/>
      <c r="AA37" s="11"/>
    </row>
    <row r="38" spans="1:29" ht="16.5" thickBot="1" x14ac:dyDescent="0.3">
      <c r="A38" s="15">
        <v>24</v>
      </c>
      <c r="B38" s="88"/>
      <c r="C38" s="88"/>
      <c r="D38" s="86" t="e">
        <f t="shared" si="0"/>
        <v>#N/A</v>
      </c>
      <c r="E38" s="86" t="e">
        <f t="shared" si="2"/>
        <v>#N/A</v>
      </c>
      <c r="F38" s="86" t="e">
        <f t="shared" si="3"/>
        <v>#N/A</v>
      </c>
      <c r="G38" s="87" t="e">
        <f t="shared" si="4"/>
        <v>#N/A</v>
      </c>
      <c r="H38" s="86" t="e">
        <f t="shared" si="5"/>
        <v>#N/A</v>
      </c>
      <c r="I38" s="86" t="e">
        <f t="shared" si="6"/>
        <v>#N/A</v>
      </c>
      <c r="J38" s="86" t="e">
        <f t="shared" si="7"/>
        <v>#N/A</v>
      </c>
      <c r="K38" s="87" t="e">
        <f t="shared" si="8"/>
        <v>#N/A</v>
      </c>
      <c r="L38" s="15" t="str">
        <f t="shared" si="1"/>
        <v/>
      </c>
      <c r="M38" s="5"/>
      <c r="N38" s="10"/>
      <c r="O38" s="10"/>
      <c r="P38" s="10"/>
      <c r="Q38" s="5"/>
      <c r="R38" s="5"/>
      <c r="S38" s="5"/>
      <c r="T38" s="5"/>
      <c r="U38" s="5"/>
      <c r="V38" s="5"/>
      <c r="W38" s="37" t="e">
        <f t="shared" si="9"/>
        <v>#N/A</v>
      </c>
      <c r="X38" s="38" t="e">
        <f t="shared" si="10"/>
        <v>#N/A</v>
      </c>
      <c r="Y38" s="37"/>
      <c r="Z38" s="11"/>
      <c r="AA38" s="11"/>
    </row>
    <row r="39" spans="1:29" ht="15.75" thickBot="1" x14ac:dyDescent="0.3">
      <c r="A39" s="15">
        <v>25</v>
      </c>
      <c r="B39" s="88"/>
      <c r="C39" s="88"/>
      <c r="D39" s="86" t="e">
        <f t="shared" si="0"/>
        <v>#N/A</v>
      </c>
      <c r="E39" s="86" t="e">
        <f t="shared" si="2"/>
        <v>#N/A</v>
      </c>
      <c r="F39" s="86" t="e">
        <f t="shared" si="3"/>
        <v>#N/A</v>
      </c>
      <c r="G39" s="87" t="e">
        <f t="shared" si="4"/>
        <v>#N/A</v>
      </c>
      <c r="H39" s="86" t="e">
        <f t="shared" si="5"/>
        <v>#N/A</v>
      </c>
      <c r="I39" s="86" t="e">
        <f t="shared" si="6"/>
        <v>#N/A</v>
      </c>
      <c r="J39" s="86" t="e">
        <f t="shared" si="7"/>
        <v>#N/A</v>
      </c>
      <c r="K39" s="87" t="e">
        <f t="shared" si="8"/>
        <v>#N/A</v>
      </c>
      <c r="L39" s="15" t="str">
        <f t="shared" si="1"/>
        <v/>
      </c>
      <c r="M39" s="5"/>
      <c r="N39" s="5"/>
      <c r="O39" s="5"/>
      <c r="P39" s="5"/>
      <c r="Q39" s="5"/>
      <c r="R39" s="5"/>
      <c r="S39" s="5"/>
      <c r="T39" s="5"/>
      <c r="U39" s="5"/>
      <c r="V39" s="5"/>
      <c r="W39" s="37" t="e">
        <f t="shared" si="9"/>
        <v>#N/A</v>
      </c>
      <c r="X39" s="38" t="e">
        <f t="shared" si="10"/>
        <v>#N/A</v>
      </c>
      <c r="Y39" s="37"/>
      <c r="Z39" s="11"/>
      <c r="AA39" s="11"/>
    </row>
    <row r="40" spans="1:29" ht="15.75" thickBot="1" x14ac:dyDescent="0.3">
      <c r="A40" s="15">
        <v>26</v>
      </c>
      <c r="B40" s="88"/>
      <c r="C40" s="88"/>
      <c r="D40" s="86" t="e">
        <f t="shared" si="0"/>
        <v>#N/A</v>
      </c>
      <c r="E40" s="86" t="e">
        <f t="shared" si="2"/>
        <v>#N/A</v>
      </c>
      <c r="F40" s="86" t="e">
        <f t="shared" si="3"/>
        <v>#N/A</v>
      </c>
      <c r="G40" s="87" t="e">
        <f t="shared" si="4"/>
        <v>#N/A</v>
      </c>
      <c r="H40" s="86" t="e">
        <f t="shared" si="5"/>
        <v>#N/A</v>
      </c>
      <c r="I40" s="86" t="e">
        <f t="shared" si="6"/>
        <v>#N/A</v>
      </c>
      <c r="J40" s="86" t="e">
        <f t="shared" si="7"/>
        <v>#N/A</v>
      </c>
      <c r="K40" s="87" t="e">
        <f t="shared" si="8"/>
        <v>#N/A</v>
      </c>
      <c r="L40" s="15" t="str">
        <f t="shared" si="1"/>
        <v/>
      </c>
      <c r="M40" s="5"/>
      <c r="N40" s="16"/>
      <c r="O40" s="16"/>
      <c r="P40" s="16"/>
      <c r="Q40" s="5"/>
      <c r="R40" s="5"/>
      <c r="S40" s="5"/>
      <c r="T40" s="5"/>
      <c r="U40" s="5"/>
      <c r="V40" s="5"/>
      <c r="W40" s="37" t="e">
        <f t="shared" si="9"/>
        <v>#N/A</v>
      </c>
      <c r="X40" s="38" t="e">
        <f t="shared" si="10"/>
        <v>#N/A</v>
      </c>
      <c r="Y40" s="37"/>
      <c r="Z40" s="11"/>
      <c r="AA40" s="11"/>
    </row>
    <row r="41" spans="1:29" ht="15.75" thickBot="1" x14ac:dyDescent="0.3">
      <c r="A41" s="15">
        <v>27</v>
      </c>
      <c r="B41" s="88"/>
      <c r="C41" s="88"/>
      <c r="D41" s="86" t="e">
        <f t="shared" si="0"/>
        <v>#N/A</v>
      </c>
      <c r="E41" s="86" t="e">
        <f t="shared" si="2"/>
        <v>#N/A</v>
      </c>
      <c r="F41" s="86" t="e">
        <f t="shared" si="3"/>
        <v>#N/A</v>
      </c>
      <c r="G41" s="87" t="e">
        <f t="shared" si="4"/>
        <v>#N/A</v>
      </c>
      <c r="H41" s="86" t="e">
        <f t="shared" si="5"/>
        <v>#N/A</v>
      </c>
      <c r="I41" s="86" t="e">
        <f t="shared" si="6"/>
        <v>#N/A</v>
      </c>
      <c r="J41" s="86" t="e">
        <f t="shared" si="7"/>
        <v>#N/A</v>
      </c>
      <c r="K41" s="87" t="e">
        <f t="shared" si="8"/>
        <v>#N/A</v>
      </c>
      <c r="L41" s="15" t="str">
        <f t="shared" si="1"/>
        <v/>
      </c>
      <c r="M41" s="5"/>
      <c r="N41" s="16"/>
      <c r="O41" s="16"/>
      <c r="P41" s="16"/>
      <c r="Q41" s="5"/>
      <c r="R41" s="5"/>
      <c r="S41" s="5"/>
      <c r="T41" s="5"/>
      <c r="U41" s="5"/>
      <c r="V41" s="5"/>
      <c r="W41" s="37" t="e">
        <f t="shared" si="9"/>
        <v>#N/A</v>
      </c>
      <c r="X41" s="38" t="e">
        <f t="shared" si="10"/>
        <v>#N/A</v>
      </c>
      <c r="Y41" s="37"/>
      <c r="Z41" s="11"/>
      <c r="AA41" s="11"/>
    </row>
    <row r="42" spans="1:29" ht="15.75" thickBot="1" x14ac:dyDescent="0.3">
      <c r="A42" s="15">
        <v>28</v>
      </c>
      <c r="B42" s="88"/>
      <c r="C42" s="88"/>
      <c r="D42" s="86" t="e">
        <f t="shared" si="0"/>
        <v>#N/A</v>
      </c>
      <c r="E42" s="86" t="e">
        <f t="shared" si="2"/>
        <v>#N/A</v>
      </c>
      <c r="F42" s="86" t="e">
        <f t="shared" si="3"/>
        <v>#N/A</v>
      </c>
      <c r="G42" s="87" t="e">
        <f t="shared" si="4"/>
        <v>#N/A</v>
      </c>
      <c r="H42" s="86" t="e">
        <f t="shared" si="5"/>
        <v>#N/A</v>
      </c>
      <c r="I42" s="86" t="e">
        <f t="shared" si="6"/>
        <v>#N/A</v>
      </c>
      <c r="J42" s="86" t="e">
        <f t="shared" si="7"/>
        <v>#N/A</v>
      </c>
      <c r="K42" s="87" t="e">
        <f t="shared" si="8"/>
        <v>#N/A</v>
      </c>
      <c r="L42" s="15" t="str">
        <f t="shared" si="1"/>
        <v/>
      </c>
      <c r="M42" s="5"/>
      <c r="N42" s="5"/>
      <c r="O42" s="5"/>
      <c r="P42" s="5"/>
      <c r="Q42" s="5"/>
      <c r="R42" s="5"/>
      <c r="S42" s="5"/>
      <c r="T42" s="5"/>
      <c r="U42" s="5"/>
      <c r="V42" s="5"/>
      <c r="W42" s="37" t="e">
        <f t="shared" si="9"/>
        <v>#N/A</v>
      </c>
      <c r="X42" s="38" t="e">
        <f t="shared" si="10"/>
        <v>#N/A</v>
      </c>
      <c r="Y42" s="37"/>
      <c r="Z42" s="11"/>
      <c r="AA42" s="11"/>
    </row>
    <row r="43" spans="1:29" ht="15.75" thickBot="1" x14ac:dyDescent="0.3">
      <c r="A43" s="15">
        <v>29</v>
      </c>
      <c r="B43" s="88"/>
      <c r="C43" s="88"/>
      <c r="D43" s="86" t="e">
        <f t="shared" si="0"/>
        <v>#N/A</v>
      </c>
      <c r="E43" s="86" t="e">
        <f t="shared" si="2"/>
        <v>#N/A</v>
      </c>
      <c r="F43" s="86" t="e">
        <f t="shared" si="3"/>
        <v>#N/A</v>
      </c>
      <c r="G43" s="87" t="e">
        <f t="shared" si="4"/>
        <v>#N/A</v>
      </c>
      <c r="H43" s="86" t="e">
        <f t="shared" si="5"/>
        <v>#N/A</v>
      </c>
      <c r="I43" s="86" t="e">
        <f t="shared" si="6"/>
        <v>#N/A</v>
      </c>
      <c r="J43" s="86" t="e">
        <f t="shared" si="7"/>
        <v>#N/A</v>
      </c>
      <c r="K43" s="87" t="e">
        <f t="shared" si="8"/>
        <v>#N/A</v>
      </c>
      <c r="L43" s="15" t="str">
        <f t="shared" si="1"/>
        <v/>
      </c>
      <c r="M43" s="5"/>
      <c r="N43" s="5"/>
      <c r="O43" s="5"/>
      <c r="P43" s="5"/>
      <c r="Q43" s="5"/>
      <c r="R43" s="5"/>
      <c r="S43" s="5"/>
      <c r="T43" s="5"/>
      <c r="U43" s="5"/>
      <c r="V43" s="5"/>
      <c r="W43" s="37" t="e">
        <f t="shared" si="9"/>
        <v>#N/A</v>
      </c>
      <c r="X43" s="38" t="e">
        <f t="shared" si="10"/>
        <v>#N/A</v>
      </c>
      <c r="Y43" s="5"/>
      <c r="Z43" s="11"/>
      <c r="AA43" s="11"/>
    </row>
    <row r="44" spans="1:29" ht="15.75" thickBot="1" x14ac:dyDescent="0.3">
      <c r="A44" s="15">
        <v>30</v>
      </c>
      <c r="B44" s="88"/>
      <c r="C44" s="88"/>
      <c r="D44" s="86" t="e">
        <f t="shared" si="0"/>
        <v>#N/A</v>
      </c>
      <c r="E44" s="86" t="e">
        <f t="shared" si="2"/>
        <v>#N/A</v>
      </c>
      <c r="F44" s="86" t="e">
        <f t="shared" si="3"/>
        <v>#N/A</v>
      </c>
      <c r="G44" s="87" t="e">
        <f t="shared" si="4"/>
        <v>#N/A</v>
      </c>
      <c r="H44" s="86" t="e">
        <f t="shared" si="5"/>
        <v>#N/A</v>
      </c>
      <c r="I44" s="86" t="e">
        <f t="shared" si="6"/>
        <v>#N/A</v>
      </c>
      <c r="J44" s="86" t="e">
        <f t="shared" si="7"/>
        <v>#N/A</v>
      </c>
      <c r="K44" s="87" t="e">
        <f t="shared" si="8"/>
        <v>#N/A</v>
      </c>
      <c r="L44" s="15" t="str">
        <f t="shared" si="1"/>
        <v/>
      </c>
      <c r="M44" s="5"/>
      <c r="N44" s="5"/>
      <c r="O44" s="5"/>
      <c r="P44" s="5"/>
      <c r="Q44" s="5"/>
      <c r="R44" s="5"/>
      <c r="S44" s="5"/>
      <c r="T44" s="5"/>
      <c r="U44" s="5"/>
      <c r="V44" s="5"/>
      <c r="W44" s="37" t="e">
        <f t="shared" si="9"/>
        <v>#N/A</v>
      </c>
      <c r="X44" s="38" t="e">
        <f t="shared" si="10"/>
        <v>#N/A</v>
      </c>
      <c r="Y44" s="5"/>
      <c r="Z44" s="11"/>
      <c r="AA44" s="11"/>
    </row>
    <row r="45" spans="1:29" ht="15.75" thickBot="1" x14ac:dyDescent="0.3">
      <c r="A45" s="15">
        <v>31</v>
      </c>
      <c r="B45" s="88"/>
      <c r="C45" s="88"/>
      <c r="D45" s="86" t="e">
        <f t="shared" si="0"/>
        <v>#N/A</v>
      </c>
      <c r="E45" s="86" t="e">
        <f t="shared" si="2"/>
        <v>#N/A</v>
      </c>
      <c r="F45" s="86" t="e">
        <f t="shared" si="3"/>
        <v>#N/A</v>
      </c>
      <c r="G45" s="87" t="e">
        <f t="shared" si="4"/>
        <v>#N/A</v>
      </c>
      <c r="H45" s="86" t="e">
        <f t="shared" si="5"/>
        <v>#N/A</v>
      </c>
      <c r="I45" s="86" t="e">
        <f t="shared" si="6"/>
        <v>#N/A</v>
      </c>
      <c r="J45" s="86" t="e">
        <f t="shared" si="7"/>
        <v>#N/A</v>
      </c>
      <c r="K45" s="87" t="e">
        <f t="shared" si="8"/>
        <v>#N/A</v>
      </c>
      <c r="L45" s="15" t="str">
        <f t="shared" si="1"/>
        <v/>
      </c>
      <c r="M45" s="5"/>
      <c r="N45" s="5"/>
      <c r="O45" s="5"/>
      <c r="P45" s="5"/>
      <c r="Q45" s="5"/>
      <c r="R45" s="5"/>
      <c r="S45" s="5"/>
      <c r="T45" s="5"/>
      <c r="U45" s="5"/>
      <c r="V45" s="5"/>
      <c r="W45" s="37" t="e">
        <f t="shared" si="9"/>
        <v>#N/A</v>
      </c>
      <c r="X45" s="38" t="e">
        <f t="shared" si="10"/>
        <v>#N/A</v>
      </c>
      <c r="Y45" s="5"/>
      <c r="Z45" s="57"/>
      <c r="AA45" s="57"/>
    </row>
    <row r="46" spans="1:29" ht="15.75" thickBot="1" x14ac:dyDescent="0.3">
      <c r="A46" s="15">
        <v>32</v>
      </c>
      <c r="B46" s="88"/>
      <c r="C46" s="88"/>
      <c r="D46" s="86" t="e">
        <f t="shared" si="0"/>
        <v>#N/A</v>
      </c>
      <c r="E46" s="86" t="e">
        <f t="shared" si="2"/>
        <v>#N/A</v>
      </c>
      <c r="F46" s="86" t="e">
        <f t="shared" si="3"/>
        <v>#N/A</v>
      </c>
      <c r="G46" s="87" t="e">
        <f t="shared" si="4"/>
        <v>#N/A</v>
      </c>
      <c r="H46" s="86" t="e">
        <f t="shared" si="5"/>
        <v>#N/A</v>
      </c>
      <c r="I46" s="86" t="e">
        <f t="shared" si="6"/>
        <v>#N/A</v>
      </c>
      <c r="J46" s="86" t="e">
        <f t="shared" si="7"/>
        <v>#N/A</v>
      </c>
      <c r="K46" s="87" t="e">
        <f t="shared" si="8"/>
        <v>#N/A</v>
      </c>
      <c r="L46" s="15" t="str">
        <f t="shared" si="1"/>
        <v/>
      </c>
      <c r="M46" s="5"/>
      <c r="N46" s="16"/>
      <c r="O46" s="16"/>
      <c r="P46" s="16"/>
      <c r="Q46" s="5"/>
      <c r="R46" s="5"/>
      <c r="S46" s="5"/>
      <c r="T46" s="5"/>
      <c r="U46" s="5"/>
      <c r="V46" s="5"/>
      <c r="W46" s="37" t="e">
        <f t="shared" si="9"/>
        <v>#N/A</v>
      </c>
      <c r="X46" s="38" t="e">
        <f t="shared" si="10"/>
        <v>#N/A</v>
      </c>
      <c r="Y46" s="5"/>
      <c r="Z46" s="57"/>
      <c r="AA46" s="57"/>
      <c r="AC46" s="54"/>
    </row>
    <row r="47" spans="1:29" ht="15.75" thickBot="1" x14ac:dyDescent="0.3">
      <c r="A47" s="15">
        <v>33</v>
      </c>
      <c r="B47" s="88"/>
      <c r="C47" s="88"/>
      <c r="D47" s="86" t="e">
        <f t="shared" si="0"/>
        <v>#N/A</v>
      </c>
      <c r="E47" s="86" t="e">
        <f t="shared" si="2"/>
        <v>#N/A</v>
      </c>
      <c r="F47" s="86" t="e">
        <f t="shared" si="3"/>
        <v>#N/A</v>
      </c>
      <c r="G47" s="87" t="e">
        <f t="shared" si="4"/>
        <v>#N/A</v>
      </c>
      <c r="H47" s="86" t="e">
        <f t="shared" si="5"/>
        <v>#N/A</v>
      </c>
      <c r="I47" s="86" t="e">
        <f t="shared" si="6"/>
        <v>#N/A</v>
      </c>
      <c r="J47" s="86" t="e">
        <f t="shared" si="7"/>
        <v>#N/A</v>
      </c>
      <c r="K47" s="87" t="e">
        <f t="shared" si="8"/>
        <v>#N/A</v>
      </c>
      <c r="L47" s="15" t="str">
        <f t="shared" si="1"/>
        <v/>
      </c>
      <c r="M47" s="5"/>
      <c r="N47" s="14"/>
      <c r="O47" s="14"/>
      <c r="P47" s="14"/>
      <c r="Q47" s="5"/>
      <c r="R47" s="5"/>
      <c r="S47" s="5"/>
      <c r="T47" s="5"/>
      <c r="U47" s="5"/>
      <c r="V47" s="5"/>
      <c r="W47" s="37" t="e">
        <f t="shared" si="9"/>
        <v>#N/A</v>
      </c>
      <c r="X47" s="38" t="e">
        <f t="shared" si="10"/>
        <v>#N/A</v>
      </c>
      <c r="Y47" s="5"/>
      <c r="Z47" s="57"/>
      <c r="AA47" s="57"/>
    </row>
    <row r="48" spans="1:29" ht="15.75" thickBot="1" x14ac:dyDescent="0.3">
      <c r="A48" s="15">
        <v>34</v>
      </c>
      <c r="B48" s="88"/>
      <c r="C48" s="88"/>
      <c r="D48" s="86" t="e">
        <f t="shared" si="0"/>
        <v>#N/A</v>
      </c>
      <c r="E48" s="86" t="e">
        <f t="shared" si="2"/>
        <v>#N/A</v>
      </c>
      <c r="F48" s="86" t="e">
        <f t="shared" si="3"/>
        <v>#N/A</v>
      </c>
      <c r="G48" s="87" t="e">
        <f t="shared" si="4"/>
        <v>#N/A</v>
      </c>
      <c r="H48" s="86" t="e">
        <f t="shared" si="5"/>
        <v>#N/A</v>
      </c>
      <c r="I48" s="86" t="e">
        <f t="shared" si="6"/>
        <v>#N/A</v>
      </c>
      <c r="J48" s="86" t="e">
        <f t="shared" si="7"/>
        <v>#N/A</v>
      </c>
      <c r="K48" s="87" t="e">
        <f t="shared" si="8"/>
        <v>#N/A</v>
      </c>
      <c r="L48" s="15" t="str">
        <f t="shared" si="1"/>
        <v/>
      </c>
      <c r="M48" s="5"/>
      <c r="N48" s="14"/>
      <c r="O48" s="14"/>
      <c r="P48" s="14"/>
      <c r="Q48" s="5"/>
      <c r="R48" s="5"/>
      <c r="S48" s="5"/>
      <c r="T48" s="5"/>
      <c r="U48" s="5"/>
      <c r="V48" s="5"/>
      <c r="W48" s="37" t="e">
        <f t="shared" si="9"/>
        <v>#N/A</v>
      </c>
      <c r="X48" s="38" t="e">
        <f t="shared" si="10"/>
        <v>#N/A</v>
      </c>
      <c r="Y48" s="5"/>
      <c r="Z48" s="57"/>
      <c r="AA48" s="57"/>
    </row>
    <row r="49" spans="1:35" ht="15.75" thickBot="1" x14ac:dyDescent="0.3">
      <c r="A49" s="15">
        <v>35</v>
      </c>
      <c r="B49" s="88"/>
      <c r="C49" s="124"/>
      <c r="D49" s="86" t="e">
        <f t="shared" si="0"/>
        <v>#N/A</v>
      </c>
      <c r="E49" s="86" t="e">
        <f t="shared" si="2"/>
        <v>#N/A</v>
      </c>
      <c r="F49" s="86" t="e">
        <f t="shared" si="3"/>
        <v>#N/A</v>
      </c>
      <c r="G49" s="87" t="e">
        <f t="shared" si="4"/>
        <v>#N/A</v>
      </c>
      <c r="H49" s="86" t="e">
        <f t="shared" si="5"/>
        <v>#N/A</v>
      </c>
      <c r="I49" s="86" t="e">
        <f t="shared" si="6"/>
        <v>#N/A</v>
      </c>
      <c r="J49" s="86" t="e">
        <f t="shared" si="7"/>
        <v>#N/A</v>
      </c>
      <c r="K49" s="87" t="e">
        <f t="shared" si="8"/>
        <v>#N/A</v>
      </c>
      <c r="L49" s="15" t="str">
        <f t="shared" si="1"/>
        <v/>
      </c>
      <c r="M49" s="5"/>
      <c r="N49" s="34"/>
      <c r="O49" s="34"/>
      <c r="P49" s="34"/>
      <c r="Q49" s="5"/>
      <c r="R49" s="5"/>
      <c r="S49" s="5"/>
      <c r="T49" s="5"/>
      <c r="U49" s="5"/>
      <c r="V49" s="5"/>
      <c r="W49" s="37" t="e">
        <f t="shared" si="9"/>
        <v>#N/A</v>
      </c>
      <c r="X49" s="38" t="e">
        <f t="shared" si="10"/>
        <v>#N/A</v>
      </c>
      <c r="Y49" s="5"/>
      <c r="Z49" s="57"/>
      <c r="AA49" s="57"/>
    </row>
    <row r="50" spans="1:35" ht="15.75" thickBot="1" x14ac:dyDescent="0.3">
      <c r="A50" s="15">
        <v>36</v>
      </c>
      <c r="B50" s="88"/>
      <c r="C50" s="124"/>
      <c r="D50" s="86" t="e">
        <f t="shared" si="0"/>
        <v>#N/A</v>
      </c>
      <c r="E50" s="86" t="e">
        <f t="shared" si="2"/>
        <v>#N/A</v>
      </c>
      <c r="F50" s="86" t="e">
        <f t="shared" si="3"/>
        <v>#N/A</v>
      </c>
      <c r="G50" s="87" t="e">
        <f t="shared" si="4"/>
        <v>#N/A</v>
      </c>
      <c r="H50" s="86" t="e">
        <f t="shared" si="5"/>
        <v>#N/A</v>
      </c>
      <c r="I50" s="86" t="e">
        <f t="shared" si="6"/>
        <v>#N/A</v>
      </c>
      <c r="J50" s="86" t="e">
        <f t="shared" si="7"/>
        <v>#N/A</v>
      </c>
      <c r="K50" s="87" t="e">
        <f t="shared" si="8"/>
        <v>#N/A</v>
      </c>
      <c r="L50" s="15" t="str">
        <f t="shared" si="1"/>
        <v/>
      </c>
      <c r="M50" s="5"/>
      <c r="N50" s="9"/>
      <c r="O50" s="9"/>
      <c r="P50" s="9"/>
      <c r="Q50" s="5"/>
      <c r="R50" s="5"/>
      <c r="S50" s="5"/>
      <c r="T50" s="5"/>
      <c r="U50" s="5"/>
      <c r="V50" s="5"/>
      <c r="W50" s="37" t="e">
        <f t="shared" si="9"/>
        <v>#N/A</v>
      </c>
      <c r="X50" s="38" t="e">
        <f t="shared" si="10"/>
        <v>#N/A</v>
      </c>
      <c r="Y50" s="5"/>
      <c r="Z50" s="57"/>
      <c r="AA50" s="57"/>
    </row>
    <row r="51" spans="1:35" ht="15.75" thickBot="1" x14ac:dyDescent="0.3">
      <c r="A51" s="15">
        <v>37</v>
      </c>
      <c r="B51" s="88"/>
      <c r="C51" s="124"/>
      <c r="D51" s="86" t="e">
        <f t="shared" si="0"/>
        <v>#N/A</v>
      </c>
      <c r="E51" s="86" t="e">
        <f t="shared" si="2"/>
        <v>#N/A</v>
      </c>
      <c r="F51" s="86" t="e">
        <f t="shared" si="3"/>
        <v>#N/A</v>
      </c>
      <c r="G51" s="87" t="e">
        <f t="shared" si="4"/>
        <v>#N/A</v>
      </c>
      <c r="H51" s="86" t="e">
        <f t="shared" si="5"/>
        <v>#N/A</v>
      </c>
      <c r="I51" s="86" t="e">
        <f t="shared" si="6"/>
        <v>#N/A</v>
      </c>
      <c r="J51" s="86" t="e">
        <f t="shared" si="7"/>
        <v>#N/A</v>
      </c>
      <c r="K51" s="87" t="e">
        <f t="shared" si="8"/>
        <v>#N/A</v>
      </c>
      <c r="L51" s="15" t="str">
        <f t="shared" si="1"/>
        <v/>
      </c>
      <c r="M51" s="5"/>
      <c r="N51" s="9"/>
      <c r="O51" s="9"/>
      <c r="P51" s="9"/>
      <c r="Q51" s="5"/>
      <c r="R51" s="5"/>
      <c r="S51" s="5"/>
      <c r="T51" s="5"/>
      <c r="U51" s="5"/>
      <c r="V51" s="5"/>
      <c r="W51" s="37" t="e">
        <f t="shared" si="9"/>
        <v>#N/A</v>
      </c>
      <c r="X51" s="38" t="e">
        <f t="shared" si="10"/>
        <v>#N/A</v>
      </c>
      <c r="Y51" s="5"/>
      <c r="Z51" s="57"/>
      <c r="AA51" s="57"/>
    </row>
    <row r="52" spans="1:35" ht="15.75" thickBot="1" x14ac:dyDescent="0.3">
      <c r="A52" s="15">
        <v>38</v>
      </c>
      <c r="B52" s="88"/>
      <c r="C52" s="124"/>
      <c r="D52" s="86" t="e">
        <f t="shared" si="0"/>
        <v>#N/A</v>
      </c>
      <c r="E52" s="86" t="e">
        <f t="shared" si="2"/>
        <v>#N/A</v>
      </c>
      <c r="F52" s="86" t="e">
        <f t="shared" si="3"/>
        <v>#N/A</v>
      </c>
      <c r="G52" s="87" t="e">
        <f t="shared" si="4"/>
        <v>#N/A</v>
      </c>
      <c r="H52" s="86" t="e">
        <f t="shared" si="5"/>
        <v>#N/A</v>
      </c>
      <c r="I52" s="86" t="e">
        <f t="shared" si="6"/>
        <v>#N/A</v>
      </c>
      <c r="J52" s="86" t="e">
        <f t="shared" si="7"/>
        <v>#N/A</v>
      </c>
      <c r="K52" s="87" t="e">
        <f t="shared" si="8"/>
        <v>#N/A</v>
      </c>
      <c r="L52" s="15" t="str">
        <f t="shared" si="1"/>
        <v/>
      </c>
      <c r="M52" s="5"/>
      <c r="N52" s="9"/>
      <c r="O52" s="9"/>
      <c r="P52" s="9"/>
      <c r="Q52" s="5"/>
      <c r="R52" s="5"/>
      <c r="S52" s="5"/>
      <c r="T52" s="5"/>
      <c r="U52" s="5"/>
      <c r="V52" s="5"/>
      <c r="W52" s="37" t="e">
        <f t="shared" si="9"/>
        <v>#N/A</v>
      </c>
      <c r="X52" s="38" t="e">
        <f t="shared" si="10"/>
        <v>#N/A</v>
      </c>
      <c r="Y52" s="5"/>
      <c r="Z52" s="57"/>
      <c r="AA52" s="57"/>
    </row>
    <row r="53" spans="1:35" ht="15.75" thickBot="1" x14ac:dyDescent="0.3">
      <c r="A53" s="15">
        <v>39</v>
      </c>
      <c r="B53" s="88"/>
      <c r="C53" s="124"/>
      <c r="D53" s="86" t="e">
        <f t="shared" si="0"/>
        <v>#N/A</v>
      </c>
      <c r="E53" s="86" t="e">
        <f t="shared" si="2"/>
        <v>#N/A</v>
      </c>
      <c r="F53" s="86" t="e">
        <f t="shared" si="3"/>
        <v>#N/A</v>
      </c>
      <c r="G53" s="87" t="e">
        <f t="shared" si="4"/>
        <v>#N/A</v>
      </c>
      <c r="H53" s="86" t="e">
        <f t="shared" si="5"/>
        <v>#N/A</v>
      </c>
      <c r="I53" s="86" t="e">
        <f t="shared" si="6"/>
        <v>#N/A</v>
      </c>
      <c r="J53" s="86" t="e">
        <f t="shared" si="7"/>
        <v>#N/A</v>
      </c>
      <c r="K53" s="87" t="e">
        <f t="shared" si="8"/>
        <v>#N/A</v>
      </c>
      <c r="L53" s="15" t="str">
        <f t="shared" si="1"/>
        <v/>
      </c>
      <c r="M53" s="5"/>
      <c r="N53" s="9"/>
      <c r="O53" s="9"/>
      <c r="P53" s="9"/>
      <c r="Q53" s="5"/>
      <c r="R53" s="5"/>
      <c r="S53" s="5"/>
      <c r="T53" s="5"/>
      <c r="U53" s="5"/>
      <c r="V53" s="5"/>
      <c r="W53" s="37" t="e">
        <f t="shared" si="9"/>
        <v>#N/A</v>
      </c>
      <c r="X53" s="38" t="e">
        <f t="shared" si="10"/>
        <v>#N/A</v>
      </c>
      <c r="Y53" s="5"/>
      <c r="Z53" s="57"/>
      <c r="AA53" s="57"/>
    </row>
    <row r="54" spans="1:35" ht="15.75" thickBot="1" x14ac:dyDescent="0.3">
      <c r="A54" s="15">
        <v>40</v>
      </c>
      <c r="B54" s="88"/>
      <c r="C54" s="124"/>
      <c r="D54" s="86" t="e">
        <f t="shared" si="0"/>
        <v>#N/A</v>
      </c>
      <c r="E54" s="86" t="e">
        <f t="shared" si="2"/>
        <v>#N/A</v>
      </c>
      <c r="F54" s="86" t="e">
        <f t="shared" si="3"/>
        <v>#N/A</v>
      </c>
      <c r="G54" s="87" t="e">
        <f t="shared" si="4"/>
        <v>#N/A</v>
      </c>
      <c r="H54" s="86" t="e">
        <f t="shared" si="5"/>
        <v>#N/A</v>
      </c>
      <c r="I54" s="86" t="e">
        <f t="shared" si="6"/>
        <v>#N/A</v>
      </c>
      <c r="J54" s="86" t="e">
        <f t="shared" si="7"/>
        <v>#N/A</v>
      </c>
      <c r="K54" s="87" t="e">
        <f t="shared" si="8"/>
        <v>#N/A</v>
      </c>
      <c r="L54" s="15" t="str">
        <f t="shared" si="1"/>
        <v/>
      </c>
      <c r="M54" s="5"/>
      <c r="N54" s="35"/>
      <c r="O54" s="35"/>
      <c r="P54" s="35"/>
      <c r="Q54" s="36"/>
      <c r="R54" s="36"/>
      <c r="S54" s="36"/>
      <c r="T54" s="36"/>
      <c r="U54" s="36"/>
      <c r="V54" s="36"/>
      <c r="W54" s="37" t="e">
        <f t="shared" si="9"/>
        <v>#N/A</v>
      </c>
      <c r="X54" s="38" t="e">
        <f t="shared" si="10"/>
        <v>#N/A</v>
      </c>
      <c r="Y54" s="36"/>
      <c r="Z54" s="57"/>
      <c r="AA54" s="57"/>
      <c r="AB54" s="18"/>
      <c r="AC54" s="18"/>
      <c r="AD54" s="18"/>
      <c r="AE54" s="18"/>
      <c r="AF54" s="18"/>
      <c r="AG54" s="18"/>
      <c r="AH54" s="18"/>
      <c r="AI54" s="18"/>
    </row>
    <row r="55" spans="1:35" ht="15.75" thickBot="1" x14ac:dyDescent="0.3">
      <c r="A55" s="15">
        <v>41</v>
      </c>
      <c r="B55" s="88"/>
      <c r="C55" s="124"/>
      <c r="D55" s="86" t="e">
        <f t="shared" si="0"/>
        <v>#N/A</v>
      </c>
      <c r="E55" s="86" t="e">
        <f t="shared" si="2"/>
        <v>#N/A</v>
      </c>
      <c r="F55" s="86" t="e">
        <f t="shared" si="3"/>
        <v>#N/A</v>
      </c>
      <c r="G55" s="87" t="e">
        <f t="shared" si="4"/>
        <v>#N/A</v>
      </c>
      <c r="H55" s="86" t="e">
        <f t="shared" si="5"/>
        <v>#N/A</v>
      </c>
      <c r="I55" s="86" t="e">
        <f t="shared" si="6"/>
        <v>#N/A</v>
      </c>
      <c r="J55" s="86" t="e">
        <f t="shared" si="7"/>
        <v>#N/A</v>
      </c>
      <c r="K55" s="87" t="e">
        <f t="shared" si="8"/>
        <v>#N/A</v>
      </c>
      <c r="L55" s="15" t="str">
        <f t="shared" si="1"/>
        <v/>
      </c>
      <c r="M55" s="5"/>
      <c r="N55" s="36"/>
      <c r="O55" s="36"/>
      <c r="P55" s="36"/>
      <c r="Q55" s="36"/>
      <c r="R55" s="36"/>
      <c r="S55" s="36"/>
      <c r="T55" s="36"/>
      <c r="U55" s="36"/>
      <c r="V55" s="36"/>
      <c r="W55" s="37" t="e">
        <f t="shared" si="9"/>
        <v>#N/A</v>
      </c>
      <c r="X55" s="38" t="e">
        <f t="shared" si="10"/>
        <v>#N/A</v>
      </c>
      <c r="Y55" s="36"/>
      <c r="Z55" s="57"/>
      <c r="AA55" s="57"/>
      <c r="AB55" s="18"/>
      <c r="AC55" s="18"/>
      <c r="AD55" s="18"/>
      <c r="AE55" s="18"/>
      <c r="AF55" s="18"/>
      <c r="AG55" s="18"/>
      <c r="AH55" s="18"/>
      <c r="AI55" s="18"/>
    </row>
    <row r="56" spans="1:35" ht="15.75" thickBot="1" x14ac:dyDescent="0.3">
      <c r="A56" s="15">
        <v>42</v>
      </c>
      <c r="B56" s="88"/>
      <c r="C56" s="124"/>
      <c r="D56" s="86" t="e">
        <f t="shared" si="0"/>
        <v>#N/A</v>
      </c>
      <c r="E56" s="86" t="e">
        <f t="shared" si="2"/>
        <v>#N/A</v>
      </c>
      <c r="F56" s="86" t="e">
        <f t="shared" si="3"/>
        <v>#N/A</v>
      </c>
      <c r="G56" s="87" t="e">
        <f t="shared" si="4"/>
        <v>#N/A</v>
      </c>
      <c r="H56" s="86" t="e">
        <f t="shared" si="5"/>
        <v>#N/A</v>
      </c>
      <c r="I56" s="86" t="e">
        <f t="shared" si="6"/>
        <v>#N/A</v>
      </c>
      <c r="J56" s="86" t="e">
        <f t="shared" si="7"/>
        <v>#N/A</v>
      </c>
      <c r="K56" s="87" t="e">
        <f t="shared" si="8"/>
        <v>#N/A</v>
      </c>
      <c r="L56" s="15" t="str">
        <f t="shared" si="1"/>
        <v/>
      </c>
      <c r="M56" s="5"/>
      <c r="N56" s="36"/>
      <c r="O56" s="36"/>
      <c r="P56" s="36"/>
      <c r="Q56" s="36"/>
      <c r="R56" s="36"/>
      <c r="S56" s="36"/>
      <c r="T56" s="36"/>
      <c r="U56" s="36"/>
      <c r="V56" s="36"/>
      <c r="W56" s="37" t="e">
        <f t="shared" si="9"/>
        <v>#N/A</v>
      </c>
      <c r="X56" s="38" t="e">
        <f t="shared" si="10"/>
        <v>#N/A</v>
      </c>
      <c r="Y56" s="36"/>
      <c r="Z56" s="57"/>
      <c r="AA56" s="57"/>
      <c r="AB56" s="18"/>
      <c r="AC56" s="18"/>
      <c r="AD56" s="18"/>
      <c r="AE56" s="18"/>
      <c r="AF56" s="18"/>
      <c r="AG56" s="18"/>
      <c r="AH56" s="18"/>
      <c r="AI56" s="18"/>
    </row>
    <row r="57" spans="1:35" ht="15.75" thickBot="1" x14ac:dyDescent="0.3">
      <c r="A57" s="15">
        <v>43</v>
      </c>
      <c r="B57" s="88"/>
      <c r="C57" s="124"/>
      <c r="D57" s="86" t="e">
        <f t="shared" si="0"/>
        <v>#N/A</v>
      </c>
      <c r="E57" s="86" t="e">
        <f t="shared" si="2"/>
        <v>#N/A</v>
      </c>
      <c r="F57" s="86" t="e">
        <f t="shared" si="3"/>
        <v>#N/A</v>
      </c>
      <c r="G57" s="87" t="e">
        <f t="shared" si="4"/>
        <v>#N/A</v>
      </c>
      <c r="H57" s="86" t="e">
        <f t="shared" si="5"/>
        <v>#N/A</v>
      </c>
      <c r="I57" s="86" t="e">
        <f t="shared" si="6"/>
        <v>#N/A</v>
      </c>
      <c r="J57" s="86" t="e">
        <f t="shared" si="7"/>
        <v>#N/A</v>
      </c>
      <c r="K57" s="87" t="e">
        <f t="shared" si="8"/>
        <v>#N/A</v>
      </c>
      <c r="L57" s="15" t="str">
        <f t="shared" si="1"/>
        <v/>
      </c>
      <c r="M57" s="5"/>
      <c r="N57" s="36"/>
      <c r="O57" s="36"/>
      <c r="P57" s="36"/>
      <c r="Q57" s="36"/>
      <c r="R57" s="36"/>
      <c r="S57" s="36"/>
      <c r="T57" s="36"/>
      <c r="U57" s="36"/>
      <c r="V57" s="36"/>
      <c r="W57" s="37" t="e">
        <f t="shared" si="9"/>
        <v>#N/A</v>
      </c>
      <c r="X57" s="38" t="e">
        <f t="shared" si="10"/>
        <v>#N/A</v>
      </c>
      <c r="Y57" s="36"/>
      <c r="Z57" s="57"/>
      <c r="AA57" s="57"/>
      <c r="AB57" s="18"/>
      <c r="AC57" s="18"/>
      <c r="AD57" s="18"/>
      <c r="AE57" s="18"/>
      <c r="AF57" s="18"/>
      <c r="AG57" s="18"/>
      <c r="AH57" s="18"/>
      <c r="AI57" s="18"/>
    </row>
    <row r="58" spans="1:35" ht="15.75" thickBot="1" x14ac:dyDescent="0.3">
      <c r="A58" s="15">
        <v>44</v>
      </c>
      <c r="B58" s="88"/>
      <c r="C58" s="124"/>
      <c r="D58" s="86" t="e">
        <f t="shared" si="0"/>
        <v>#N/A</v>
      </c>
      <c r="E58" s="86" t="e">
        <f t="shared" si="2"/>
        <v>#N/A</v>
      </c>
      <c r="F58" s="86" t="e">
        <f t="shared" si="3"/>
        <v>#N/A</v>
      </c>
      <c r="G58" s="87" t="e">
        <f t="shared" si="4"/>
        <v>#N/A</v>
      </c>
      <c r="H58" s="86" t="e">
        <f t="shared" si="5"/>
        <v>#N/A</v>
      </c>
      <c r="I58" s="86" t="e">
        <f t="shared" si="6"/>
        <v>#N/A</v>
      </c>
      <c r="J58" s="86" t="e">
        <f t="shared" si="7"/>
        <v>#N/A</v>
      </c>
      <c r="K58" s="87" t="e">
        <f t="shared" si="8"/>
        <v>#N/A</v>
      </c>
      <c r="L58" s="15" t="str">
        <f t="shared" si="1"/>
        <v/>
      </c>
      <c r="M58" s="5"/>
      <c r="N58" s="36"/>
      <c r="O58" s="36"/>
      <c r="P58" s="36"/>
      <c r="Q58" s="36"/>
      <c r="R58" s="36"/>
      <c r="S58" s="36"/>
      <c r="T58" s="36"/>
      <c r="U58" s="36"/>
      <c r="V58" s="36"/>
      <c r="W58" s="37" t="e">
        <f t="shared" si="9"/>
        <v>#N/A</v>
      </c>
      <c r="X58" s="38" t="e">
        <f t="shared" si="10"/>
        <v>#N/A</v>
      </c>
      <c r="Y58" s="36"/>
      <c r="Z58" s="57"/>
      <c r="AA58" s="57"/>
      <c r="AB58" s="18"/>
      <c r="AC58" s="18"/>
      <c r="AD58" s="18"/>
      <c r="AE58" s="18"/>
      <c r="AF58" s="18"/>
      <c r="AG58" s="18"/>
      <c r="AH58" s="18"/>
      <c r="AI58" s="18"/>
    </row>
    <row r="59" spans="1:35" ht="15.75" thickBot="1" x14ac:dyDescent="0.3">
      <c r="A59" s="15">
        <v>45</v>
      </c>
      <c r="B59" s="88"/>
      <c r="C59" s="124"/>
      <c r="D59" s="86" t="e">
        <f t="shared" si="0"/>
        <v>#N/A</v>
      </c>
      <c r="E59" s="86" t="e">
        <f t="shared" si="2"/>
        <v>#N/A</v>
      </c>
      <c r="F59" s="86" t="e">
        <f t="shared" si="3"/>
        <v>#N/A</v>
      </c>
      <c r="G59" s="87" t="e">
        <f t="shared" si="4"/>
        <v>#N/A</v>
      </c>
      <c r="H59" s="86" t="e">
        <f t="shared" si="5"/>
        <v>#N/A</v>
      </c>
      <c r="I59" s="86" t="e">
        <f t="shared" si="6"/>
        <v>#N/A</v>
      </c>
      <c r="J59" s="86" t="e">
        <f t="shared" si="7"/>
        <v>#N/A</v>
      </c>
      <c r="K59" s="87" t="e">
        <f t="shared" si="8"/>
        <v>#N/A</v>
      </c>
      <c r="L59" s="15" t="str">
        <f t="shared" si="1"/>
        <v/>
      </c>
      <c r="M59" s="259" t="s">
        <v>108</v>
      </c>
      <c r="N59" s="259"/>
      <c r="O59" s="167" t="s">
        <v>172</v>
      </c>
      <c r="P59" s="70"/>
      <c r="Q59" s="36"/>
      <c r="R59" s="36"/>
      <c r="S59" s="36"/>
      <c r="T59" s="36"/>
      <c r="U59" s="36"/>
      <c r="V59" s="36"/>
      <c r="W59" s="37" t="e">
        <f t="shared" si="9"/>
        <v>#N/A</v>
      </c>
      <c r="X59" s="38" t="e">
        <f t="shared" si="10"/>
        <v>#N/A</v>
      </c>
      <c r="Y59" s="36"/>
      <c r="Z59" s="57"/>
      <c r="AA59" s="57"/>
      <c r="AB59" s="18"/>
      <c r="AC59" s="18"/>
      <c r="AD59" s="18"/>
      <c r="AE59" s="18"/>
      <c r="AF59" s="18"/>
      <c r="AG59" s="18"/>
      <c r="AH59" s="18"/>
      <c r="AI59" s="18"/>
    </row>
    <row r="60" spans="1:35" ht="15.75" thickBot="1" x14ac:dyDescent="0.3">
      <c r="A60" s="15">
        <v>46</v>
      </c>
      <c r="B60" s="88"/>
      <c r="C60" s="124"/>
      <c r="D60" s="86" t="e">
        <f t="shared" si="0"/>
        <v>#N/A</v>
      </c>
      <c r="E60" s="86" t="e">
        <f t="shared" si="2"/>
        <v>#N/A</v>
      </c>
      <c r="F60" s="86" t="e">
        <f t="shared" si="3"/>
        <v>#N/A</v>
      </c>
      <c r="G60" s="87" t="e">
        <f t="shared" si="4"/>
        <v>#N/A</v>
      </c>
      <c r="H60" s="86" t="e">
        <f t="shared" si="5"/>
        <v>#N/A</v>
      </c>
      <c r="I60" s="86" t="e">
        <f t="shared" si="6"/>
        <v>#N/A</v>
      </c>
      <c r="J60" s="86" t="e">
        <f t="shared" si="7"/>
        <v>#N/A</v>
      </c>
      <c r="K60" s="87" t="e">
        <f t="shared" si="8"/>
        <v>#N/A</v>
      </c>
      <c r="L60" s="15" t="str">
        <f t="shared" si="1"/>
        <v/>
      </c>
      <c r="M60" s="5"/>
      <c r="N60" s="36"/>
      <c r="O60" s="38" t="s">
        <v>107</v>
      </c>
      <c r="P60" s="70"/>
      <c r="Q60" s="36"/>
      <c r="R60" s="36"/>
      <c r="S60" s="36"/>
      <c r="T60" s="36"/>
      <c r="U60" s="36"/>
      <c r="V60" s="36"/>
      <c r="W60" s="37" t="e">
        <f t="shared" si="9"/>
        <v>#N/A</v>
      </c>
      <c r="X60" s="38" t="e">
        <f t="shared" si="10"/>
        <v>#N/A</v>
      </c>
      <c r="Y60" s="36"/>
      <c r="Z60" s="57"/>
      <c r="AA60" s="57"/>
      <c r="AB60" s="18"/>
      <c r="AC60" s="18"/>
      <c r="AD60" s="18"/>
      <c r="AE60" s="18"/>
      <c r="AF60" s="18"/>
      <c r="AG60" s="18"/>
      <c r="AH60" s="18"/>
      <c r="AI60" s="18"/>
    </row>
    <row r="61" spans="1:35" ht="15.75" thickBot="1" x14ac:dyDescent="0.3">
      <c r="A61" s="15">
        <v>47</v>
      </c>
      <c r="B61" s="88"/>
      <c r="C61" s="124"/>
      <c r="D61" s="86" t="e">
        <f t="shared" si="0"/>
        <v>#N/A</v>
      </c>
      <c r="E61" s="86" t="e">
        <f t="shared" si="2"/>
        <v>#N/A</v>
      </c>
      <c r="F61" s="86" t="e">
        <f t="shared" si="3"/>
        <v>#N/A</v>
      </c>
      <c r="G61" s="87" t="e">
        <f t="shared" si="4"/>
        <v>#N/A</v>
      </c>
      <c r="H61" s="86" t="e">
        <f t="shared" si="5"/>
        <v>#N/A</v>
      </c>
      <c r="I61" s="86" t="e">
        <f t="shared" si="6"/>
        <v>#N/A</v>
      </c>
      <c r="J61" s="86" t="e">
        <f t="shared" si="7"/>
        <v>#N/A</v>
      </c>
      <c r="K61" s="87" t="e">
        <f t="shared" si="8"/>
        <v>#N/A</v>
      </c>
      <c r="L61" s="15" t="str">
        <f t="shared" si="1"/>
        <v/>
      </c>
      <c r="M61" s="5"/>
      <c r="N61" s="36"/>
      <c r="O61" s="70" t="s">
        <v>172</v>
      </c>
      <c r="P61" s="36"/>
      <c r="Q61" s="36"/>
      <c r="R61" s="36"/>
      <c r="S61" s="36"/>
      <c r="T61" s="36"/>
      <c r="U61" s="36"/>
      <c r="V61" s="36"/>
      <c r="W61" s="37" t="e">
        <f t="shared" si="9"/>
        <v>#N/A</v>
      </c>
      <c r="X61" s="38" t="e">
        <f t="shared" si="10"/>
        <v>#N/A</v>
      </c>
      <c r="Y61" s="36"/>
      <c r="Z61" s="57"/>
      <c r="AA61" s="57"/>
      <c r="AB61" s="18"/>
      <c r="AC61" s="18"/>
      <c r="AD61" s="18"/>
      <c r="AE61" s="18"/>
      <c r="AF61" s="18"/>
      <c r="AG61" s="18"/>
      <c r="AH61" s="18"/>
      <c r="AI61" s="18"/>
    </row>
    <row r="62" spans="1:35" ht="15.75" thickBot="1" x14ac:dyDescent="0.3">
      <c r="A62" s="15">
        <v>48</v>
      </c>
      <c r="B62" s="88"/>
      <c r="C62" s="124"/>
      <c r="D62" s="86" t="e">
        <f t="shared" si="0"/>
        <v>#N/A</v>
      </c>
      <c r="E62" s="86" t="e">
        <f t="shared" si="2"/>
        <v>#N/A</v>
      </c>
      <c r="F62" s="86" t="e">
        <f t="shared" si="3"/>
        <v>#N/A</v>
      </c>
      <c r="G62" s="87" t="e">
        <f t="shared" si="4"/>
        <v>#N/A</v>
      </c>
      <c r="H62" s="86" t="e">
        <f t="shared" si="5"/>
        <v>#N/A</v>
      </c>
      <c r="I62" s="86" t="e">
        <f t="shared" si="6"/>
        <v>#N/A</v>
      </c>
      <c r="J62" s="86" t="e">
        <f t="shared" si="7"/>
        <v>#N/A</v>
      </c>
      <c r="K62" s="87" t="e">
        <f t="shared" si="8"/>
        <v>#N/A</v>
      </c>
      <c r="L62" s="15" t="str">
        <f t="shared" si="1"/>
        <v/>
      </c>
      <c r="M62" s="5"/>
      <c r="N62" s="36"/>
      <c r="O62" s="70" t="s">
        <v>171</v>
      </c>
      <c r="P62" s="36"/>
      <c r="Q62" s="36"/>
      <c r="R62" s="36"/>
      <c r="S62" s="36"/>
      <c r="T62" s="36"/>
      <c r="U62" s="36"/>
      <c r="V62" s="36"/>
      <c r="W62" s="37" t="e">
        <f t="shared" si="9"/>
        <v>#N/A</v>
      </c>
      <c r="X62" s="38" t="e">
        <f t="shared" si="10"/>
        <v>#N/A</v>
      </c>
      <c r="Y62" s="36"/>
      <c r="Z62" s="57"/>
      <c r="AA62" s="57"/>
      <c r="AB62" s="18"/>
      <c r="AC62" s="18"/>
      <c r="AD62" s="18"/>
      <c r="AE62" s="18"/>
      <c r="AF62" s="18"/>
      <c r="AG62" s="18"/>
      <c r="AH62" s="18"/>
      <c r="AI62" s="18"/>
    </row>
    <row r="63" spans="1:35" ht="16.5" thickBot="1" x14ac:dyDescent="0.3">
      <c r="A63" s="15">
        <v>49</v>
      </c>
      <c r="B63" s="88"/>
      <c r="C63" s="124"/>
      <c r="D63" s="86" t="e">
        <f t="shared" si="0"/>
        <v>#N/A</v>
      </c>
      <c r="E63" s="86" t="e">
        <f t="shared" si="2"/>
        <v>#N/A</v>
      </c>
      <c r="F63" s="86" t="e">
        <f t="shared" si="3"/>
        <v>#N/A</v>
      </c>
      <c r="G63" s="87" t="e">
        <f t="shared" si="4"/>
        <v>#N/A</v>
      </c>
      <c r="H63" s="86" t="e">
        <f t="shared" si="5"/>
        <v>#N/A</v>
      </c>
      <c r="I63" s="86" t="e">
        <f t="shared" si="6"/>
        <v>#N/A</v>
      </c>
      <c r="J63" s="86" t="e">
        <f t="shared" si="7"/>
        <v>#N/A</v>
      </c>
      <c r="K63" s="87" t="e">
        <f t="shared" si="8"/>
        <v>#N/A</v>
      </c>
      <c r="L63" s="15" t="str">
        <f t="shared" si="1"/>
        <v/>
      </c>
      <c r="M63" s="10" t="s">
        <v>22</v>
      </c>
      <c r="N63" s="36"/>
      <c r="O63" s="36"/>
      <c r="P63" s="36"/>
      <c r="Q63" s="36"/>
      <c r="R63" s="36"/>
      <c r="S63" s="36"/>
      <c r="T63" s="36"/>
      <c r="U63" s="36"/>
      <c r="V63" s="36"/>
      <c r="W63" s="37" t="e">
        <f t="shared" si="9"/>
        <v>#N/A</v>
      </c>
      <c r="X63" s="38" t="e">
        <f t="shared" si="10"/>
        <v>#N/A</v>
      </c>
      <c r="Y63" s="36"/>
      <c r="Z63" s="57"/>
      <c r="AA63" s="57"/>
      <c r="AB63" s="18"/>
      <c r="AC63" s="18"/>
      <c r="AD63" s="18"/>
      <c r="AE63" s="18"/>
      <c r="AF63" s="18"/>
      <c r="AG63" s="18"/>
      <c r="AH63" s="18"/>
      <c r="AI63" s="18"/>
    </row>
    <row r="64" spans="1:35" ht="15.75" thickBot="1" x14ac:dyDescent="0.3">
      <c r="A64" s="15">
        <v>50</v>
      </c>
      <c r="B64" s="88"/>
      <c r="C64" s="124"/>
      <c r="D64" s="86" t="e">
        <f t="shared" si="0"/>
        <v>#N/A</v>
      </c>
      <c r="E64" s="86" t="e">
        <f t="shared" si="2"/>
        <v>#N/A</v>
      </c>
      <c r="F64" s="86" t="e">
        <f t="shared" si="3"/>
        <v>#N/A</v>
      </c>
      <c r="G64" s="87" t="e">
        <f t="shared" si="4"/>
        <v>#N/A</v>
      </c>
      <c r="H64" s="86" t="e">
        <f t="shared" si="5"/>
        <v>#N/A</v>
      </c>
      <c r="I64" s="86" t="e">
        <f t="shared" si="6"/>
        <v>#N/A</v>
      </c>
      <c r="J64" s="86" t="e">
        <f t="shared" si="7"/>
        <v>#N/A</v>
      </c>
      <c r="K64" s="87" t="e">
        <f t="shared" si="8"/>
        <v>#N/A</v>
      </c>
      <c r="L64" s="15" t="str">
        <f t="shared" si="1"/>
        <v/>
      </c>
      <c r="M64" s="5"/>
      <c r="N64" s="36"/>
      <c r="O64" s="36"/>
      <c r="P64" s="36"/>
      <c r="Q64" s="36"/>
      <c r="R64" s="36"/>
      <c r="S64" s="36"/>
      <c r="T64" s="36"/>
      <c r="U64" s="36"/>
      <c r="V64" s="36"/>
      <c r="W64" s="37" t="e">
        <f t="shared" si="9"/>
        <v>#N/A</v>
      </c>
      <c r="X64" s="38" t="e">
        <f t="shared" si="10"/>
        <v>#N/A</v>
      </c>
      <c r="Y64" s="36"/>
      <c r="Z64" s="57"/>
      <c r="AA64" s="57"/>
      <c r="AB64" s="18"/>
      <c r="AC64" s="18"/>
      <c r="AD64" s="18"/>
      <c r="AE64" s="18"/>
      <c r="AF64" s="18"/>
      <c r="AG64" s="18"/>
      <c r="AH64" s="18"/>
      <c r="AI64" s="18"/>
    </row>
    <row r="65" spans="1:35" ht="15.75" thickBot="1" x14ac:dyDescent="0.3">
      <c r="A65" s="15">
        <v>51</v>
      </c>
      <c r="B65" s="88"/>
      <c r="C65" s="124"/>
      <c r="D65" s="86" t="e">
        <f t="shared" si="0"/>
        <v>#N/A</v>
      </c>
      <c r="E65" s="86" t="e">
        <f t="shared" si="2"/>
        <v>#N/A</v>
      </c>
      <c r="F65" s="86" t="e">
        <f t="shared" si="3"/>
        <v>#N/A</v>
      </c>
      <c r="G65" s="87" t="e">
        <f t="shared" si="4"/>
        <v>#N/A</v>
      </c>
      <c r="H65" s="86" t="e">
        <f t="shared" si="5"/>
        <v>#N/A</v>
      </c>
      <c r="I65" s="86" t="e">
        <f t="shared" si="6"/>
        <v>#N/A</v>
      </c>
      <c r="J65" s="86" t="e">
        <f t="shared" si="7"/>
        <v>#N/A</v>
      </c>
      <c r="K65" s="87" t="e">
        <f t="shared" si="8"/>
        <v>#N/A</v>
      </c>
      <c r="L65" s="15" t="str">
        <f t="shared" si="1"/>
        <v/>
      </c>
      <c r="M65" s="16" t="s">
        <v>30</v>
      </c>
      <c r="N65" s="36"/>
      <c r="O65" s="36"/>
      <c r="P65" s="36"/>
      <c r="Q65" s="36"/>
      <c r="R65" s="36"/>
      <c r="S65" s="36"/>
      <c r="T65" s="36"/>
      <c r="U65" s="36"/>
      <c r="V65" s="36"/>
      <c r="W65" s="37" t="e">
        <f t="shared" si="9"/>
        <v>#N/A</v>
      </c>
      <c r="X65" s="38" t="e">
        <f t="shared" si="10"/>
        <v>#N/A</v>
      </c>
      <c r="Y65" s="36"/>
      <c r="Z65" s="57"/>
      <c r="AA65" s="57"/>
      <c r="AB65" s="18"/>
      <c r="AC65" s="18"/>
      <c r="AD65" s="18"/>
      <c r="AE65" s="18"/>
      <c r="AF65" s="18"/>
      <c r="AG65" s="18"/>
      <c r="AH65" s="18"/>
      <c r="AI65" s="18"/>
    </row>
    <row r="66" spans="1:35" ht="15.75" thickBot="1" x14ac:dyDescent="0.3">
      <c r="A66" s="15">
        <v>52</v>
      </c>
      <c r="B66" s="88"/>
      <c r="C66" s="124"/>
      <c r="D66" s="86" t="e">
        <f t="shared" si="0"/>
        <v>#N/A</v>
      </c>
      <c r="E66" s="86" t="e">
        <f t="shared" si="2"/>
        <v>#N/A</v>
      </c>
      <c r="F66" s="86" t="e">
        <f t="shared" si="3"/>
        <v>#N/A</v>
      </c>
      <c r="G66" s="87" t="e">
        <f t="shared" si="4"/>
        <v>#N/A</v>
      </c>
      <c r="H66" s="86" t="e">
        <f t="shared" si="5"/>
        <v>#N/A</v>
      </c>
      <c r="I66" s="86" t="e">
        <f t="shared" si="6"/>
        <v>#N/A</v>
      </c>
      <c r="J66" s="86" t="e">
        <f t="shared" si="7"/>
        <v>#N/A</v>
      </c>
      <c r="K66" s="87" t="e">
        <f t="shared" si="8"/>
        <v>#N/A</v>
      </c>
      <c r="L66" s="15" t="str">
        <f t="shared" si="1"/>
        <v/>
      </c>
      <c r="M66" s="16" t="s">
        <v>25</v>
      </c>
      <c r="N66" s="36"/>
      <c r="O66" s="36"/>
      <c r="P66" s="36"/>
      <c r="Q66" s="36"/>
      <c r="R66" s="36"/>
      <c r="S66" s="36"/>
      <c r="T66" s="36"/>
      <c r="U66" s="36"/>
      <c r="V66" s="36"/>
      <c r="W66" s="37" t="e">
        <f t="shared" si="9"/>
        <v>#N/A</v>
      </c>
      <c r="X66" s="38" t="e">
        <f t="shared" si="10"/>
        <v>#N/A</v>
      </c>
      <c r="Y66" s="36"/>
      <c r="Z66" s="57"/>
      <c r="AA66" s="57"/>
      <c r="AB66" s="18"/>
      <c r="AC66" s="18"/>
      <c r="AD66" s="18"/>
      <c r="AE66" s="18"/>
      <c r="AF66" s="18"/>
      <c r="AG66" s="18"/>
      <c r="AH66" s="18"/>
      <c r="AI66" s="18"/>
    </row>
    <row r="67" spans="1:35" ht="15.75" thickBot="1" x14ac:dyDescent="0.3">
      <c r="A67" s="15">
        <v>53</v>
      </c>
      <c r="B67" s="88"/>
      <c r="C67" s="124"/>
      <c r="D67" s="86" t="e">
        <f t="shared" si="0"/>
        <v>#N/A</v>
      </c>
      <c r="E67" s="86" t="e">
        <f t="shared" si="2"/>
        <v>#N/A</v>
      </c>
      <c r="F67" s="86" t="e">
        <f t="shared" si="3"/>
        <v>#N/A</v>
      </c>
      <c r="G67" s="87" t="e">
        <f t="shared" si="4"/>
        <v>#N/A</v>
      </c>
      <c r="H67" s="86" t="e">
        <f t="shared" si="5"/>
        <v>#N/A</v>
      </c>
      <c r="I67" s="86" t="e">
        <f t="shared" si="6"/>
        <v>#N/A</v>
      </c>
      <c r="J67" s="86" t="e">
        <f t="shared" si="7"/>
        <v>#N/A</v>
      </c>
      <c r="K67" s="87" t="e">
        <f t="shared" si="8"/>
        <v>#N/A</v>
      </c>
      <c r="L67" s="15" t="str">
        <f t="shared" si="1"/>
        <v/>
      </c>
      <c r="M67" s="5" t="s">
        <v>18</v>
      </c>
      <c r="N67" s="36"/>
      <c r="O67" s="36"/>
      <c r="P67" s="36"/>
      <c r="Q67" s="36"/>
      <c r="R67" s="36"/>
      <c r="S67" s="36"/>
      <c r="T67" s="36"/>
      <c r="U67" s="36"/>
      <c r="V67" s="36"/>
      <c r="W67" s="37" t="e">
        <f t="shared" si="9"/>
        <v>#N/A</v>
      </c>
      <c r="X67" s="38" t="e">
        <f t="shared" si="10"/>
        <v>#N/A</v>
      </c>
      <c r="Y67" s="36"/>
      <c r="Z67" s="57"/>
      <c r="AA67" s="57"/>
      <c r="AB67" s="18"/>
      <c r="AC67" s="18"/>
      <c r="AD67" s="18"/>
      <c r="AE67" s="18"/>
      <c r="AF67" s="18"/>
      <c r="AG67" s="18"/>
      <c r="AH67" s="18"/>
      <c r="AI67" s="18"/>
    </row>
    <row r="68" spans="1:35" ht="15.75" thickBot="1" x14ac:dyDescent="0.3">
      <c r="A68" s="15">
        <v>54</v>
      </c>
      <c r="B68" s="88"/>
      <c r="C68" s="124"/>
      <c r="D68" s="86" t="e">
        <f t="shared" si="0"/>
        <v>#N/A</v>
      </c>
      <c r="E68" s="86" t="e">
        <f t="shared" si="2"/>
        <v>#N/A</v>
      </c>
      <c r="F68" s="86" t="e">
        <f t="shared" si="3"/>
        <v>#N/A</v>
      </c>
      <c r="G68" s="87" t="e">
        <f t="shared" si="4"/>
        <v>#N/A</v>
      </c>
      <c r="H68" s="86" t="e">
        <f t="shared" si="5"/>
        <v>#N/A</v>
      </c>
      <c r="I68" s="86" t="e">
        <f t="shared" si="6"/>
        <v>#N/A</v>
      </c>
      <c r="J68" s="86" t="e">
        <f t="shared" si="7"/>
        <v>#N/A</v>
      </c>
      <c r="K68" s="87" t="e">
        <f t="shared" si="8"/>
        <v>#N/A</v>
      </c>
      <c r="L68" s="15" t="str">
        <f t="shared" si="1"/>
        <v/>
      </c>
      <c r="M68" s="120" t="s">
        <v>125</v>
      </c>
      <c r="N68" s="36"/>
      <c r="O68" s="36"/>
      <c r="P68" s="36"/>
      <c r="Q68" s="36"/>
      <c r="R68" s="36"/>
      <c r="S68" s="36"/>
      <c r="T68" s="36"/>
      <c r="U68" s="36"/>
      <c r="V68" s="36"/>
      <c r="W68" s="37" t="e">
        <f t="shared" si="9"/>
        <v>#N/A</v>
      </c>
      <c r="X68" s="38" t="e">
        <f t="shared" si="10"/>
        <v>#N/A</v>
      </c>
      <c r="Y68" s="36"/>
      <c r="Z68" s="57"/>
      <c r="AA68" s="57"/>
      <c r="AB68" s="18"/>
      <c r="AC68" s="18"/>
      <c r="AD68" s="18"/>
      <c r="AE68" s="18"/>
      <c r="AF68" s="18"/>
      <c r="AG68" s="18"/>
      <c r="AH68" s="18"/>
      <c r="AI68" s="18"/>
    </row>
    <row r="69" spans="1:35" ht="15.75" thickBot="1" x14ac:dyDescent="0.3">
      <c r="A69" s="15">
        <v>55</v>
      </c>
      <c r="B69" s="88"/>
      <c r="C69" s="124"/>
      <c r="D69" s="86" t="e">
        <f t="shared" si="0"/>
        <v>#N/A</v>
      </c>
      <c r="E69" s="86" t="e">
        <f t="shared" si="2"/>
        <v>#N/A</v>
      </c>
      <c r="F69" s="86" t="e">
        <f t="shared" si="3"/>
        <v>#N/A</v>
      </c>
      <c r="G69" s="87" t="e">
        <f t="shared" si="4"/>
        <v>#N/A</v>
      </c>
      <c r="H69" s="86" t="e">
        <f t="shared" si="5"/>
        <v>#N/A</v>
      </c>
      <c r="I69" s="86" t="e">
        <f t="shared" si="6"/>
        <v>#N/A</v>
      </c>
      <c r="J69" s="86" t="e">
        <f t="shared" si="7"/>
        <v>#N/A</v>
      </c>
      <c r="K69" s="87" t="e">
        <f t="shared" si="8"/>
        <v>#N/A</v>
      </c>
      <c r="L69" s="15" t="str">
        <f t="shared" si="1"/>
        <v/>
      </c>
      <c r="M69" s="5" t="s">
        <v>20</v>
      </c>
      <c r="N69" s="36"/>
      <c r="O69" s="36"/>
      <c r="P69" s="36"/>
      <c r="Q69" s="36"/>
      <c r="R69" s="36"/>
      <c r="S69" s="36"/>
      <c r="T69" s="36"/>
      <c r="U69" s="36"/>
      <c r="V69" s="36"/>
      <c r="W69" s="37" t="e">
        <f t="shared" si="9"/>
        <v>#N/A</v>
      </c>
      <c r="X69" s="38" t="e">
        <f t="shared" si="10"/>
        <v>#N/A</v>
      </c>
      <c r="Y69" s="36"/>
      <c r="Z69" s="57"/>
      <c r="AA69" s="57"/>
      <c r="AB69" s="18"/>
      <c r="AC69" s="18"/>
      <c r="AD69" s="18"/>
      <c r="AE69" s="18"/>
      <c r="AF69" s="18"/>
      <c r="AG69" s="18"/>
      <c r="AH69" s="18"/>
      <c r="AI69" s="18"/>
    </row>
    <row r="70" spans="1:35" ht="15.75" thickBot="1" x14ac:dyDescent="0.3">
      <c r="A70" s="15">
        <v>56</v>
      </c>
      <c r="B70" s="88"/>
      <c r="C70" s="124"/>
      <c r="D70" s="86" t="e">
        <f t="shared" si="0"/>
        <v>#N/A</v>
      </c>
      <c r="E70" s="86" t="e">
        <f t="shared" si="2"/>
        <v>#N/A</v>
      </c>
      <c r="F70" s="86" t="e">
        <f t="shared" si="3"/>
        <v>#N/A</v>
      </c>
      <c r="G70" s="87" t="e">
        <f t="shared" si="4"/>
        <v>#N/A</v>
      </c>
      <c r="H70" s="86" t="e">
        <f t="shared" si="5"/>
        <v>#N/A</v>
      </c>
      <c r="I70" s="86" t="e">
        <f t="shared" si="6"/>
        <v>#N/A</v>
      </c>
      <c r="J70" s="86" t="e">
        <f t="shared" si="7"/>
        <v>#N/A</v>
      </c>
      <c r="K70" s="87" t="e">
        <f t="shared" si="8"/>
        <v>#N/A</v>
      </c>
      <c r="L70" s="15" t="str">
        <f t="shared" si="1"/>
        <v/>
      </c>
      <c r="M70" s="120" t="s">
        <v>126</v>
      </c>
      <c r="N70" s="36"/>
      <c r="O70" s="36"/>
      <c r="P70" s="36"/>
      <c r="Q70" s="36"/>
      <c r="R70" s="36"/>
      <c r="S70" s="36"/>
      <c r="T70" s="36"/>
      <c r="U70" s="36"/>
      <c r="V70" s="36"/>
      <c r="W70" s="37" t="e">
        <f t="shared" si="9"/>
        <v>#N/A</v>
      </c>
      <c r="X70" s="38" t="e">
        <f t="shared" si="10"/>
        <v>#N/A</v>
      </c>
      <c r="Y70" s="36"/>
      <c r="Z70" s="57"/>
      <c r="AA70" s="57"/>
      <c r="AB70" s="18"/>
      <c r="AC70" s="18"/>
      <c r="AD70" s="18"/>
      <c r="AE70" s="18"/>
      <c r="AF70" s="18"/>
      <c r="AG70" s="18"/>
      <c r="AH70" s="18"/>
      <c r="AI70" s="18"/>
    </row>
    <row r="71" spans="1:35" ht="15.75" thickBot="1" x14ac:dyDescent="0.3">
      <c r="A71" s="15">
        <v>57</v>
      </c>
      <c r="B71" s="88"/>
      <c r="C71" s="124"/>
      <c r="D71" s="86" t="e">
        <f t="shared" si="0"/>
        <v>#N/A</v>
      </c>
      <c r="E71" s="86" t="e">
        <f t="shared" si="2"/>
        <v>#N/A</v>
      </c>
      <c r="F71" s="86" t="e">
        <f t="shared" si="3"/>
        <v>#N/A</v>
      </c>
      <c r="G71" s="87" t="e">
        <f t="shared" si="4"/>
        <v>#N/A</v>
      </c>
      <c r="H71" s="86" t="e">
        <f t="shared" si="5"/>
        <v>#N/A</v>
      </c>
      <c r="I71" s="86" t="e">
        <f t="shared" si="6"/>
        <v>#N/A</v>
      </c>
      <c r="J71" s="86" t="e">
        <f t="shared" si="7"/>
        <v>#N/A</v>
      </c>
      <c r="K71" s="87" t="e">
        <f t="shared" si="8"/>
        <v>#N/A</v>
      </c>
      <c r="L71" s="15" t="str">
        <f t="shared" si="1"/>
        <v/>
      </c>
      <c r="M71" s="246" t="s">
        <v>311</v>
      </c>
      <c r="N71" s="36"/>
      <c r="O71" s="36"/>
      <c r="P71" s="36"/>
      <c r="Q71" s="36"/>
      <c r="R71" s="36"/>
      <c r="S71" s="36"/>
      <c r="T71" s="36"/>
      <c r="U71" s="36"/>
      <c r="V71" s="36"/>
      <c r="W71" s="37" t="e">
        <f t="shared" si="9"/>
        <v>#N/A</v>
      </c>
      <c r="X71" s="38" t="e">
        <f t="shared" si="10"/>
        <v>#N/A</v>
      </c>
      <c r="Y71" s="36"/>
      <c r="Z71" s="57"/>
      <c r="AA71" s="57"/>
      <c r="AB71" s="18"/>
      <c r="AC71" s="18"/>
      <c r="AD71" s="18"/>
      <c r="AE71" s="18"/>
      <c r="AF71" s="18"/>
      <c r="AG71" s="18"/>
      <c r="AH71" s="18"/>
      <c r="AI71" s="18"/>
    </row>
    <row r="72" spans="1:35" ht="15.75" thickBot="1" x14ac:dyDescent="0.3">
      <c r="A72" s="15">
        <v>58</v>
      </c>
      <c r="B72" s="88"/>
      <c r="C72" s="124"/>
      <c r="D72" s="86" t="e">
        <f t="shared" si="0"/>
        <v>#N/A</v>
      </c>
      <c r="E72" s="86" t="e">
        <f t="shared" si="2"/>
        <v>#N/A</v>
      </c>
      <c r="F72" s="86" t="e">
        <f t="shared" si="3"/>
        <v>#N/A</v>
      </c>
      <c r="G72" s="87" t="e">
        <f t="shared" si="4"/>
        <v>#N/A</v>
      </c>
      <c r="H72" s="86" t="e">
        <f t="shared" si="5"/>
        <v>#N/A</v>
      </c>
      <c r="I72" s="86" t="e">
        <f t="shared" si="6"/>
        <v>#N/A</v>
      </c>
      <c r="J72" s="86" t="e">
        <f t="shared" si="7"/>
        <v>#N/A</v>
      </c>
      <c r="K72" s="87" t="e">
        <f t="shared" si="8"/>
        <v>#N/A</v>
      </c>
      <c r="L72" s="15" t="str">
        <f t="shared" si="1"/>
        <v/>
      </c>
      <c r="M72" s="157"/>
      <c r="N72" s="36"/>
      <c r="O72" s="36"/>
      <c r="P72" s="36"/>
      <c r="Q72" s="36"/>
      <c r="R72" s="36"/>
      <c r="S72" s="36"/>
      <c r="T72" s="36"/>
      <c r="U72" s="36"/>
      <c r="V72" s="36"/>
      <c r="W72" s="37" t="e">
        <f t="shared" si="9"/>
        <v>#N/A</v>
      </c>
      <c r="X72" s="38" t="e">
        <f t="shared" si="10"/>
        <v>#N/A</v>
      </c>
      <c r="Y72" s="36"/>
      <c r="Z72" s="57"/>
      <c r="AA72" s="57"/>
      <c r="AB72" s="18"/>
      <c r="AC72" s="18"/>
      <c r="AD72" s="18"/>
      <c r="AE72" s="18"/>
      <c r="AF72" s="18"/>
      <c r="AG72" s="18"/>
      <c r="AH72" s="18"/>
      <c r="AI72" s="18"/>
    </row>
    <row r="73" spans="1:35" ht="15.75" thickBot="1" x14ac:dyDescent="0.3">
      <c r="A73" s="15">
        <v>59</v>
      </c>
      <c r="B73" s="88"/>
      <c r="C73" s="124"/>
      <c r="D73" s="86" t="e">
        <f t="shared" si="0"/>
        <v>#N/A</v>
      </c>
      <c r="E73" s="86" t="e">
        <f t="shared" si="2"/>
        <v>#N/A</v>
      </c>
      <c r="F73" s="86" t="e">
        <f t="shared" si="3"/>
        <v>#N/A</v>
      </c>
      <c r="G73" s="87" t="e">
        <f t="shared" si="4"/>
        <v>#N/A</v>
      </c>
      <c r="H73" s="86" t="e">
        <f t="shared" si="5"/>
        <v>#N/A</v>
      </c>
      <c r="I73" s="86" t="e">
        <f t="shared" si="6"/>
        <v>#N/A</v>
      </c>
      <c r="J73" s="86" t="e">
        <f t="shared" si="7"/>
        <v>#N/A</v>
      </c>
      <c r="K73" s="87" t="e">
        <f t="shared" si="8"/>
        <v>#N/A</v>
      </c>
      <c r="L73" s="15" t="str">
        <f t="shared" si="1"/>
        <v/>
      </c>
      <c r="M73" s="9"/>
      <c r="N73" s="36"/>
      <c r="O73" s="36"/>
      <c r="P73" s="36"/>
      <c r="Q73" s="36"/>
      <c r="R73" s="36"/>
      <c r="S73" s="36"/>
      <c r="T73" s="36"/>
      <c r="U73" s="36"/>
      <c r="V73" s="36"/>
      <c r="W73" s="37" t="e">
        <f t="shared" si="9"/>
        <v>#N/A</v>
      </c>
      <c r="X73" s="38" t="e">
        <f t="shared" si="10"/>
        <v>#N/A</v>
      </c>
      <c r="Y73" s="36"/>
      <c r="Z73" s="57"/>
      <c r="AA73" s="57"/>
      <c r="AB73" s="18"/>
      <c r="AC73" s="18"/>
      <c r="AD73" s="18"/>
      <c r="AE73" s="18"/>
      <c r="AF73" s="18"/>
      <c r="AG73" s="18"/>
      <c r="AH73" s="18"/>
      <c r="AI73" s="18"/>
    </row>
    <row r="74" spans="1:35" ht="15.75" thickBot="1" x14ac:dyDescent="0.3">
      <c r="A74" s="15">
        <v>60</v>
      </c>
      <c r="B74" s="88"/>
      <c r="C74" s="124"/>
      <c r="D74" s="86" t="e">
        <f t="shared" si="0"/>
        <v>#N/A</v>
      </c>
      <c r="E74" s="86" t="e">
        <f t="shared" si="2"/>
        <v>#N/A</v>
      </c>
      <c r="F74" s="86" t="e">
        <f t="shared" si="3"/>
        <v>#N/A</v>
      </c>
      <c r="G74" s="87" t="e">
        <f t="shared" si="4"/>
        <v>#N/A</v>
      </c>
      <c r="H74" s="86" t="e">
        <f t="shared" si="5"/>
        <v>#N/A</v>
      </c>
      <c r="I74" s="86" t="e">
        <f t="shared" si="6"/>
        <v>#N/A</v>
      </c>
      <c r="J74" s="86" t="e">
        <f t="shared" si="7"/>
        <v>#N/A</v>
      </c>
      <c r="K74" s="87" t="e">
        <f t="shared" si="8"/>
        <v>#N/A</v>
      </c>
      <c r="L74" s="15" t="str">
        <f t="shared" si="1"/>
        <v/>
      </c>
      <c r="M74" s="9" t="s">
        <v>319</v>
      </c>
      <c r="N74" s="36"/>
      <c r="O74" s="36"/>
      <c r="P74" s="36"/>
      <c r="Q74" s="36"/>
      <c r="R74" s="36"/>
      <c r="S74" s="36"/>
      <c r="T74" s="36"/>
      <c r="U74" s="36"/>
      <c r="V74" s="36"/>
      <c r="W74" s="37" t="e">
        <f t="shared" si="9"/>
        <v>#N/A</v>
      </c>
      <c r="X74" s="38" t="e">
        <f t="shared" si="10"/>
        <v>#N/A</v>
      </c>
      <c r="Y74" s="36"/>
      <c r="Z74" s="57"/>
      <c r="AA74" s="57"/>
      <c r="AB74" s="18"/>
      <c r="AC74" s="18"/>
      <c r="AD74" s="18"/>
      <c r="AE74" s="18"/>
      <c r="AF74" s="18"/>
      <c r="AG74" s="18"/>
      <c r="AH74" s="18"/>
      <c r="AI74" s="18"/>
    </row>
    <row r="75" spans="1:35" ht="15.75" thickBot="1" x14ac:dyDescent="0.3">
      <c r="A75" s="15">
        <v>61</v>
      </c>
      <c r="B75" s="88"/>
      <c r="C75" s="124"/>
      <c r="D75" s="86" t="e">
        <f t="shared" si="0"/>
        <v>#N/A</v>
      </c>
      <c r="E75" s="86" t="e">
        <f t="shared" si="2"/>
        <v>#N/A</v>
      </c>
      <c r="F75" s="86" t="e">
        <f t="shared" si="3"/>
        <v>#N/A</v>
      </c>
      <c r="G75" s="87" t="e">
        <f t="shared" si="4"/>
        <v>#N/A</v>
      </c>
      <c r="H75" s="86" t="e">
        <f t="shared" si="5"/>
        <v>#N/A</v>
      </c>
      <c r="I75" s="86" t="e">
        <f t="shared" si="6"/>
        <v>#N/A</v>
      </c>
      <c r="J75" s="86" t="e">
        <f t="shared" si="7"/>
        <v>#N/A</v>
      </c>
      <c r="K75" s="87" t="e">
        <f t="shared" si="8"/>
        <v>#N/A</v>
      </c>
      <c r="L75" s="15" t="str">
        <f t="shared" si="1"/>
        <v/>
      </c>
      <c r="M75" s="9" t="s">
        <v>0</v>
      </c>
      <c r="N75" s="36"/>
      <c r="O75" s="36"/>
      <c r="P75" s="36"/>
      <c r="Q75" s="36"/>
      <c r="R75" s="36"/>
      <c r="S75" s="36"/>
      <c r="T75" s="36"/>
      <c r="U75" s="36"/>
      <c r="V75" s="36"/>
      <c r="W75" s="37" t="e">
        <f t="shared" si="9"/>
        <v>#N/A</v>
      </c>
      <c r="X75" s="38" t="e">
        <f t="shared" si="10"/>
        <v>#N/A</v>
      </c>
      <c r="Y75" s="36"/>
      <c r="Z75" s="57"/>
      <c r="AA75" s="57"/>
      <c r="AB75" s="18"/>
      <c r="AC75" s="18"/>
      <c r="AD75" s="18"/>
      <c r="AE75" s="18"/>
      <c r="AF75" s="18"/>
      <c r="AG75" s="18"/>
      <c r="AH75" s="18"/>
      <c r="AI75" s="18"/>
    </row>
    <row r="76" spans="1:35" ht="15.75" thickBot="1" x14ac:dyDescent="0.3">
      <c r="A76" s="15">
        <v>62</v>
      </c>
      <c r="B76" s="88"/>
      <c r="C76" s="124"/>
      <c r="D76" s="86" t="e">
        <f t="shared" si="0"/>
        <v>#N/A</v>
      </c>
      <c r="E76" s="86" t="e">
        <f t="shared" si="2"/>
        <v>#N/A</v>
      </c>
      <c r="F76" s="86" t="e">
        <f t="shared" si="3"/>
        <v>#N/A</v>
      </c>
      <c r="G76" s="87" t="e">
        <f t="shared" si="4"/>
        <v>#N/A</v>
      </c>
      <c r="H76" s="86" t="e">
        <f t="shared" si="5"/>
        <v>#N/A</v>
      </c>
      <c r="I76" s="86" t="e">
        <f t="shared" si="6"/>
        <v>#N/A</v>
      </c>
      <c r="J76" s="86" t="e">
        <f t="shared" si="7"/>
        <v>#N/A</v>
      </c>
      <c r="K76" s="87" t="e">
        <f t="shared" si="8"/>
        <v>#N/A</v>
      </c>
      <c r="L76" s="15" t="str">
        <f t="shared" si="1"/>
        <v/>
      </c>
      <c r="M76" s="5"/>
      <c r="N76" s="36"/>
      <c r="O76" s="36"/>
      <c r="P76" s="36"/>
      <c r="Q76" s="36"/>
      <c r="R76" s="36"/>
      <c r="S76" s="36"/>
      <c r="T76" s="36"/>
      <c r="U76" s="36"/>
      <c r="V76" s="36"/>
      <c r="W76" s="37" t="e">
        <f t="shared" si="9"/>
        <v>#N/A</v>
      </c>
      <c r="X76" s="38" t="e">
        <f t="shared" si="10"/>
        <v>#N/A</v>
      </c>
      <c r="Y76" s="36"/>
      <c r="Z76" s="57"/>
      <c r="AA76" s="57"/>
      <c r="AB76" s="18"/>
      <c r="AC76" s="18"/>
      <c r="AD76" s="18"/>
      <c r="AE76" s="18"/>
      <c r="AF76" s="18"/>
      <c r="AG76" s="18"/>
      <c r="AH76" s="18"/>
      <c r="AI76" s="18"/>
    </row>
    <row r="77" spans="1:35" ht="15.75" thickBot="1" x14ac:dyDescent="0.3">
      <c r="A77" s="15">
        <v>63</v>
      </c>
      <c r="B77" s="88"/>
      <c r="C77" s="124"/>
      <c r="D77" s="86" t="e">
        <f t="shared" si="0"/>
        <v>#N/A</v>
      </c>
      <c r="E77" s="86" t="e">
        <f t="shared" si="2"/>
        <v>#N/A</v>
      </c>
      <c r="F77" s="86" t="e">
        <f t="shared" si="3"/>
        <v>#N/A</v>
      </c>
      <c r="G77" s="87" t="e">
        <f t="shared" si="4"/>
        <v>#N/A</v>
      </c>
      <c r="H77" s="86" t="e">
        <f t="shared" si="5"/>
        <v>#N/A</v>
      </c>
      <c r="I77" s="86" t="e">
        <f t="shared" si="6"/>
        <v>#N/A</v>
      </c>
      <c r="J77" s="86" t="e">
        <f t="shared" si="7"/>
        <v>#N/A</v>
      </c>
      <c r="K77" s="87" t="e">
        <f t="shared" si="8"/>
        <v>#N/A</v>
      </c>
      <c r="L77" s="15" t="str">
        <f t="shared" si="1"/>
        <v/>
      </c>
      <c r="M77" s="5"/>
      <c r="N77" s="36"/>
      <c r="O77" s="36"/>
      <c r="P77" s="36"/>
      <c r="Q77" s="36"/>
      <c r="R77" s="36"/>
      <c r="S77" s="36"/>
      <c r="T77" s="36"/>
      <c r="U77" s="36"/>
      <c r="V77" s="36"/>
      <c r="W77" s="37" t="e">
        <f t="shared" si="9"/>
        <v>#N/A</v>
      </c>
      <c r="X77" s="38" t="e">
        <f t="shared" si="10"/>
        <v>#N/A</v>
      </c>
      <c r="Y77" s="36"/>
      <c r="Z77" s="57"/>
      <c r="AA77" s="57"/>
      <c r="AB77" s="18"/>
      <c r="AC77" s="18"/>
      <c r="AD77" s="18"/>
      <c r="AE77" s="18"/>
      <c r="AF77" s="18"/>
      <c r="AG77" s="18"/>
      <c r="AH77" s="18"/>
      <c r="AI77" s="18"/>
    </row>
    <row r="78" spans="1:35" ht="15.75" thickBot="1" x14ac:dyDescent="0.3">
      <c r="A78" s="15">
        <v>64</v>
      </c>
      <c r="B78" s="88"/>
      <c r="C78" s="124"/>
      <c r="D78" s="86" t="e">
        <f t="shared" si="0"/>
        <v>#N/A</v>
      </c>
      <c r="E78" s="86" t="e">
        <f t="shared" si="2"/>
        <v>#N/A</v>
      </c>
      <c r="F78" s="86" t="e">
        <f t="shared" si="3"/>
        <v>#N/A</v>
      </c>
      <c r="G78" s="87" t="e">
        <f t="shared" si="4"/>
        <v>#N/A</v>
      </c>
      <c r="H78" s="86" t="e">
        <f t="shared" si="5"/>
        <v>#N/A</v>
      </c>
      <c r="I78" s="86" t="e">
        <f t="shared" si="6"/>
        <v>#N/A</v>
      </c>
      <c r="J78" s="86" t="e">
        <f t="shared" si="7"/>
        <v>#N/A</v>
      </c>
      <c r="K78" s="87" t="e">
        <f t="shared" si="8"/>
        <v>#N/A</v>
      </c>
      <c r="L78" s="15" t="str">
        <f t="shared" si="1"/>
        <v/>
      </c>
      <c r="M78" s="5"/>
      <c r="N78" s="36"/>
      <c r="O78" s="36"/>
      <c r="P78" s="36"/>
      <c r="Q78" s="36"/>
      <c r="R78" s="36"/>
      <c r="S78" s="36"/>
      <c r="T78" s="36"/>
      <c r="U78" s="36"/>
      <c r="V78" s="36"/>
      <c r="W78" s="37" t="e">
        <f t="shared" si="9"/>
        <v>#N/A</v>
      </c>
      <c r="X78" s="38" t="e">
        <f t="shared" si="10"/>
        <v>#N/A</v>
      </c>
      <c r="Y78" s="36"/>
      <c r="Z78" s="57"/>
      <c r="AA78" s="57"/>
      <c r="AB78" s="18"/>
      <c r="AC78" s="18"/>
      <c r="AD78" s="18"/>
      <c r="AE78" s="18"/>
      <c r="AF78" s="18"/>
      <c r="AG78" s="18"/>
      <c r="AH78" s="18"/>
      <c r="AI78" s="18"/>
    </row>
    <row r="79" spans="1:35" ht="15.75" thickBot="1" x14ac:dyDescent="0.3">
      <c r="A79" s="15">
        <v>65</v>
      </c>
      <c r="B79" s="88"/>
      <c r="C79" s="124"/>
      <c r="D79" s="86" t="e">
        <f t="shared" ref="D79:D114" si="11">IF(AND(ISNUMBER(C79),C79&gt;=0,ISNUMBER($E$7),ISNUMBER($E$8),$E$8&gt;0),IF(C79=0,$E$8/4,C79),NA())</f>
        <v>#N/A</v>
      </c>
      <c r="E79" s="86" t="e">
        <f t="shared" si="2"/>
        <v>#N/A</v>
      </c>
      <c r="F79" s="86" t="e">
        <f t="shared" si="3"/>
        <v>#N/A</v>
      </c>
      <c r="G79" s="87" t="e">
        <f t="shared" si="4"/>
        <v>#N/A</v>
      </c>
      <c r="H79" s="86" t="e">
        <f t="shared" si="5"/>
        <v>#N/A</v>
      </c>
      <c r="I79" s="86" t="e">
        <f t="shared" si="6"/>
        <v>#N/A</v>
      </c>
      <c r="J79" s="86" t="e">
        <f t="shared" si="7"/>
        <v>#N/A</v>
      </c>
      <c r="K79" s="87" t="e">
        <f t="shared" si="8"/>
        <v>#N/A</v>
      </c>
      <c r="L79" s="15" t="str">
        <f t="shared" ref="L79:L114" si="12">IF(ISNUMBER(D79),A79,"")</f>
        <v/>
      </c>
      <c r="M79" s="36"/>
      <c r="N79" s="36"/>
      <c r="O79" s="36"/>
      <c r="P79" s="36"/>
      <c r="Q79" s="36"/>
      <c r="R79" s="36"/>
      <c r="S79" s="36"/>
      <c r="T79" s="36"/>
      <c r="U79" s="36"/>
      <c r="V79" s="36"/>
      <c r="W79" s="37" t="e">
        <f t="shared" si="9"/>
        <v>#N/A</v>
      </c>
      <c r="X79" s="38" t="e">
        <f t="shared" si="10"/>
        <v>#N/A</v>
      </c>
      <c r="Y79" s="36"/>
      <c r="Z79" s="57"/>
      <c r="AA79" s="57"/>
      <c r="AB79" s="18"/>
      <c r="AC79" s="18"/>
      <c r="AD79" s="18"/>
      <c r="AE79" s="18"/>
      <c r="AF79" s="18"/>
      <c r="AG79" s="18"/>
      <c r="AH79" s="18"/>
      <c r="AI79" s="18"/>
    </row>
    <row r="80" spans="1:35" ht="15.75" thickBot="1" x14ac:dyDescent="0.3">
      <c r="A80" s="15">
        <v>66</v>
      </c>
      <c r="B80" s="88"/>
      <c r="C80" s="124"/>
      <c r="D80" s="86" t="e">
        <f t="shared" si="11"/>
        <v>#N/A</v>
      </c>
      <c r="E80" s="86" t="e">
        <f t="shared" ref="E80:E114" si="13">IF(AND(ISNUMBER(D80),ISNUMBER($E$10),OR($E$7=0,$E$10&gt;0)),IF($E$7=0,EXP($E$10),$E$10^(1/$E$7)),NA())</f>
        <v>#N/A</v>
      </c>
      <c r="F80" s="86" t="e">
        <f t="shared" ref="F80:F114" si="14">IF(AND(ISNUMBER(D80),ISNUMBER($E$10),OR($E$7=0,$E$10&gt;0),ISNUMBER($E$11),$E$11&gt;=0),IF($E$7=0,EXP($E$10-3*$E$11),IF($E$10-SIGN($E$7)*3*$E$11&gt;0,($E$10-SIGN($E$7)*3*$E$11)^(1/$E$7),NA())),NA())</f>
        <v>#N/A</v>
      </c>
      <c r="G80" s="87" t="e">
        <f t="shared" ref="G80:G114" si="15">IF(AND(ISNUMBER(D80),ISNUMBER($E$10),OR($E$7=0,$E$10&gt;0),ISNUMBER($E$11),$E$11&gt;=0),IF($E$7=0,EXP($E$10+3*$E$11),IF($E$10+SIGN($E$7)*3*$E$11&gt;0,($E$10+SIGN($E$7)*3*$E$11)^(1/$E$7),NA())),NA())</f>
        <v>#N/A</v>
      </c>
      <c r="H80" s="86" t="e">
        <f t="shared" si="5"/>
        <v>#N/A</v>
      </c>
      <c r="I80" s="86" t="e">
        <f t="shared" si="6"/>
        <v>#N/A</v>
      </c>
      <c r="J80" s="86" t="e">
        <f t="shared" si="7"/>
        <v>#N/A</v>
      </c>
      <c r="K80" s="87" t="e">
        <f t="shared" si="8"/>
        <v>#N/A</v>
      </c>
      <c r="L80" s="15" t="str">
        <f t="shared" si="12"/>
        <v/>
      </c>
      <c r="M80" s="16"/>
      <c r="N80" s="36"/>
      <c r="O80" s="36"/>
      <c r="P80" s="36"/>
      <c r="Q80" s="36"/>
      <c r="R80" s="36"/>
      <c r="S80" s="36"/>
      <c r="T80" s="36"/>
      <c r="U80" s="36"/>
      <c r="V80" s="36"/>
      <c r="W80" s="37" t="e">
        <f t="shared" si="9"/>
        <v>#N/A</v>
      </c>
      <c r="X80" s="38" t="e">
        <f t="shared" si="10"/>
        <v>#N/A</v>
      </c>
      <c r="Y80" s="36"/>
      <c r="Z80" s="57"/>
      <c r="AA80" s="57"/>
      <c r="AB80" s="18"/>
      <c r="AC80" s="18"/>
      <c r="AD80" s="18"/>
      <c r="AE80" s="18"/>
      <c r="AF80" s="18"/>
      <c r="AG80" s="18"/>
      <c r="AH80" s="18"/>
      <c r="AI80" s="18"/>
    </row>
    <row r="81" spans="1:35" ht="15.75" thickBot="1" x14ac:dyDescent="0.3">
      <c r="A81" s="15">
        <v>67</v>
      </c>
      <c r="B81" s="88"/>
      <c r="C81" s="124"/>
      <c r="D81" s="86" t="e">
        <f t="shared" si="11"/>
        <v>#N/A</v>
      </c>
      <c r="E81" s="86" t="e">
        <f t="shared" si="13"/>
        <v>#N/A</v>
      </c>
      <c r="F81" s="86" t="e">
        <f t="shared" si="14"/>
        <v>#N/A</v>
      </c>
      <c r="G81" s="87" t="e">
        <f t="shared" si="15"/>
        <v>#N/A</v>
      </c>
      <c r="H81" s="86" t="e">
        <f t="shared" ref="H81:H114" si="16">IF(AND(ISNUMBER(D80),ISNUMBER(D81)),X81,NA())</f>
        <v>#N/A</v>
      </c>
      <c r="I81" s="86" t="e">
        <f t="shared" ref="I81:I114" si="17">IF(AND(ISNUMBER(H81),ISNUMBER($E$11),$E$11&gt;=0),$E$11,NA())</f>
        <v>#N/A</v>
      </c>
      <c r="J81" s="86" t="e">
        <f t="shared" ref="J81:J114" si="18">IF(AND(ISNUMBER(H81),ISNUMBER($E$11),$E$11&gt;=0,$O$59&lt;&gt;"Exact - No LCL"),IF($O$59="3 SD",MAX(0,(1-3*SQRT(PI()/2-1))*$E$11),(-NORMINV((1-NORMDIST(-3,0,1,TRUE))/2,0,1)*SQRT(PI()/2))*$E$11),NA())</f>
        <v>#N/A</v>
      </c>
      <c r="K81" s="87" t="e">
        <f t="shared" ref="K81:K114" si="19">IF(AND(ISNUMBER(H81),ISNUMBER($E$11),$E$11&gt;=0),IF($O$59="3 SD",(1+3*SQRT(PI()/2-1))*$E$11,(-NORMINV((1-NORMDIST(3,0,1,TRUE))/2,0,1)*SQRT(PI()/2))*$E$11),NA())</f>
        <v>#N/A</v>
      </c>
      <c r="L81" s="15" t="str">
        <f t="shared" si="12"/>
        <v/>
      </c>
      <c r="M81" s="16"/>
      <c r="N81" s="36"/>
      <c r="O81" s="36"/>
      <c r="P81" s="36"/>
      <c r="Q81" s="36"/>
      <c r="R81" s="36"/>
      <c r="S81" s="36"/>
      <c r="T81" s="36"/>
      <c r="U81" s="36"/>
      <c r="V81" s="36"/>
      <c r="W81" s="37" t="e">
        <f t="shared" ref="W81:W114" si="20">IF(ISNUMBER(D81),IF($E$7=0,LN(D81),D81^$E$7),NA())</f>
        <v>#N/A</v>
      </c>
      <c r="X81" s="38" t="e">
        <f t="shared" ref="X81:X114" si="21">IF(AND(ISNUMBER(D80),ISNUMBER(D81)),(SQRT(PI())/2)*ABS(W81-W80),NA())</f>
        <v>#N/A</v>
      </c>
      <c r="Y81" s="36"/>
      <c r="Z81" s="57"/>
      <c r="AA81" s="57"/>
      <c r="AB81" s="18"/>
      <c r="AC81" s="18"/>
      <c r="AD81" s="18"/>
      <c r="AE81" s="18"/>
      <c r="AF81" s="18"/>
      <c r="AG81" s="18"/>
      <c r="AH81" s="18"/>
      <c r="AI81" s="18"/>
    </row>
    <row r="82" spans="1:35" ht="15.75" thickBot="1" x14ac:dyDescent="0.3">
      <c r="A82" s="15">
        <v>68</v>
      </c>
      <c r="B82" s="88"/>
      <c r="C82" s="124"/>
      <c r="D82" s="86" t="e">
        <f t="shared" si="11"/>
        <v>#N/A</v>
      </c>
      <c r="E82" s="86" t="e">
        <f t="shared" si="13"/>
        <v>#N/A</v>
      </c>
      <c r="F82" s="86" t="e">
        <f t="shared" si="14"/>
        <v>#N/A</v>
      </c>
      <c r="G82" s="87" t="e">
        <f t="shared" si="15"/>
        <v>#N/A</v>
      </c>
      <c r="H82" s="86" t="e">
        <f t="shared" si="16"/>
        <v>#N/A</v>
      </c>
      <c r="I82" s="86" t="e">
        <f t="shared" si="17"/>
        <v>#N/A</v>
      </c>
      <c r="J82" s="86" t="e">
        <f t="shared" si="18"/>
        <v>#N/A</v>
      </c>
      <c r="K82" s="87" t="e">
        <f t="shared" si="19"/>
        <v>#N/A</v>
      </c>
      <c r="L82" s="15" t="str">
        <f t="shared" si="12"/>
        <v/>
      </c>
      <c r="M82" s="5"/>
      <c r="N82" s="36"/>
      <c r="O82" s="36"/>
      <c r="P82" s="36"/>
      <c r="Q82" s="36"/>
      <c r="R82" s="36"/>
      <c r="S82" s="36"/>
      <c r="T82" s="36"/>
      <c r="U82" s="36"/>
      <c r="V82" s="36"/>
      <c r="W82" s="37" t="e">
        <f t="shared" si="20"/>
        <v>#N/A</v>
      </c>
      <c r="X82" s="38" t="e">
        <f t="shared" si="21"/>
        <v>#N/A</v>
      </c>
      <c r="Y82" s="36"/>
      <c r="Z82" s="57"/>
      <c r="AA82" s="57"/>
      <c r="AB82" s="18"/>
      <c r="AC82" s="18"/>
      <c r="AD82" s="18"/>
      <c r="AE82" s="18"/>
      <c r="AF82" s="18"/>
      <c r="AG82" s="18"/>
      <c r="AH82" s="18"/>
      <c r="AI82" s="18"/>
    </row>
    <row r="83" spans="1:35" ht="15.75" thickBot="1" x14ac:dyDescent="0.3">
      <c r="A83" s="15">
        <v>69</v>
      </c>
      <c r="B83" s="88"/>
      <c r="C83" s="124"/>
      <c r="D83" s="86" t="e">
        <f t="shared" si="11"/>
        <v>#N/A</v>
      </c>
      <c r="E83" s="86" t="e">
        <f t="shared" si="13"/>
        <v>#N/A</v>
      </c>
      <c r="F83" s="86" t="e">
        <f t="shared" si="14"/>
        <v>#N/A</v>
      </c>
      <c r="G83" s="87" t="e">
        <f t="shared" si="15"/>
        <v>#N/A</v>
      </c>
      <c r="H83" s="86" t="e">
        <f t="shared" si="16"/>
        <v>#N/A</v>
      </c>
      <c r="I83" s="86" t="e">
        <f t="shared" si="17"/>
        <v>#N/A</v>
      </c>
      <c r="J83" s="86" t="e">
        <f t="shared" si="18"/>
        <v>#N/A</v>
      </c>
      <c r="K83" s="87" t="e">
        <f t="shared" si="19"/>
        <v>#N/A</v>
      </c>
      <c r="L83" s="15" t="str">
        <f t="shared" si="12"/>
        <v/>
      </c>
      <c r="M83" s="5"/>
      <c r="N83" s="36"/>
      <c r="O83" s="36"/>
      <c r="P83" s="36"/>
      <c r="Q83" s="36"/>
      <c r="R83" s="36"/>
      <c r="S83" s="36"/>
      <c r="T83" s="36"/>
      <c r="U83" s="36"/>
      <c r="V83" s="36"/>
      <c r="W83" s="37" t="e">
        <f t="shared" si="20"/>
        <v>#N/A</v>
      </c>
      <c r="X83" s="38" t="e">
        <f t="shared" si="21"/>
        <v>#N/A</v>
      </c>
      <c r="Y83" s="36"/>
      <c r="Z83" s="57"/>
      <c r="AA83" s="57"/>
      <c r="AB83" s="18"/>
      <c r="AC83" s="18"/>
      <c r="AD83" s="18"/>
      <c r="AE83" s="18"/>
      <c r="AF83" s="18"/>
      <c r="AG83" s="18"/>
      <c r="AH83" s="18"/>
      <c r="AI83" s="18"/>
    </row>
    <row r="84" spans="1:35" ht="15.75" thickBot="1" x14ac:dyDescent="0.3">
      <c r="A84" s="15">
        <v>70</v>
      </c>
      <c r="B84" s="88"/>
      <c r="C84" s="124"/>
      <c r="D84" s="86" t="e">
        <f t="shared" si="11"/>
        <v>#N/A</v>
      </c>
      <c r="E84" s="86" t="e">
        <f t="shared" si="13"/>
        <v>#N/A</v>
      </c>
      <c r="F84" s="86" t="e">
        <f t="shared" si="14"/>
        <v>#N/A</v>
      </c>
      <c r="G84" s="87" t="e">
        <f t="shared" si="15"/>
        <v>#N/A</v>
      </c>
      <c r="H84" s="86" t="e">
        <f t="shared" si="16"/>
        <v>#N/A</v>
      </c>
      <c r="I84" s="86" t="e">
        <f t="shared" si="17"/>
        <v>#N/A</v>
      </c>
      <c r="J84" s="86" t="e">
        <f t="shared" si="18"/>
        <v>#N/A</v>
      </c>
      <c r="K84" s="87" t="e">
        <f t="shared" si="19"/>
        <v>#N/A</v>
      </c>
      <c r="L84" s="15" t="str">
        <f t="shared" si="12"/>
        <v/>
      </c>
      <c r="M84" s="43"/>
      <c r="N84" s="36"/>
      <c r="O84" s="36"/>
      <c r="P84" s="36"/>
      <c r="Q84" s="36"/>
      <c r="R84" s="36"/>
      <c r="S84" s="36"/>
      <c r="T84" s="36"/>
      <c r="U84" s="36"/>
      <c r="V84" s="36"/>
      <c r="W84" s="37" t="e">
        <f t="shared" si="20"/>
        <v>#N/A</v>
      </c>
      <c r="X84" s="38" t="e">
        <f t="shared" si="21"/>
        <v>#N/A</v>
      </c>
      <c r="Y84" s="36"/>
      <c r="Z84" s="57"/>
      <c r="AA84" s="57"/>
      <c r="AB84" s="18"/>
      <c r="AC84" s="18"/>
      <c r="AD84" s="18"/>
      <c r="AE84" s="18"/>
      <c r="AF84" s="18"/>
      <c r="AG84" s="18"/>
      <c r="AH84" s="18"/>
      <c r="AI84" s="18"/>
    </row>
    <row r="85" spans="1:35" ht="15.75" thickBot="1" x14ac:dyDescent="0.3">
      <c r="A85" s="15">
        <v>71</v>
      </c>
      <c r="B85" s="88"/>
      <c r="C85" s="124"/>
      <c r="D85" s="86" t="e">
        <f t="shared" si="11"/>
        <v>#N/A</v>
      </c>
      <c r="E85" s="86" t="e">
        <f t="shared" si="13"/>
        <v>#N/A</v>
      </c>
      <c r="F85" s="86" t="e">
        <f t="shared" si="14"/>
        <v>#N/A</v>
      </c>
      <c r="G85" s="87" t="e">
        <f t="shared" si="15"/>
        <v>#N/A</v>
      </c>
      <c r="H85" s="86" t="e">
        <f t="shared" si="16"/>
        <v>#N/A</v>
      </c>
      <c r="I85" s="86" t="e">
        <f t="shared" si="17"/>
        <v>#N/A</v>
      </c>
      <c r="J85" s="86" t="e">
        <f t="shared" si="18"/>
        <v>#N/A</v>
      </c>
      <c r="K85" s="87" t="e">
        <f t="shared" si="19"/>
        <v>#N/A</v>
      </c>
      <c r="L85" s="15" t="str">
        <f t="shared" si="12"/>
        <v/>
      </c>
      <c r="M85" s="5"/>
      <c r="N85" s="36"/>
      <c r="O85" s="36"/>
      <c r="P85" s="36"/>
      <c r="Q85" s="36"/>
      <c r="R85" s="36"/>
      <c r="S85" s="36"/>
      <c r="T85" s="36"/>
      <c r="U85" s="36"/>
      <c r="V85" s="36"/>
      <c r="W85" s="37" t="e">
        <f t="shared" si="20"/>
        <v>#N/A</v>
      </c>
      <c r="X85" s="38" t="e">
        <f t="shared" si="21"/>
        <v>#N/A</v>
      </c>
      <c r="Y85" s="36"/>
      <c r="Z85" s="57"/>
      <c r="AA85" s="57"/>
      <c r="AB85" s="18"/>
      <c r="AC85" s="18"/>
      <c r="AD85" s="18"/>
      <c r="AE85" s="18"/>
      <c r="AF85" s="18"/>
      <c r="AG85" s="18"/>
      <c r="AH85" s="18"/>
      <c r="AI85" s="18"/>
    </row>
    <row r="86" spans="1:35" ht="15.75" thickBot="1" x14ac:dyDescent="0.3">
      <c r="A86" s="15">
        <v>72</v>
      </c>
      <c r="B86" s="88"/>
      <c r="C86" s="124"/>
      <c r="D86" s="86" t="e">
        <f t="shared" si="11"/>
        <v>#N/A</v>
      </c>
      <c r="E86" s="86" t="e">
        <f t="shared" si="13"/>
        <v>#N/A</v>
      </c>
      <c r="F86" s="86" t="e">
        <f t="shared" si="14"/>
        <v>#N/A</v>
      </c>
      <c r="G86" s="87" t="e">
        <f t="shared" si="15"/>
        <v>#N/A</v>
      </c>
      <c r="H86" s="86" t="e">
        <f t="shared" si="16"/>
        <v>#N/A</v>
      </c>
      <c r="I86" s="86" t="e">
        <f t="shared" si="17"/>
        <v>#N/A</v>
      </c>
      <c r="J86" s="86" t="e">
        <f t="shared" si="18"/>
        <v>#N/A</v>
      </c>
      <c r="K86" s="87" t="e">
        <f t="shared" si="19"/>
        <v>#N/A</v>
      </c>
      <c r="L86" s="15" t="str">
        <f t="shared" si="12"/>
        <v/>
      </c>
      <c r="M86" s="16"/>
      <c r="N86" s="36"/>
      <c r="O86" s="36"/>
      <c r="P86" s="36"/>
      <c r="Q86" s="36"/>
      <c r="R86" s="36"/>
      <c r="S86" s="36"/>
      <c r="T86" s="36"/>
      <c r="U86" s="36"/>
      <c r="V86" s="36"/>
      <c r="W86" s="37" t="e">
        <f t="shared" si="20"/>
        <v>#N/A</v>
      </c>
      <c r="X86" s="38" t="e">
        <f t="shared" si="21"/>
        <v>#N/A</v>
      </c>
      <c r="Y86" s="36"/>
      <c r="Z86" s="57"/>
      <c r="AA86" s="57"/>
      <c r="AB86" s="18"/>
      <c r="AC86" s="18"/>
      <c r="AD86" s="18"/>
      <c r="AE86" s="18"/>
      <c r="AF86" s="18"/>
      <c r="AG86" s="18"/>
      <c r="AH86" s="18"/>
      <c r="AI86" s="18"/>
    </row>
    <row r="87" spans="1:35" ht="15.75" thickBot="1" x14ac:dyDescent="0.3">
      <c r="A87" s="15">
        <v>73</v>
      </c>
      <c r="B87" s="88"/>
      <c r="C87" s="124"/>
      <c r="D87" s="86" t="e">
        <f t="shared" si="11"/>
        <v>#N/A</v>
      </c>
      <c r="E87" s="86" t="e">
        <f t="shared" si="13"/>
        <v>#N/A</v>
      </c>
      <c r="F87" s="86" t="e">
        <f t="shared" si="14"/>
        <v>#N/A</v>
      </c>
      <c r="G87" s="87" t="e">
        <f t="shared" si="15"/>
        <v>#N/A</v>
      </c>
      <c r="H87" s="86" t="e">
        <f t="shared" si="16"/>
        <v>#N/A</v>
      </c>
      <c r="I87" s="86" t="e">
        <f t="shared" si="17"/>
        <v>#N/A</v>
      </c>
      <c r="J87" s="86" t="e">
        <f t="shared" si="18"/>
        <v>#N/A</v>
      </c>
      <c r="K87" s="87" t="e">
        <f t="shared" si="19"/>
        <v>#N/A</v>
      </c>
      <c r="L87" s="15" t="str">
        <f t="shared" si="12"/>
        <v/>
      </c>
      <c r="M87" s="14"/>
      <c r="N87" s="36"/>
      <c r="O87" s="36"/>
      <c r="P87" s="36"/>
      <c r="Q87" s="36"/>
      <c r="R87" s="36"/>
      <c r="S87" s="36"/>
      <c r="T87" s="36"/>
      <c r="U87" s="36"/>
      <c r="V87" s="36"/>
      <c r="W87" s="37" t="e">
        <f t="shared" si="20"/>
        <v>#N/A</v>
      </c>
      <c r="X87" s="38" t="e">
        <f t="shared" si="21"/>
        <v>#N/A</v>
      </c>
      <c r="Y87" s="36"/>
      <c r="Z87" s="57"/>
      <c r="AA87" s="57"/>
      <c r="AB87" s="18"/>
      <c r="AC87" s="18"/>
      <c r="AD87" s="18"/>
      <c r="AE87" s="18"/>
      <c r="AF87" s="18"/>
      <c r="AG87" s="18"/>
      <c r="AH87" s="18"/>
      <c r="AI87" s="18"/>
    </row>
    <row r="88" spans="1:35" ht="15.75" thickBot="1" x14ac:dyDescent="0.3">
      <c r="A88" s="15">
        <v>74</v>
      </c>
      <c r="B88" s="88"/>
      <c r="C88" s="124"/>
      <c r="D88" s="86" t="e">
        <f t="shared" si="11"/>
        <v>#N/A</v>
      </c>
      <c r="E88" s="86" t="e">
        <f t="shared" si="13"/>
        <v>#N/A</v>
      </c>
      <c r="F88" s="86" t="e">
        <f t="shared" si="14"/>
        <v>#N/A</v>
      </c>
      <c r="G88" s="87" t="e">
        <f t="shared" si="15"/>
        <v>#N/A</v>
      </c>
      <c r="H88" s="86" t="e">
        <f t="shared" si="16"/>
        <v>#N/A</v>
      </c>
      <c r="I88" s="86" t="e">
        <f t="shared" si="17"/>
        <v>#N/A</v>
      </c>
      <c r="J88" s="86" t="e">
        <f t="shared" si="18"/>
        <v>#N/A</v>
      </c>
      <c r="K88" s="87" t="e">
        <f t="shared" si="19"/>
        <v>#N/A</v>
      </c>
      <c r="L88" s="15" t="str">
        <f t="shared" si="12"/>
        <v/>
      </c>
      <c r="M88" s="14"/>
      <c r="N88" s="36"/>
      <c r="O88" s="36"/>
      <c r="P88" s="36"/>
      <c r="Q88" s="36"/>
      <c r="R88" s="36"/>
      <c r="S88" s="36"/>
      <c r="T88" s="36"/>
      <c r="U88" s="36"/>
      <c r="V88" s="36"/>
      <c r="W88" s="37" t="e">
        <f t="shared" si="20"/>
        <v>#N/A</v>
      </c>
      <c r="X88" s="38" t="e">
        <f t="shared" si="21"/>
        <v>#N/A</v>
      </c>
      <c r="Y88" s="36"/>
      <c r="Z88" s="57"/>
      <c r="AA88" s="57"/>
      <c r="AB88" s="18"/>
      <c r="AC88" s="18"/>
      <c r="AD88" s="18"/>
      <c r="AE88" s="18"/>
      <c r="AF88" s="18"/>
      <c r="AG88" s="18"/>
      <c r="AH88" s="18"/>
      <c r="AI88" s="18"/>
    </row>
    <row r="89" spans="1:35" ht="15.75" thickBot="1" x14ac:dyDescent="0.3">
      <c r="A89" s="15">
        <v>75</v>
      </c>
      <c r="B89" s="88"/>
      <c r="C89" s="124"/>
      <c r="D89" s="86" t="e">
        <f t="shared" si="11"/>
        <v>#N/A</v>
      </c>
      <c r="E89" s="86" t="e">
        <f t="shared" si="13"/>
        <v>#N/A</v>
      </c>
      <c r="F89" s="86" t="e">
        <f t="shared" si="14"/>
        <v>#N/A</v>
      </c>
      <c r="G89" s="87" t="e">
        <f t="shared" si="15"/>
        <v>#N/A</v>
      </c>
      <c r="H89" s="86" t="e">
        <f t="shared" si="16"/>
        <v>#N/A</v>
      </c>
      <c r="I89" s="86" t="e">
        <f t="shared" si="17"/>
        <v>#N/A</v>
      </c>
      <c r="J89" s="86" t="e">
        <f t="shared" si="18"/>
        <v>#N/A</v>
      </c>
      <c r="K89" s="87" t="e">
        <f t="shared" si="19"/>
        <v>#N/A</v>
      </c>
      <c r="L89" s="15" t="str">
        <f t="shared" si="12"/>
        <v/>
      </c>
      <c r="M89" s="34"/>
      <c r="N89" s="36"/>
      <c r="O89" s="36"/>
      <c r="P89" s="36"/>
      <c r="Q89" s="36"/>
      <c r="R89" s="36"/>
      <c r="S89" s="36"/>
      <c r="T89" s="36"/>
      <c r="U89" s="36"/>
      <c r="V89" s="36"/>
      <c r="W89" s="37" t="e">
        <f t="shared" si="20"/>
        <v>#N/A</v>
      </c>
      <c r="X89" s="38" t="e">
        <f t="shared" si="21"/>
        <v>#N/A</v>
      </c>
      <c r="Y89" s="36"/>
      <c r="Z89" s="57"/>
      <c r="AA89" s="57"/>
      <c r="AB89" s="18"/>
      <c r="AC89" s="18"/>
      <c r="AD89" s="18"/>
      <c r="AE89" s="18"/>
      <c r="AF89" s="18"/>
      <c r="AG89" s="18"/>
      <c r="AH89" s="18"/>
      <c r="AI89" s="18"/>
    </row>
    <row r="90" spans="1:35" ht="15.75" thickBot="1" x14ac:dyDescent="0.3">
      <c r="A90" s="15">
        <v>76</v>
      </c>
      <c r="B90" s="88"/>
      <c r="C90" s="124"/>
      <c r="D90" s="86" t="e">
        <f t="shared" si="11"/>
        <v>#N/A</v>
      </c>
      <c r="E90" s="86" t="e">
        <f t="shared" si="13"/>
        <v>#N/A</v>
      </c>
      <c r="F90" s="86" t="e">
        <f t="shared" si="14"/>
        <v>#N/A</v>
      </c>
      <c r="G90" s="87" t="e">
        <f t="shared" si="15"/>
        <v>#N/A</v>
      </c>
      <c r="H90" s="86" t="e">
        <f t="shared" si="16"/>
        <v>#N/A</v>
      </c>
      <c r="I90" s="86" t="e">
        <f t="shared" si="17"/>
        <v>#N/A</v>
      </c>
      <c r="J90" s="86" t="e">
        <f t="shared" si="18"/>
        <v>#N/A</v>
      </c>
      <c r="K90" s="87" t="e">
        <f t="shared" si="19"/>
        <v>#N/A</v>
      </c>
      <c r="L90" s="15" t="str">
        <f t="shared" si="12"/>
        <v/>
      </c>
      <c r="M90" s="36"/>
      <c r="N90" s="36"/>
      <c r="O90" s="36"/>
      <c r="P90" s="36"/>
      <c r="Q90" s="36"/>
      <c r="R90" s="36"/>
      <c r="S90" s="36"/>
      <c r="T90" s="36"/>
      <c r="U90" s="36"/>
      <c r="V90" s="36"/>
      <c r="W90" s="37" t="e">
        <f t="shared" si="20"/>
        <v>#N/A</v>
      </c>
      <c r="X90" s="38" t="e">
        <f t="shared" si="21"/>
        <v>#N/A</v>
      </c>
      <c r="Y90" s="36"/>
      <c r="Z90" s="57"/>
      <c r="AA90" s="57"/>
      <c r="AB90" s="18"/>
      <c r="AC90" s="18"/>
      <c r="AD90" s="18"/>
      <c r="AE90" s="18"/>
      <c r="AF90" s="18"/>
      <c r="AG90" s="18"/>
      <c r="AH90" s="18"/>
      <c r="AI90" s="18"/>
    </row>
    <row r="91" spans="1:35" ht="15.75" thickBot="1" x14ac:dyDescent="0.3">
      <c r="A91" s="15">
        <v>77</v>
      </c>
      <c r="B91" s="88"/>
      <c r="C91" s="124"/>
      <c r="D91" s="86" t="e">
        <f t="shared" si="11"/>
        <v>#N/A</v>
      </c>
      <c r="E91" s="86" t="e">
        <f t="shared" si="13"/>
        <v>#N/A</v>
      </c>
      <c r="F91" s="86" t="e">
        <f t="shared" si="14"/>
        <v>#N/A</v>
      </c>
      <c r="G91" s="87" t="e">
        <f t="shared" si="15"/>
        <v>#N/A</v>
      </c>
      <c r="H91" s="86" t="e">
        <f t="shared" si="16"/>
        <v>#N/A</v>
      </c>
      <c r="I91" s="86" t="e">
        <f t="shared" si="17"/>
        <v>#N/A</v>
      </c>
      <c r="J91" s="86" t="e">
        <f t="shared" si="18"/>
        <v>#N/A</v>
      </c>
      <c r="K91" s="87" t="e">
        <f t="shared" si="19"/>
        <v>#N/A</v>
      </c>
      <c r="L91" s="15" t="str">
        <f t="shared" si="12"/>
        <v/>
      </c>
      <c r="M91" s="36"/>
      <c r="N91" s="36"/>
      <c r="O91" s="36"/>
      <c r="P91" s="36"/>
      <c r="Q91" s="36"/>
      <c r="R91" s="36"/>
      <c r="S91" s="36"/>
      <c r="T91" s="36"/>
      <c r="U91" s="36"/>
      <c r="V91" s="36"/>
      <c r="W91" s="37" t="e">
        <f t="shared" si="20"/>
        <v>#N/A</v>
      </c>
      <c r="X91" s="38" t="e">
        <f t="shared" si="21"/>
        <v>#N/A</v>
      </c>
      <c r="Y91" s="36"/>
      <c r="Z91" s="57"/>
      <c r="AA91" s="57"/>
      <c r="AB91" s="18"/>
      <c r="AC91" s="18"/>
      <c r="AD91" s="18"/>
      <c r="AE91" s="18"/>
      <c r="AF91" s="18"/>
      <c r="AG91" s="18"/>
      <c r="AH91" s="18"/>
      <c r="AI91" s="18"/>
    </row>
    <row r="92" spans="1:35" ht="15.75" thickBot="1" x14ac:dyDescent="0.3">
      <c r="A92" s="15">
        <v>78</v>
      </c>
      <c r="B92" s="88"/>
      <c r="C92" s="124"/>
      <c r="D92" s="86" t="e">
        <f t="shared" si="11"/>
        <v>#N/A</v>
      </c>
      <c r="E92" s="86" t="e">
        <f t="shared" si="13"/>
        <v>#N/A</v>
      </c>
      <c r="F92" s="86" t="e">
        <f t="shared" si="14"/>
        <v>#N/A</v>
      </c>
      <c r="G92" s="87" t="e">
        <f t="shared" si="15"/>
        <v>#N/A</v>
      </c>
      <c r="H92" s="86" t="e">
        <f t="shared" si="16"/>
        <v>#N/A</v>
      </c>
      <c r="I92" s="86" t="e">
        <f t="shared" si="17"/>
        <v>#N/A</v>
      </c>
      <c r="J92" s="86" t="e">
        <f t="shared" si="18"/>
        <v>#N/A</v>
      </c>
      <c r="K92" s="87" t="e">
        <f t="shared" si="19"/>
        <v>#N/A</v>
      </c>
      <c r="L92" s="15" t="str">
        <f t="shared" si="12"/>
        <v/>
      </c>
      <c r="M92" s="36"/>
      <c r="N92" s="36"/>
      <c r="O92" s="36"/>
      <c r="P92" s="36"/>
      <c r="Q92" s="36"/>
      <c r="R92" s="36"/>
      <c r="S92" s="36"/>
      <c r="T92" s="36"/>
      <c r="U92" s="36"/>
      <c r="V92" s="36"/>
      <c r="W92" s="37" t="e">
        <f t="shared" si="20"/>
        <v>#N/A</v>
      </c>
      <c r="X92" s="38" t="e">
        <f t="shared" si="21"/>
        <v>#N/A</v>
      </c>
      <c r="Y92" s="36"/>
      <c r="Z92" s="57"/>
      <c r="AA92" s="57"/>
      <c r="AB92" s="18"/>
      <c r="AC92" s="18"/>
      <c r="AD92" s="18"/>
      <c r="AE92" s="18"/>
      <c r="AF92" s="18"/>
      <c r="AG92" s="18"/>
      <c r="AH92" s="18"/>
      <c r="AI92" s="18"/>
    </row>
    <row r="93" spans="1:35" ht="15.75" thickBot="1" x14ac:dyDescent="0.3">
      <c r="A93" s="15">
        <v>79</v>
      </c>
      <c r="B93" s="88"/>
      <c r="C93" s="124"/>
      <c r="D93" s="86" t="e">
        <f t="shared" si="11"/>
        <v>#N/A</v>
      </c>
      <c r="E93" s="86" t="e">
        <f t="shared" si="13"/>
        <v>#N/A</v>
      </c>
      <c r="F93" s="86" t="e">
        <f t="shared" si="14"/>
        <v>#N/A</v>
      </c>
      <c r="G93" s="87" t="e">
        <f t="shared" si="15"/>
        <v>#N/A</v>
      </c>
      <c r="H93" s="86" t="e">
        <f t="shared" si="16"/>
        <v>#N/A</v>
      </c>
      <c r="I93" s="86" t="e">
        <f t="shared" si="17"/>
        <v>#N/A</v>
      </c>
      <c r="J93" s="86" t="e">
        <f t="shared" si="18"/>
        <v>#N/A</v>
      </c>
      <c r="K93" s="87" t="e">
        <f t="shared" si="19"/>
        <v>#N/A</v>
      </c>
      <c r="L93" s="15" t="str">
        <f t="shared" si="12"/>
        <v/>
      </c>
      <c r="M93" s="36"/>
      <c r="N93" s="36"/>
      <c r="O93" s="36"/>
      <c r="P93" s="36"/>
      <c r="Q93" s="36"/>
      <c r="R93" s="36"/>
      <c r="S93" s="36"/>
      <c r="T93" s="36"/>
      <c r="U93" s="36"/>
      <c r="V93" s="36"/>
      <c r="W93" s="37" t="e">
        <f t="shared" si="20"/>
        <v>#N/A</v>
      </c>
      <c r="X93" s="38" t="e">
        <f t="shared" si="21"/>
        <v>#N/A</v>
      </c>
      <c r="Y93" s="36"/>
      <c r="Z93" s="57"/>
      <c r="AA93" s="57"/>
      <c r="AB93" s="18"/>
      <c r="AC93" s="18"/>
      <c r="AD93" s="18"/>
      <c r="AE93" s="18"/>
      <c r="AF93" s="18"/>
      <c r="AG93" s="18"/>
      <c r="AH93" s="18"/>
      <c r="AI93" s="18"/>
    </row>
    <row r="94" spans="1:35" ht="15.75" thickBot="1" x14ac:dyDescent="0.3">
      <c r="A94" s="15">
        <v>80</v>
      </c>
      <c r="B94" s="88"/>
      <c r="C94" s="124"/>
      <c r="D94" s="86" t="e">
        <f t="shared" si="11"/>
        <v>#N/A</v>
      </c>
      <c r="E94" s="86" t="e">
        <f t="shared" si="13"/>
        <v>#N/A</v>
      </c>
      <c r="F94" s="86" t="e">
        <f t="shared" si="14"/>
        <v>#N/A</v>
      </c>
      <c r="G94" s="87" t="e">
        <f t="shared" si="15"/>
        <v>#N/A</v>
      </c>
      <c r="H94" s="86" t="e">
        <f t="shared" si="16"/>
        <v>#N/A</v>
      </c>
      <c r="I94" s="86" t="e">
        <f t="shared" si="17"/>
        <v>#N/A</v>
      </c>
      <c r="J94" s="86" t="e">
        <f t="shared" si="18"/>
        <v>#N/A</v>
      </c>
      <c r="K94" s="87" t="e">
        <f t="shared" si="19"/>
        <v>#N/A</v>
      </c>
      <c r="L94" s="15" t="str">
        <f t="shared" si="12"/>
        <v/>
      </c>
      <c r="M94" s="36"/>
      <c r="N94" s="36"/>
      <c r="O94" s="36"/>
      <c r="P94" s="36"/>
      <c r="Q94" s="36"/>
      <c r="R94" s="36"/>
      <c r="S94" s="36"/>
      <c r="T94" s="36"/>
      <c r="U94" s="36"/>
      <c r="V94" s="36"/>
      <c r="W94" s="37" t="e">
        <f t="shared" si="20"/>
        <v>#N/A</v>
      </c>
      <c r="X94" s="38" t="e">
        <f t="shared" si="21"/>
        <v>#N/A</v>
      </c>
      <c r="Y94" s="36"/>
      <c r="Z94" s="57"/>
      <c r="AA94" s="57"/>
      <c r="AB94" s="18"/>
      <c r="AC94" s="18"/>
      <c r="AD94" s="18"/>
      <c r="AE94" s="18"/>
      <c r="AF94" s="18"/>
      <c r="AG94" s="18"/>
      <c r="AH94" s="18"/>
      <c r="AI94" s="18"/>
    </row>
    <row r="95" spans="1:35" ht="15.75" thickBot="1" x14ac:dyDescent="0.3">
      <c r="A95" s="15">
        <v>81</v>
      </c>
      <c r="B95" s="88"/>
      <c r="C95" s="124"/>
      <c r="D95" s="86" t="e">
        <f t="shared" si="11"/>
        <v>#N/A</v>
      </c>
      <c r="E95" s="86" t="e">
        <f t="shared" si="13"/>
        <v>#N/A</v>
      </c>
      <c r="F95" s="86" t="e">
        <f t="shared" si="14"/>
        <v>#N/A</v>
      </c>
      <c r="G95" s="87" t="e">
        <f t="shared" si="15"/>
        <v>#N/A</v>
      </c>
      <c r="H95" s="86" t="e">
        <f t="shared" si="16"/>
        <v>#N/A</v>
      </c>
      <c r="I95" s="86" t="e">
        <f t="shared" si="17"/>
        <v>#N/A</v>
      </c>
      <c r="J95" s="86" t="e">
        <f t="shared" si="18"/>
        <v>#N/A</v>
      </c>
      <c r="K95" s="87" t="e">
        <f t="shared" si="19"/>
        <v>#N/A</v>
      </c>
      <c r="L95" s="15" t="str">
        <f t="shared" si="12"/>
        <v/>
      </c>
      <c r="M95" s="36"/>
      <c r="N95" s="36"/>
      <c r="O95" s="36"/>
      <c r="P95" s="36"/>
      <c r="Q95" s="36"/>
      <c r="R95" s="36"/>
      <c r="S95" s="36"/>
      <c r="T95" s="36"/>
      <c r="U95" s="36"/>
      <c r="V95" s="36"/>
      <c r="W95" s="37" t="e">
        <f t="shared" si="20"/>
        <v>#N/A</v>
      </c>
      <c r="X95" s="38" t="e">
        <f t="shared" si="21"/>
        <v>#N/A</v>
      </c>
      <c r="Y95" s="36"/>
      <c r="Z95" s="57"/>
      <c r="AA95" s="57"/>
      <c r="AB95" s="18"/>
      <c r="AC95" s="18"/>
      <c r="AD95" s="18"/>
      <c r="AE95" s="18"/>
      <c r="AF95" s="18"/>
      <c r="AG95" s="18"/>
      <c r="AH95" s="18"/>
      <c r="AI95" s="18"/>
    </row>
    <row r="96" spans="1:35" ht="15.75" thickBot="1" x14ac:dyDescent="0.3">
      <c r="A96" s="15">
        <v>82</v>
      </c>
      <c r="B96" s="88"/>
      <c r="C96" s="124"/>
      <c r="D96" s="86" t="e">
        <f t="shared" si="11"/>
        <v>#N/A</v>
      </c>
      <c r="E96" s="86" t="e">
        <f t="shared" si="13"/>
        <v>#N/A</v>
      </c>
      <c r="F96" s="86" t="e">
        <f t="shared" si="14"/>
        <v>#N/A</v>
      </c>
      <c r="G96" s="87" t="e">
        <f t="shared" si="15"/>
        <v>#N/A</v>
      </c>
      <c r="H96" s="86" t="e">
        <f t="shared" si="16"/>
        <v>#N/A</v>
      </c>
      <c r="I96" s="86" t="e">
        <f t="shared" si="17"/>
        <v>#N/A</v>
      </c>
      <c r="J96" s="86" t="e">
        <f t="shared" si="18"/>
        <v>#N/A</v>
      </c>
      <c r="K96" s="87" t="e">
        <f t="shared" si="19"/>
        <v>#N/A</v>
      </c>
      <c r="L96" s="15" t="str">
        <f t="shared" si="12"/>
        <v/>
      </c>
      <c r="M96" s="36"/>
      <c r="N96" s="36"/>
      <c r="O96" s="36"/>
      <c r="P96" s="36"/>
      <c r="Q96" s="36"/>
      <c r="R96" s="36"/>
      <c r="S96" s="36"/>
      <c r="T96" s="36"/>
      <c r="U96" s="36"/>
      <c r="V96" s="36"/>
      <c r="W96" s="37" t="e">
        <f t="shared" si="20"/>
        <v>#N/A</v>
      </c>
      <c r="X96" s="38" t="e">
        <f t="shared" si="21"/>
        <v>#N/A</v>
      </c>
      <c r="Y96" s="36"/>
      <c r="Z96" s="57"/>
      <c r="AA96" s="57"/>
      <c r="AB96" s="18"/>
      <c r="AC96" s="18"/>
      <c r="AD96" s="18"/>
      <c r="AE96" s="18"/>
      <c r="AF96" s="18"/>
      <c r="AG96" s="18"/>
      <c r="AH96" s="18"/>
      <c r="AI96" s="18"/>
    </row>
    <row r="97" spans="1:35" ht="15.75" thickBot="1" x14ac:dyDescent="0.3">
      <c r="A97" s="15">
        <v>83</v>
      </c>
      <c r="B97" s="88"/>
      <c r="C97" s="124"/>
      <c r="D97" s="86" t="e">
        <f t="shared" si="11"/>
        <v>#N/A</v>
      </c>
      <c r="E97" s="86" t="e">
        <f t="shared" si="13"/>
        <v>#N/A</v>
      </c>
      <c r="F97" s="86" t="e">
        <f t="shared" si="14"/>
        <v>#N/A</v>
      </c>
      <c r="G97" s="87" t="e">
        <f t="shared" si="15"/>
        <v>#N/A</v>
      </c>
      <c r="H97" s="86" t="e">
        <f t="shared" si="16"/>
        <v>#N/A</v>
      </c>
      <c r="I97" s="86" t="e">
        <f t="shared" si="17"/>
        <v>#N/A</v>
      </c>
      <c r="J97" s="86" t="e">
        <f t="shared" si="18"/>
        <v>#N/A</v>
      </c>
      <c r="K97" s="87" t="e">
        <f t="shared" si="19"/>
        <v>#N/A</v>
      </c>
      <c r="L97" s="15" t="str">
        <f t="shared" si="12"/>
        <v/>
      </c>
      <c r="M97" s="36"/>
      <c r="N97" s="36"/>
      <c r="O97" s="36"/>
      <c r="P97" s="36"/>
      <c r="Q97" s="36"/>
      <c r="R97" s="36"/>
      <c r="S97" s="36"/>
      <c r="T97" s="36"/>
      <c r="U97" s="36"/>
      <c r="V97" s="36"/>
      <c r="W97" s="37" t="e">
        <f t="shared" si="20"/>
        <v>#N/A</v>
      </c>
      <c r="X97" s="38" t="e">
        <f t="shared" si="21"/>
        <v>#N/A</v>
      </c>
      <c r="Y97" s="36"/>
      <c r="Z97" s="57"/>
      <c r="AA97" s="57"/>
      <c r="AB97" s="18"/>
      <c r="AC97" s="18"/>
      <c r="AD97" s="18"/>
      <c r="AE97" s="18"/>
      <c r="AF97" s="18"/>
      <c r="AG97" s="18"/>
      <c r="AH97" s="18"/>
      <c r="AI97" s="18"/>
    </row>
    <row r="98" spans="1:35" ht="15.75" thickBot="1" x14ac:dyDescent="0.3">
      <c r="A98" s="15">
        <v>84</v>
      </c>
      <c r="B98" s="88"/>
      <c r="C98" s="124"/>
      <c r="D98" s="86" t="e">
        <f t="shared" si="11"/>
        <v>#N/A</v>
      </c>
      <c r="E98" s="86" t="e">
        <f t="shared" si="13"/>
        <v>#N/A</v>
      </c>
      <c r="F98" s="86" t="e">
        <f t="shared" si="14"/>
        <v>#N/A</v>
      </c>
      <c r="G98" s="87" t="e">
        <f t="shared" si="15"/>
        <v>#N/A</v>
      </c>
      <c r="H98" s="86" t="e">
        <f t="shared" si="16"/>
        <v>#N/A</v>
      </c>
      <c r="I98" s="86" t="e">
        <f t="shared" si="17"/>
        <v>#N/A</v>
      </c>
      <c r="J98" s="86" t="e">
        <f t="shared" si="18"/>
        <v>#N/A</v>
      </c>
      <c r="K98" s="87" t="e">
        <f t="shared" si="19"/>
        <v>#N/A</v>
      </c>
      <c r="L98" s="15" t="str">
        <f t="shared" si="12"/>
        <v/>
      </c>
      <c r="M98" s="36"/>
      <c r="N98" s="36"/>
      <c r="O98" s="36"/>
      <c r="P98" s="36"/>
      <c r="Q98" s="36"/>
      <c r="R98" s="36"/>
      <c r="S98" s="36"/>
      <c r="T98" s="36"/>
      <c r="U98" s="36"/>
      <c r="V98" s="36"/>
      <c r="W98" s="37" t="e">
        <f t="shared" si="20"/>
        <v>#N/A</v>
      </c>
      <c r="X98" s="38" t="e">
        <f t="shared" si="21"/>
        <v>#N/A</v>
      </c>
      <c r="Y98" s="36"/>
      <c r="Z98" s="57"/>
      <c r="AA98" s="57"/>
      <c r="AB98" s="18"/>
      <c r="AC98" s="18"/>
      <c r="AD98" s="18"/>
      <c r="AE98" s="18"/>
      <c r="AF98" s="18"/>
      <c r="AG98" s="18"/>
      <c r="AH98" s="18"/>
      <c r="AI98" s="18"/>
    </row>
    <row r="99" spans="1:35" ht="15.75" thickBot="1" x14ac:dyDescent="0.3">
      <c r="A99" s="15">
        <v>85</v>
      </c>
      <c r="B99" s="88"/>
      <c r="C99" s="124"/>
      <c r="D99" s="86" t="e">
        <f t="shared" si="11"/>
        <v>#N/A</v>
      </c>
      <c r="E99" s="86" t="e">
        <f t="shared" si="13"/>
        <v>#N/A</v>
      </c>
      <c r="F99" s="86" t="e">
        <f t="shared" si="14"/>
        <v>#N/A</v>
      </c>
      <c r="G99" s="87" t="e">
        <f t="shared" si="15"/>
        <v>#N/A</v>
      </c>
      <c r="H99" s="86" t="e">
        <f t="shared" si="16"/>
        <v>#N/A</v>
      </c>
      <c r="I99" s="86" t="e">
        <f t="shared" si="17"/>
        <v>#N/A</v>
      </c>
      <c r="J99" s="86" t="e">
        <f t="shared" si="18"/>
        <v>#N/A</v>
      </c>
      <c r="K99" s="87" t="e">
        <f t="shared" si="19"/>
        <v>#N/A</v>
      </c>
      <c r="L99" s="15" t="str">
        <f t="shared" si="12"/>
        <v/>
      </c>
      <c r="M99" s="36"/>
      <c r="N99" s="36"/>
      <c r="O99" s="36"/>
      <c r="P99" s="36"/>
      <c r="Q99" s="36"/>
      <c r="R99" s="36"/>
      <c r="S99" s="36"/>
      <c r="T99" s="36"/>
      <c r="U99" s="36"/>
      <c r="V99" s="36"/>
      <c r="W99" s="37" t="e">
        <f t="shared" si="20"/>
        <v>#N/A</v>
      </c>
      <c r="X99" s="38" t="e">
        <f t="shared" si="21"/>
        <v>#N/A</v>
      </c>
      <c r="Y99" s="36"/>
      <c r="Z99" s="57"/>
      <c r="AA99" s="57"/>
      <c r="AB99" s="18"/>
      <c r="AC99" s="18"/>
      <c r="AD99" s="18"/>
      <c r="AE99" s="18"/>
      <c r="AF99" s="18"/>
      <c r="AG99" s="18"/>
      <c r="AH99" s="18"/>
      <c r="AI99" s="18"/>
    </row>
    <row r="100" spans="1:35" ht="15.75" thickBot="1" x14ac:dyDescent="0.3">
      <c r="A100" s="15">
        <v>86</v>
      </c>
      <c r="B100" s="88"/>
      <c r="C100" s="124"/>
      <c r="D100" s="86" t="e">
        <f t="shared" si="11"/>
        <v>#N/A</v>
      </c>
      <c r="E100" s="86" t="e">
        <f t="shared" si="13"/>
        <v>#N/A</v>
      </c>
      <c r="F100" s="86" t="e">
        <f t="shared" si="14"/>
        <v>#N/A</v>
      </c>
      <c r="G100" s="87" t="e">
        <f t="shared" si="15"/>
        <v>#N/A</v>
      </c>
      <c r="H100" s="86" t="e">
        <f t="shared" si="16"/>
        <v>#N/A</v>
      </c>
      <c r="I100" s="86" t="e">
        <f t="shared" si="17"/>
        <v>#N/A</v>
      </c>
      <c r="J100" s="86" t="e">
        <f t="shared" si="18"/>
        <v>#N/A</v>
      </c>
      <c r="K100" s="87" t="e">
        <f t="shared" si="19"/>
        <v>#N/A</v>
      </c>
      <c r="L100" s="15" t="str">
        <f t="shared" si="12"/>
        <v/>
      </c>
      <c r="M100" s="36"/>
      <c r="N100" s="36"/>
      <c r="O100" s="36"/>
      <c r="P100" s="36"/>
      <c r="Q100" s="36"/>
      <c r="R100" s="36"/>
      <c r="S100" s="36"/>
      <c r="T100" s="36"/>
      <c r="U100" s="36"/>
      <c r="V100" s="36"/>
      <c r="W100" s="37" t="e">
        <f t="shared" si="20"/>
        <v>#N/A</v>
      </c>
      <c r="X100" s="38" t="e">
        <f t="shared" si="21"/>
        <v>#N/A</v>
      </c>
      <c r="Y100" s="36"/>
      <c r="Z100" s="57"/>
      <c r="AA100" s="57"/>
      <c r="AB100" s="18"/>
      <c r="AC100" s="18"/>
      <c r="AD100" s="18"/>
      <c r="AE100" s="18"/>
      <c r="AF100" s="18"/>
      <c r="AG100" s="18"/>
      <c r="AH100" s="18"/>
      <c r="AI100" s="18"/>
    </row>
    <row r="101" spans="1:35" ht="15.75" thickBot="1" x14ac:dyDescent="0.3">
      <c r="A101" s="15">
        <v>87</v>
      </c>
      <c r="B101" s="88"/>
      <c r="C101" s="124"/>
      <c r="D101" s="86" t="e">
        <f t="shared" si="11"/>
        <v>#N/A</v>
      </c>
      <c r="E101" s="86" t="e">
        <f t="shared" si="13"/>
        <v>#N/A</v>
      </c>
      <c r="F101" s="86" t="e">
        <f t="shared" si="14"/>
        <v>#N/A</v>
      </c>
      <c r="G101" s="87" t="e">
        <f t="shared" si="15"/>
        <v>#N/A</v>
      </c>
      <c r="H101" s="86" t="e">
        <f t="shared" si="16"/>
        <v>#N/A</v>
      </c>
      <c r="I101" s="86" t="e">
        <f t="shared" si="17"/>
        <v>#N/A</v>
      </c>
      <c r="J101" s="86" t="e">
        <f t="shared" si="18"/>
        <v>#N/A</v>
      </c>
      <c r="K101" s="87" t="e">
        <f t="shared" si="19"/>
        <v>#N/A</v>
      </c>
      <c r="L101" s="15" t="str">
        <f t="shared" si="12"/>
        <v/>
      </c>
      <c r="M101" s="36"/>
      <c r="N101" s="36"/>
      <c r="O101" s="36"/>
      <c r="P101" s="36"/>
      <c r="Q101" s="36"/>
      <c r="R101" s="36"/>
      <c r="S101" s="36"/>
      <c r="T101" s="36"/>
      <c r="U101" s="36"/>
      <c r="V101" s="36"/>
      <c r="W101" s="37" t="e">
        <f t="shared" si="20"/>
        <v>#N/A</v>
      </c>
      <c r="X101" s="38" t="e">
        <f t="shared" si="21"/>
        <v>#N/A</v>
      </c>
      <c r="Y101" s="36"/>
      <c r="Z101" s="57"/>
      <c r="AA101" s="57"/>
      <c r="AB101" s="18"/>
      <c r="AC101" s="18"/>
      <c r="AD101" s="18"/>
      <c r="AE101" s="18"/>
      <c r="AF101" s="18"/>
      <c r="AG101" s="18"/>
      <c r="AH101" s="18"/>
      <c r="AI101" s="18"/>
    </row>
    <row r="102" spans="1:35" ht="15.75" thickBot="1" x14ac:dyDescent="0.3">
      <c r="A102" s="15">
        <v>88</v>
      </c>
      <c r="B102" s="88"/>
      <c r="C102" s="124"/>
      <c r="D102" s="86" t="e">
        <f t="shared" si="11"/>
        <v>#N/A</v>
      </c>
      <c r="E102" s="86" t="e">
        <f t="shared" si="13"/>
        <v>#N/A</v>
      </c>
      <c r="F102" s="86" t="e">
        <f t="shared" si="14"/>
        <v>#N/A</v>
      </c>
      <c r="G102" s="87" t="e">
        <f t="shared" si="15"/>
        <v>#N/A</v>
      </c>
      <c r="H102" s="86" t="e">
        <f t="shared" si="16"/>
        <v>#N/A</v>
      </c>
      <c r="I102" s="86" t="e">
        <f t="shared" si="17"/>
        <v>#N/A</v>
      </c>
      <c r="J102" s="86" t="e">
        <f t="shared" si="18"/>
        <v>#N/A</v>
      </c>
      <c r="K102" s="87" t="e">
        <f t="shared" si="19"/>
        <v>#N/A</v>
      </c>
      <c r="L102" s="15" t="str">
        <f t="shared" si="12"/>
        <v/>
      </c>
      <c r="M102" s="36"/>
      <c r="N102" s="36"/>
      <c r="O102" s="36"/>
      <c r="P102" s="36"/>
      <c r="Q102" s="36"/>
      <c r="R102" s="36"/>
      <c r="S102" s="36"/>
      <c r="T102" s="36"/>
      <c r="U102" s="36"/>
      <c r="V102" s="36"/>
      <c r="W102" s="37" t="e">
        <f t="shared" si="20"/>
        <v>#N/A</v>
      </c>
      <c r="X102" s="38" t="e">
        <f t="shared" si="21"/>
        <v>#N/A</v>
      </c>
      <c r="Y102" s="36"/>
      <c r="Z102" s="57"/>
      <c r="AA102" s="57"/>
      <c r="AB102" s="18"/>
      <c r="AC102" s="18"/>
      <c r="AD102" s="18"/>
      <c r="AE102" s="18"/>
      <c r="AF102" s="18"/>
      <c r="AG102" s="18"/>
      <c r="AH102" s="18"/>
      <c r="AI102" s="18"/>
    </row>
    <row r="103" spans="1:35" ht="15.75" thickBot="1" x14ac:dyDescent="0.3">
      <c r="A103" s="15">
        <v>89</v>
      </c>
      <c r="B103" s="88"/>
      <c r="C103" s="124"/>
      <c r="D103" s="86" t="e">
        <f t="shared" si="11"/>
        <v>#N/A</v>
      </c>
      <c r="E103" s="86" t="e">
        <f t="shared" si="13"/>
        <v>#N/A</v>
      </c>
      <c r="F103" s="86" t="e">
        <f t="shared" si="14"/>
        <v>#N/A</v>
      </c>
      <c r="G103" s="87" t="e">
        <f t="shared" si="15"/>
        <v>#N/A</v>
      </c>
      <c r="H103" s="86" t="e">
        <f t="shared" si="16"/>
        <v>#N/A</v>
      </c>
      <c r="I103" s="86" t="e">
        <f t="shared" si="17"/>
        <v>#N/A</v>
      </c>
      <c r="J103" s="86" t="e">
        <f t="shared" si="18"/>
        <v>#N/A</v>
      </c>
      <c r="K103" s="87" t="e">
        <f t="shared" si="19"/>
        <v>#N/A</v>
      </c>
      <c r="L103" s="15" t="str">
        <f t="shared" si="12"/>
        <v/>
      </c>
      <c r="M103" s="36"/>
      <c r="N103" s="36"/>
      <c r="O103" s="36"/>
      <c r="P103" s="36"/>
      <c r="Q103" s="36"/>
      <c r="R103" s="36"/>
      <c r="S103" s="36"/>
      <c r="T103" s="36"/>
      <c r="U103" s="36"/>
      <c r="V103" s="36"/>
      <c r="W103" s="37" t="e">
        <f t="shared" si="20"/>
        <v>#N/A</v>
      </c>
      <c r="X103" s="38" t="e">
        <f t="shared" si="21"/>
        <v>#N/A</v>
      </c>
      <c r="Y103" s="36"/>
      <c r="Z103" s="57"/>
      <c r="AA103" s="57"/>
      <c r="AB103" s="18"/>
      <c r="AC103" s="53"/>
      <c r="AD103" s="18"/>
      <c r="AE103" s="18"/>
      <c r="AF103" s="18"/>
      <c r="AG103" s="18"/>
      <c r="AH103" s="18"/>
      <c r="AI103" s="18"/>
    </row>
    <row r="104" spans="1:35" ht="15.75" thickBot="1" x14ac:dyDescent="0.3">
      <c r="A104" s="15">
        <v>90</v>
      </c>
      <c r="B104" s="88"/>
      <c r="C104" s="124"/>
      <c r="D104" s="86" t="e">
        <f t="shared" si="11"/>
        <v>#N/A</v>
      </c>
      <c r="E104" s="86" t="e">
        <f t="shared" si="13"/>
        <v>#N/A</v>
      </c>
      <c r="F104" s="86" t="e">
        <f t="shared" si="14"/>
        <v>#N/A</v>
      </c>
      <c r="G104" s="87" t="e">
        <f t="shared" si="15"/>
        <v>#N/A</v>
      </c>
      <c r="H104" s="86" t="e">
        <f t="shared" si="16"/>
        <v>#N/A</v>
      </c>
      <c r="I104" s="86" t="e">
        <f t="shared" si="17"/>
        <v>#N/A</v>
      </c>
      <c r="J104" s="86" t="e">
        <f t="shared" si="18"/>
        <v>#N/A</v>
      </c>
      <c r="K104" s="87" t="e">
        <f t="shared" si="19"/>
        <v>#N/A</v>
      </c>
      <c r="L104" s="15" t="str">
        <f t="shared" si="12"/>
        <v/>
      </c>
      <c r="M104" s="36"/>
      <c r="N104" s="36"/>
      <c r="O104" s="36"/>
      <c r="P104" s="36"/>
      <c r="Q104" s="36"/>
      <c r="R104" s="36"/>
      <c r="S104" s="36"/>
      <c r="T104" s="36"/>
      <c r="U104" s="36"/>
      <c r="V104" s="36"/>
      <c r="W104" s="37" t="e">
        <f t="shared" si="20"/>
        <v>#N/A</v>
      </c>
      <c r="X104" s="38" t="e">
        <f t="shared" si="21"/>
        <v>#N/A</v>
      </c>
      <c r="Y104" s="36"/>
      <c r="Z104" s="57"/>
      <c r="AA104" s="57"/>
      <c r="AB104" s="18"/>
      <c r="AC104" s="18"/>
      <c r="AD104" s="18"/>
      <c r="AE104" s="18"/>
      <c r="AF104" s="18"/>
      <c r="AG104" s="18"/>
      <c r="AH104" s="18"/>
      <c r="AI104" s="18"/>
    </row>
    <row r="105" spans="1:35" ht="15.75" thickBot="1" x14ac:dyDescent="0.3">
      <c r="A105" s="15">
        <v>91</v>
      </c>
      <c r="B105" s="88"/>
      <c r="C105" s="124"/>
      <c r="D105" s="86" t="e">
        <f t="shared" si="11"/>
        <v>#N/A</v>
      </c>
      <c r="E105" s="86" t="e">
        <f t="shared" si="13"/>
        <v>#N/A</v>
      </c>
      <c r="F105" s="86" t="e">
        <f t="shared" si="14"/>
        <v>#N/A</v>
      </c>
      <c r="G105" s="87" t="e">
        <f t="shared" si="15"/>
        <v>#N/A</v>
      </c>
      <c r="H105" s="86" t="e">
        <f t="shared" si="16"/>
        <v>#N/A</v>
      </c>
      <c r="I105" s="86" t="e">
        <f t="shared" si="17"/>
        <v>#N/A</v>
      </c>
      <c r="J105" s="86" t="e">
        <f t="shared" si="18"/>
        <v>#N/A</v>
      </c>
      <c r="K105" s="87" t="e">
        <f t="shared" si="19"/>
        <v>#N/A</v>
      </c>
      <c r="L105" s="15" t="str">
        <f t="shared" si="12"/>
        <v/>
      </c>
      <c r="M105" s="36"/>
      <c r="N105" s="36"/>
      <c r="O105" s="36"/>
      <c r="P105" s="36"/>
      <c r="Q105" s="36"/>
      <c r="R105" s="36"/>
      <c r="S105" s="36"/>
      <c r="T105" s="36"/>
      <c r="U105" s="36"/>
      <c r="V105" s="36"/>
      <c r="W105" s="37" t="e">
        <f t="shared" si="20"/>
        <v>#N/A</v>
      </c>
      <c r="X105" s="38" t="e">
        <f t="shared" si="21"/>
        <v>#N/A</v>
      </c>
      <c r="Y105" s="36"/>
      <c r="Z105" s="57"/>
      <c r="AA105" s="57"/>
      <c r="AB105" s="18"/>
      <c r="AC105" s="18"/>
      <c r="AD105" s="18"/>
      <c r="AE105" s="18"/>
      <c r="AF105" s="18"/>
      <c r="AG105" s="18"/>
      <c r="AH105" s="18"/>
      <c r="AI105" s="18"/>
    </row>
    <row r="106" spans="1:35" ht="15.75" thickBot="1" x14ac:dyDescent="0.3">
      <c r="A106" s="15">
        <v>92</v>
      </c>
      <c r="B106" s="88"/>
      <c r="C106" s="124"/>
      <c r="D106" s="86" t="e">
        <f t="shared" si="11"/>
        <v>#N/A</v>
      </c>
      <c r="E106" s="86" t="e">
        <f t="shared" si="13"/>
        <v>#N/A</v>
      </c>
      <c r="F106" s="86" t="e">
        <f t="shared" si="14"/>
        <v>#N/A</v>
      </c>
      <c r="G106" s="87" t="e">
        <f t="shared" si="15"/>
        <v>#N/A</v>
      </c>
      <c r="H106" s="86" t="e">
        <f t="shared" si="16"/>
        <v>#N/A</v>
      </c>
      <c r="I106" s="86" t="e">
        <f t="shared" si="17"/>
        <v>#N/A</v>
      </c>
      <c r="J106" s="86" t="e">
        <f t="shared" si="18"/>
        <v>#N/A</v>
      </c>
      <c r="K106" s="87" t="e">
        <f t="shared" si="19"/>
        <v>#N/A</v>
      </c>
      <c r="L106" s="15" t="str">
        <f t="shared" si="12"/>
        <v/>
      </c>
      <c r="M106" s="36"/>
      <c r="N106" s="36"/>
      <c r="O106" s="36"/>
      <c r="P106" s="36"/>
      <c r="Q106" s="36"/>
      <c r="R106" s="36"/>
      <c r="S106" s="36"/>
      <c r="T106" s="36"/>
      <c r="U106" s="36"/>
      <c r="V106" s="36"/>
      <c r="W106" s="37" t="e">
        <f t="shared" si="20"/>
        <v>#N/A</v>
      </c>
      <c r="X106" s="38" t="e">
        <f t="shared" si="21"/>
        <v>#N/A</v>
      </c>
      <c r="Y106" s="36"/>
      <c r="Z106" s="57"/>
      <c r="AA106" s="57"/>
      <c r="AB106" s="18"/>
      <c r="AC106" s="18"/>
      <c r="AD106" s="18"/>
      <c r="AE106" s="18"/>
      <c r="AF106" s="18"/>
      <c r="AG106" s="18"/>
      <c r="AH106" s="18"/>
      <c r="AI106" s="18"/>
    </row>
    <row r="107" spans="1:35" ht="15.75" thickBot="1" x14ac:dyDescent="0.3">
      <c r="A107" s="15">
        <v>93</v>
      </c>
      <c r="B107" s="88"/>
      <c r="C107" s="124"/>
      <c r="D107" s="86" t="e">
        <f t="shared" si="11"/>
        <v>#N/A</v>
      </c>
      <c r="E107" s="86" t="e">
        <f t="shared" si="13"/>
        <v>#N/A</v>
      </c>
      <c r="F107" s="86" t="e">
        <f t="shared" si="14"/>
        <v>#N/A</v>
      </c>
      <c r="G107" s="87" t="e">
        <f t="shared" si="15"/>
        <v>#N/A</v>
      </c>
      <c r="H107" s="86" t="e">
        <f t="shared" si="16"/>
        <v>#N/A</v>
      </c>
      <c r="I107" s="86" t="e">
        <f t="shared" si="17"/>
        <v>#N/A</v>
      </c>
      <c r="J107" s="86" t="e">
        <f t="shared" si="18"/>
        <v>#N/A</v>
      </c>
      <c r="K107" s="87" t="e">
        <f t="shared" si="19"/>
        <v>#N/A</v>
      </c>
      <c r="L107" s="15" t="str">
        <f t="shared" si="12"/>
        <v/>
      </c>
      <c r="M107" s="36"/>
      <c r="N107" s="36"/>
      <c r="O107" s="36"/>
      <c r="P107" s="36"/>
      <c r="Q107" s="36"/>
      <c r="R107" s="36"/>
      <c r="S107" s="36"/>
      <c r="T107" s="36"/>
      <c r="U107" s="36"/>
      <c r="V107" s="36"/>
      <c r="W107" s="37" t="e">
        <f t="shared" si="20"/>
        <v>#N/A</v>
      </c>
      <c r="X107" s="38" t="e">
        <f t="shared" si="21"/>
        <v>#N/A</v>
      </c>
      <c r="Y107" s="36"/>
      <c r="Z107" s="57"/>
      <c r="AA107" s="57"/>
      <c r="AB107" s="18"/>
      <c r="AC107" s="18"/>
      <c r="AD107" s="18"/>
      <c r="AE107" s="18"/>
      <c r="AF107" s="18"/>
      <c r="AG107" s="18"/>
      <c r="AH107" s="18"/>
      <c r="AI107" s="18"/>
    </row>
    <row r="108" spans="1:35" ht="15.75" thickBot="1" x14ac:dyDescent="0.3">
      <c r="A108" s="15">
        <v>94</v>
      </c>
      <c r="B108" s="88"/>
      <c r="C108" s="124"/>
      <c r="D108" s="86" t="e">
        <f t="shared" si="11"/>
        <v>#N/A</v>
      </c>
      <c r="E108" s="86" t="e">
        <f t="shared" si="13"/>
        <v>#N/A</v>
      </c>
      <c r="F108" s="86" t="e">
        <f t="shared" si="14"/>
        <v>#N/A</v>
      </c>
      <c r="G108" s="87" t="e">
        <f t="shared" si="15"/>
        <v>#N/A</v>
      </c>
      <c r="H108" s="86" t="e">
        <f t="shared" si="16"/>
        <v>#N/A</v>
      </c>
      <c r="I108" s="86" t="e">
        <f t="shared" si="17"/>
        <v>#N/A</v>
      </c>
      <c r="J108" s="86" t="e">
        <f t="shared" si="18"/>
        <v>#N/A</v>
      </c>
      <c r="K108" s="87" t="e">
        <f t="shared" si="19"/>
        <v>#N/A</v>
      </c>
      <c r="L108" s="15" t="str">
        <f t="shared" si="12"/>
        <v/>
      </c>
      <c r="M108" s="36"/>
      <c r="N108" s="36"/>
      <c r="O108" s="36"/>
      <c r="P108" s="36"/>
      <c r="Q108" s="36"/>
      <c r="R108" s="36"/>
      <c r="S108" s="36"/>
      <c r="T108" s="36"/>
      <c r="U108" s="36"/>
      <c r="V108" s="36"/>
      <c r="W108" s="37" t="e">
        <f t="shared" si="20"/>
        <v>#N/A</v>
      </c>
      <c r="X108" s="38" t="e">
        <f t="shared" si="21"/>
        <v>#N/A</v>
      </c>
      <c r="Y108" s="36"/>
      <c r="Z108" s="57"/>
      <c r="AA108" s="57"/>
      <c r="AB108" s="18"/>
      <c r="AC108" s="18"/>
      <c r="AD108" s="18"/>
      <c r="AE108" s="18"/>
      <c r="AF108" s="18"/>
      <c r="AG108" s="18"/>
      <c r="AH108" s="18"/>
      <c r="AI108" s="18"/>
    </row>
    <row r="109" spans="1:35" ht="15.75" thickBot="1" x14ac:dyDescent="0.3">
      <c r="A109" s="15">
        <v>95</v>
      </c>
      <c r="B109" s="88"/>
      <c r="C109" s="124"/>
      <c r="D109" s="86" t="e">
        <f t="shared" si="11"/>
        <v>#N/A</v>
      </c>
      <c r="E109" s="86" t="e">
        <f t="shared" si="13"/>
        <v>#N/A</v>
      </c>
      <c r="F109" s="86" t="e">
        <f t="shared" si="14"/>
        <v>#N/A</v>
      </c>
      <c r="G109" s="87" t="e">
        <f t="shared" si="15"/>
        <v>#N/A</v>
      </c>
      <c r="H109" s="86" t="e">
        <f t="shared" si="16"/>
        <v>#N/A</v>
      </c>
      <c r="I109" s="86" t="e">
        <f t="shared" si="17"/>
        <v>#N/A</v>
      </c>
      <c r="J109" s="86" t="e">
        <f t="shared" si="18"/>
        <v>#N/A</v>
      </c>
      <c r="K109" s="87" t="e">
        <f t="shared" si="19"/>
        <v>#N/A</v>
      </c>
      <c r="L109" s="15" t="str">
        <f t="shared" si="12"/>
        <v/>
      </c>
      <c r="M109" s="36"/>
      <c r="N109" s="36"/>
      <c r="O109" s="36"/>
      <c r="P109" s="36"/>
      <c r="Q109" s="36"/>
      <c r="R109" s="36"/>
      <c r="S109" s="36"/>
      <c r="T109" s="36"/>
      <c r="U109" s="36"/>
      <c r="V109" s="36"/>
      <c r="W109" s="37" t="e">
        <f t="shared" si="20"/>
        <v>#N/A</v>
      </c>
      <c r="X109" s="38" t="e">
        <f t="shared" si="21"/>
        <v>#N/A</v>
      </c>
      <c r="Y109" s="36"/>
      <c r="Z109" s="57"/>
      <c r="AA109" s="57"/>
      <c r="AB109" s="18"/>
      <c r="AC109" s="18"/>
      <c r="AD109" s="18"/>
      <c r="AE109" s="18"/>
      <c r="AF109" s="18"/>
      <c r="AG109" s="18"/>
      <c r="AH109" s="18"/>
      <c r="AI109" s="18"/>
    </row>
    <row r="110" spans="1:35" ht="15.75" thickBot="1" x14ac:dyDescent="0.3">
      <c r="A110" s="15">
        <v>96</v>
      </c>
      <c r="B110" s="88"/>
      <c r="C110" s="124"/>
      <c r="D110" s="86" t="e">
        <f t="shared" si="11"/>
        <v>#N/A</v>
      </c>
      <c r="E110" s="86" t="e">
        <f t="shared" si="13"/>
        <v>#N/A</v>
      </c>
      <c r="F110" s="86" t="e">
        <f t="shared" si="14"/>
        <v>#N/A</v>
      </c>
      <c r="G110" s="87" t="e">
        <f t="shared" si="15"/>
        <v>#N/A</v>
      </c>
      <c r="H110" s="86" t="e">
        <f t="shared" si="16"/>
        <v>#N/A</v>
      </c>
      <c r="I110" s="86" t="e">
        <f t="shared" si="17"/>
        <v>#N/A</v>
      </c>
      <c r="J110" s="86" t="e">
        <f t="shared" si="18"/>
        <v>#N/A</v>
      </c>
      <c r="K110" s="87" t="e">
        <f t="shared" si="19"/>
        <v>#N/A</v>
      </c>
      <c r="L110" s="15" t="str">
        <f t="shared" si="12"/>
        <v/>
      </c>
      <c r="M110" s="36"/>
      <c r="N110" s="36"/>
      <c r="O110" s="36"/>
      <c r="P110" s="36"/>
      <c r="Q110" s="36"/>
      <c r="R110" s="36"/>
      <c r="S110" s="36"/>
      <c r="T110" s="36"/>
      <c r="U110" s="36"/>
      <c r="V110" s="36"/>
      <c r="W110" s="37" t="e">
        <f t="shared" si="20"/>
        <v>#N/A</v>
      </c>
      <c r="X110" s="38" t="e">
        <f t="shared" si="21"/>
        <v>#N/A</v>
      </c>
      <c r="Y110" s="36"/>
      <c r="Z110" s="57"/>
      <c r="AA110" s="57"/>
      <c r="AB110" s="18"/>
      <c r="AC110" s="18"/>
      <c r="AD110" s="18"/>
      <c r="AE110" s="18"/>
      <c r="AF110" s="18"/>
      <c r="AG110" s="18"/>
      <c r="AH110" s="18"/>
      <c r="AI110" s="18"/>
    </row>
    <row r="111" spans="1:35" ht="15.75" thickBot="1" x14ac:dyDescent="0.3">
      <c r="A111" s="15">
        <v>97</v>
      </c>
      <c r="B111" s="88"/>
      <c r="C111" s="124"/>
      <c r="D111" s="86" t="e">
        <f t="shared" si="11"/>
        <v>#N/A</v>
      </c>
      <c r="E111" s="86" t="e">
        <f t="shared" si="13"/>
        <v>#N/A</v>
      </c>
      <c r="F111" s="86" t="e">
        <f t="shared" si="14"/>
        <v>#N/A</v>
      </c>
      <c r="G111" s="87" t="e">
        <f t="shared" si="15"/>
        <v>#N/A</v>
      </c>
      <c r="H111" s="86" t="e">
        <f t="shared" si="16"/>
        <v>#N/A</v>
      </c>
      <c r="I111" s="86" t="e">
        <f t="shared" si="17"/>
        <v>#N/A</v>
      </c>
      <c r="J111" s="86" t="e">
        <f t="shared" si="18"/>
        <v>#N/A</v>
      </c>
      <c r="K111" s="87" t="e">
        <f t="shared" si="19"/>
        <v>#N/A</v>
      </c>
      <c r="L111" s="15" t="str">
        <f t="shared" si="12"/>
        <v/>
      </c>
      <c r="M111" s="36"/>
      <c r="N111" s="36"/>
      <c r="O111" s="36"/>
      <c r="P111" s="36"/>
      <c r="Q111" s="36"/>
      <c r="R111" s="36"/>
      <c r="S111" s="36"/>
      <c r="T111" s="36"/>
      <c r="U111" s="36"/>
      <c r="V111" s="36"/>
      <c r="W111" s="37" t="e">
        <f t="shared" si="20"/>
        <v>#N/A</v>
      </c>
      <c r="X111" s="38" t="e">
        <f t="shared" si="21"/>
        <v>#N/A</v>
      </c>
      <c r="Y111" s="36"/>
      <c r="Z111" s="57"/>
      <c r="AA111" s="57"/>
      <c r="AB111" s="18"/>
      <c r="AC111" s="18"/>
      <c r="AD111" s="18"/>
      <c r="AE111" s="18"/>
      <c r="AF111" s="18"/>
      <c r="AG111" s="18"/>
      <c r="AH111" s="18"/>
      <c r="AI111" s="18"/>
    </row>
    <row r="112" spans="1:35" ht="15.75" thickBot="1" x14ac:dyDescent="0.3">
      <c r="A112" s="15">
        <v>98</v>
      </c>
      <c r="B112" s="88"/>
      <c r="C112" s="124"/>
      <c r="D112" s="86" t="e">
        <f t="shared" si="11"/>
        <v>#N/A</v>
      </c>
      <c r="E112" s="86" t="e">
        <f t="shared" si="13"/>
        <v>#N/A</v>
      </c>
      <c r="F112" s="86" t="e">
        <f t="shared" si="14"/>
        <v>#N/A</v>
      </c>
      <c r="G112" s="87" t="e">
        <f t="shared" si="15"/>
        <v>#N/A</v>
      </c>
      <c r="H112" s="86" t="e">
        <f t="shared" si="16"/>
        <v>#N/A</v>
      </c>
      <c r="I112" s="86" t="e">
        <f t="shared" si="17"/>
        <v>#N/A</v>
      </c>
      <c r="J112" s="86" t="e">
        <f t="shared" si="18"/>
        <v>#N/A</v>
      </c>
      <c r="K112" s="87" t="e">
        <f t="shared" si="19"/>
        <v>#N/A</v>
      </c>
      <c r="L112" s="15" t="str">
        <f t="shared" si="12"/>
        <v/>
      </c>
      <c r="M112" s="36"/>
      <c r="N112" s="5"/>
      <c r="O112" s="5"/>
      <c r="P112" s="5"/>
      <c r="Q112" s="5"/>
      <c r="R112" s="5"/>
      <c r="S112" s="5"/>
      <c r="T112" s="5"/>
      <c r="U112" s="5"/>
      <c r="V112" s="5"/>
      <c r="W112" s="37" t="e">
        <f t="shared" si="20"/>
        <v>#N/A</v>
      </c>
      <c r="X112" s="38" t="e">
        <f t="shared" si="21"/>
        <v>#N/A</v>
      </c>
      <c r="Y112" s="5"/>
      <c r="Z112" s="57"/>
      <c r="AA112" s="57"/>
    </row>
    <row r="113" spans="1:27" ht="15.75" thickBot="1" x14ac:dyDescent="0.3">
      <c r="A113" s="15">
        <v>99</v>
      </c>
      <c r="B113" s="88"/>
      <c r="C113" s="124"/>
      <c r="D113" s="86" t="e">
        <f t="shared" si="11"/>
        <v>#N/A</v>
      </c>
      <c r="E113" s="86" t="e">
        <f t="shared" si="13"/>
        <v>#N/A</v>
      </c>
      <c r="F113" s="86" t="e">
        <f t="shared" si="14"/>
        <v>#N/A</v>
      </c>
      <c r="G113" s="87" t="e">
        <f t="shared" si="15"/>
        <v>#N/A</v>
      </c>
      <c r="H113" s="86" t="e">
        <f t="shared" si="16"/>
        <v>#N/A</v>
      </c>
      <c r="I113" s="86" t="e">
        <f t="shared" si="17"/>
        <v>#N/A</v>
      </c>
      <c r="J113" s="86" t="e">
        <f t="shared" si="18"/>
        <v>#N/A</v>
      </c>
      <c r="K113" s="87" t="e">
        <f t="shared" si="19"/>
        <v>#N/A</v>
      </c>
      <c r="L113" s="15" t="str">
        <f t="shared" si="12"/>
        <v/>
      </c>
      <c r="M113" s="36"/>
      <c r="N113" s="9"/>
      <c r="O113" s="9"/>
      <c r="P113" s="9"/>
      <c r="Q113" s="5"/>
      <c r="R113" s="5"/>
      <c r="S113" s="5"/>
      <c r="T113" s="5"/>
      <c r="U113" s="5"/>
      <c r="V113" s="5"/>
      <c r="W113" s="37" t="e">
        <f t="shared" si="20"/>
        <v>#N/A</v>
      </c>
      <c r="X113" s="38" t="e">
        <f t="shared" si="21"/>
        <v>#N/A</v>
      </c>
      <c r="Y113" s="5"/>
      <c r="Z113" s="57"/>
      <c r="AA113" s="57"/>
    </row>
    <row r="114" spans="1:27" ht="15.75" thickBot="1" x14ac:dyDescent="0.3">
      <c r="A114" s="15">
        <v>100</v>
      </c>
      <c r="B114" s="88"/>
      <c r="C114" s="124"/>
      <c r="D114" s="86" t="e">
        <f t="shared" si="11"/>
        <v>#N/A</v>
      </c>
      <c r="E114" s="86" t="e">
        <f t="shared" si="13"/>
        <v>#N/A</v>
      </c>
      <c r="F114" s="86" t="e">
        <f t="shared" si="14"/>
        <v>#N/A</v>
      </c>
      <c r="G114" s="87" t="e">
        <f t="shared" si="15"/>
        <v>#N/A</v>
      </c>
      <c r="H114" s="86" t="e">
        <f t="shared" si="16"/>
        <v>#N/A</v>
      </c>
      <c r="I114" s="86" t="e">
        <f t="shared" si="17"/>
        <v>#N/A</v>
      </c>
      <c r="J114" s="86" t="e">
        <f t="shared" si="18"/>
        <v>#N/A</v>
      </c>
      <c r="K114" s="87" t="e">
        <f t="shared" si="19"/>
        <v>#N/A</v>
      </c>
      <c r="L114" s="15" t="str">
        <f t="shared" si="12"/>
        <v/>
      </c>
      <c r="M114" s="36"/>
      <c r="N114" s="9"/>
      <c r="O114" s="9"/>
      <c r="P114" s="9"/>
      <c r="Q114" s="5"/>
      <c r="R114" s="5"/>
      <c r="S114" s="5"/>
      <c r="T114" s="5"/>
      <c r="U114" s="5"/>
      <c r="V114" s="5"/>
      <c r="W114" s="37" t="e">
        <f t="shared" si="20"/>
        <v>#N/A</v>
      </c>
      <c r="X114" s="38" t="e">
        <f t="shared" si="21"/>
        <v>#N/A</v>
      </c>
      <c r="Y114" s="5"/>
      <c r="Z114" s="57"/>
      <c r="AA114" s="57"/>
    </row>
    <row r="115" spans="1:27"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
    </row>
    <row r="116" spans="1:27" x14ac:dyDescent="0.25">
      <c r="N116" s="18"/>
    </row>
    <row r="117" spans="1:27" x14ac:dyDescent="0.25">
      <c r="N117" s="18"/>
    </row>
    <row r="118" spans="1:27" x14ac:dyDescent="0.25">
      <c r="N118" s="18"/>
    </row>
    <row r="119" spans="1:27" x14ac:dyDescent="0.25">
      <c r="N119" s="18"/>
    </row>
    <row r="120" spans="1:27" x14ac:dyDescent="0.25">
      <c r="N120" s="18"/>
    </row>
    <row r="121" spans="1:27" x14ac:dyDescent="0.25">
      <c r="N121" s="18"/>
    </row>
    <row r="122" spans="1:27" x14ac:dyDescent="0.25">
      <c r="N122" s="18"/>
    </row>
    <row r="123" spans="1:27" x14ac:dyDescent="0.25">
      <c r="N123" s="18"/>
    </row>
    <row r="124" spans="1:27" x14ac:dyDescent="0.25">
      <c r="N124" s="18"/>
    </row>
    <row r="125" spans="1:27" x14ac:dyDescent="0.25">
      <c r="N125" s="18"/>
    </row>
    <row r="126" spans="1:27" x14ac:dyDescent="0.25">
      <c r="N126" s="18"/>
    </row>
    <row r="127" spans="1:27" x14ac:dyDescent="0.25">
      <c r="N127" s="18"/>
    </row>
    <row r="128" spans="1:27"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algorithmName="SHA-512" hashValue="MyudFsbQtaXAGtTAcovpeTWYnIrGI2b16TDwqZqXAie19eLIbgECkfL9hbhmHZissnr+HAb2dyyiXDBGtoXvew==" saltValue="0aDf0yGuAWoEMZWhZPD3SQ==" spinCount="100000" sheet="1" scenarios="1" formatCells="0"/>
  <mergeCells count="5">
    <mergeCell ref="C9:D9"/>
    <mergeCell ref="C10:D10"/>
    <mergeCell ref="D13:G13"/>
    <mergeCell ref="H13:K13"/>
    <mergeCell ref="M59:N59"/>
  </mergeCells>
  <conditionalFormatting sqref="D15">
    <cfRule type="cellIs" dxfId="2793" priority="397" operator="lessThan">
      <formula>$F15</formula>
    </cfRule>
    <cfRule type="cellIs" dxfId="2792" priority="398" operator="greaterThan">
      <formula>$G15</formula>
    </cfRule>
  </conditionalFormatting>
  <conditionalFormatting sqref="D16">
    <cfRule type="cellIs" dxfId="2791" priority="395" operator="lessThan">
      <formula>$F16</formula>
    </cfRule>
    <cfRule type="cellIs" dxfId="2790" priority="396" operator="greaterThan">
      <formula>$G16</formula>
    </cfRule>
  </conditionalFormatting>
  <conditionalFormatting sqref="D17">
    <cfRule type="cellIs" dxfId="2789" priority="393" operator="lessThan">
      <formula>$F17</formula>
    </cfRule>
    <cfRule type="cellIs" dxfId="2788" priority="394" operator="greaterThan">
      <formula>$G17</formula>
    </cfRule>
  </conditionalFormatting>
  <conditionalFormatting sqref="D18">
    <cfRule type="cellIs" dxfId="2787" priority="391" operator="lessThan">
      <formula>$F18</formula>
    </cfRule>
    <cfRule type="cellIs" dxfId="2786" priority="392" operator="greaterThan">
      <formula>$G18</formula>
    </cfRule>
  </conditionalFormatting>
  <conditionalFormatting sqref="D19">
    <cfRule type="cellIs" dxfId="2785" priority="389" operator="lessThan">
      <formula>$F19</formula>
    </cfRule>
    <cfRule type="cellIs" dxfId="2784" priority="390" operator="greaterThan">
      <formula>$G19</formula>
    </cfRule>
  </conditionalFormatting>
  <conditionalFormatting sqref="D20">
    <cfRule type="cellIs" dxfId="2783" priority="387" operator="lessThan">
      <formula>$F20</formula>
    </cfRule>
    <cfRule type="cellIs" dxfId="2782" priority="388" operator="greaterThan">
      <formula>$G20</formula>
    </cfRule>
  </conditionalFormatting>
  <conditionalFormatting sqref="D21">
    <cfRule type="cellIs" dxfId="2781" priority="385" operator="lessThan">
      <formula>$F21</formula>
    </cfRule>
    <cfRule type="cellIs" dxfId="2780" priority="386" operator="greaterThan">
      <formula>$G21</formula>
    </cfRule>
  </conditionalFormatting>
  <conditionalFormatting sqref="D22">
    <cfRule type="cellIs" dxfId="2779" priority="383" operator="lessThan">
      <formula>$F22</formula>
    </cfRule>
    <cfRule type="cellIs" dxfId="2778" priority="384" operator="greaterThan">
      <formula>$G22</formula>
    </cfRule>
  </conditionalFormatting>
  <conditionalFormatting sqref="D23">
    <cfRule type="cellIs" dxfId="2777" priority="381" operator="lessThan">
      <formula>$F23</formula>
    </cfRule>
    <cfRule type="cellIs" dxfId="2776" priority="382" operator="greaterThan">
      <formula>$G23</formula>
    </cfRule>
  </conditionalFormatting>
  <conditionalFormatting sqref="D24">
    <cfRule type="cellIs" dxfId="2775" priority="379" operator="lessThan">
      <formula>$F24</formula>
    </cfRule>
    <cfRule type="cellIs" dxfId="2774" priority="380" operator="greaterThan">
      <formula>$G24</formula>
    </cfRule>
  </conditionalFormatting>
  <conditionalFormatting sqref="D25">
    <cfRule type="cellIs" dxfId="2773" priority="377" operator="lessThan">
      <formula>$F25</formula>
    </cfRule>
    <cfRule type="cellIs" dxfId="2772" priority="378" operator="greaterThan">
      <formula>$G25</formula>
    </cfRule>
  </conditionalFormatting>
  <conditionalFormatting sqref="D26">
    <cfRule type="cellIs" dxfId="2771" priority="375" operator="lessThan">
      <formula>$F26</formula>
    </cfRule>
    <cfRule type="cellIs" dxfId="2770" priority="376" operator="greaterThan">
      <formula>$G26</formula>
    </cfRule>
  </conditionalFormatting>
  <conditionalFormatting sqref="D27">
    <cfRule type="cellIs" dxfId="2769" priority="373" operator="lessThan">
      <formula>$F27</formula>
    </cfRule>
    <cfRule type="cellIs" dxfId="2768" priority="374" operator="greaterThan">
      <formula>$G27</formula>
    </cfRule>
  </conditionalFormatting>
  <conditionalFormatting sqref="D28">
    <cfRule type="cellIs" dxfId="2767" priority="371" operator="lessThan">
      <formula>$F28</formula>
    </cfRule>
    <cfRule type="cellIs" dxfId="2766" priority="372" operator="greaterThan">
      <formula>$G28</formula>
    </cfRule>
  </conditionalFormatting>
  <conditionalFormatting sqref="D29">
    <cfRule type="cellIs" dxfId="2765" priority="369" operator="lessThan">
      <formula>$F29</formula>
    </cfRule>
    <cfRule type="cellIs" dxfId="2764" priority="370" operator="greaterThan">
      <formula>$G29</formula>
    </cfRule>
  </conditionalFormatting>
  <conditionalFormatting sqref="D30">
    <cfRule type="cellIs" dxfId="2763" priority="367" operator="lessThan">
      <formula>$F30</formula>
    </cfRule>
    <cfRule type="cellIs" dxfId="2762" priority="368" operator="greaterThan">
      <formula>$G30</formula>
    </cfRule>
  </conditionalFormatting>
  <conditionalFormatting sqref="D31">
    <cfRule type="cellIs" dxfId="2761" priority="365" operator="lessThan">
      <formula>$F31</formula>
    </cfRule>
    <cfRule type="cellIs" dxfId="2760" priority="366" operator="greaterThan">
      <formula>$G31</formula>
    </cfRule>
  </conditionalFormatting>
  <conditionalFormatting sqref="D32">
    <cfRule type="cellIs" dxfId="2759" priority="363" operator="lessThan">
      <formula>$F32</formula>
    </cfRule>
    <cfRule type="cellIs" dxfId="2758" priority="364" operator="greaterThan">
      <formula>$G32</formula>
    </cfRule>
  </conditionalFormatting>
  <conditionalFormatting sqref="D33">
    <cfRule type="cellIs" dxfId="2757" priority="361" operator="lessThan">
      <formula>$F33</formula>
    </cfRule>
    <cfRule type="cellIs" dxfId="2756" priority="362" operator="greaterThan">
      <formula>$G33</formula>
    </cfRule>
  </conditionalFormatting>
  <conditionalFormatting sqref="D34">
    <cfRule type="cellIs" dxfId="2755" priority="359" operator="lessThan">
      <formula>$F34</formula>
    </cfRule>
    <cfRule type="cellIs" dxfId="2754" priority="360" operator="greaterThan">
      <formula>$G34</formula>
    </cfRule>
  </conditionalFormatting>
  <conditionalFormatting sqref="D35">
    <cfRule type="cellIs" dxfId="2753" priority="357" operator="lessThan">
      <formula>$F35</formula>
    </cfRule>
    <cfRule type="cellIs" dxfId="2752" priority="358" operator="greaterThan">
      <formula>$G35</formula>
    </cfRule>
  </conditionalFormatting>
  <conditionalFormatting sqref="D36">
    <cfRule type="cellIs" dxfId="2751" priority="355" operator="lessThan">
      <formula>$F36</formula>
    </cfRule>
    <cfRule type="cellIs" dxfId="2750" priority="356" operator="greaterThan">
      <formula>$G36</formula>
    </cfRule>
  </conditionalFormatting>
  <conditionalFormatting sqref="D37">
    <cfRule type="cellIs" dxfId="2749" priority="353" operator="lessThan">
      <formula>$F37</formula>
    </cfRule>
    <cfRule type="cellIs" dxfId="2748" priority="354" operator="greaterThan">
      <formula>$G37</formula>
    </cfRule>
  </conditionalFormatting>
  <conditionalFormatting sqref="D38">
    <cfRule type="cellIs" dxfId="2747" priority="351" operator="lessThan">
      <formula>$F38</formula>
    </cfRule>
    <cfRule type="cellIs" dxfId="2746" priority="352" operator="greaterThan">
      <formula>$G38</formula>
    </cfRule>
  </conditionalFormatting>
  <conditionalFormatting sqref="D39">
    <cfRule type="cellIs" dxfId="2745" priority="349" operator="lessThan">
      <formula>$F39</formula>
    </cfRule>
    <cfRule type="cellIs" dxfId="2744" priority="350" operator="greaterThan">
      <formula>$G39</formula>
    </cfRule>
  </conditionalFormatting>
  <conditionalFormatting sqref="D40">
    <cfRule type="cellIs" dxfId="2743" priority="347" operator="lessThan">
      <formula>$F40</formula>
    </cfRule>
    <cfRule type="cellIs" dxfId="2742" priority="348" operator="greaterThan">
      <formula>$G40</formula>
    </cfRule>
  </conditionalFormatting>
  <conditionalFormatting sqref="D41">
    <cfRule type="cellIs" dxfId="2741" priority="345" operator="lessThan">
      <formula>$F41</formula>
    </cfRule>
    <cfRule type="cellIs" dxfId="2740" priority="346" operator="greaterThan">
      <formula>$G41</formula>
    </cfRule>
  </conditionalFormatting>
  <conditionalFormatting sqref="D42">
    <cfRule type="cellIs" dxfId="2739" priority="343" operator="lessThan">
      <formula>$F42</formula>
    </cfRule>
    <cfRule type="cellIs" dxfId="2738" priority="344" operator="greaterThan">
      <formula>$G42</formula>
    </cfRule>
  </conditionalFormatting>
  <conditionalFormatting sqref="D43">
    <cfRule type="cellIs" dxfId="2737" priority="341" operator="lessThan">
      <formula>$F43</formula>
    </cfRule>
    <cfRule type="cellIs" dxfId="2736" priority="342" operator="greaterThan">
      <formula>$G43</formula>
    </cfRule>
  </conditionalFormatting>
  <conditionalFormatting sqref="D44">
    <cfRule type="cellIs" dxfId="2735" priority="339" operator="lessThan">
      <formula>$F44</formula>
    </cfRule>
    <cfRule type="cellIs" dxfId="2734" priority="340" operator="greaterThan">
      <formula>$G44</formula>
    </cfRule>
  </conditionalFormatting>
  <conditionalFormatting sqref="D45">
    <cfRule type="cellIs" dxfId="2733" priority="337" operator="lessThan">
      <formula>$F45</formula>
    </cfRule>
    <cfRule type="cellIs" dxfId="2732" priority="338" operator="greaterThan">
      <formula>$G45</formula>
    </cfRule>
  </conditionalFormatting>
  <conditionalFormatting sqref="D46">
    <cfRule type="cellIs" dxfId="2731" priority="335" operator="lessThan">
      <formula>$F46</formula>
    </cfRule>
    <cfRule type="cellIs" dxfId="2730" priority="336" operator="greaterThan">
      <formula>$G46</formula>
    </cfRule>
  </conditionalFormatting>
  <conditionalFormatting sqref="D47">
    <cfRule type="cellIs" dxfId="2729" priority="333" operator="lessThan">
      <formula>$F47</formula>
    </cfRule>
    <cfRule type="cellIs" dxfId="2728" priority="334" operator="greaterThan">
      <formula>$G47</formula>
    </cfRule>
  </conditionalFormatting>
  <conditionalFormatting sqref="D48">
    <cfRule type="cellIs" dxfId="2727" priority="331" operator="lessThan">
      <formula>$F48</formula>
    </cfRule>
    <cfRule type="cellIs" dxfId="2726" priority="332" operator="greaterThan">
      <formula>$G48</formula>
    </cfRule>
  </conditionalFormatting>
  <conditionalFormatting sqref="D49">
    <cfRule type="cellIs" dxfId="2725" priority="329" operator="lessThan">
      <formula>$F49</formula>
    </cfRule>
    <cfRule type="cellIs" dxfId="2724" priority="330" operator="greaterThan">
      <formula>$G49</formula>
    </cfRule>
  </conditionalFormatting>
  <conditionalFormatting sqref="D50">
    <cfRule type="cellIs" dxfId="2723" priority="327" operator="lessThan">
      <formula>$F50</formula>
    </cfRule>
    <cfRule type="cellIs" dxfId="2722" priority="328" operator="greaterThan">
      <formula>$G50</formula>
    </cfRule>
  </conditionalFormatting>
  <conditionalFormatting sqref="D51">
    <cfRule type="cellIs" dxfId="2721" priority="325" operator="lessThan">
      <formula>$F51</formula>
    </cfRule>
    <cfRule type="cellIs" dxfId="2720" priority="326" operator="greaterThan">
      <formula>$G51</formula>
    </cfRule>
  </conditionalFormatting>
  <conditionalFormatting sqref="D52">
    <cfRule type="cellIs" dxfId="2719" priority="323" operator="lessThan">
      <formula>$F52</formula>
    </cfRule>
    <cfRule type="cellIs" dxfId="2718" priority="324" operator="greaterThan">
      <formula>$G52</formula>
    </cfRule>
  </conditionalFormatting>
  <conditionalFormatting sqref="D53">
    <cfRule type="cellIs" dxfId="2717" priority="321" operator="lessThan">
      <formula>$F53</formula>
    </cfRule>
    <cfRule type="cellIs" dxfId="2716" priority="322" operator="greaterThan">
      <formula>$G53</formula>
    </cfRule>
  </conditionalFormatting>
  <conditionalFormatting sqref="D54">
    <cfRule type="cellIs" dxfId="2715" priority="319" operator="lessThan">
      <formula>$F54</formula>
    </cfRule>
    <cfRule type="cellIs" dxfId="2714" priority="320" operator="greaterThan">
      <formula>$G54</formula>
    </cfRule>
  </conditionalFormatting>
  <conditionalFormatting sqref="D55">
    <cfRule type="cellIs" dxfId="2713" priority="317" operator="lessThan">
      <formula>$F55</formula>
    </cfRule>
    <cfRule type="cellIs" dxfId="2712" priority="318" operator="greaterThan">
      <formula>$G55</formula>
    </cfRule>
  </conditionalFormatting>
  <conditionalFormatting sqref="D56">
    <cfRule type="cellIs" dxfId="2711" priority="315" operator="lessThan">
      <formula>$F56</formula>
    </cfRule>
    <cfRule type="cellIs" dxfId="2710" priority="316" operator="greaterThan">
      <formula>$G56</formula>
    </cfRule>
  </conditionalFormatting>
  <conditionalFormatting sqref="D57">
    <cfRule type="cellIs" dxfId="2709" priority="313" operator="lessThan">
      <formula>$F57</formula>
    </cfRule>
    <cfRule type="cellIs" dxfId="2708" priority="314" operator="greaterThan">
      <formula>$G57</formula>
    </cfRule>
  </conditionalFormatting>
  <conditionalFormatting sqref="D58">
    <cfRule type="cellIs" dxfId="2707" priority="311" operator="lessThan">
      <formula>$F58</formula>
    </cfRule>
    <cfRule type="cellIs" dxfId="2706" priority="312" operator="greaterThan">
      <formula>$G58</formula>
    </cfRule>
  </conditionalFormatting>
  <conditionalFormatting sqref="D59">
    <cfRule type="cellIs" dxfId="2705" priority="309" operator="lessThan">
      <formula>$F59</formula>
    </cfRule>
    <cfRule type="cellIs" dxfId="2704" priority="310" operator="greaterThan">
      <formula>$G59</formula>
    </cfRule>
  </conditionalFormatting>
  <conditionalFormatting sqref="D60">
    <cfRule type="cellIs" dxfId="2703" priority="307" operator="lessThan">
      <formula>$F60</formula>
    </cfRule>
    <cfRule type="cellIs" dxfId="2702" priority="308" operator="greaterThan">
      <formula>$G60</formula>
    </cfRule>
  </conditionalFormatting>
  <conditionalFormatting sqref="D61">
    <cfRule type="cellIs" dxfId="2701" priority="305" operator="lessThan">
      <formula>$F61</formula>
    </cfRule>
    <cfRule type="cellIs" dxfId="2700" priority="306" operator="greaterThan">
      <formula>$G61</formula>
    </cfRule>
  </conditionalFormatting>
  <conditionalFormatting sqref="D62">
    <cfRule type="cellIs" dxfId="2699" priority="303" operator="lessThan">
      <formula>$F62</formula>
    </cfRule>
    <cfRule type="cellIs" dxfId="2698" priority="304" operator="greaterThan">
      <formula>$G62</formula>
    </cfRule>
  </conditionalFormatting>
  <conditionalFormatting sqref="D63">
    <cfRule type="cellIs" dxfId="2697" priority="301" operator="lessThan">
      <formula>$F63</formula>
    </cfRule>
    <cfRule type="cellIs" dxfId="2696" priority="302" operator="greaterThan">
      <formula>$G63</formula>
    </cfRule>
  </conditionalFormatting>
  <conditionalFormatting sqref="D64">
    <cfRule type="cellIs" dxfId="2695" priority="299" operator="lessThan">
      <formula>$F64</formula>
    </cfRule>
    <cfRule type="cellIs" dxfId="2694" priority="300" operator="greaterThan">
      <formula>$G64</formula>
    </cfRule>
  </conditionalFormatting>
  <conditionalFormatting sqref="D65">
    <cfRule type="cellIs" dxfId="2693" priority="297" operator="lessThan">
      <formula>$F65</formula>
    </cfRule>
    <cfRule type="cellIs" dxfId="2692" priority="298" operator="greaterThan">
      <formula>$G65</formula>
    </cfRule>
  </conditionalFormatting>
  <conditionalFormatting sqref="D66">
    <cfRule type="cellIs" dxfId="2691" priority="295" operator="lessThan">
      <formula>$F66</formula>
    </cfRule>
    <cfRule type="cellIs" dxfId="2690" priority="296" operator="greaterThan">
      <formula>$G66</formula>
    </cfRule>
  </conditionalFormatting>
  <conditionalFormatting sqref="D67">
    <cfRule type="cellIs" dxfId="2689" priority="293" operator="lessThan">
      <formula>$F67</formula>
    </cfRule>
    <cfRule type="cellIs" dxfId="2688" priority="294" operator="greaterThan">
      <formula>$G67</formula>
    </cfRule>
  </conditionalFormatting>
  <conditionalFormatting sqref="D68">
    <cfRule type="cellIs" dxfId="2687" priority="291" operator="lessThan">
      <formula>$F68</formula>
    </cfRule>
    <cfRule type="cellIs" dxfId="2686" priority="292" operator="greaterThan">
      <formula>$G68</formula>
    </cfRule>
  </conditionalFormatting>
  <conditionalFormatting sqref="D69">
    <cfRule type="cellIs" dxfId="2685" priority="289" operator="lessThan">
      <formula>$F69</formula>
    </cfRule>
    <cfRule type="cellIs" dxfId="2684" priority="290" operator="greaterThan">
      <formula>$G69</formula>
    </cfRule>
  </conditionalFormatting>
  <conditionalFormatting sqref="D70">
    <cfRule type="cellIs" dxfId="2683" priority="287" operator="lessThan">
      <formula>$F70</formula>
    </cfRule>
    <cfRule type="cellIs" dxfId="2682" priority="288" operator="greaterThan">
      <formula>$G70</formula>
    </cfRule>
  </conditionalFormatting>
  <conditionalFormatting sqref="D71">
    <cfRule type="cellIs" dxfId="2681" priority="285" operator="lessThan">
      <formula>$F71</formula>
    </cfRule>
    <cfRule type="cellIs" dxfId="2680" priority="286" operator="greaterThan">
      <formula>$G71</formula>
    </cfRule>
  </conditionalFormatting>
  <conditionalFormatting sqref="D72">
    <cfRule type="cellIs" dxfId="2679" priority="283" operator="lessThan">
      <formula>$F72</formula>
    </cfRule>
    <cfRule type="cellIs" dxfId="2678" priority="284" operator="greaterThan">
      <formula>$G72</formula>
    </cfRule>
  </conditionalFormatting>
  <conditionalFormatting sqref="D73">
    <cfRule type="cellIs" dxfId="2677" priority="281" operator="lessThan">
      <formula>$F73</formula>
    </cfRule>
    <cfRule type="cellIs" dxfId="2676" priority="282" operator="greaterThan">
      <formula>$G73</formula>
    </cfRule>
  </conditionalFormatting>
  <conditionalFormatting sqref="D74">
    <cfRule type="cellIs" dxfId="2675" priority="279" operator="lessThan">
      <formula>$F74</formula>
    </cfRule>
    <cfRule type="cellIs" dxfId="2674" priority="280" operator="greaterThan">
      <formula>$G74</formula>
    </cfRule>
  </conditionalFormatting>
  <conditionalFormatting sqref="D75">
    <cfRule type="cellIs" dxfId="2673" priority="277" operator="lessThan">
      <formula>$F75</formula>
    </cfRule>
    <cfRule type="cellIs" dxfId="2672" priority="278" operator="greaterThan">
      <formula>$G75</formula>
    </cfRule>
  </conditionalFormatting>
  <conditionalFormatting sqref="D76">
    <cfRule type="cellIs" dxfId="2671" priority="275" operator="lessThan">
      <formula>$F76</formula>
    </cfRule>
    <cfRule type="cellIs" dxfId="2670" priority="276" operator="greaterThan">
      <formula>$G76</formula>
    </cfRule>
  </conditionalFormatting>
  <conditionalFormatting sqref="D77">
    <cfRule type="cellIs" dxfId="2669" priority="273" operator="lessThan">
      <formula>$F77</formula>
    </cfRule>
    <cfRule type="cellIs" dxfId="2668" priority="274" operator="greaterThan">
      <formula>$G77</formula>
    </cfRule>
  </conditionalFormatting>
  <conditionalFormatting sqref="D78">
    <cfRule type="cellIs" dxfId="2667" priority="271" operator="lessThan">
      <formula>$F78</formula>
    </cfRule>
    <cfRule type="cellIs" dxfId="2666" priority="272" operator="greaterThan">
      <formula>$G78</formula>
    </cfRule>
  </conditionalFormatting>
  <conditionalFormatting sqref="D79">
    <cfRule type="cellIs" dxfId="2665" priority="269" operator="lessThan">
      <formula>$F79</formula>
    </cfRule>
    <cfRule type="cellIs" dxfId="2664" priority="270" operator="greaterThan">
      <formula>$G79</formula>
    </cfRule>
  </conditionalFormatting>
  <conditionalFormatting sqref="D80">
    <cfRule type="cellIs" dxfId="2663" priority="267" operator="lessThan">
      <formula>$F80</formula>
    </cfRule>
    <cfRule type="cellIs" dxfId="2662" priority="268" operator="greaterThan">
      <formula>$G80</formula>
    </cfRule>
  </conditionalFormatting>
  <conditionalFormatting sqref="D81">
    <cfRule type="cellIs" dxfId="2661" priority="265" operator="lessThan">
      <formula>$F81</formula>
    </cfRule>
    <cfRule type="cellIs" dxfId="2660" priority="266" operator="greaterThan">
      <formula>$G81</formula>
    </cfRule>
  </conditionalFormatting>
  <conditionalFormatting sqref="D82">
    <cfRule type="cellIs" dxfId="2659" priority="263" operator="lessThan">
      <formula>$F82</formula>
    </cfRule>
    <cfRule type="cellIs" dxfId="2658" priority="264" operator="greaterThan">
      <formula>$G82</formula>
    </cfRule>
  </conditionalFormatting>
  <conditionalFormatting sqref="D83">
    <cfRule type="cellIs" dxfId="2657" priority="261" operator="lessThan">
      <formula>$F83</formula>
    </cfRule>
    <cfRule type="cellIs" dxfId="2656" priority="262" operator="greaterThan">
      <formula>$G83</formula>
    </cfRule>
  </conditionalFormatting>
  <conditionalFormatting sqref="D84">
    <cfRule type="cellIs" dxfId="2655" priority="259" operator="lessThan">
      <formula>$F84</formula>
    </cfRule>
    <cfRule type="cellIs" dxfId="2654" priority="260" operator="greaterThan">
      <formula>$G84</formula>
    </cfRule>
  </conditionalFormatting>
  <conditionalFormatting sqref="D85">
    <cfRule type="cellIs" dxfId="2653" priority="257" operator="lessThan">
      <formula>$F85</formula>
    </cfRule>
    <cfRule type="cellIs" dxfId="2652" priority="258" operator="greaterThan">
      <formula>$G85</formula>
    </cfRule>
  </conditionalFormatting>
  <conditionalFormatting sqref="D86">
    <cfRule type="cellIs" dxfId="2651" priority="255" operator="lessThan">
      <formula>$F86</formula>
    </cfRule>
    <cfRule type="cellIs" dxfId="2650" priority="256" operator="greaterThan">
      <formula>$G86</formula>
    </cfRule>
  </conditionalFormatting>
  <conditionalFormatting sqref="D87">
    <cfRule type="cellIs" dxfId="2649" priority="253" operator="lessThan">
      <formula>$F87</formula>
    </cfRule>
    <cfRule type="cellIs" dxfId="2648" priority="254" operator="greaterThan">
      <formula>$G87</formula>
    </cfRule>
  </conditionalFormatting>
  <conditionalFormatting sqref="D88">
    <cfRule type="cellIs" dxfId="2647" priority="251" operator="lessThan">
      <formula>$F88</formula>
    </cfRule>
    <cfRule type="cellIs" dxfId="2646" priority="252" operator="greaterThan">
      <formula>$G88</formula>
    </cfRule>
  </conditionalFormatting>
  <conditionalFormatting sqref="D89">
    <cfRule type="cellIs" dxfId="2645" priority="249" operator="lessThan">
      <formula>$F89</formula>
    </cfRule>
    <cfRule type="cellIs" dxfId="2644" priority="250" operator="greaterThan">
      <formula>$G89</formula>
    </cfRule>
  </conditionalFormatting>
  <conditionalFormatting sqref="D90">
    <cfRule type="cellIs" dxfId="2643" priority="247" operator="lessThan">
      <formula>$F90</formula>
    </cfRule>
    <cfRule type="cellIs" dxfId="2642" priority="248" operator="greaterThan">
      <formula>$G90</formula>
    </cfRule>
  </conditionalFormatting>
  <conditionalFormatting sqref="D91">
    <cfRule type="cellIs" dxfId="2641" priority="245" operator="lessThan">
      <formula>$F91</formula>
    </cfRule>
    <cfRule type="cellIs" dxfId="2640" priority="246" operator="greaterThan">
      <formula>$G91</formula>
    </cfRule>
  </conditionalFormatting>
  <conditionalFormatting sqref="D92">
    <cfRule type="cellIs" dxfId="2639" priority="243" operator="lessThan">
      <formula>$F92</formula>
    </cfRule>
    <cfRule type="cellIs" dxfId="2638" priority="244" operator="greaterThan">
      <formula>$G92</formula>
    </cfRule>
  </conditionalFormatting>
  <conditionalFormatting sqref="D93">
    <cfRule type="cellIs" dxfId="2637" priority="241" operator="lessThan">
      <formula>$F93</formula>
    </cfRule>
    <cfRule type="cellIs" dxfId="2636" priority="242" operator="greaterThan">
      <formula>$G93</formula>
    </cfRule>
  </conditionalFormatting>
  <conditionalFormatting sqref="D94">
    <cfRule type="cellIs" dxfId="2635" priority="239" operator="lessThan">
      <formula>$F94</formula>
    </cfRule>
    <cfRule type="cellIs" dxfId="2634" priority="240" operator="greaterThan">
      <formula>$G94</formula>
    </cfRule>
  </conditionalFormatting>
  <conditionalFormatting sqref="D95">
    <cfRule type="cellIs" dxfId="2633" priority="237" operator="lessThan">
      <formula>$F95</formula>
    </cfRule>
    <cfRule type="cellIs" dxfId="2632" priority="238" operator="greaterThan">
      <formula>$G95</formula>
    </cfRule>
  </conditionalFormatting>
  <conditionalFormatting sqref="D96">
    <cfRule type="cellIs" dxfId="2631" priority="235" operator="lessThan">
      <formula>$F96</formula>
    </cfRule>
    <cfRule type="cellIs" dxfId="2630" priority="236" operator="greaterThan">
      <formula>$G96</formula>
    </cfRule>
  </conditionalFormatting>
  <conditionalFormatting sqref="D97">
    <cfRule type="cellIs" dxfId="2629" priority="233" operator="lessThan">
      <formula>$F97</formula>
    </cfRule>
    <cfRule type="cellIs" dxfId="2628" priority="234" operator="greaterThan">
      <formula>$G97</formula>
    </cfRule>
  </conditionalFormatting>
  <conditionalFormatting sqref="D98">
    <cfRule type="cellIs" dxfId="2627" priority="231" operator="lessThan">
      <formula>$F98</formula>
    </cfRule>
    <cfRule type="cellIs" dxfId="2626" priority="232" operator="greaterThan">
      <formula>$G98</formula>
    </cfRule>
  </conditionalFormatting>
  <conditionalFormatting sqref="D99">
    <cfRule type="cellIs" dxfId="2625" priority="229" operator="lessThan">
      <formula>$F99</formula>
    </cfRule>
    <cfRule type="cellIs" dxfId="2624" priority="230" operator="greaterThan">
      <formula>$G99</formula>
    </cfRule>
  </conditionalFormatting>
  <conditionalFormatting sqref="D100">
    <cfRule type="cellIs" dxfId="2623" priority="227" operator="lessThan">
      <formula>$F100</formula>
    </cfRule>
    <cfRule type="cellIs" dxfId="2622" priority="228" operator="greaterThan">
      <formula>$G100</formula>
    </cfRule>
  </conditionalFormatting>
  <conditionalFormatting sqref="D101">
    <cfRule type="cellIs" dxfId="2621" priority="225" operator="lessThan">
      <formula>$F101</formula>
    </cfRule>
    <cfRule type="cellIs" dxfId="2620" priority="226" operator="greaterThan">
      <formula>$G101</formula>
    </cfRule>
  </conditionalFormatting>
  <conditionalFormatting sqref="D102">
    <cfRule type="cellIs" dxfId="2619" priority="223" operator="lessThan">
      <formula>$F102</formula>
    </cfRule>
    <cfRule type="cellIs" dxfId="2618" priority="224" operator="greaterThan">
      <formula>$G102</formula>
    </cfRule>
  </conditionalFormatting>
  <conditionalFormatting sqref="D103">
    <cfRule type="cellIs" dxfId="2617" priority="221" operator="lessThan">
      <formula>$F103</formula>
    </cfRule>
    <cfRule type="cellIs" dxfId="2616" priority="222" operator="greaterThan">
      <formula>$G103</formula>
    </cfRule>
  </conditionalFormatting>
  <conditionalFormatting sqref="D104">
    <cfRule type="cellIs" dxfId="2615" priority="219" operator="lessThan">
      <formula>$F104</formula>
    </cfRule>
    <cfRule type="cellIs" dxfId="2614" priority="220" operator="greaterThan">
      <formula>$G104</formula>
    </cfRule>
  </conditionalFormatting>
  <conditionalFormatting sqref="D105">
    <cfRule type="cellIs" dxfId="2613" priority="217" operator="lessThan">
      <formula>$F105</formula>
    </cfRule>
    <cfRule type="cellIs" dxfId="2612" priority="218" operator="greaterThan">
      <formula>$G105</formula>
    </cfRule>
  </conditionalFormatting>
  <conditionalFormatting sqref="D106">
    <cfRule type="cellIs" dxfId="2611" priority="215" operator="lessThan">
      <formula>$F106</formula>
    </cfRule>
    <cfRule type="cellIs" dxfId="2610" priority="216" operator="greaterThan">
      <formula>$G106</formula>
    </cfRule>
  </conditionalFormatting>
  <conditionalFormatting sqref="D107">
    <cfRule type="cellIs" dxfId="2609" priority="213" operator="lessThan">
      <formula>$F107</formula>
    </cfRule>
    <cfRule type="cellIs" dxfId="2608" priority="214" operator="greaterThan">
      <formula>$G107</formula>
    </cfRule>
  </conditionalFormatting>
  <conditionalFormatting sqref="D108">
    <cfRule type="cellIs" dxfId="2607" priority="211" operator="lessThan">
      <formula>$F108</formula>
    </cfRule>
    <cfRule type="cellIs" dxfId="2606" priority="212" operator="greaterThan">
      <formula>$G108</formula>
    </cfRule>
  </conditionalFormatting>
  <conditionalFormatting sqref="D109">
    <cfRule type="cellIs" dxfId="2605" priority="209" operator="lessThan">
      <formula>$F109</formula>
    </cfRule>
    <cfRule type="cellIs" dxfId="2604" priority="210" operator="greaterThan">
      <formula>$G109</formula>
    </cfRule>
  </conditionalFormatting>
  <conditionalFormatting sqref="D110">
    <cfRule type="cellIs" dxfId="2603" priority="207" operator="lessThan">
      <formula>$F110</formula>
    </cfRule>
    <cfRule type="cellIs" dxfId="2602" priority="208" operator="greaterThan">
      <formula>$G110</formula>
    </cfRule>
  </conditionalFormatting>
  <conditionalFormatting sqref="D111">
    <cfRule type="cellIs" dxfId="2601" priority="205" operator="lessThan">
      <formula>$F111</formula>
    </cfRule>
    <cfRule type="cellIs" dxfId="2600" priority="206" operator="greaterThan">
      <formula>$G111</formula>
    </cfRule>
  </conditionalFormatting>
  <conditionalFormatting sqref="D112">
    <cfRule type="cellIs" dxfId="2599" priority="203" operator="lessThan">
      <formula>$F112</formula>
    </cfRule>
    <cfRule type="cellIs" dxfId="2598" priority="204" operator="greaterThan">
      <formula>$G112</formula>
    </cfRule>
  </conditionalFormatting>
  <conditionalFormatting sqref="D113">
    <cfRule type="cellIs" dxfId="2597" priority="201" operator="lessThan">
      <formula>$F113</formula>
    </cfRule>
    <cfRule type="cellIs" dxfId="2596" priority="202" operator="greaterThan">
      <formula>$G113</formula>
    </cfRule>
  </conditionalFormatting>
  <conditionalFormatting sqref="D114">
    <cfRule type="cellIs" dxfId="2595" priority="199" operator="lessThan">
      <formula>$F114</formula>
    </cfRule>
    <cfRule type="cellIs" dxfId="2594" priority="200" operator="greaterThan">
      <formula>$G114</formula>
    </cfRule>
  </conditionalFormatting>
  <conditionalFormatting sqref="H16">
    <cfRule type="cellIs" dxfId="2593" priority="197" operator="lessThan">
      <formula>$J16</formula>
    </cfRule>
    <cfRule type="cellIs" dxfId="2592" priority="198" operator="greaterThan">
      <formula>$K16</formula>
    </cfRule>
  </conditionalFormatting>
  <conditionalFormatting sqref="H17">
    <cfRule type="cellIs" dxfId="2591" priority="195" operator="lessThan">
      <formula>$J17</formula>
    </cfRule>
    <cfRule type="cellIs" dxfId="2590" priority="196" operator="greaterThan">
      <formula>$K17</formula>
    </cfRule>
  </conditionalFormatting>
  <conditionalFormatting sqref="H18">
    <cfRule type="cellIs" dxfId="2589" priority="193" operator="lessThan">
      <formula>$J18</formula>
    </cfRule>
    <cfRule type="cellIs" dxfId="2588" priority="194" operator="greaterThan">
      <formula>$K18</formula>
    </cfRule>
  </conditionalFormatting>
  <conditionalFormatting sqref="H19">
    <cfRule type="cellIs" dxfId="2587" priority="191" operator="lessThan">
      <formula>$J19</formula>
    </cfRule>
    <cfRule type="cellIs" dxfId="2586" priority="192" operator="greaterThan">
      <formula>$K19</formula>
    </cfRule>
  </conditionalFormatting>
  <conditionalFormatting sqref="H20">
    <cfRule type="cellIs" dxfId="2585" priority="189" operator="lessThan">
      <formula>$J20</formula>
    </cfRule>
    <cfRule type="cellIs" dxfId="2584" priority="190" operator="greaterThan">
      <formula>$K20</formula>
    </cfRule>
  </conditionalFormatting>
  <conditionalFormatting sqref="H21">
    <cfRule type="cellIs" dxfId="2583" priority="187" operator="lessThan">
      <formula>$J21</formula>
    </cfRule>
    <cfRule type="cellIs" dxfId="2582" priority="188" operator="greaterThan">
      <formula>$K21</formula>
    </cfRule>
  </conditionalFormatting>
  <conditionalFormatting sqref="H22">
    <cfRule type="cellIs" dxfId="2581" priority="185" operator="lessThan">
      <formula>$J22</formula>
    </cfRule>
    <cfRule type="cellIs" dxfId="2580" priority="186" operator="greaterThan">
      <formula>$K22</formula>
    </cfRule>
  </conditionalFormatting>
  <conditionalFormatting sqref="H23">
    <cfRule type="cellIs" dxfId="2579" priority="183" operator="lessThan">
      <formula>$J23</formula>
    </cfRule>
    <cfRule type="cellIs" dxfId="2578" priority="184" operator="greaterThan">
      <formula>$K23</formula>
    </cfRule>
  </conditionalFormatting>
  <conditionalFormatting sqref="H24">
    <cfRule type="cellIs" dxfId="2577" priority="181" operator="lessThan">
      <formula>$J24</formula>
    </cfRule>
    <cfRule type="cellIs" dxfId="2576" priority="182" operator="greaterThan">
      <formula>$K24</formula>
    </cfRule>
  </conditionalFormatting>
  <conditionalFormatting sqref="H25">
    <cfRule type="cellIs" dxfId="2575" priority="179" operator="lessThan">
      <formula>$J25</formula>
    </cfRule>
    <cfRule type="cellIs" dxfId="2574" priority="180" operator="greaterThan">
      <formula>$K25</formula>
    </cfRule>
  </conditionalFormatting>
  <conditionalFormatting sqref="H26">
    <cfRule type="cellIs" dxfId="2573" priority="177" operator="lessThan">
      <formula>$J26</formula>
    </cfRule>
    <cfRule type="cellIs" dxfId="2572" priority="178" operator="greaterThan">
      <formula>$K26</formula>
    </cfRule>
  </conditionalFormatting>
  <conditionalFormatting sqref="H27">
    <cfRule type="cellIs" dxfId="2571" priority="175" operator="lessThan">
      <formula>$J27</formula>
    </cfRule>
    <cfRule type="cellIs" dxfId="2570" priority="176" operator="greaterThan">
      <formula>$K27</formula>
    </cfRule>
  </conditionalFormatting>
  <conditionalFormatting sqref="H28">
    <cfRule type="cellIs" dxfId="2569" priority="173" operator="lessThan">
      <formula>$J28</formula>
    </cfRule>
    <cfRule type="cellIs" dxfId="2568" priority="174" operator="greaterThan">
      <formula>$K28</formula>
    </cfRule>
  </conditionalFormatting>
  <conditionalFormatting sqref="H29">
    <cfRule type="cellIs" dxfId="2567" priority="171" operator="lessThan">
      <formula>$J29</formula>
    </cfRule>
    <cfRule type="cellIs" dxfId="2566" priority="172" operator="greaterThan">
      <formula>$K29</formula>
    </cfRule>
  </conditionalFormatting>
  <conditionalFormatting sqref="H30">
    <cfRule type="cellIs" dxfId="2565" priority="169" operator="lessThan">
      <formula>$J30</formula>
    </cfRule>
    <cfRule type="cellIs" dxfId="2564" priority="170" operator="greaterThan">
      <formula>$K30</formula>
    </cfRule>
  </conditionalFormatting>
  <conditionalFormatting sqref="H31">
    <cfRule type="cellIs" dxfId="2563" priority="167" operator="lessThan">
      <formula>$J31</formula>
    </cfRule>
    <cfRule type="cellIs" dxfId="2562" priority="168" operator="greaterThan">
      <formula>$K31</formula>
    </cfRule>
  </conditionalFormatting>
  <conditionalFormatting sqref="H32">
    <cfRule type="cellIs" dxfId="2561" priority="165" operator="lessThan">
      <formula>$J32</formula>
    </cfRule>
    <cfRule type="cellIs" dxfId="2560" priority="166" operator="greaterThan">
      <formula>$K32</formula>
    </cfRule>
  </conditionalFormatting>
  <conditionalFormatting sqref="H33">
    <cfRule type="cellIs" dxfId="2559" priority="163" operator="lessThan">
      <formula>$J33</formula>
    </cfRule>
    <cfRule type="cellIs" dxfId="2558" priority="164" operator="greaterThan">
      <formula>$K33</formula>
    </cfRule>
  </conditionalFormatting>
  <conditionalFormatting sqref="H34">
    <cfRule type="cellIs" dxfId="2557" priority="161" operator="lessThan">
      <formula>$J34</formula>
    </cfRule>
    <cfRule type="cellIs" dxfId="2556" priority="162" operator="greaterThan">
      <formula>$K34</formula>
    </cfRule>
  </conditionalFormatting>
  <conditionalFormatting sqref="H35">
    <cfRule type="cellIs" dxfId="2555" priority="159" operator="lessThan">
      <formula>$J35</formula>
    </cfRule>
    <cfRule type="cellIs" dxfId="2554" priority="160" operator="greaterThan">
      <formula>$K35</formula>
    </cfRule>
  </conditionalFormatting>
  <conditionalFormatting sqref="H36">
    <cfRule type="cellIs" dxfId="2553" priority="157" operator="lessThan">
      <formula>$J36</formula>
    </cfRule>
    <cfRule type="cellIs" dxfId="2552" priority="158" operator="greaterThan">
      <formula>$K36</formula>
    </cfRule>
  </conditionalFormatting>
  <conditionalFormatting sqref="H37">
    <cfRule type="cellIs" dxfId="2551" priority="155" operator="lessThan">
      <formula>$J37</formula>
    </cfRule>
    <cfRule type="cellIs" dxfId="2550" priority="156" operator="greaterThan">
      <formula>$K37</formula>
    </cfRule>
  </conditionalFormatting>
  <conditionalFormatting sqref="H38">
    <cfRule type="cellIs" dxfId="2549" priority="153" operator="lessThan">
      <formula>$J38</formula>
    </cfRule>
    <cfRule type="cellIs" dxfId="2548" priority="154" operator="greaterThan">
      <formula>$K38</formula>
    </cfRule>
  </conditionalFormatting>
  <conditionalFormatting sqref="H39">
    <cfRule type="cellIs" dxfId="2547" priority="151" operator="lessThan">
      <formula>$J39</formula>
    </cfRule>
    <cfRule type="cellIs" dxfId="2546" priority="152" operator="greaterThan">
      <formula>$K39</formula>
    </cfRule>
  </conditionalFormatting>
  <conditionalFormatting sqref="H40">
    <cfRule type="cellIs" dxfId="2545" priority="149" operator="lessThan">
      <formula>$J40</formula>
    </cfRule>
    <cfRule type="cellIs" dxfId="2544" priority="150" operator="greaterThan">
      <formula>$K40</formula>
    </cfRule>
  </conditionalFormatting>
  <conditionalFormatting sqref="H41">
    <cfRule type="cellIs" dxfId="2543" priority="147" operator="lessThan">
      <formula>$J41</formula>
    </cfRule>
    <cfRule type="cellIs" dxfId="2542" priority="148" operator="greaterThan">
      <formula>$K41</formula>
    </cfRule>
  </conditionalFormatting>
  <conditionalFormatting sqref="H42">
    <cfRule type="cellIs" dxfId="2541" priority="145" operator="lessThan">
      <formula>$J42</formula>
    </cfRule>
    <cfRule type="cellIs" dxfId="2540" priority="146" operator="greaterThan">
      <formula>$K42</formula>
    </cfRule>
  </conditionalFormatting>
  <conditionalFormatting sqref="H43">
    <cfRule type="cellIs" dxfId="2539" priority="143" operator="lessThan">
      <formula>$J43</formula>
    </cfRule>
    <cfRule type="cellIs" dxfId="2538" priority="144" operator="greaterThan">
      <formula>$K43</formula>
    </cfRule>
  </conditionalFormatting>
  <conditionalFormatting sqref="H44">
    <cfRule type="cellIs" dxfId="2537" priority="141" operator="lessThan">
      <formula>$J44</formula>
    </cfRule>
    <cfRule type="cellIs" dxfId="2536" priority="142" operator="greaterThan">
      <formula>$K44</formula>
    </cfRule>
  </conditionalFormatting>
  <conditionalFormatting sqref="H45">
    <cfRule type="cellIs" dxfId="2535" priority="139" operator="lessThan">
      <formula>$J45</formula>
    </cfRule>
    <cfRule type="cellIs" dxfId="2534" priority="140" operator="greaterThan">
      <formula>$K45</formula>
    </cfRule>
  </conditionalFormatting>
  <conditionalFormatting sqref="H46">
    <cfRule type="cellIs" dxfId="2533" priority="137" operator="lessThan">
      <formula>$J46</formula>
    </cfRule>
    <cfRule type="cellIs" dxfId="2532" priority="138" operator="greaterThan">
      <formula>$K46</formula>
    </cfRule>
  </conditionalFormatting>
  <conditionalFormatting sqref="H47">
    <cfRule type="cellIs" dxfId="2531" priority="135" operator="lessThan">
      <formula>$J47</formula>
    </cfRule>
    <cfRule type="cellIs" dxfId="2530" priority="136" operator="greaterThan">
      <formula>$K47</formula>
    </cfRule>
  </conditionalFormatting>
  <conditionalFormatting sqref="H48">
    <cfRule type="cellIs" dxfId="2529" priority="133" operator="lessThan">
      <formula>$J48</formula>
    </cfRule>
    <cfRule type="cellIs" dxfId="2528" priority="134" operator="greaterThan">
      <formula>$K48</formula>
    </cfRule>
  </conditionalFormatting>
  <conditionalFormatting sqref="H49">
    <cfRule type="cellIs" dxfId="2527" priority="131" operator="lessThan">
      <formula>$J49</formula>
    </cfRule>
    <cfRule type="cellIs" dxfId="2526" priority="132" operator="greaterThan">
      <formula>$K49</formula>
    </cfRule>
  </conditionalFormatting>
  <conditionalFormatting sqref="H50">
    <cfRule type="cellIs" dxfId="2525" priority="129" operator="lessThan">
      <formula>$J50</formula>
    </cfRule>
    <cfRule type="cellIs" dxfId="2524" priority="130" operator="greaterThan">
      <formula>$K50</formula>
    </cfRule>
  </conditionalFormatting>
  <conditionalFormatting sqref="H51">
    <cfRule type="cellIs" dxfId="2523" priority="127" operator="lessThan">
      <formula>$J51</formula>
    </cfRule>
    <cfRule type="cellIs" dxfId="2522" priority="128" operator="greaterThan">
      <formula>$K51</formula>
    </cfRule>
  </conditionalFormatting>
  <conditionalFormatting sqref="H52">
    <cfRule type="cellIs" dxfId="2521" priority="125" operator="lessThan">
      <formula>$J52</formula>
    </cfRule>
    <cfRule type="cellIs" dxfId="2520" priority="126" operator="greaterThan">
      <formula>$K52</formula>
    </cfRule>
  </conditionalFormatting>
  <conditionalFormatting sqref="H53">
    <cfRule type="cellIs" dxfId="2519" priority="123" operator="lessThan">
      <formula>$J53</formula>
    </cfRule>
    <cfRule type="cellIs" dxfId="2518" priority="124" operator="greaterThan">
      <formula>$K53</formula>
    </cfRule>
  </conditionalFormatting>
  <conditionalFormatting sqref="H54">
    <cfRule type="cellIs" dxfId="2517" priority="121" operator="lessThan">
      <formula>$J54</formula>
    </cfRule>
    <cfRule type="cellIs" dxfId="2516" priority="122" operator="greaterThan">
      <formula>$K54</formula>
    </cfRule>
  </conditionalFormatting>
  <conditionalFormatting sqref="H55">
    <cfRule type="cellIs" dxfId="2515" priority="119" operator="lessThan">
      <formula>$J55</formula>
    </cfRule>
    <cfRule type="cellIs" dxfId="2514" priority="120" operator="greaterThan">
      <formula>$K55</formula>
    </cfRule>
  </conditionalFormatting>
  <conditionalFormatting sqref="H56">
    <cfRule type="cellIs" dxfId="2513" priority="117" operator="lessThan">
      <formula>$J56</formula>
    </cfRule>
    <cfRule type="cellIs" dxfId="2512" priority="118" operator="greaterThan">
      <formula>$K56</formula>
    </cfRule>
  </conditionalFormatting>
  <conditionalFormatting sqref="H57">
    <cfRule type="cellIs" dxfId="2511" priority="115" operator="lessThan">
      <formula>$J57</formula>
    </cfRule>
    <cfRule type="cellIs" dxfId="2510" priority="116" operator="greaterThan">
      <formula>$K57</formula>
    </cfRule>
  </conditionalFormatting>
  <conditionalFormatting sqref="H58">
    <cfRule type="cellIs" dxfId="2509" priority="113" operator="lessThan">
      <formula>$J58</formula>
    </cfRule>
    <cfRule type="cellIs" dxfId="2508" priority="114" operator="greaterThan">
      <formula>$K58</formula>
    </cfRule>
  </conditionalFormatting>
  <conditionalFormatting sqref="H59">
    <cfRule type="cellIs" dxfId="2507" priority="111" operator="lessThan">
      <formula>$J59</formula>
    </cfRule>
    <cfRule type="cellIs" dxfId="2506" priority="112" operator="greaterThan">
      <formula>$K59</formula>
    </cfRule>
  </conditionalFormatting>
  <conditionalFormatting sqref="H60">
    <cfRule type="cellIs" dxfId="2505" priority="109" operator="lessThan">
      <formula>$J60</formula>
    </cfRule>
    <cfRule type="cellIs" dxfId="2504" priority="110" operator="greaterThan">
      <formula>$K60</formula>
    </cfRule>
  </conditionalFormatting>
  <conditionalFormatting sqref="H61">
    <cfRule type="cellIs" dxfId="2503" priority="107" operator="lessThan">
      <formula>$J61</formula>
    </cfRule>
    <cfRule type="cellIs" dxfId="2502" priority="108" operator="greaterThan">
      <formula>$K61</formula>
    </cfRule>
  </conditionalFormatting>
  <conditionalFormatting sqref="H62">
    <cfRule type="cellIs" dxfId="2501" priority="105" operator="lessThan">
      <formula>$J62</formula>
    </cfRule>
    <cfRule type="cellIs" dxfId="2500" priority="106" operator="greaterThan">
      <formula>$K62</formula>
    </cfRule>
  </conditionalFormatting>
  <conditionalFormatting sqref="H63">
    <cfRule type="cellIs" dxfId="2499" priority="103" operator="lessThan">
      <formula>$J63</formula>
    </cfRule>
    <cfRule type="cellIs" dxfId="2498" priority="104" operator="greaterThan">
      <formula>$K63</formula>
    </cfRule>
  </conditionalFormatting>
  <conditionalFormatting sqref="H64">
    <cfRule type="cellIs" dxfId="2497" priority="101" operator="lessThan">
      <formula>$J64</formula>
    </cfRule>
    <cfRule type="cellIs" dxfId="2496" priority="102" operator="greaterThan">
      <formula>$K64</formula>
    </cfRule>
  </conditionalFormatting>
  <conditionalFormatting sqref="H65">
    <cfRule type="cellIs" dxfId="2495" priority="99" operator="lessThan">
      <formula>$J65</formula>
    </cfRule>
    <cfRule type="cellIs" dxfId="2494" priority="100" operator="greaterThan">
      <formula>$K65</formula>
    </cfRule>
  </conditionalFormatting>
  <conditionalFormatting sqref="H66">
    <cfRule type="cellIs" dxfId="2493" priority="97" operator="lessThan">
      <formula>$J66</formula>
    </cfRule>
    <cfRule type="cellIs" dxfId="2492" priority="98" operator="greaterThan">
      <formula>$K66</formula>
    </cfRule>
  </conditionalFormatting>
  <conditionalFormatting sqref="H67">
    <cfRule type="cellIs" dxfId="2491" priority="95" operator="lessThan">
      <formula>$J67</formula>
    </cfRule>
    <cfRule type="cellIs" dxfId="2490" priority="96" operator="greaterThan">
      <formula>$K67</formula>
    </cfRule>
  </conditionalFormatting>
  <conditionalFormatting sqref="H68">
    <cfRule type="cellIs" dxfId="2489" priority="93" operator="lessThan">
      <formula>$J68</formula>
    </cfRule>
    <cfRule type="cellIs" dxfId="2488" priority="94" operator="greaterThan">
      <formula>$K68</formula>
    </cfRule>
  </conditionalFormatting>
  <conditionalFormatting sqref="H69">
    <cfRule type="cellIs" dxfId="2487" priority="91" operator="lessThan">
      <formula>$J69</formula>
    </cfRule>
    <cfRule type="cellIs" dxfId="2486" priority="92" operator="greaterThan">
      <formula>$K69</formula>
    </cfRule>
  </conditionalFormatting>
  <conditionalFormatting sqref="H70">
    <cfRule type="cellIs" dxfId="2485" priority="89" operator="lessThan">
      <formula>$J70</formula>
    </cfRule>
    <cfRule type="cellIs" dxfId="2484" priority="90" operator="greaterThan">
      <formula>$K70</formula>
    </cfRule>
  </conditionalFormatting>
  <conditionalFormatting sqref="H71">
    <cfRule type="cellIs" dxfId="2483" priority="87" operator="lessThan">
      <formula>$J71</formula>
    </cfRule>
    <cfRule type="cellIs" dxfId="2482" priority="88" operator="greaterThan">
      <formula>$K71</formula>
    </cfRule>
  </conditionalFormatting>
  <conditionalFormatting sqref="H72">
    <cfRule type="cellIs" dxfId="2481" priority="85" operator="lessThan">
      <formula>$J72</formula>
    </cfRule>
    <cfRule type="cellIs" dxfId="2480" priority="86" operator="greaterThan">
      <formula>$K72</formula>
    </cfRule>
  </conditionalFormatting>
  <conditionalFormatting sqref="H73">
    <cfRule type="cellIs" dxfId="2479" priority="83" operator="lessThan">
      <formula>$J73</formula>
    </cfRule>
    <cfRule type="cellIs" dxfId="2478" priority="84" operator="greaterThan">
      <formula>$K73</formula>
    </cfRule>
  </conditionalFormatting>
  <conditionalFormatting sqref="H74">
    <cfRule type="cellIs" dxfId="2477" priority="81" operator="lessThan">
      <formula>$J74</formula>
    </cfRule>
    <cfRule type="cellIs" dxfId="2476" priority="82" operator="greaterThan">
      <formula>$K74</formula>
    </cfRule>
  </conditionalFormatting>
  <conditionalFormatting sqref="H75">
    <cfRule type="cellIs" dxfId="2475" priority="79" operator="lessThan">
      <formula>$J75</formula>
    </cfRule>
    <cfRule type="cellIs" dxfId="2474" priority="80" operator="greaterThan">
      <formula>$K75</formula>
    </cfRule>
  </conditionalFormatting>
  <conditionalFormatting sqref="H76">
    <cfRule type="cellIs" dxfId="2473" priority="77" operator="lessThan">
      <formula>$J76</formula>
    </cfRule>
    <cfRule type="cellIs" dxfId="2472" priority="78" operator="greaterThan">
      <formula>$K76</formula>
    </cfRule>
  </conditionalFormatting>
  <conditionalFormatting sqref="H77">
    <cfRule type="cellIs" dxfId="2471" priority="75" operator="lessThan">
      <formula>$J77</formula>
    </cfRule>
    <cfRule type="cellIs" dxfId="2470" priority="76" operator="greaterThan">
      <formula>$K77</formula>
    </cfRule>
  </conditionalFormatting>
  <conditionalFormatting sqref="H78">
    <cfRule type="cellIs" dxfId="2469" priority="73" operator="lessThan">
      <formula>$J78</formula>
    </cfRule>
    <cfRule type="cellIs" dxfId="2468" priority="74" operator="greaterThan">
      <formula>$K78</formula>
    </cfRule>
  </conditionalFormatting>
  <conditionalFormatting sqref="H79">
    <cfRule type="cellIs" dxfId="2467" priority="71" operator="lessThan">
      <formula>$J79</formula>
    </cfRule>
    <cfRule type="cellIs" dxfId="2466" priority="72" operator="greaterThan">
      <formula>$K79</formula>
    </cfRule>
  </conditionalFormatting>
  <conditionalFormatting sqref="H80">
    <cfRule type="cellIs" dxfId="2465" priority="69" operator="lessThan">
      <formula>$J80</formula>
    </cfRule>
    <cfRule type="cellIs" dxfId="2464" priority="70" operator="greaterThan">
      <formula>$K80</formula>
    </cfRule>
  </conditionalFormatting>
  <conditionalFormatting sqref="H81">
    <cfRule type="cellIs" dxfId="2463" priority="67" operator="lessThan">
      <formula>$J81</formula>
    </cfRule>
    <cfRule type="cellIs" dxfId="2462" priority="68" operator="greaterThan">
      <formula>$K81</formula>
    </cfRule>
  </conditionalFormatting>
  <conditionalFormatting sqref="H82">
    <cfRule type="cellIs" dxfId="2461" priority="65" operator="lessThan">
      <formula>$J82</formula>
    </cfRule>
    <cfRule type="cellIs" dxfId="2460" priority="66" operator="greaterThan">
      <formula>$K82</formula>
    </cfRule>
  </conditionalFormatting>
  <conditionalFormatting sqref="H83">
    <cfRule type="cellIs" dxfId="2459" priority="63" operator="lessThan">
      <formula>$J83</formula>
    </cfRule>
    <cfRule type="cellIs" dxfId="2458" priority="64" operator="greaterThan">
      <formula>$K83</formula>
    </cfRule>
  </conditionalFormatting>
  <conditionalFormatting sqref="H84">
    <cfRule type="cellIs" dxfId="2457" priority="61" operator="lessThan">
      <formula>$J84</formula>
    </cfRule>
    <cfRule type="cellIs" dxfId="2456" priority="62" operator="greaterThan">
      <formula>$K84</formula>
    </cfRule>
  </conditionalFormatting>
  <conditionalFormatting sqref="H85">
    <cfRule type="cellIs" dxfId="2455" priority="59" operator="lessThan">
      <formula>$J85</formula>
    </cfRule>
    <cfRule type="cellIs" dxfId="2454" priority="60" operator="greaterThan">
      <formula>$K85</formula>
    </cfRule>
  </conditionalFormatting>
  <conditionalFormatting sqref="H86">
    <cfRule type="cellIs" dxfId="2453" priority="57" operator="lessThan">
      <formula>$J86</formula>
    </cfRule>
    <cfRule type="cellIs" dxfId="2452" priority="58" operator="greaterThan">
      <formula>$K86</formula>
    </cfRule>
  </conditionalFormatting>
  <conditionalFormatting sqref="H87">
    <cfRule type="cellIs" dxfId="2451" priority="55" operator="lessThan">
      <formula>$J87</formula>
    </cfRule>
    <cfRule type="cellIs" dxfId="2450" priority="56" operator="greaterThan">
      <formula>$K87</formula>
    </cfRule>
  </conditionalFormatting>
  <conditionalFormatting sqref="H88">
    <cfRule type="cellIs" dxfId="2449" priority="53" operator="lessThan">
      <formula>$J88</formula>
    </cfRule>
    <cfRule type="cellIs" dxfId="2448" priority="54" operator="greaterThan">
      <formula>$K88</formula>
    </cfRule>
  </conditionalFormatting>
  <conditionalFormatting sqref="H89">
    <cfRule type="cellIs" dxfId="2447" priority="51" operator="lessThan">
      <formula>$J89</formula>
    </cfRule>
    <cfRule type="cellIs" dxfId="2446" priority="52" operator="greaterThan">
      <formula>$K89</formula>
    </cfRule>
  </conditionalFormatting>
  <conditionalFormatting sqref="H90">
    <cfRule type="cellIs" dxfId="2445" priority="49" operator="lessThan">
      <formula>$J90</formula>
    </cfRule>
    <cfRule type="cellIs" dxfId="2444" priority="50" operator="greaterThan">
      <formula>$K90</formula>
    </cfRule>
  </conditionalFormatting>
  <conditionalFormatting sqref="H91">
    <cfRule type="cellIs" dxfId="2443" priority="47" operator="lessThan">
      <formula>$J91</formula>
    </cfRule>
    <cfRule type="cellIs" dxfId="2442" priority="48" operator="greaterThan">
      <formula>$K91</formula>
    </cfRule>
  </conditionalFormatting>
  <conditionalFormatting sqref="H92">
    <cfRule type="cellIs" dxfId="2441" priority="45" operator="lessThan">
      <formula>$J92</formula>
    </cfRule>
    <cfRule type="cellIs" dxfId="2440" priority="46" operator="greaterThan">
      <formula>$K92</formula>
    </cfRule>
  </conditionalFormatting>
  <conditionalFormatting sqref="H93">
    <cfRule type="cellIs" dxfId="2439" priority="43" operator="lessThan">
      <formula>$J93</formula>
    </cfRule>
    <cfRule type="cellIs" dxfId="2438" priority="44" operator="greaterThan">
      <formula>$K93</formula>
    </cfRule>
  </conditionalFormatting>
  <conditionalFormatting sqref="H94">
    <cfRule type="cellIs" dxfId="2437" priority="41" operator="lessThan">
      <formula>$J94</formula>
    </cfRule>
    <cfRule type="cellIs" dxfId="2436" priority="42" operator="greaterThan">
      <formula>$K94</formula>
    </cfRule>
  </conditionalFormatting>
  <conditionalFormatting sqref="H95">
    <cfRule type="cellIs" dxfId="2435" priority="39" operator="lessThan">
      <formula>$J95</formula>
    </cfRule>
    <cfRule type="cellIs" dxfId="2434" priority="40" operator="greaterThan">
      <formula>$K95</formula>
    </cfRule>
  </conditionalFormatting>
  <conditionalFormatting sqref="H96">
    <cfRule type="cellIs" dxfId="2433" priority="37" operator="lessThan">
      <formula>$J96</formula>
    </cfRule>
    <cfRule type="cellIs" dxfId="2432" priority="38" operator="greaterThan">
      <formula>$K96</formula>
    </cfRule>
  </conditionalFormatting>
  <conditionalFormatting sqref="H97">
    <cfRule type="cellIs" dxfId="2431" priority="35" operator="lessThan">
      <formula>$J97</formula>
    </cfRule>
    <cfRule type="cellIs" dxfId="2430" priority="36" operator="greaterThan">
      <formula>$K97</formula>
    </cfRule>
  </conditionalFormatting>
  <conditionalFormatting sqref="H98">
    <cfRule type="cellIs" dxfId="2429" priority="33" operator="lessThan">
      <formula>$J98</formula>
    </cfRule>
    <cfRule type="cellIs" dxfId="2428" priority="34" operator="greaterThan">
      <formula>$K98</formula>
    </cfRule>
  </conditionalFormatting>
  <conditionalFormatting sqref="H99">
    <cfRule type="cellIs" dxfId="2427" priority="31" operator="lessThan">
      <formula>$J99</formula>
    </cfRule>
    <cfRule type="cellIs" dxfId="2426" priority="32" operator="greaterThan">
      <formula>$K99</formula>
    </cfRule>
  </conditionalFormatting>
  <conditionalFormatting sqref="H100">
    <cfRule type="cellIs" dxfId="2425" priority="29" operator="lessThan">
      <formula>$J100</formula>
    </cfRule>
    <cfRule type="cellIs" dxfId="2424" priority="30" operator="greaterThan">
      <formula>$K100</formula>
    </cfRule>
  </conditionalFormatting>
  <conditionalFormatting sqref="H101">
    <cfRule type="cellIs" dxfId="2423" priority="27" operator="lessThan">
      <formula>$J101</formula>
    </cfRule>
    <cfRule type="cellIs" dxfId="2422" priority="28" operator="greaterThan">
      <formula>$K101</formula>
    </cfRule>
  </conditionalFormatting>
  <conditionalFormatting sqref="H102">
    <cfRule type="cellIs" dxfId="2421" priority="25" operator="lessThan">
      <formula>$J102</formula>
    </cfRule>
    <cfRule type="cellIs" dxfId="2420" priority="26" operator="greaterThan">
      <formula>$K102</formula>
    </cfRule>
  </conditionalFormatting>
  <conditionalFormatting sqref="H103">
    <cfRule type="cellIs" dxfId="2419" priority="23" operator="lessThan">
      <formula>$J103</formula>
    </cfRule>
    <cfRule type="cellIs" dxfId="2418" priority="24" operator="greaterThan">
      <formula>$K103</formula>
    </cfRule>
  </conditionalFormatting>
  <conditionalFormatting sqref="H104">
    <cfRule type="cellIs" dxfId="2417" priority="21" operator="lessThan">
      <formula>$J104</formula>
    </cfRule>
    <cfRule type="cellIs" dxfId="2416" priority="22" operator="greaterThan">
      <formula>$K104</formula>
    </cfRule>
  </conditionalFormatting>
  <conditionalFormatting sqref="H105">
    <cfRule type="cellIs" dxfId="2415" priority="19" operator="lessThan">
      <formula>$J105</formula>
    </cfRule>
    <cfRule type="cellIs" dxfId="2414" priority="20" operator="greaterThan">
      <formula>$K105</formula>
    </cfRule>
  </conditionalFormatting>
  <conditionalFormatting sqref="H106">
    <cfRule type="cellIs" dxfId="2413" priority="17" operator="lessThan">
      <formula>$J106</formula>
    </cfRule>
    <cfRule type="cellIs" dxfId="2412" priority="18" operator="greaterThan">
      <formula>$K106</formula>
    </cfRule>
  </conditionalFormatting>
  <conditionalFormatting sqref="H107">
    <cfRule type="cellIs" dxfId="2411" priority="15" operator="lessThan">
      <formula>$J107</formula>
    </cfRule>
    <cfRule type="cellIs" dxfId="2410" priority="16" operator="greaterThan">
      <formula>$K107</formula>
    </cfRule>
  </conditionalFormatting>
  <conditionalFormatting sqref="H108">
    <cfRule type="cellIs" dxfId="2409" priority="13" operator="lessThan">
      <formula>$J108</formula>
    </cfRule>
    <cfRule type="cellIs" dxfId="2408" priority="14" operator="greaterThan">
      <formula>$K108</formula>
    </cfRule>
  </conditionalFormatting>
  <conditionalFormatting sqref="H109">
    <cfRule type="cellIs" dxfId="2407" priority="11" operator="lessThan">
      <formula>$J109</formula>
    </cfRule>
    <cfRule type="cellIs" dxfId="2406" priority="12" operator="greaterThan">
      <formula>$K109</formula>
    </cfRule>
  </conditionalFormatting>
  <conditionalFormatting sqref="H110">
    <cfRule type="cellIs" dxfId="2405" priority="9" operator="lessThan">
      <formula>$J110</formula>
    </cfRule>
    <cfRule type="cellIs" dxfId="2404" priority="10" operator="greaterThan">
      <formula>$K110</formula>
    </cfRule>
  </conditionalFormatting>
  <conditionalFormatting sqref="H111">
    <cfRule type="cellIs" dxfId="2403" priority="7" operator="lessThan">
      <formula>$J111</formula>
    </cfRule>
    <cfRule type="cellIs" dxfId="2402" priority="8" operator="greaterThan">
      <formula>$K111</formula>
    </cfRule>
  </conditionalFormatting>
  <conditionalFormatting sqref="H112">
    <cfRule type="cellIs" dxfId="2401" priority="5" operator="lessThan">
      <formula>$J112</formula>
    </cfRule>
    <cfRule type="cellIs" dxfId="2400" priority="6" operator="greaterThan">
      <formula>$K112</formula>
    </cfRule>
  </conditionalFormatting>
  <conditionalFormatting sqref="H113">
    <cfRule type="cellIs" dxfId="2399" priority="3" operator="lessThan">
      <formula>$J113</formula>
    </cfRule>
    <cfRule type="cellIs" dxfId="2398" priority="4" operator="greaterThan">
      <formula>$K113</formula>
    </cfRule>
  </conditionalFormatting>
  <conditionalFormatting sqref="H114">
    <cfRule type="cellIs" dxfId="2397" priority="1" operator="lessThan">
      <formula>$J114</formula>
    </cfRule>
    <cfRule type="cellIs" dxfId="2396" priority="2" operator="greaterThan">
      <formula>$K114</formula>
    </cfRule>
  </conditionalFormatting>
  <dataValidations count="1">
    <dataValidation type="list" allowBlank="1" showInputMessage="1" showErrorMessage="1" sqref="O59" xr:uid="{00000000-0002-0000-0900-000000000000}">
      <formula1>$O$60:$O$62</formula1>
    </dataValidation>
  </dataValidations>
  <pageMargins left="0.7" right="0.7" top="0.75" bottom="0.75" header="0.3" footer="0.3"/>
  <pageSetup orientation="portrait" r:id="rId1"/>
  <ignoredErrors>
    <ignoredError sqref="E10:E1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W116"/>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14.140625" style="11" customWidth="1"/>
    <col min="7" max="8" width="12.140625" style="11"/>
    <col min="9" max="9" width="7.85546875" style="11" customWidth="1"/>
    <col min="10" max="16384" width="12.140625" style="11"/>
  </cols>
  <sheetData>
    <row r="1" spans="1:23" x14ac:dyDescent="0.25">
      <c r="A1" s="5"/>
      <c r="B1" s="5"/>
      <c r="C1" s="5"/>
      <c r="D1" s="5"/>
      <c r="E1" s="5"/>
      <c r="F1" s="5"/>
      <c r="G1" s="5"/>
      <c r="H1" s="5"/>
      <c r="I1" s="5"/>
      <c r="J1" s="5"/>
      <c r="K1" s="5"/>
      <c r="L1" s="5"/>
      <c r="M1" s="5"/>
      <c r="N1" s="5"/>
      <c r="O1" s="5"/>
      <c r="P1" s="5"/>
      <c r="Q1" s="5"/>
      <c r="R1" s="5"/>
      <c r="S1" s="5"/>
      <c r="T1" s="5"/>
      <c r="U1" s="5"/>
      <c r="V1" s="5"/>
    </row>
    <row r="2" spans="1:23" ht="23.25" x14ac:dyDescent="0.35">
      <c r="A2" s="5"/>
      <c r="B2" s="8" t="s">
        <v>17</v>
      </c>
      <c r="C2" s="5"/>
      <c r="D2" s="5"/>
      <c r="E2" s="5"/>
      <c r="F2" s="5"/>
      <c r="G2" s="5"/>
      <c r="H2" s="5"/>
      <c r="I2" s="5"/>
      <c r="J2" s="5"/>
      <c r="K2" s="5"/>
      <c r="L2" s="5"/>
      <c r="M2" s="5"/>
      <c r="N2" s="5"/>
      <c r="O2" s="5"/>
      <c r="P2" s="5"/>
      <c r="Q2" s="5"/>
      <c r="R2" s="5"/>
      <c r="S2" s="5"/>
      <c r="T2" s="5"/>
      <c r="U2" s="5"/>
      <c r="V2" s="5"/>
      <c r="W2" s="5"/>
    </row>
    <row r="3" spans="1:23" ht="18.75" x14ac:dyDescent="0.3">
      <c r="A3" s="5"/>
      <c r="B3" s="4" t="s">
        <v>33</v>
      </c>
      <c r="C3" s="5"/>
      <c r="D3" s="5"/>
      <c r="E3" s="5"/>
      <c r="F3" s="5"/>
      <c r="G3" s="5"/>
      <c r="H3" s="5"/>
      <c r="I3" s="5"/>
      <c r="J3" s="5"/>
      <c r="K3" s="5"/>
      <c r="L3" s="5"/>
      <c r="M3" s="5"/>
      <c r="N3" s="5"/>
      <c r="O3" s="5"/>
      <c r="P3" s="5"/>
      <c r="Q3" s="5"/>
      <c r="R3" s="5"/>
      <c r="S3" s="5"/>
      <c r="T3" s="5"/>
      <c r="U3" s="5"/>
      <c r="V3" s="5"/>
      <c r="W3" s="5"/>
    </row>
    <row r="4" spans="1:23" ht="18.75" x14ac:dyDescent="0.3">
      <c r="A4" s="5"/>
      <c r="B4" s="4"/>
      <c r="C4" s="5"/>
      <c r="D4" s="5"/>
      <c r="E4" s="5"/>
      <c r="F4" s="5"/>
      <c r="G4" s="5"/>
      <c r="H4" s="5"/>
      <c r="I4" s="5"/>
      <c r="J4" s="5"/>
      <c r="K4" s="5"/>
      <c r="L4" s="5"/>
      <c r="M4" s="5"/>
      <c r="N4" s="5"/>
      <c r="O4" s="5"/>
      <c r="P4" s="5"/>
      <c r="Q4" s="5"/>
      <c r="R4" s="5"/>
      <c r="S4" s="5"/>
      <c r="T4" s="5"/>
      <c r="U4" s="5"/>
      <c r="V4" s="5"/>
      <c r="W4" s="5"/>
    </row>
    <row r="5" spans="1:23" ht="18.75" x14ac:dyDescent="0.3">
      <c r="A5" s="5"/>
      <c r="B5" s="4" t="s">
        <v>48</v>
      </c>
      <c r="C5" s="4"/>
      <c r="D5" s="5"/>
      <c r="E5" s="5"/>
      <c r="F5" s="5"/>
      <c r="G5" s="5"/>
      <c r="H5" s="5"/>
      <c r="I5" s="5"/>
      <c r="J5" s="5"/>
      <c r="K5" s="5"/>
      <c r="L5" s="279" t="str">
        <f>IF($E$7&gt;0,IF(AND($L$37="3 SD",$E$10*$E$9/$E$7&lt;10),"Warning:  Counts are low.  Adjusted limits are recommended.",""),"")</f>
        <v/>
      </c>
      <c r="M5" s="279"/>
      <c r="N5" s="279"/>
      <c r="O5" s="279"/>
      <c r="P5" s="279"/>
      <c r="Q5" s="279"/>
      <c r="R5" s="5"/>
      <c r="S5" s="5"/>
      <c r="T5" s="5"/>
      <c r="U5" s="5"/>
      <c r="V5" s="5"/>
      <c r="W5" s="5"/>
    </row>
    <row r="6" spans="1:23" s="12" customFormat="1" x14ac:dyDescent="0.25">
      <c r="A6" s="6"/>
      <c r="B6" s="6"/>
      <c r="C6" s="6"/>
      <c r="D6" s="6"/>
      <c r="E6" s="6"/>
      <c r="F6" s="6"/>
      <c r="G6" s="6"/>
      <c r="H6" s="6"/>
      <c r="I6" s="6"/>
      <c r="J6" s="6"/>
      <c r="K6" s="6"/>
      <c r="L6" s="279" t="str">
        <f>IF($E$7&gt;0,IF(AND($L$37="3 SD",$E$10*$E$9/$E$7&lt;10),"3 standard deviations limits will result in frequent false detections.",""),"")</f>
        <v/>
      </c>
      <c r="M6" s="279"/>
      <c r="N6" s="279"/>
      <c r="O6" s="279"/>
      <c r="P6" s="279"/>
      <c r="Q6" s="279"/>
      <c r="R6" s="6"/>
      <c r="S6" s="6"/>
      <c r="T6" s="6"/>
      <c r="U6" s="6"/>
      <c r="V6" s="6"/>
      <c r="W6" s="6"/>
    </row>
    <row r="7" spans="1:23" s="12" customFormat="1" x14ac:dyDescent="0.25">
      <c r="A7" s="6"/>
      <c r="B7" s="6"/>
      <c r="C7" s="262" t="s">
        <v>14</v>
      </c>
      <c r="D7" s="262"/>
      <c r="E7" s="7">
        <f>COUNT(E15:E114)</f>
        <v>0</v>
      </c>
      <c r="F7" s="7"/>
      <c r="G7" s="6"/>
      <c r="H7" s="6"/>
      <c r="I7" s="6"/>
      <c r="J7" s="6"/>
      <c r="K7" s="6"/>
      <c r="L7" s="280" t="str">
        <f>IF($E$7&gt;0,IF(AND($L$37="3 SD",$E$10*$E$9/$E$7&lt;10),"See Adjusted Control Limits for U Charts, Taylor (2017).",""),"")</f>
        <v/>
      </c>
      <c r="M7" s="280"/>
      <c r="N7" s="280"/>
      <c r="O7" s="280"/>
      <c r="P7" s="280"/>
      <c r="Q7" s="280"/>
      <c r="R7" s="6"/>
      <c r="S7" s="6"/>
      <c r="T7" s="6"/>
      <c r="U7" s="6"/>
      <c r="V7" s="6"/>
      <c r="W7" s="6"/>
    </row>
    <row r="8" spans="1:23" s="12" customFormat="1" x14ac:dyDescent="0.25">
      <c r="A8" s="6"/>
      <c r="B8" s="6"/>
      <c r="C8" s="262" t="s">
        <v>12</v>
      </c>
      <c r="D8" s="262"/>
      <c r="E8" s="7" t="e">
        <f>IF(E7&gt;0,SUMIFS(C15:C114,I15:I114,"&gt;0"),NA())</f>
        <v>#N/A</v>
      </c>
      <c r="F8" s="7"/>
      <c r="G8" s="6"/>
      <c r="H8" s="6"/>
      <c r="I8" s="6"/>
      <c r="J8" s="6"/>
      <c r="K8" s="6"/>
      <c r="L8" s="6"/>
      <c r="M8" s="6"/>
      <c r="N8" s="6"/>
      <c r="O8" s="6"/>
      <c r="P8" s="6"/>
      <c r="Q8" s="6"/>
      <c r="R8" s="6"/>
      <c r="S8" s="6"/>
      <c r="T8" s="6"/>
      <c r="U8" s="6"/>
      <c r="V8" s="6"/>
      <c r="W8" s="6"/>
    </row>
    <row r="9" spans="1:23" s="12" customFormat="1" x14ac:dyDescent="0.25">
      <c r="A9" s="6"/>
      <c r="B9" s="6"/>
      <c r="C9" s="262" t="s">
        <v>13</v>
      </c>
      <c r="D9" s="262"/>
      <c r="E9" s="7" t="e">
        <f>IF(E7&gt;0,SUMIFS(D15:D114,I15:I114,"&gt;0"),NA())</f>
        <v>#N/A</v>
      </c>
      <c r="F9" s="7"/>
      <c r="G9" s="6"/>
      <c r="H9" s="6"/>
      <c r="I9" s="6"/>
      <c r="J9" s="6"/>
      <c r="K9" s="6"/>
      <c r="L9" s="6"/>
      <c r="M9" s="6"/>
      <c r="N9" s="6"/>
      <c r="O9" s="6"/>
      <c r="P9" s="6"/>
      <c r="Q9" s="6"/>
      <c r="R9" s="6"/>
      <c r="S9" s="6"/>
      <c r="T9" s="6"/>
      <c r="U9" s="6"/>
      <c r="V9" s="6"/>
    </row>
    <row r="10" spans="1:23" s="12" customFormat="1" ht="15.75" thickBot="1" x14ac:dyDescent="0.3">
      <c r="A10" s="6"/>
      <c r="B10" s="6"/>
      <c r="C10" s="262" t="s">
        <v>27</v>
      </c>
      <c r="D10" s="262"/>
      <c r="E10" s="7" t="e">
        <f>IF(E7&gt;0,E8/E9,NA())</f>
        <v>#N/A</v>
      </c>
      <c r="F10" s="176" t="str">
        <f>"    Average as rate per 1 "&amp;D14</f>
        <v xml:space="preserve">    Average as rate per 1 Opportunities</v>
      </c>
      <c r="G10" s="6"/>
      <c r="H10" s="6"/>
      <c r="I10" s="6"/>
      <c r="J10" s="6"/>
      <c r="K10" s="6"/>
      <c r="L10" s="6"/>
      <c r="M10" s="6"/>
      <c r="N10" s="6"/>
      <c r="O10" s="6"/>
      <c r="P10" s="6"/>
      <c r="Q10" s="6"/>
      <c r="R10" s="6"/>
      <c r="S10" s="6"/>
      <c r="T10" s="6"/>
      <c r="U10" s="6"/>
      <c r="V10" s="6"/>
    </row>
    <row r="11" spans="1:23" s="12" customFormat="1" ht="15.75" thickBot="1" x14ac:dyDescent="0.3">
      <c r="A11" s="6"/>
      <c r="B11" s="6"/>
      <c r="C11" s="176" t="s">
        <v>23</v>
      </c>
      <c r="D11" s="176"/>
      <c r="E11" s="13">
        <v>1000000</v>
      </c>
      <c r="F11" s="176" t="str">
        <f>"    Rate on plot is per "&amp;E11&amp;" "&amp;D14</f>
        <v xml:space="preserve">    Rate on plot is per 1000000 Opportunities</v>
      </c>
      <c r="G11" s="6"/>
      <c r="H11" s="6"/>
      <c r="I11" s="6"/>
      <c r="J11" s="6"/>
      <c r="K11" s="6"/>
      <c r="L11" s="6"/>
      <c r="M11" s="6"/>
      <c r="N11" s="6"/>
      <c r="O11" s="6"/>
      <c r="P11" s="6"/>
      <c r="Q11" s="6"/>
      <c r="R11" s="6"/>
      <c r="S11" s="6"/>
      <c r="T11" s="6"/>
      <c r="U11" s="6"/>
      <c r="V11" s="6"/>
    </row>
    <row r="12" spans="1:23" s="12" customFormat="1" x14ac:dyDescent="0.25">
      <c r="A12" s="6"/>
      <c r="B12" s="6"/>
      <c r="C12" s="262" t="s">
        <v>26</v>
      </c>
      <c r="D12" s="262"/>
      <c r="E12" s="7" t="e">
        <f>IF(AND(E7&gt;0,ISNUMBER(E11),E11&gt;0),E11*E8/E9,NA())</f>
        <v>#N/A</v>
      </c>
      <c r="F12" s="176" t="str">
        <f>"    Average as rate per "&amp;E11&amp;" "&amp;D14</f>
        <v xml:space="preserve">    Average as rate per 1000000 Opportunities</v>
      </c>
      <c r="G12" s="6"/>
      <c r="H12" s="6"/>
      <c r="I12" s="6"/>
      <c r="J12" s="6"/>
      <c r="K12" s="6"/>
      <c r="L12" s="6"/>
      <c r="M12" s="6"/>
      <c r="N12" s="6"/>
      <c r="O12" s="6"/>
      <c r="P12" s="6"/>
      <c r="Q12" s="6"/>
      <c r="R12" s="6"/>
      <c r="S12" s="6"/>
      <c r="T12" s="6"/>
      <c r="U12" s="6"/>
      <c r="V12" s="6"/>
    </row>
    <row r="13" spans="1:23" s="12" customFormat="1" ht="15.75" thickBot="1" x14ac:dyDescent="0.3">
      <c r="A13" s="6"/>
      <c r="B13" s="6"/>
      <c r="C13" s="6"/>
      <c r="D13" s="6"/>
      <c r="E13" s="6"/>
      <c r="F13" s="6"/>
      <c r="G13" s="6"/>
      <c r="H13" s="6"/>
      <c r="I13" s="17">
        <f>MAX(MIN(I15:I114)-1,0)</f>
        <v>0</v>
      </c>
      <c r="J13" s="6"/>
      <c r="K13" s="6"/>
      <c r="L13" s="6"/>
      <c r="M13" s="6"/>
      <c r="N13" s="6"/>
      <c r="O13" s="6"/>
      <c r="P13" s="6"/>
      <c r="Q13" s="6"/>
      <c r="R13" s="6"/>
      <c r="S13" s="6"/>
      <c r="T13" s="6"/>
      <c r="U13" s="6"/>
      <c r="V13" s="6"/>
    </row>
    <row r="14" spans="1:23" ht="15.75" thickBot="1" x14ac:dyDescent="0.3">
      <c r="A14" s="5"/>
      <c r="B14" s="168" t="s">
        <v>11</v>
      </c>
      <c r="C14" s="169" t="s">
        <v>15</v>
      </c>
      <c r="D14" s="169" t="s">
        <v>16</v>
      </c>
      <c r="E14" s="91" t="str">
        <f>IF(E11=1,C14,C14&amp;" per "&amp;E11)</f>
        <v>Count per 1000000</v>
      </c>
      <c r="F14" s="107" t="s">
        <v>21</v>
      </c>
      <c r="G14" s="107" t="str">
        <f>IF(L37="3 SD","LCL (3 SD)","LCL (Adj.)")</f>
        <v>LCL (Adj.)</v>
      </c>
      <c r="H14" s="107" t="str">
        <f>IF(L37="3 SD","UCL (3 SD)","UCL (Adj.)")</f>
        <v>UCL (Adj.)</v>
      </c>
      <c r="I14" s="15">
        <f>MAX(MAX(I15:I114)-I13,1)</f>
        <v>1</v>
      </c>
      <c r="J14" s="5"/>
      <c r="K14" s="5"/>
      <c r="L14" s="5"/>
      <c r="M14" s="5"/>
      <c r="N14" s="5"/>
      <c r="O14" s="5"/>
      <c r="P14" s="5"/>
      <c r="Q14" s="5"/>
      <c r="R14" s="5"/>
      <c r="S14" s="5"/>
      <c r="T14" s="5"/>
      <c r="U14" s="5"/>
      <c r="V14" s="5"/>
    </row>
    <row r="15" spans="1:23" ht="15.75" thickBot="1" x14ac:dyDescent="0.3">
      <c r="A15" s="15">
        <v>1</v>
      </c>
      <c r="B15" s="177"/>
      <c r="C15" s="125"/>
      <c r="D15" s="126"/>
      <c r="E15" s="108" t="e">
        <f>IF(AND(ISNUMBER(C15),C15&gt;=0,ISNUMBER(D15),D15&gt;0,ISNUMBER($E$11),$E$11&gt;0),$E$11*C15/D15,NA())</f>
        <v>#N/A</v>
      </c>
      <c r="F15" s="86" t="e">
        <f>IF(ISNUMBER(E15),$E$11*$E$10,NA())</f>
        <v>#N/A</v>
      </c>
      <c r="G15" s="86" t="e">
        <f>IF(ISNUMBER(E15),IF($L$37="3 SD",$E$11*MAX(0,$E$10-3*SQRT($E$10/D15)),IF($E$10&lt;5,0,$E$11*MAX(0,$E$10-2.78217496688721 *SQRT($E$10/D15)+1.1/D15 ))),NA())</f>
        <v>#N/A</v>
      </c>
      <c r="H15" s="87" t="e">
        <f>IF(ISNUMBER(E15),IF($L$37="3 SD",$E$11*($E$10+3*SQRT($E$10/D15)),$E$11*($E$10+2.78217496688721 *SQRT($E$10/D15)+1/D15)),NA())</f>
        <v>#N/A</v>
      </c>
      <c r="I15" s="15" t="str">
        <f>IF(ISNUMBER(E15),A15,"")</f>
        <v/>
      </c>
      <c r="J15" s="5"/>
      <c r="K15" s="5"/>
      <c r="L15" s="5"/>
      <c r="M15" s="5"/>
      <c r="N15" s="5"/>
      <c r="O15" s="5"/>
      <c r="P15" s="5"/>
      <c r="Q15" s="5"/>
      <c r="R15" s="5"/>
      <c r="S15" s="5"/>
      <c r="T15" s="5"/>
      <c r="U15" s="5"/>
      <c r="V15" s="5"/>
    </row>
    <row r="16" spans="1:23" ht="15.75" thickBot="1" x14ac:dyDescent="0.3">
      <c r="A16" s="15">
        <v>2</v>
      </c>
      <c r="B16" s="177"/>
      <c r="C16" s="125"/>
      <c r="D16" s="126"/>
      <c r="E16" s="108" t="e">
        <f t="shared" ref="E16:E79" si="0">IF(AND(ISNUMBER(C16),C16&gt;=0,ISNUMBER(D16),D16&gt;0,ISNUMBER($E$11),$E$11&gt;0),$E$11*C16/D16,NA())</f>
        <v>#N/A</v>
      </c>
      <c r="F16" s="86" t="e">
        <f t="shared" ref="F16:F79" si="1">IF(ISNUMBER(E16),$E$11*$E$10,NA())</f>
        <v>#N/A</v>
      </c>
      <c r="G16" s="86" t="e">
        <f t="shared" ref="G16:G79" si="2">IF(ISNUMBER(E16),IF($L$37="3 SD",$E$11*MAX(0,$E$10-3*SQRT($E$10/D16)),IF($E$10&lt;5,0,$E$11*MAX(0,$E$10-2.78217496688721 *SQRT($E$10/D16)+1.1/D16 ))),NA())</f>
        <v>#N/A</v>
      </c>
      <c r="H16" s="87" t="e">
        <f t="shared" ref="H16:H79" si="3">IF(ISNUMBER(E16),IF($L$37="3 SD",$E$11*($E$10+3*SQRT($E$10/D16)),$E$11*($E$10+2.78217496688721 *SQRT($E$10/D16)+1/D16)),NA())</f>
        <v>#N/A</v>
      </c>
      <c r="I16" s="15" t="str">
        <f t="shared" ref="I16:I79" si="4">IF(ISNUMBER(E16),A16,"")</f>
        <v/>
      </c>
      <c r="J16" s="5"/>
      <c r="K16" s="5"/>
      <c r="L16" s="5"/>
      <c r="M16" s="5"/>
      <c r="N16" s="5"/>
      <c r="O16" s="5"/>
      <c r="P16" s="5"/>
      <c r="Q16" s="5"/>
      <c r="R16" s="5"/>
      <c r="S16" s="5"/>
      <c r="T16" s="5"/>
      <c r="U16" s="5"/>
      <c r="V16" s="5"/>
    </row>
    <row r="17" spans="1:23" ht="15.75" thickBot="1" x14ac:dyDescent="0.3">
      <c r="A17" s="15">
        <v>3</v>
      </c>
      <c r="B17" s="177"/>
      <c r="C17" s="125"/>
      <c r="D17" s="126"/>
      <c r="E17" s="108" t="e">
        <f t="shared" si="0"/>
        <v>#N/A</v>
      </c>
      <c r="F17" s="86" t="e">
        <f t="shared" si="1"/>
        <v>#N/A</v>
      </c>
      <c r="G17" s="86" t="e">
        <f t="shared" si="2"/>
        <v>#N/A</v>
      </c>
      <c r="H17" s="87" t="e">
        <f t="shared" si="3"/>
        <v>#N/A</v>
      </c>
      <c r="I17" s="15" t="str">
        <f t="shared" si="4"/>
        <v/>
      </c>
      <c r="J17" s="5"/>
      <c r="K17" s="5"/>
      <c r="L17" s="5"/>
      <c r="M17" s="5"/>
      <c r="N17" s="5"/>
      <c r="O17" s="5"/>
      <c r="P17" s="5"/>
      <c r="Q17" s="5"/>
      <c r="R17" s="5"/>
      <c r="S17" s="5"/>
      <c r="T17" s="5"/>
      <c r="U17" s="5"/>
      <c r="V17" s="5"/>
    </row>
    <row r="18" spans="1:23" ht="15.75" thickBot="1" x14ac:dyDescent="0.3">
      <c r="A18" s="15">
        <v>4</v>
      </c>
      <c r="B18" s="177"/>
      <c r="C18" s="125"/>
      <c r="D18" s="126"/>
      <c r="E18" s="108" t="e">
        <f t="shared" si="0"/>
        <v>#N/A</v>
      </c>
      <c r="F18" s="86" t="e">
        <f t="shared" si="1"/>
        <v>#N/A</v>
      </c>
      <c r="G18" s="86" t="e">
        <f t="shared" si="2"/>
        <v>#N/A</v>
      </c>
      <c r="H18" s="87" t="e">
        <f t="shared" si="3"/>
        <v>#N/A</v>
      </c>
      <c r="I18" s="15" t="str">
        <f t="shared" si="4"/>
        <v/>
      </c>
      <c r="J18" s="5"/>
      <c r="K18" s="5"/>
      <c r="L18" s="5"/>
      <c r="M18" s="5"/>
      <c r="N18" s="5"/>
      <c r="O18" s="5"/>
      <c r="P18" s="5"/>
      <c r="Q18" s="5"/>
      <c r="R18" s="5"/>
      <c r="S18" s="5"/>
      <c r="T18" s="5"/>
      <c r="U18" s="5"/>
      <c r="V18" s="5"/>
    </row>
    <row r="19" spans="1:23" ht="15.75" thickBot="1" x14ac:dyDescent="0.3">
      <c r="A19" s="15">
        <v>5</v>
      </c>
      <c r="B19" s="177"/>
      <c r="C19" s="125"/>
      <c r="D19" s="126"/>
      <c r="E19" s="108" t="e">
        <f t="shared" si="0"/>
        <v>#N/A</v>
      </c>
      <c r="F19" s="86" t="e">
        <f t="shared" si="1"/>
        <v>#N/A</v>
      </c>
      <c r="G19" s="86" t="e">
        <f t="shared" si="2"/>
        <v>#N/A</v>
      </c>
      <c r="H19" s="87" t="e">
        <f t="shared" si="3"/>
        <v>#N/A</v>
      </c>
      <c r="I19" s="15" t="str">
        <f t="shared" si="4"/>
        <v/>
      </c>
      <c r="J19" s="5"/>
      <c r="K19" s="5"/>
      <c r="L19" s="5"/>
      <c r="M19" s="5"/>
      <c r="N19" s="5"/>
      <c r="O19" s="5"/>
      <c r="P19" s="5"/>
      <c r="Q19" s="5"/>
      <c r="R19" s="5"/>
      <c r="S19" s="5"/>
      <c r="T19" s="5"/>
      <c r="U19" s="5"/>
      <c r="V19" s="5"/>
    </row>
    <row r="20" spans="1:23" ht="15.75" thickBot="1" x14ac:dyDescent="0.3">
      <c r="A20" s="15">
        <v>6</v>
      </c>
      <c r="B20" s="177"/>
      <c r="C20" s="125"/>
      <c r="D20" s="126"/>
      <c r="E20" s="108" t="e">
        <f t="shared" si="0"/>
        <v>#N/A</v>
      </c>
      <c r="F20" s="86" t="e">
        <f t="shared" si="1"/>
        <v>#N/A</v>
      </c>
      <c r="G20" s="86" t="e">
        <f t="shared" si="2"/>
        <v>#N/A</v>
      </c>
      <c r="H20" s="87" t="e">
        <f t="shared" si="3"/>
        <v>#N/A</v>
      </c>
      <c r="I20" s="15" t="str">
        <f t="shared" si="4"/>
        <v/>
      </c>
      <c r="J20" s="5"/>
      <c r="K20" s="5"/>
      <c r="L20" s="5"/>
      <c r="M20" s="5"/>
      <c r="N20" s="5"/>
      <c r="O20" s="5"/>
      <c r="P20" s="5"/>
      <c r="Q20" s="5"/>
      <c r="R20" s="5"/>
      <c r="S20" s="5"/>
      <c r="T20" s="5"/>
      <c r="U20" s="5"/>
      <c r="V20" s="5"/>
    </row>
    <row r="21" spans="1:23" ht="15.75" thickBot="1" x14ac:dyDescent="0.3">
      <c r="A21" s="15">
        <v>7</v>
      </c>
      <c r="B21" s="177"/>
      <c r="C21" s="125"/>
      <c r="D21" s="126"/>
      <c r="E21" s="108" t="e">
        <f t="shared" si="0"/>
        <v>#N/A</v>
      </c>
      <c r="F21" s="86" t="e">
        <f t="shared" si="1"/>
        <v>#N/A</v>
      </c>
      <c r="G21" s="86" t="e">
        <f t="shared" si="2"/>
        <v>#N/A</v>
      </c>
      <c r="H21" s="87" t="e">
        <f t="shared" si="3"/>
        <v>#N/A</v>
      </c>
      <c r="I21" s="15" t="str">
        <f t="shared" si="4"/>
        <v/>
      </c>
      <c r="J21" s="5"/>
      <c r="K21" s="5"/>
      <c r="L21" s="5"/>
      <c r="M21" s="5"/>
      <c r="N21" s="5"/>
      <c r="O21" s="5"/>
      <c r="P21" s="5"/>
      <c r="Q21" s="5"/>
      <c r="R21" s="5"/>
      <c r="S21" s="5"/>
      <c r="T21" s="5"/>
      <c r="U21" s="5"/>
      <c r="V21" s="5"/>
    </row>
    <row r="22" spans="1:23" ht="15.75" thickBot="1" x14ac:dyDescent="0.3">
      <c r="A22" s="15">
        <v>8</v>
      </c>
      <c r="B22" s="177"/>
      <c r="C22" s="125"/>
      <c r="D22" s="126"/>
      <c r="E22" s="108" t="e">
        <f t="shared" si="0"/>
        <v>#N/A</v>
      </c>
      <c r="F22" s="86" t="e">
        <f t="shared" si="1"/>
        <v>#N/A</v>
      </c>
      <c r="G22" s="86" t="e">
        <f t="shared" si="2"/>
        <v>#N/A</v>
      </c>
      <c r="H22" s="87" t="e">
        <f t="shared" si="3"/>
        <v>#N/A</v>
      </c>
      <c r="I22" s="15" t="str">
        <f t="shared" si="4"/>
        <v/>
      </c>
      <c r="J22" s="5"/>
      <c r="K22" s="5"/>
      <c r="L22" s="5"/>
      <c r="M22" s="5"/>
      <c r="N22" s="5"/>
      <c r="O22" s="5"/>
      <c r="P22" s="5"/>
      <c r="Q22" s="5"/>
      <c r="R22" s="5"/>
      <c r="S22" s="5"/>
      <c r="T22" s="5"/>
      <c r="U22" s="5"/>
      <c r="V22" s="5"/>
    </row>
    <row r="23" spans="1:23" ht="15.75" thickBot="1" x14ac:dyDescent="0.3">
      <c r="A23" s="15">
        <v>9</v>
      </c>
      <c r="B23" s="177"/>
      <c r="C23" s="125"/>
      <c r="D23" s="126"/>
      <c r="E23" s="108" t="e">
        <f t="shared" si="0"/>
        <v>#N/A</v>
      </c>
      <c r="F23" s="86" t="e">
        <f t="shared" si="1"/>
        <v>#N/A</v>
      </c>
      <c r="G23" s="86" t="e">
        <f t="shared" si="2"/>
        <v>#N/A</v>
      </c>
      <c r="H23" s="87" t="e">
        <f t="shared" si="3"/>
        <v>#N/A</v>
      </c>
      <c r="I23" s="15" t="str">
        <f t="shared" si="4"/>
        <v/>
      </c>
      <c r="J23" s="5"/>
      <c r="K23" s="5"/>
      <c r="L23" s="5"/>
      <c r="M23" s="5"/>
      <c r="N23" s="5"/>
      <c r="O23" s="5"/>
      <c r="P23" s="5"/>
      <c r="Q23" s="5"/>
      <c r="R23" s="5"/>
      <c r="S23" s="5"/>
      <c r="T23" s="5"/>
      <c r="U23" s="5"/>
      <c r="V23" s="5"/>
    </row>
    <row r="24" spans="1:23" ht="15.75" thickBot="1" x14ac:dyDescent="0.3">
      <c r="A24" s="15">
        <v>10</v>
      </c>
      <c r="B24" s="178"/>
      <c r="C24" s="178"/>
      <c r="D24" s="178"/>
      <c r="E24" s="108" t="e">
        <f t="shared" si="0"/>
        <v>#N/A</v>
      </c>
      <c r="F24" s="86" t="e">
        <f t="shared" si="1"/>
        <v>#N/A</v>
      </c>
      <c r="G24" s="86" t="e">
        <f t="shared" si="2"/>
        <v>#N/A</v>
      </c>
      <c r="H24" s="87" t="e">
        <f t="shared" si="3"/>
        <v>#N/A</v>
      </c>
      <c r="I24" s="15" t="str">
        <f t="shared" si="4"/>
        <v/>
      </c>
      <c r="J24" s="5"/>
      <c r="K24" s="5"/>
      <c r="L24" s="5"/>
      <c r="M24" s="5"/>
      <c r="N24" s="5"/>
      <c r="O24" s="5"/>
      <c r="P24" s="5"/>
      <c r="Q24" s="5"/>
      <c r="R24" s="5"/>
      <c r="S24" s="5"/>
      <c r="T24" s="5"/>
      <c r="U24" s="5"/>
      <c r="V24" s="5"/>
    </row>
    <row r="25" spans="1:23" ht="15.75" thickBot="1" x14ac:dyDescent="0.3">
      <c r="A25" s="15">
        <v>11</v>
      </c>
      <c r="B25" s="178"/>
      <c r="C25" s="178"/>
      <c r="D25" s="178"/>
      <c r="E25" s="108" t="e">
        <f t="shared" si="0"/>
        <v>#N/A</v>
      </c>
      <c r="F25" s="86" t="e">
        <f t="shared" si="1"/>
        <v>#N/A</v>
      </c>
      <c r="G25" s="86" t="e">
        <f t="shared" si="2"/>
        <v>#N/A</v>
      </c>
      <c r="H25" s="87" t="e">
        <f t="shared" si="3"/>
        <v>#N/A</v>
      </c>
      <c r="I25" s="15" t="str">
        <f t="shared" si="4"/>
        <v/>
      </c>
      <c r="J25" s="5"/>
      <c r="K25" s="5"/>
      <c r="L25" s="5"/>
      <c r="M25" s="5"/>
      <c r="N25" s="5"/>
      <c r="O25" s="5"/>
      <c r="P25" s="5"/>
      <c r="Q25" s="5"/>
      <c r="R25" s="5"/>
      <c r="S25" s="5"/>
      <c r="T25" s="5"/>
      <c r="U25" s="5"/>
      <c r="V25" s="5"/>
    </row>
    <row r="26" spans="1:23" ht="15.75" thickBot="1" x14ac:dyDescent="0.3">
      <c r="A26" s="15">
        <v>12</v>
      </c>
      <c r="B26" s="178"/>
      <c r="C26" s="178"/>
      <c r="D26" s="178"/>
      <c r="E26" s="108" t="e">
        <f t="shared" si="0"/>
        <v>#N/A</v>
      </c>
      <c r="F26" s="86" t="e">
        <f t="shared" si="1"/>
        <v>#N/A</v>
      </c>
      <c r="G26" s="86" t="e">
        <f t="shared" si="2"/>
        <v>#N/A</v>
      </c>
      <c r="H26" s="87" t="e">
        <f t="shared" si="3"/>
        <v>#N/A</v>
      </c>
      <c r="I26" s="15" t="str">
        <f t="shared" si="4"/>
        <v/>
      </c>
      <c r="J26" s="5"/>
      <c r="K26" s="5"/>
      <c r="L26" s="5"/>
      <c r="M26" s="5"/>
      <c r="N26" s="5"/>
      <c r="O26" s="5"/>
      <c r="P26" s="5"/>
      <c r="Q26" s="5"/>
      <c r="R26" s="5"/>
      <c r="S26" s="5"/>
      <c r="T26" s="5"/>
      <c r="U26" s="5"/>
      <c r="V26" s="5"/>
    </row>
    <row r="27" spans="1:23" ht="15.75" thickBot="1" x14ac:dyDescent="0.3">
      <c r="A27" s="15">
        <v>13</v>
      </c>
      <c r="B27" s="178"/>
      <c r="C27" s="178"/>
      <c r="D27" s="178"/>
      <c r="E27" s="108" t="e">
        <f t="shared" si="0"/>
        <v>#N/A</v>
      </c>
      <c r="F27" s="86" t="e">
        <f t="shared" si="1"/>
        <v>#N/A</v>
      </c>
      <c r="G27" s="86" t="e">
        <f t="shared" si="2"/>
        <v>#N/A</v>
      </c>
      <c r="H27" s="87" t="e">
        <f t="shared" si="3"/>
        <v>#N/A</v>
      </c>
      <c r="I27" s="15" t="str">
        <f t="shared" si="4"/>
        <v/>
      </c>
      <c r="J27" s="5"/>
      <c r="K27" s="5"/>
      <c r="L27" s="5"/>
      <c r="M27" s="5"/>
      <c r="N27" s="5"/>
      <c r="O27" s="5"/>
      <c r="P27" s="5"/>
      <c r="Q27" s="5"/>
      <c r="R27" s="5"/>
      <c r="S27" s="5"/>
      <c r="T27" s="5"/>
      <c r="U27" s="5"/>
      <c r="V27" s="5"/>
      <c r="W27" s="247"/>
    </row>
    <row r="28" spans="1:23" ht="15.75" thickBot="1" x14ac:dyDescent="0.3">
      <c r="A28" s="15">
        <v>14</v>
      </c>
      <c r="B28" s="98"/>
      <c r="C28" s="93"/>
      <c r="D28" s="94"/>
      <c r="E28" s="108" t="e">
        <f t="shared" si="0"/>
        <v>#N/A</v>
      </c>
      <c r="F28" s="86" t="e">
        <f t="shared" si="1"/>
        <v>#N/A</v>
      </c>
      <c r="G28" s="86" t="e">
        <f t="shared" si="2"/>
        <v>#N/A</v>
      </c>
      <c r="H28" s="87" t="e">
        <f t="shared" si="3"/>
        <v>#N/A</v>
      </c>
      <c r="I28" s="15" t="str">
        <f t="shared" si="4"/>
        <v/>
      </c>
      <c r="J28" s="5"/>
      <c r="K28" s="5"/>
      <c r="L28" s="5"/>
      <c r="M28" s="5"/>
      <c r="N28" s="5"/>
      <c r="O28" s="5"/>
      <c r="P28" s="5"/>
      <c r="Q28" s="5"/>
      <c r="R28" s="5"/>
      <c r="S28" s="5"/>
      <c r="T28" s="5"/>
      <c r="U28" s="5"/>
      <c r="V28" s="5"/>
    </row>
    <row r="29" spans="1:23" ht="15.75" thickBot="1" x14ac:dyDescent="0.3">
      <c r="A29" s="15">
        <v>15</v>
      </c>
      <c r="B29" s="98"/>
      <c r="C29" s="93"/>
      <c r="D29" s="94"/>
      <c r="E29" s="108" t="e">
        <f t="shared" si="0"/>
        <v>#N/A</v>
      </c>
      <c r="F29" s="86" t="e">
        <f t="shared" si="1"/>
        <v>#N/A</v>
      </c>
      <c r="G29" s="86" t="e">
        <f t="shared" si="2"/>
        <v>#N/A</v>
      </c>
      <c r="H29" s="87" t="e">
        <f t="shared" si="3"/>
        <v>#N/A</v>
      </c>
      <c r="I29" s="15" t="str">
        <f t="shared" si="4"/>
        <v/>
      </c>
      <c r="J29" s="5"/>
      <c r="K29" s="5"/>
      <c r="L29" s="5"/>
      <c r="M29" s="5"/>
      <c r="N29" s="5"/>
      <c r="O29" s="5"/>
      <c r="P29" s="5"/>
      <c r="Q29" s="5"/>
      <c r="R29" s="5"/>
      <c r="S29" s="5"/>
      <c r="T29" s="5"/>
      <c r="U29" s="5"/>
      <c r="V29" s="5"/>
    </row>
    <row r="30" spans="1:23" ht="15.75" thickBot="1" x14ac:dyDescent="0.3">
      <c r="A30" s="15">
        <v>16</v>
      </c>
      <c r="B30" s="98"/>
      <c r="C30" s="93"/>
      <c r="D30" s="94"/>
      <c r="E30" s="108" t="e">
        <f t="shared" si="0"/>
        <v>#N/A</v>
      </c>
      <c r="F30" s="86" t="e">
        <f t="shared" si="1"/>
        <v>#N/A</v>
      </c>
      <c r="G30" s="86" t="e">
        <f t="shared" si="2"/>
        <v>#N/A</v>
      </c>
      <c r="H30" s="87" t="e">
        <f t="shared" si="3"/>
        <v>#N/A</v>
      </c>
      <c r="I30" s="15" t="str">
        <f t="shared" si="4"/>
        <v/>
      </c>
      <c r="J30" s="5"/>
      <c r="K30" s="5"/>
      <c r="L30" s="5"/>
      <c r="M30" s="5"/>
      <c r="N30" s="5"/>
      <c r="O30" s="5"/>
      <c r="P30" s="5"/>
      <c r="Q30" s="5"/>
      <c r="R30" s="5"/>
      <c r="S30" s="5"/>
      <c r="T30" s="5"/>
      <c r="U30" s="5"/>
      <c r="V30" s="5"/>
    </row>
    <row r="31" spans="1:23" ht="15.75" thickBot="1" x14ac:dyDescent="0.3">
      <c r="A31" s="15">
        <v>17</v>
      </c>
      <c r="B31" s="98"/>
      <c r="C31" s="93"/>
      <c r="D31" s="94"/>
      <c r="E31" s="108" t="e">
        <f t="shared" si="0"/>
        <v>#N/A</v>
      </c>
      <c r="F31" s="86" t="e">
        <f t="shared" si="1"/>
        <v>#N/A</v>
      </c>
      <c r="G31" s="86" t="e">
        <f t="shared" si="2"/>
        <v>#N/A</v>
      </c>
      <c r="H31" s="87" t="e">
        <f t="shared" si="3"/>
        <v>#N/A</v>
      </c>
      <c r="I31" s="15" t="str">
        <f t="shared" si="4"/>
        <v/>
      </c>
      <c r="J31" s="5"/>
      <c r="K31" s="5"/>
      <c r="L31" s="5"/>
      <c r="M31" s="5"/>
      <c r="N31" s="5"/>
      <c r="O31" s="5"/>
      <c r="P31" s="5"/>
      <c r="Q31" s="5"/>
      <c r="R31" s="5"/>
      <c r="S31" s="5"/>
      <c r="T31" s="5"/>
      <c r="U31" s="5"/>
      <c r="V31" s="5"/>
    </row>
    <row r="32" spans="1:23" ht="15.75" thickBot="1" x14ac:dyDescent="0.3">
      <c r="A32" s="15">
        <v>18</v>
      </c>
      <c r="B32" s="98"/>
      <c r="C32" s="93"/>
      <c r="D32" s="94"/>
      <c r="E32" s="108" t="e">
        <f t="shared" si="0"/>
        <v>#N/A</v>
      </c>
      <c r="F32" s="86" t="e">
        <f t="shared" si="1"/>
        <v>#N/A</v>
      </c>
      <c r="G32" s="86" t="e">
        <f t="shared" si="2"/>
        <v>#N/A</v>
      </c>
      <c r="H32" s="87" t="e">
        <f t="shared" si="3"/>
        <v>#N/A</v>
      </c>
      <c r="I32" s="15" t="str">
        <f t="shared" si="4"/>
        <v/>
      </c>
      <c r="J32" s="5"/>
      <c r="K32" s="5"/>
      <c r="L32" s="5"/>
      <c r="M32" s="5"/>
      <c r="N32" s="5"/>
      <c r="O32" s="5"/>
      <c r="P32" s="5"/>
      <c r="Q32" s="5"/>
      <c r="R32" s="5"/>
      <c r="S32" s="5"/>
      <c r="T32" s="5"/>
      <c r="U32" s="5"/>
      <c r="V32" s="5"/>
    </row>
    <row r="33" spans="1:22" ht="15.75" thickBot="1" x14ac:dyDescent="0.3">
      <c r="A33" s="15">
        <v>19</v>
      </c>
      <c r="B33" s="98"/>
      <c r="C33" s="93"/>
      <c r="D33" s="94"/>
      <c r="E33" s="108" t="e">
        <f t="shared" si="0"/>
        <v>#N/A</v>
      </c>
      <c r="F33" s="86" t="e">
        <f t="shared" si="1"/>
        <v>#N/A</v>
      </c>
      <c r="G33" s="86" t="e">
        <f t="shared" si="2"/>
        <v>#N/A</v>
      </c>
      <c r="H33" s="87" t="e">
        <f t="shared" si="3"/>
        <v>#N/A</v>
      </c>
      <c r="I33" s="15" t="str">
        <f t="shared" si="4"/>
        <v/>
      </c>
      <c r="J33" s="5"/>
      <c r="K33" s="5"/>
      <c r="L33" s="5"/>
      <c r="M33" s="5"/>
      <c r="N33" s="5"/>
      <c r="O33" s="5"/>
      <c r="P33" s="5"/>
      <c r="Q33" s="5"/>
      <c r="R33" s="5"/>
      <c r="S33" s="5"/>
      <c r="T33" s="5"/>
      <c r="U33" s="5"/>
      <c r="V33" s="5"/>
    </row>
    <row r="34" spans="1:22" ht="15.75" thickBot="1" x14ac:dyDescent="0.3">
      <c r="A34" s="15">
        <v>20</v>
      </c>
      <c r="B34" s="98"/>
      <c r="C34" s="93"/>
      <c r="D34" s="94"/>
      <c r="E34" s="108" t="e">
        <f t="shared" si="0"/>
        <v>#N/A</v>
      </c>
      <c r="F34" s="86" t="e">
        <f t="shared" si="1"/>
        <v>#N/A</v>
      </c>
      <c r="G34" s="86" t="e">
        <f t="shared" si="2"/>
        <v>#N/A</v>
      </c>
      <c r="H34" s="87" t="e">
        <f t="shared" si="3"/>
        <v>#N/A</v>
      </c>
      <c r="I34" s="15" t="str">
        <f t="shared" si="4"/>
        <v/>
      </c>
      <c r="J34" s="5"/>
      <c r="K34" s="5"/>
      <c r="L34" s="5"/>
      <c r="M34" s="5"/>
      <c r="N34" s="5"/>
      <c r="O34" s="5"/>
      <c r="P34" s="5"/>
      <c r="Q34" s="5"/>
      <c r="R34" s="5"/>
      <c r="S34" s="5"/>
      <c r="T34" s="5"/>
      <c r="U34" s="5"/>
      <c r="V34" s="5"/>
    </row>
    <row r="35" spans="1:22" ht="15.75" thickBot="1" x14ac:dyDescent="0.3">
      <c r="A35" s="15">
        <v>21</v>
      </c>
      <c r="B35" s="109"/>
      <c r="C35" s="93"/>
      <c r="D35" s="94"/>
      <c r="E35" s="108" t="e">
        <f t="shared" si="0"/>
        <v>#N/A</v>
      </c>
      <c r="F35" s="86" t="e">
        <f t="shared" si="1"/>
        <v>#N/A</v>
      </c>
      <c r="G35" s="86" t="e">
        <f t="shared" si="2"/>
        <v>#N/A</v>
      </c>
      <c r="H35" s="87" t="e">
        <f t="shared" si="3"/>
        <v>#N/A</v>
      </c>
      <c r="I35" s="15" t="str">
        <f t="shared" si="4"/>
        <v/>
      </c>
      <c r="J35" s="5"/>
      <c r="K35" s="5"/>
      <c r="L35" s="5"/>
      <c r="M35" s="5"/>
      <c r="N35" s="5"/>
      <c r="O35" s="5"/>
      <c r="P35" s="5"/>
      <c r="Q35" s="5"/>
      <c r="R35" s="5"/>
      <c r="S35" s="5"/>
      <c r="T35" s="5"/>
      <c r="U35" s="5"/>
      <c r="V35" s="5"/>
    </row>
    <row r="36" spans="1:22" ht="15.75" thickBot="1" x14ac:dyDescent="0.3">
      <c r="A36" s="15">
        <v>22</v>
      </c>
      <c r="B36" s="109"/>
      <c r="C36" s="93"/>
      <c r="D36" s="94"/>
      <c r="E36" s="108" t="e">
        <f t="shared" si="0"/>
        <v>#N/A</v>
      </c>
      <c r="F36" s="86" t="e">
        <f t="shared" si="1"/>
        <v>#N/A</v>
      </c>
      <c r="G36" s="86" t="e">
        <f t="shared" si="2"/>
        <v>#N/A</v>
      </c>
      <c r="H36" s="87" t="e">
        <f t="shared" si="3"/>
        <v>#N/A</v>
      </c>
      <c r="I36" s="15" t="str">
        <f t="shared" si="4"/>
        <v/>
      </c>
      <c r="J36" s="5"/>
      <c r="K36" s="5"/>
      <c r="L36" s="5"/>
      <c r="M36" s="5"/>
      <c r="N36" s="5"/>
      <c r="O36" s="5"/>
      <c r="P36" s="5"/>
      <c r="Q36" s="5"/>
      <c r="R36" s="5"/>
      <c r="S36" s="5"/>
      <c r="T36" s="5"/>
      <c r="U36" s="5"/>
      <c r="V36" s="5"/>
    </row>
    <row r="37" spans="1:22" ht="15.75" thickBot="1" x14ac:dyDescent="0.3">
      <c r="A37" s="15">
        <v>23</v>
      </c>
      <c r="B37" s="109"/>
      <c r="C37" s="93"/>
      <c r="D37" s="94"/>
      <c r="E37" s="108" t="e">
        <f t="shared" si="0"/>
        <v>#N/A</v>
      </c>
      <c r="F37" s="86" t="e">
        <f t="shared" si="1"/>
        <v>#N/A</v>
      </c>
      <c r="G37" s="86" t="e">
        <f t="shared" si="2"/>
        <v>#N/A</v>
      </c>
      <c r="H37" s="87" t="e">
        <f t="shared" si="3"/>
        <v>#N/A</v>
      </c>
      <c r="I37" s="15" t="str">
        <f t="shared" si="4"/>
        <v/>
      </c>
      <c r="J37" s="281" t="s">
        <v>176</v>
      </c>
      <c r="K37" s="259"/>
      <c r="L37" s="167" t="s">
        <v>177</v>
      </c>
      <c r="M37" s="5"/>
      <c r="N37" s="5"/>
      <c r="O37" s="5"/>
      <c r="P37" s="5"/>
      <c r="Q37" s="5"/>
      <c r="R37" s="5"/>
      <c r="S37" s="5"/>
      <c r="T37" s="5"/>
      <c r="U37" s="5"/>
      <c r="V37" s="5"/>
    </row>
    <row r="38" spans="1:22" ht="15.75" thickBot="1" x14ac:dyDescent="0.3">
      <c r="A38" s="15">
        <v>24</v>
      </c>
      <c r="B38" s="109"/>
      <c r="C38" s="93"/>
      <c r="D38" s="94"/>
      <c r="E38" s="108" t="e">
        <f t="shared" si="0"/>
        <v>#N/A</v>
      </c>
      <c r="F38" s="86" t="e">
        <f t="shared" si="1"/>
        <v>#N/A</v>
      </c>
      <c r="G38" s="86" t="e">
        <f t="shared" si="2"/>
        <v>#N/A</v>
      </c>
      <c r="H38" s="87" t="e">
        <f t="shared" si="3"/>
        <v>#N/A</v>
      </c>
      <c r="I38" s="15" t="str">
        <f t="shared" si="4"/>
        <v/>
      </c>
      <c r="J38" s="5"/>
      <c r="K38" s="36"/>
      <c r="L38" s="38" t="s">
        <v>107</v>
      </c>
      <c r="M38" s="5"/>
      <c r="N38" s="5"/>
      <c r="O38" s="5"/>
      <c r="P38" s="5"/>
      <c r="Q38" s="5"/>
      <c r="R38" s="5"/>
      <c r="S38" s="5"/>
      <c r="T38" s="5"/>
      <c r="U38" s="5"/>
      <c r="V38" s="5"/>
    </row>
    <row r="39" spans="1:22" ht="15.75" thickBot="1" x14ac:dyDescent="0.3">
      <c r="A39" s="15">
        <v>25</v>
      </c>
      <c r="B39" s="109"/>
      <c r="C39" s="93"/>
      <c r="D39" s="94"/>
      <c r="E39" s="108" t="e">
        <f t="shared" si="0"/>
        <v>#N/A</v>
      </c>
      <c r="F39" s="86" t="e">
        <f t="shared" si="1"/>
        <v>#N/A</v>
      </c>
      <c r="G39" s="86" t="e">
        <f t="shared" si="2"/>
        <v>#N/A</v>
      </c>
      <c r="H39" s="87" t="e">
        <f t="shared" si="3"/>
        <v>#N/A</v>
      </c>
      <c r="I39" s="15" t="str">
        <f t="shared" si="4"/>
        <v/>
      </c>
      <c r="J39" s="5"/>
      <c r="K39" s="36"/>
      <c r="L39" s="70" t="s">
        <v>177</v>
      </c>
      <c r="M39" s="5"/>
      <c r="N39" s="5"/>
      <c r="O39" s="5"/>
      <c r="P39" s="5"/>
      <c r="Q39" s="5"/>
      <c r="R39" s="5"/>
      <c r="S39" s="5"/>
      <c r="T39" s="5"/>
      <c r="U39" s="5"/>
      <c r="V39" s="5"/>
    </row>
    <row r="40" spans="1:22" ht="16.5" thickBot="1" x14ac:dyDescent="0.3">
      <c r="A40" s="15">
        <v>26</v>
      </c>
      <c r="B40" s="109"/>
      <c r="C40" s="93"/>
      <c r="D40" s="94"/>
      <c r="E40" s="108" t="e">
        <f t="shared" si="0"/>
        <v>#N/A</v>
      </c>
      <c r="F40" s="86" t="e">
        <f t="shared" si="1"/>
        <v>#N/A</v>
      </c>
      <c r="G40" s="86" t="e">
        <f t="shared" si="2"/>
        <v>#N/A</v>
      </c>
      <c r="H40" s="87" t="e">
        <f t="shared" si="3"/>
        <v>#N/A</v>
      </c>
      <c r="I40" s="15" t="str">
        <f t="shared" si="4"/>
        <v/>
      </c>
      <c r="J40" s="10" t="s">
        <v>22</v>
      </c>
      <c r="K40" s="5"/>
      <c r="L40" s="5"/>
      <c r="M40" s="5"/>
      <c r="N40" s="5"/>
      <c r="O40" s="5"/>
      <c r="P40" s="5"/>
      <c r="Q40" s="5"/>
      <c r="R40" s="5"/>
      <c r="S40" s="5"/>
      <c r="T40" s="5"/>
      <c r="U40" s="5"/>
      <c r="V40" s="5"/>
    </row>
    <row r="41" spans="1:22" ht="15.75" thickBot="1" x14ac:dyDescent="0.3">
      <c r="A41" s="15">
        <v>27</v>
      </c>
      <c r="B41" s="109"/>
      <c r="C41" s="93"/>
      <c r="D41" s="94"/>
      <c r="E41" s="108" t="e">
        <f t="shared" si="0"/>
        <v>#N/A</v>
      </c>
      <c r="F41" s="86" t="e">
        <f t="shared" si="1"/>
        <v>#N/A</v>
      </c>
      <c r="G41" s="86" t="e">
        <f t="shared" si="2"/>
        <v>#N/A</v>
      </c>
      <c r="H41" s="87" t="e">
        <f t="shared" si="3"/>
        <v>#N/A</v>
      </c>
      <c r="I41" s="15" t="str">
        <f t="shared" si="4"/>
        <v/>
      </c>
      <c r="J41" s="5"/>
      <c r="K41" s="5"/>
      <c r="L41" s="5"/>
      <c r="M41" s="5"/>
      <c r="N41" s="5"/>
      <c r="O41" s="5"/>
      <c r="P41" s="5"/>
      <c r="Q41" s="5"/>
      <c r="R41" s="5"/>
      <c r="S41" s="5"/>
      <c r="T41" s="5"/>
      <c r="U41" s="5"/>
      <c r="V41" s="5"/>
    </row>
    <row r="42" spans="1:22" ht="15.75" thickBot="1" x14ac:dyDescent="0.3">
      <c r="A42" s="15">
        <v>28</v>
      </c>
      <c r="B42" s="109"/>
      <c r="C42" s="93"/>
      <c r="D42" s="94"/>
      <c r="E42" s="108" t="e">
        <f t="shared" si="0"/>
        <v>#N/A</v>
      </c>
      <c r="F42" s="86" t="e">
        <f t="shared" si="1"/>
        <v>#N/A</v>
      </c>
      <c r="G42" s="86" t="e">
        <f t="shared" si="2"/>
        <v>#N/A</v>
      </c>
      <c r="H42" s="87" t="e">
        <f t="shared" si="3"/>
        <v>#N/A</v>
      </c>
      <c r="I42" s="15" t="str">
        <f t="shared" si="4"/>
        <v/>
      </c>
      <c r="J42" s="16" t="s">
        <v>30</v>
      </c>
      <c r="K42" s="5"/>
      <c r="L42" s="5"/>
      <c r="M42" s="5"/>
      <c r="N42" s="5"/>
      <c r="O42" s="5"/>
      <c r="P42" s="5"/>
      <c r="Q42" s="5"/>
      <c r="R42" s="5"/>
      <c r="S42" s="5"/>
      <c r="T42" s="5"/>
      <c r="U42" s="5"/>
      <c r="V42" s="5"/>
    </row>
    <row r="43" spans="1:22" ht="15.75" thickBot="1" x14ac:dyDescent="0.3">
      <c r="A43" s="15">
        <v>29</v>
      </c>
      <c r="B43" s="109"/>
      <c r="C43" s="93"/>
      <c r="D43" s="94"/>
      <c r="E43" s="108" t="e">
        <f t="shared" si="0"/>
        <v>#N/A</v>
      </c>
      <c r="F43" s="86" t="e">
        <f t="shared" si="1"/>
        <v>#N/A</v>
      </c>
      <c r="G43" s="86" t="e">
        <f t="shared" si="2"/>
        <v>#N/A</v>
      </c>
      <c r="H43" s="87" t="e">
        <f t="shared" si="3"/>
        <v>#N/A</v>
      </c>
      <c r="I43" s="15" t="str">
        <f t="shared" si="4"/>
        <v/>
      </c>
      <c r="J43" s="16" t="s">
        <v>25</v>
      </c>
      <c r="K43" s="5"/>
      <c r="L43" s="5"/>
      <c r="M43" s="5"/>
      <c r="N43" s="5"/>
      <c r="O43" s="5"/>
      <c r="P43" s="5"/>
      <c r="Q43" s="5"/>
      <c r="R43" s="5"/>
      <c r="S43" s="5"/>
      <c r="T43" s="5"/>
      <c r="U43" s="5"/>
      <c r="V43" s="5"/>
    </row>
    <row r="44" spans="1:22" ht="15.75" thickBot="1" x14ac:dyDescent="0.3">
      <c r="A44" s="15">
        <v>30</v>
      </c>
      <c r="B44" s="109"/>
      <c r="C44" s="93"/>
      <c r="D44" s="94"/>
      <c r="E44" s="108" t="e">
        <f t="shared" si="0"/>
        <v>#N/A</v>
      </c>
      <c r="F44" s="86" t="e">
        <f t="shared" si="1"/>
        <v>#N/A</v>
      </c>
      <c r="G44" s="86" t="e">
        <f t="shared" si="2"/>
        <v>#N/A</v>
      </c>
      <c r="H44" s="87" t="e">
        <f t="shared" si="3"/>
        <v>#N/A</v>
      </c>
      <c r="I44" s="15" t="str">
        <f t="shared" si="4"/>
        <v/>
      </c>
      <c r="J44" s="5" t="s">
        <v>18</v>
      </c>
      <c r="K44" s="5"/>
      <c r="L44" s="5"/>
      <c r="M44" s="5"/>
      <c r="N44" s="5"/>
      <c r="O44" s="5"/>
      <c r="P44" s="5"/>
      <c r="Q44" s="5"/>
      <c r="R44" s="5"/>
      <c r="S44" s="5"/>
      <c r="T44" s="5"/>
      <c r="U44" s="5"/>
      <c r="V44" s="5"/>
    </row>
    <row r="45" spans="1:22" ht="15.75" thickBot="1" x14ac:dyDescent="0.3">
      <c r="A45" s="15">
        <v>31</v>
      </c>
      <c r="B45" s="109"/>
      <c r="C45" s="93"/>
      <c r="D45" s="94"/>
      <c r="E45" s="108" t="e">
        <f t="shared" si="0"/>
        <v>#N/A</v>
      </c>
      <c r="F45" s="86" t="e">
        <f t="shared" si="1"/>
        <v>#N/A</v>
      </c>
      <c r="G45" s="86" t="e">
        <f t="shared" si="2"/>
        <v>#N/A</v>
      </c>
      <c r="H45" s="87" t="e">
        <f t="shared" si="3"/>
        <v>#N/A</v>
      </c>
      <c r="I45" s="15" t="str">
        <f t="shared" si="4"/>
        <v/>
      </c>
      <c r="J45" s="5" t="s">
        <v>19</v>
      </c>
      <c r="K45" s="5"/>
      <c r="L45" s="5"/>
      <c r="M45" s="5"/>
      <c r="N45" s="5"/>
      <c r="O45" s="5"/>
      <c r="P45" s="5"/>
      <c r="Q45" s="5"/>
      <c r="R45" s="5"/>
      <c r="S45" s="5"/>
      <c r="T45" s="5"/>
      <c r="U45" s="5"/>
      <c r="V45" s="5"/>
    </row>
    <row r="46" spans="1:22" ht="15.75" thickBot="1" x14ac:dyDescent="0.3">
      <c r="A46" s="15">
        <v>32</v>
      </c>
      <c r="B46" s="109"/>
      <c r="C46" s="93"/>
      <c r="D46" s="94"/>
      <c r="E46" s="108" t="e">
        <f t="shared" si="0"/>
        <v>#N/A</v>
      </c>
      <c r="F46" s="86" t="e">
        <f t="shared" si="1"/>
        <v>#N/A</v>
      </c>
      <c r="G46" s="86" t="e">
        <f t="shared" si="2"/>
        <v>#N/A</v>
      </c>
      <c r="H46" s="87" t="e">
        <f t="shared" si="3"/>
        <v>#N/A</v>
      </c>
      <c r="I46" s="15" t="str">
        <f t="shared" si="4"/>
        <v/>
      </c>
      <c r="J46" s="43" t="s">
        <v>57</v>
      </c>
      <c r="K46" s="5"/>
      <c r="L46" s="5"/>
      <c r="M46" s="5"/>
      <c r="N46" s="5"/>
      <c r="O46" s="5"/>
      <c r="P46" s="5"/>
      <c r="Q46" s="5"/>
      <c r="R46" s="5"/>
      <c r="S46" s="5"/>
      <c r="T46" s="5"/>
      <c r="U46" s="5"/>
      <c r="V46" s="5"/>
    </row>
    <row r="47" spans="1:22" ht="15.75" thickBot="1" x14ac:dyDescent="0.3">
      <c r="A47" s="15">
        <v>33</v>
      </c>
      <c r="B47" s="109"/>
      <c r="C47" s="93"/>
      <c r="D47" s="94"/>
      <c r="E47" s="108" t="e">
        <f t="shared" si="0"/>
        <v>#N/A</v>
      </c>
      <c r="F47" s="86" t="e">
        <f t="shared" si="1"/>
        <v>#N/A</v>
      </c>
      <c r="G47" s="86" t="e">
        <f t="shared" si="2"/>
        <v>#N/A</v>
      </c>
      <c r="H47" s="87" t="e">
        <f t="shared" si="3"/>
        <v>#N/A</v>
      </c>
      <c r="I47" s="15" t="str">
        <f t="shared" si="4"/>
        <v/>
      </c>
      <c r="J47" s="5" t="s">
        <v>20</v>
      </c>
      <c r="K47" s="5"/>
      <c r="L47" s="5"/>
      <c r="M47" s="5"/>
      <c r="N47" s="5"/>
      <c r="O47" s="5"/>
      <c r="P47" s="5"/>
      <c r="Q47" s="5"/>
      <c r="R47" s="5"/>
      <c r="S47" s="5"/>
      <c r="T47" s="5"/>
      <c r="U47" s="5"/>
      <c r="V47" s="5"/>
    </row>
    <row r="48" spans="1:22" ht="15.75" thickBot="1" x14ac:dyDescent="0.3">
      <c r="A48" s="15">
        <v>34</v>
      </c>
      <c r="B48" s="109"/>
      <c r="C48" s="93"/>
      <c r="D48" s="94"/>
      <c r="E48" s="108" t="e">
        <f t="shared" si="0"/>
        <v>#N/A</v>
      </c>
      <c r="F48" s="86" t="e">
        <f t="shared" si="1"/>
        <v>#N/A</v>
      </c>
      <c r="G48" s="86" t="e">
        <f t="shared" si="2"/>
        <v>#N/A</v>
      </c>
      <c r="H48" s="87" t="e">
        <f t="shared" si="3"/>
        <v>#N/A</v>
      </c>
      <c r="I48" s="15" t="str">
        <f t="shared" si="4"/>
        <v/>
      </c>
      <c r="J48" s="16" t="s">
        <v>28</v>
      </c>
      <c r="K48" s="5"/>
      <c r="L48" s="5"/>
      <c r="M48" s="5"/>
      <c r="N48" s="5"/>
      <c r="O48" s="5"/>
      <c r="P48" s="5"/>
      <c r="Q48" s="5"/>
      <c r="R48" s="5"/>
      <c r="S48" s="5"/>
      <c r="T48" s="5"/>
      <c r="U48" s="5"/>
      <c r="V48" s="5"/>
    </row>
    <row r="49" spans="1:22" ht="15.75" thickBot="1" x14ac:dyDescent="0.3">
      <c r="A49" s="15">
        <v>35</v>
      </c>
      <c r="B49" s="109"/>
      <c r="C49" s="93"/>
      <c r="D49" s="94"/>
      <c r="E49" s="108" t="e">
        <f t="shared" si="0"/>
        <v>#N/A</v>
      </c>
      <c r="F49" s="86" t="e">
        <f t="shared" si="1"/>
        <v>#N/A</v>
      </c>
      <c r="G49" s="86" t="e">
        <f t="shared" si="2"/>
        <v>#N/A</v>
      </c>
      <c r="H49" s="87" t="e">
        <f t="shared" si="3"/>
        <v>#N/A</v>
      </c>
      <c r="I49" s="15" t="str">
        <f t="shared" si="4"/>
        <v/>
      </c>
      <c r="J49" s="14" t="s">
        <v>24</v>
      </c>
      <c r="K49" s="5"/>
      <c r="L49" s="5"/>
      <c r="M49" s="5"/>
      <c r="N49" s="5"/>
      <c r="O49" s="5"/>
      <c r="P49" s="5"/>
      <c r="Q49" s="5"/>
      <c r="R49" s="5"/>
      <c r="S49" s="5"/>
      <c r="T49" s="5"/>
      <c r="U49" s="5"/>
      <c r="V49" s="5"/>
    </row>
    <row r="50" spans="1:22" ht="15.75" thickBot="1" x14ac:dyDescent="0.3">
      <c r="A50" s="15">
        <v>36</v>
      </c>
      <c r="B50" s="109"/>
      <c r="C50" s="93"/>
      <c r="D50" s="94"/>
      <c r="E50" s="108" t="e">
        <f t="shared" si="0"/>
        <v>#N/A</v>
      </c>
      <c r="F50" s="86" t="e">
        <f t="shared" si="1"/>
        <v>#N/A</v>
      </c>
      <c r="G50" s="86" t="e">
        <f t="shared" si="2"/>
        <v>#N/A</v>
      </c>
      <c r="H50" s="87" t="e">
        <f t="shared" si="3"/>
        <v>#N/A</v>
      </c>
      <c r="I50" s="15" t="str">
        <f t="shared" si="4"/>
        <v/>
      </c>
      <c r="J50" s="246" t="s">
        <v>313</v>
      </c>
      <c r="K50" s="5"/>
      <c r="L50" s="5"/>
      <c r="M50" s="5"/>
      <c r="N50" s="5"/>
      <c r="O50" s="5"/>
      <c r="P50" s="5"/>
      <c r="Q50" s="5"/>
      <c r="R50" s="5"/>
      <c r="S50" s="5"/>
      <c r="T50" s="5"/>
      <c r="U50" s="5"/>
      <c r="V50" s="5"/>
    </row>
    <row r="51" spans="1:22" ht="15.75" thickBot="1" x14ac:dyDescent="0.3">
      <c r="A51" s="15">
        <v>37</v>
      </c>
      <c r="B51" s="109"/>
      <c r="C51" s="93"/>
      <c r="D51" s="94"/>
      <c r="E51" s="108" t="e">
        <f t="shared" si="0"/>
        <v>#N/A</v>
      </c>
      <c r="F51" s="86" t="e">
        <f t="shared" si="1"/>
        <v>#N/A</v>
      </c>
      <c r="G51" s="86" t="e">
        <f t="shared" si="2"/>
        <v>#N/A</v>
      </c>
      <c r="H51" s="87" t="e">
        <f t="shared" si="3"/>
        <v>#N/A</v>
      </c>
      <c r="I51" s="15" t="str">
        <f t="shared" si="4"/>
        <v/>
      </c>
      <c r="J51" s="34"/>
      <c r="K51" s="5"/>
      <c r="L51" s="5"/>
      <c r="M51" s="5"/>
      <c r="N51" s="5"/>
      <c r="O51" s="5"/>
      <c r="P51" s="5"/>
      <c r="Q51" s="5"/>
      <c r="R51" s="5"/>
      <c r="S51" s="5"/>
      <c r="T51" s="5"/>
      <c r="U51" s="5"/>
      <c r="V51" s="5"/>
    </row>
    <row r="52" spans="1:22" ht="15.75" thickBot="1" x14ac:dyDescent="0.3">
      <c r="A52" s="15">
        <v>38</v>
      </c>
      <c r="B52" s="109"/>
      <c r="C52" s="93"/>
      <c r="D52" s="94"/>
      <c r="E52" s="108" t="e">
        <f t="shared" si="0"/>
        <v>#N/A</v>
      </c>
      <c r="F52" s="86" t="e">
        <f t="shared" si="1"/>
        <v>#N/A</v>
      </c>
      <c r="G52" s="86" t="e">
        <f t="shared" si="2"/>
        <v>#N/A</v>
      </c>
      <c r="H52" s="87" t="e">
        <f t="shared" si="3"/>
        <v>#N/A</v>
      </c>
      <c r="I52" s="15" t="str">
        <f t="shared" si="4"/>
        <v/>
      </c>
      <c r="J52" s="9"/>
      <c r="K52" s="5"/>
      <c r="L52" s="5"/>
      <c r="M52" s="5"/>
      <c r="N52" s="5"/>
      <c r="O52" s="5"/>
      <c r="P52" s="5"/>
      <c r="Q52" s="5"/>
      <c r="R52" s="5"/>
      <c r="S52" s="5"/>
      <c r="T52" s="5"/>
      <c r="U52" s="5"/>
      <c r="V52" s="5"/>
    </row>
    <row r="53" spans="1:22" ht="15.75" thickBot="1" x14ac:dyDescent="0.3">
      <c r="A53" s="15">
        <v>39</v>
      </c>
      <c r="B53" s="109"/>
      <c r="C53" s="93"/>
      <c r="D53" s="94"/>
      <c r="E53" s="108" t="e">
        <f t="shared" si="0"/>
        <v>#N/A</v>
      </c>
      <c r="F53" s="86" t="e">
        <f t="shared" si="1"/>
        <v>#N/A</v>
      </c>
      <c r="G53" s="86" t="e">
        <f t="shared" si="2"/>
        <v>#N/A</v>
      </c>
      <c r="H53" s="87" t="e">
        <f t="shared" si="3"/>
        <v>#N/A</v>
      </c>
      <c r="I53" s="15" t="str">
        <f t="shared" si="4"/>
        <v/>
      </c>
      <c r="J53" s="9" t="s">
        <v>319</v>
      </c>
      <c r="K53" s="5"/>
      <c r="L53" s="5"/>
      <c r="M53" s="5"/>
      <c r="N53" s="5"/>
      <c r="O53" s="5"/>
      <c r="P53" s="5"/>
      <c r="Q53" s="5"/>
      <c r="R53" s="5"/>
      <c r="S53" s="5"/>
      <c r="T53" s="5"/>
      <c r="U53" s="5"/>
      <c r="V53" s="5"/>
    </row>
    <row r="54" spans="1:22" ht="15.75" thickBot="1" x14ac:dyDescent="0.3">
      <c r="A54" s="15">
        <v>40</v>
      </c>
      <c r="B54" s="109"/>
      <c r="C54" s="93"/>
      <c r="D54" s="94"/>
      <c r="E54" s="108" t="e">
        <f t="shared" si="0"/>
        <v>#N/A</v>
      </c>
      <c r="F54" s="86" t="e">
        <f t="shared" si="1"/>
        <v>#N/A</v>
      </c>
      <c r="G54" s="86" t="e">
        <f t="shared" si="2"/>
        <v>#N/A</v>
      </c>
      <c r="H54" s="87" t="e">
        <f t="shared" si="3"/>
        <v>#N/A</v>
      </c>
      <c r="I54" s="15" t="str">
        <f t="shared" si="4"/>
        <v/>
      </c>
      <c r="J54" s="9" t="s">
        <v>0</v>
      </c>
      <c r="K54" s="5"/>
      <c r="L54" s="5"/>
      <c r="M54" s="5"/>
      <c r="N54" s="5"/>
      <c r="O54" s="5"/>
      <c r="P54" s="5"/>
      <c r="Q54" s="5"/>
      <c r="R54" s="5"/>
      <c r="S54" s="5"/>
      <c r="T54" s="5"/>
      <c r="U54" s="5"/>
      <c r="V54" s="5"/>
    </row>
    <row r="55" spans="1:22" ht="15.75" thickBot="1" x14ac:dyDescent="0.3">
      <c r="A55" s="15">
        <v>41</v>
      </c>
      <c r="B55" s="109"/>
      <c r="C55" s="93"/>
      <c r="D55" s="94"/>
      <c r="E55" s="108" t="e">
        <f t="shared" si="0"/>
        <v>#N/A</v>
      </c>
      <c r="F55" s="86" t="e">
        <f t="shared" si="1"/>
        <v>#N/A</v>
      </c>
      <c r="G55" s="86" t="e">
        <f t="shared" si="2"/>
        <v>#N/A</v>
      </c>
      <c r="H55" s="87" t="e">
        <f t="shared" si="3"/>
        <v>#N/A</v>
      </c>
      <c r="I55" s="15" t="str">
        <f t="shared" si="4"/>
        <v/>
      </c>
      <c r="J55" s="9"/>
      <c r="K55" s="5"/>
      <c r="L55" s="5"/>
      <c r="M55" s="5"/>
      <c r="N55" s="5"/>
      <c r="O55" s="5"/>
      <c r="P55" s="5"/>
      <c r="Q55" s="5"/>
      <c r="R55" s="5"/>
      <c r="S55" s="5"/>
      <c r="T55" s="5"/>
      <c r="U55" s="5"/>
      <c r="V55" s="5"/>
    </row>
    <row r="56" spans="1:22" ht="15.75" thickBot="1" x14ac:dyDescent="0.3">
      <c r="A56" s="15">
        <v>42</v>
      </c>
      <c r="B56" s="109"/>
      <c r="C56" s="93"/>
      <c r="D56" s="94"/>
      <c r="E56" s="108" t="e">
        <f t="shared" si="0"/>
        <v>#N/A</v>
      </c>
      <c r="F56" s="86" t="e">
        <f t="shared" si="1"/>
        <v>#N/A</v>
      </c>
      <c r="G56" s="86" t="e">
        <f t="shared" si="2"/>
        <v>#N/A</v>
      </c>
      <c r="H56" s="87" t="e">
        <f t="shared" si="3"/>
        <v>#N/A</v>
      </c>
      <c r="I56" s="15" t="str">
        <f t="shared" si="4"/>
        <v/>
      </c>
      <c r="J56" s="35"/>
      <c r="K56" s="36"/>
      <c r="L56" s="36"/>
      <c r="M56" s="36"/>
      <c r="N56" s="36"/>
      <c r="O56" s="36"/>
      <c r="P56" s="36"/>
      <c r="Q56" s="36"/>
      <c r="R56" s="36"/>
      <c r="S56" s="36"/>
      <c r="T56" s="36"/>
      <c r="U56" s="36"/>
      <c r="V56" s="5"/>
    </row>
    <row r="57" spans="1:22" ht="15.75" thickBot="1" x14ac:dyDescent="0.3">
      <c r="A57" s="15">
        <v>43</v>
      </c>
      <c r="B57" s="109"/>
      <c r="C57" s="93"/>
      <c r="D57" s="94"/>
      <c r="E57" s="108" t="e">
        <f t="shared" si="0"/>
        <v>#N/A</v>
      </c>
      <c r="F57" s="86" t="e">
        <f t="shared" si="1"/>
        <v>#N/A</v>
      </c>
      <c r="G57" s="86" t="e">
        <f t="shared" si="2"/>
        <v>#N/A</v>
      </c>
      <c r="H57" s="87" t="e">
        <f t="shared" si="3"/>
        <v>#N/A</v>
      </c>
      <c r="I57" s="15" t="str">
        <f t="shared" si="4"/>
        <v/>
      </c>
      <c r="J57" s="36"/>
      <c r="K57" s="36"/>
      <c r="L57" s="36"/>
      <c r="M57" s="36"/>
      <c r="N57" s="36"/>
      <c r="O57" s="36"/>
      <c r="P57" s="36"/>
      <c r="Q57" s="36"/>
      <c r="R57" s="36"/>
      <c r="S57" s="36"/>
      <c r="T57" s="36"/>
      <c r="U57" s="36"/>
      <c r="V57" s="5"/>
    </row>
    <row r="58" spans="1:22" ht="15.75" thickBot="1" x14ac:dyDescent="0.3">
      <c r="A58" s="15">
        <v>44</v>
      </c>
      <c r="B58" s="109"/>
      <c r="C58" s="93"/>
      <c r="D58" s="94"/>
      <c r="E58" s="108" t="e">
        <f t="shared" si="0"/>
        <v>#N/A</v>
      </c>
      <c r="F58" s="86" t="e">
        <f t="shared" si="1"/>
        <v>#N/A</v>
      </c>
      <c r="G58" s="86" t="e">
        <f t="shared" si="2"/>
        <v>#N/A</v>
      </c>
      <c r="H58" s="87" t="e">
        <f t="shared" si="3"/>
        <v>#N/A</v>
      </c>
      <c r="I58" s="15" t="str">
        <f t="shared" si="4"/>
        <v/>
      </c>
      <c r="J58" s="36"/>
      <c r="K58" s="36"/>
      <c r="L58" s="36"/>
      <c r="M58" s="36"/>
      <c r="N58" s="36"/>
      <c r="O58" s="36"/>
      <c r="P58" s="36"/>
      <c r="Q58" s="36"/>
      <c r="R58" s="36"/>
      <c r="S58" s="36"/>
      <c r="T58" s="36"/>
      <c r="U58" s="36"/>
      <c r="V58" s="5"/>
    </row>
    <row r="59" spans="1:22" ht="15.75" thickBot="1" x14ac:dyDescent="0.3">
      <c r="A59" s="15">
        <v>45</v>
      </c>
      <c r="B59" s="109"/>
      <c r="C59" s="93"/>
      <c r="D59" s="94"/>
      <c r="E59" s="108" t="e">
        <f t="shared" si="0"/>
        <v>#N/A</v>
      </c>
      <c r="F59" s="86" t="e">
        <f t="shared" si="1"/>
        <v>#N/A</v>
      </c>
      <c r="G59" s="86" t="e">
        <f t="shared" si="2"/>
        <v>#N/A</v>
      </c>
      <c r="H59" s="87" t="e">
        <f t="shared" si="3"/>
        <v>#N/A</v>
      </c>
      <c r="I59" s="15" t="str">
        <f t="shared" si="4"/>
        <v/>
      </c>
      <c r="J59" s="36"/>
      <c r="K59" s="36"/>
      <c r="L59" s="36"/>
      <c r="M59" s="36"/>
      <c r="N59" s="36"/>
      <c r="O59" s="36"/>
      <c r="P59" s="36"/>
      <c r="Q59" s="36"/>
      <c r="R59" s="36"/>
      <c r="S59" s="36"/>
      <c r="T59" s="36"/>
      <c r="U59" s="36"/>
      <c r="V59" s="5"/>
    </row>
    <row r="60" spans="1:22" ht="15.75" thickBot="1" x14ac:dyDescent="0.3">
      <c r="A60" s="15">
        <v>46</v>
      </c>
      <c r="B60" s="109"/>
      <c r="C60" s="93"/>
      <c r="D60" s="94"/>
      <c r="E60" s="108" t="e">
        <f t="shared" si="0"/>
        <v>#N/A</v>
      </c>
      <c r="F60" s="86" t="e">
        <f t="shared" si="1"/>
        <v>#N/A</v>
      </c>
      <c r="G60" s="86" t="e">
        <f t="shared" si="2"/>
        <v>#N/A</v>
      </c>
      <c r="H60" s="87" t="e">
        <f t="shared" si="3"/>
        <v>#N/A</v>
      </c>
      <c r="I60" s="15" t="str">
        <f t="shared" si="4"/>
        <v/>
      </c>
      <c r="J60" s="36"/>
      <c r="K60" s="36"/>
      <c r="L60" s="36"/>
      <c r="M60" s="36"/>
      <c r="N60" s="36"/>
      <c r="O60" s="36"/>
      <c r="P60" s="36"/>
      <c r="Q60" s="36"/>
      <c r="R60" s="36"/>
      <c r="S60" s="36"/>
      <c r="T60" s="36"/>
      <c r="U60" s="36"/>
      <c r="V60" s="5"/>
    </row>
    <row r="61" spans="1:22" ht="15.75" thickBot="1" x14ac:dyDescent="0.3">
      <c r="A61" s="15">
        <v>47</v>
      </c>
      <c r="B61" s="109"/>
      <c r="C61" s="93"/>
      <c r="D61" s="94"/>
      <c r="E61" s="108" t="e">
        <f t="shared" si="0"/>
        <v>#N/A</v>
      </c>
      <c r="F61" s="86" t="e">
        <f t="shared" si="1"/>
        <v>#N/A</v>
      </c>
      <c r="G61" s="86" t="e">
        <f t="shared" si="2"/>
        <v>#N/A</v>
      </c>
      <c r="H61" s="87" t="e">
        <f t="shared" si="3"/>
        <v>#N/A</v>
      </c>
      <c r="I61" s="15" t="str">
        <f t="shared" si="4"/>
        <v/>
      </c>
      <c r="J61" s="36"/>
      <c r="K61" s="36"/>
      <c r="L61" s="36"/>
      <c r="M61" s="36"/>
      <c r="N61" s="36"/>
      <c r="O61" s="36"/>
      <c r="P61" s="36"/>
      <c r="Q61" s="36"/>
      <c r="R61" s="36"/>
      <c r="S61" s="36"/>
      <c r="T61" s="36"/>
      <c r="U61" s="36"/>
      <c r="V61" s="5"/>
    </row>
    <row r="62" spans="1:22" ht="15.75" thickBot="1" x14ac:dyDescent="0.3">
      <c r="A62" s="15">
        <v>48</v>
      </c>
      <c r="B62" s="109"/>
      <c r="C62" s="93"/>
      <c r="D62" s="94"/>
      <c r="E62" s="108" t="e">
        <f t="shared" si="0"/>
        <v>#N/A</v>
      </c>
      <c r="F62" s="86" t="e">
        <f t="shared" si="1"/>
        <v>#N/A</v>
      </c>
      <c r="G62" s="86" t="e">
        <f t="shared" si="2"/>
        <v>#N/A</v>
      </c>
      <c r="H62" s="87" t="e">
        <f t="shared" si="3"/>
        <v>#N/A</v>
      </c>
      <c r="I62" s="15" t="str">
        <f t="shared" si="4"/>
        <v/>
      </c>
      <c r="J62" s="36"/>
      <c r="K62" s="36"/>
      <c r="L62" s="36"/>
      <c r="M62" s="36"/>
      <c r="N62" s="36"/>
      <c r="O62" s="36"/>
      <c r="P62" s="36"/>
      <c r="Q62" s="36"/>
      <c r="R62" s="36"/>
      <c r="S62" s="36"/>
      <c r="T62" s="36"/>
      <c r="U62" s="36"/>
      <c r="V62" s="5"/>
    </row>
    <row r="63" spans="1:22" ht="15.75" thickBot="1" x14ac:dyDescent="0.3">
      <c r="A63" s="15">
        <v>49</v>
      </c>
      <c r="B63" s="109"/>
      <c r="C63" s="93"/>
      <c r="D63" s="94"/>
      <c r="E63" s="108" t="e">
        <f t="shared" si="0"/>
        <v>#N/A</v>
      </c>
      <c r="F63" s="86" t="e">
        <f t="shared" si="1"/>
        <v>#N/A</v>
      </c>
      <c r="G63" s="86" t="e">
        <f t="shared" si="2"/>
        <v>#N/A</v>
      </c>
      <c r="H63" s="87" t="e">
        <f t="shared" si="3"/>
        <v>#N/A</v>
      </c>
      <c r="I63" s="15" t="str">
        <f t="shared" si="4"/>
        <v/>
      </c>
      <c r="J63" s="36"/>
      <c r="K63" s="36"/>
      <c r="L63" s="36"/>
      <c r="M63" s="36"/>
      <c r="N63" s="36"/>
      <c r="O63" s="36"/>
      <c r="P63" s="36"/>
      <c r="Q63" s="36"/>
      <c r="R63" s="36"/>
      <c r="S63" s="36"/>
      <c r="T63" s="36"/>
      <c r="U63" s="36"/>
      <c r="V63" s="5"/>
    </row>
    <row r="64" spans="1:22" ht="15.75" thickBot="1" x14ac:dyDescent="0.3">
      <c r="A64" s="15">
        <v>50</v>
      </c>
      <c r="B64" s="109"/>
      <c r="C64" s="93"/>
      <c r="D64" s="94"/>
      <c r="E64" s="108" t="e">
        <f t="shared" si="0"/>
        <v>#N/A</v>
      </c>
      <c r="F64" s="86" t="e">
        <f t="shared" si="1"/>
        <v>#N/A</v>
      </c>
      <c r="G64" s="86" t="e">
        <f t="shared" si="2"/>
        <v>#N/A</v>
      </c>
      <c r="H64" s="87" t="e">
        <f t="shared" si="3"/>
        <v>#N/A</v>
      </c>
      <c r="I64" s="15" t="str">
        <f t="shared" si="4"/>
        <v/>
      </c>
      <c r="J64" s="36"/>
      <c r="K64" s="36"/>
      <c r="L64" s="36"/>
      <c r="M64" s="36"/>
      <c r="N64" s="36"/>
      <c r="O64" s="36"/>
      <c r="P64" s="36"/>
      <c r="Q64" s="36"/>
      <c r="R64" s="36"/>
      <c r="S64" s="36"/>
      <c r="T64" s="36"/>
      <c r="U64" s="36"/>
      <c r="V64" s="5"/>
    </row>
    <row r="65" spans="1:22" ht="15.75" thickBot="1" x14ac:dyDescent="0.3">
      <c r="A65" s="15">
        <v>51</v>
      </c>
      <c r="B65" s="109"/>
      <c r="C65" s="93"/>
      <c r="D65" s="94"/>
      <c r="E65" s="108" t="e">
        <f t="shared" si="0"/>
        <v>#N/A</v>
      </c>
      <c r="F65" s="86" t="e">
        <f t="shared" si="1"/>
        <v>#N/A</v>
      </c>
      <c r="G65" s="86" t="e">
        <f t="shared" si="2"/>
        <v>#N/A</v>
      </c>
      <c r="H65" s="87" t="e">
        <f t="shared" si="3"/>
        <v>#N/A</v>
      </c>
      <c r="I65" s="15" t="str">
        <f t="shared" si="4"/>
        <v/>
      </c>
      <c r="J65" s="36"/>
      <c r="K65" s="36"/>
      <c r="L65" s="36"/>
      <c r="M65" s="36"/>
      <c r="N65" s="36"/>
      <c r="O65" s="36"/>
      <c r="P65" s="36"/>
      <c r="Q65" s="36"/>
      <c r="R65" s="36"/>
      <c r="S65" s="36"/>
      <c r="T65" s="36"/>
      <c r="U65" s="36"/>
      <c r="V65" s="5"/>
    </row>
    <row r="66" spans="1:22" ht="15.75" thickBot="1" x14ac:dyDescent="0.3">
      <c r="A66" s="15">
        <v>52</v>
      </c>
      <c r="B66" s="109"/>
      <c r="C66" s="93"/>
      <c r="D66" s="94"/>
      <c r="E66" s="108" t="e">
        <f t="shared" si="0"/>
        <v>#N/A</v>
      </c>
      <c r="F66" s="86" t="e">
        <f t="shared" si="1"/>
        <v>#N/A</v>
      </c>
      <c r="G66" s="86" t="e">
        <f t="shared" si="2"/>
        <v>#N/A</v>
      </c>
      <c r="H66" s="87" t="e">
        <f t="shared" si="3"/>
        <v>#N/A</v>
      </c>
      <c r="I66" s="15" t="str">
        <f t="shared" si="4"/>
        <v/>
      </c>
      <c r="J66" s="36"/>
      <c r="K66" s="36"/>
      <c r="L66" s="36"/>
      <c r="M66" s="36"/>
      <c r="N66" s="36"/>
      <c r="O66" s="36"/>
      <c r="P66" s="36"/>
      <c r="Q66" s="36"/>
      <c r="R66" s="36"/>
      <c r="S66" s="36"/>
      <c r="T66" s="36"/>
      <c r="U66" s="36"/>
      <c r="V66" s="5"/>
    </row>
    <row r="67" spans="1:22" ht="15.75" thickBot="1" x14ac:dyDescent="0.3">
      <c r="A67" s="15">
        <v>53</v>
      </c>
      <c r="B67" s="109"/>
      <c r="C67" s="93"/>
      <c r="D67" s="94"/>
      <c r="E67" s="108" t="e">
        <f t="shared" si="0"/>
        <v>#N/A</v>
      </c>
      <c r="F67" s="86" t="e">
        <f t="shared" si="1"/>
        <v>#N/A</v>
      </c>
      <c r="G67" s="86" t="e">
        <f t="shared" si="2"/>
        <v>#N/A</v>
      </c>
      <c r="H67" s="87" t="e">
        <f t="shared" si="3"/>
        <v>#N/A</v>
      </c>
      <c r="I67" s="15" t="str">
        <f t="shared" si="4"/>
        <v/>
      </c>
      <c r="J67" s="36"/>
      <c r="K67" s="36"/>
      <c r="L67" s="36"/>
      <c r="M67" s="36"/>
      <c r="N67" s="36"/>
      <c r="O67" s="36"/>
      <c r="P67" s="36"/>
      <c r="Q67" s="36"/>
      <c r="R67" s="36"/>
      <c r="S67" s="36"/>
      <c r="T67" s="36"/>
      <c r="U67" s="36"/>
      <c r="V67" s="5"/>
    </row>
    <row r="68" spans="1:22" ht="15.75" thickBot="1" x14ac:dyDescent="0.3">
      <c r="A68" s="15">
        <v>54</v>
      </c>
      <c r="B68" s="109"/>
      <c r="C68" s="93"/>
      <c r="D68" s="94"/>
      <c r="E68" s="108" t="e">
        <f t="shared" si="0"/>
        <v>#N/A</v>
      </c>
      <c r="F68" s="86" t="e">
        <f t="shared" si="1"/>
        <v>#N/A</v>
      </c>
      <c r="G68" s="86" t="e">
        <f t="shared" si="2"/>
        <v>#N/A</v>
      </c>
      <c r="H68" s="87" t="e">
        <f t="shared" si="3"/>
        <v>#N/A</v>
      </c>
      <c r="I68" s="15" t="str">
        <f t="shared" si="4"/>
        <v/>
      </c>
      <c r="J68" s="36"/>
      <c r="K68" s="36"/>
      <c r="L68" s="36"/>
      <c r="M68" s="36"/>
      <c r="N68" s="36"/>
      <c r="O68" s="36"/>
      <c r="P68" s="36"/>
      <c r="Q68" s="36"/>
      <c r="R68" s="36"/>
      <c r="S68" s="36"/>
      <c r="T68" s="36"/>
      <c r="U68" s="36"/>
      <c r="V68" s="5"/>
    </row>
    <row r="69" spans="1:22" ht="15.75" thickBot="1" x14ac:dyDescent="0.3">
      <c r="A69" s="15">
        <v>55</v>
      </c>
      <c r="B69" s="109"/>
      <c r="C69" s="93"/>
      <c r="D69" s="94"/>
      <c r="E69" s="108" t="e">
        <f t="shared" si="0"/>
        <v>#N/A</v>
      </c>
      <c r="F69" s="86" t="e">
        <f t="shared" si="1"/>
        <v>#N/A</v>
      </c>
      <c r="G69" s="86" t="e">
        <f t="shared" si="2"/>
        <v>#N/A</v>
      </c>
      <c r="H69" s="87" t="e">
        <f t="shared" si="3"/>
        <v>#N/A</v>
      </c>
      <c r="I69" s="15" t="str">
        <f t="shared" si="4"/>
        <v/>
      </c>
      <c r="J69" s="36"/>
      <c r="K69" s="36"/>
      <c r="L69" s="36"/>
      <c r="M69" s="36"/>
      <c r="N69" s="36"/>
      <c r="O69" s="36"/>
      <c r="P69" s="36"/>
      <c r="Q69" s="36"/>
      <c r="R69" s="36"/>
      <c r="S69" s="36"/>
      <c r="T69" s="36"/>
      <c r="U69" s="36"/>
      <c r="V69" s="5"/>
    </row>
    <row r="70" spans="1:22" ht="15.75" thickBot="1" x14ac:dyDescent="0.3">
      <c r="A70" s="15">
        <v>56</v>
      </c>
      <c r="B70" s="109"/>
      <c r="C70" s="93"/>
      <c r="D70" s="94"/>
      <c r="E70" s="108" t="e">
        <f t="shared" si="0"/>
        <v>#N/A</v>
      </c>
      <c r="F70" s="86" t="e">
        <f t="shared" si="1"/>
        <v>#N/A</v>
      </c>
      <c r="G70" s="86" t="e">
        <f t="shared" si="2"/>
        <v>#N/A</v>
      </c>
      <c r="H70" s="87" t="e">
        <f t="shared" si="3"/>
        <v>#N/A</v>
      </c>
      <c r="I70" s="15" t="str">
        <f t="shared" si="4"/>
        <v/>
      </c>
      <c r="J70" s="36"/>
      <c r="K70" s="36"/>
      <c r="L70" s="36"/>
      <c r="M70" s="36"/>
      <c r="N70" s="36"/>
      <c r="O70" s="36"/>
      <c r="P70" s="36"/>
      <c r="Q70" s="36"/>
      <c r="R70" s="36"/>
      <c r="S70" s="36"/>
      <c r="T70" s="36"/>
      <c r="U70" s="36"/>
      <c r="V70" s="5"/>
    </row>
    <row r="71" spans="1:22" ht="15.75" thickBot="1" x14ac:dyDescent="0.3">
      <c r="A71" s="15">
        <v>57</v>
      </c>
      <c r="B71" s="109"/>
      <c r="C71" s="93"/>
      <c r="D71" s="94"/>
      <c r="E71" s="108" t="e">
        <f t="shared" si="0"/>
        <v>#N/A</v>
      </c>
      <c r="F71" s="86" t="e">
        <f t="shared" si="1"/>
        <v>#N/A</v>
      </c>
      <c r="G71" s="86" t="e">
        <f t="shared" si="2"/>
        <v>#N/A</v>
      </c>
      <c r="H71" s="87" t="e">
        <f t="shared" si="3"/>
        <v>#N/A</v>
      </c>
      <c r="I71" s="15" t="str">
        <f t="shared" si="4"/>
        <v/>
      </c>
      <c r="J71" s="36"/>
      <c r="K71" s="36"/>
      <c r="L71" s="36"/>
      <c r="M71" s="36"/>
      <c r="N71" s="36"/>
      <c r="O71" s="36"/>
      <c r="P71" s="36"/>
      <c r="Q71" s="36"/>
      <c r="R71" s="36"/>
      <c r="S71" s="36"/>
      <c r="T71" s="36"/>
      <c r="U71" s="36"/>
      <c r="V71" s="5"/>
    </row>
    <row r="72" spans="1:22" ht="15.75" thickBot="1" x14ac:dyDescent="0.3">
      <c r="A72" s="15">
        <v>58</v>
      </c>
      <c r="B72" s="109"/>
      <c r="C72" s="93"/>
      <c r="D72" s="94"/>
      <c r="E72" s="108" t="e">
        <f t="shared" si="0"/>
        <v>#N/A</v>
      </c>
      <c r="F72" s="86" t="e">
        <f t="shared" si="1"/>
        <v>#N/A</v>
      </c>
      <c r="G72" s="86" t="e">
        <f t="shared" si="2"/>
        <v>#N/A</v>
      </c>
      <c r="H72" s="87" t="e">
        <f t="shared" si="3"/>
        <v>#N/A</v>
      </c>
      <c r="I72" s="15" t="str">
        <f t="shared" si="4"/>
        <v/>
      </c>
      <c r="J72" s="36"/>
      <c r="K72" s="36"/>
      <c r="L72" s="36"/>
      <c r="M72" s="36"/>
      <c r="N72" s="36"/>
      <c r="O72" s="36"/>
      <c r="P72" s="36"/>
      <c r="Q72" s="36"/>
      <c r="R72" s="36"/>
      <c r="S72" s="36"/>
      <c r="T72" s="36"/>
      <c r="U72" s="36"/>
      <c r="V72" s="5"/>
    </row>
    <row r="73" spans="1:22" ht="15.75" thickBot="1" x14ac:dyDescent="0.3">
      <c r="A73" s="15">
        <v>59</v>
      </c>
      <c r="B73" s="109"/>
      <c r="C73" s="93"/>
      <c r="D73" s="94"/>
      <c r="E73" s="108" t="e">
        <f t="shared" si="0"/>
        <v>#N/A</v>
      </c>
      <c r="F73" s="86" t="e">
        <f t="shared" si="1"/>
        <v>#N/A</v>
      </c>
      <c r="G73" s="86" t="e">
        <f t="shared" si="2"/>
        <v>#N/A</v>
      </c>
      <c r="H73" s="87" t="e">
        <f t="shared" si="3"/>
        <v>#N/A</v>
      </c>
      <c r="I73" s="15" t="str">
        <f t="shared" si="4"/>
        <v/>
      </c>
      <c r="J73" s="36"/>
      <c r="K73" s="36"/>
      <c r="L73" s="36"/>
      <c r="M73" s="36"/>
      <c r="N73" s="36"/>
      <c r="O73" s="36"/>
      <c r="P73" s="36"/>
      <c r="Q73" s="36"/>
      <c r="R73" s="36"/>
      <c r="S73" s="36"/>
      <c r="T73" s="36"/>
      <c r="U73" s="36"/>
      <c r="V73" s="5"/>
    </row>
    <row r="74" spans="1:22" ht="15.75" thickBot="1" x14ac:dyDescent="0.3">
      <c r="A74" s="15">
        <v>60</v>
      </c>
      <c r="B74" s="109"/>
      <c r="C74" s="93"/>
      <c r="D74" s="94"/>
      <c r="E74" s="108" t="e">
        <f t="shared" si="0"/>
        <v>#N/A</v>
      </c>
      <c r="F74" s="86" t="e">
        <f t="shared" si="1"/>
        <v>#N/A</v>
      </c>
      <c r="G74" s="86" t="e">
        <f t="shared" si="2"/>
        <v>#N/A</v>
      </c>
      <c r="H74" s="87" t="e">
        <f t="shared" si="3"/>
        <v>#N/A</v>
      </c>
      <c r="I74" s="15" t="str">
        <f t="shared" si="4"/>
        <v/>
      </c>
      <c r="J74" s="36"/>
      <c r="K74" s="36"/>
      <c r="L74" s="36"/>
      <c r="M74" s="36"/>
      <c r="N74" s="36"/>
      <c r="O74" s="36"/>
      <c r="P74" s="36"/>
      <c r="Q74" s="36"/>
      <c r="R74" s="36"/>
      <c r="S74" s="36"/>
      <c r="T74" s="36"/>
      <c r="U74" s="36"/>
      <c r="V74" s="5"/>
    </row>
    <row r="75" spans="1:22" ht="15.75" thickBot="1" x14ac:dyDescent="0.3">
      <c r="A75" s="15">
        <v>61</v>
      </c>
      <c r="B75" s="109"/>
      <c r="C75" s="93"/>
      <c r="D75" s="94"/>
      <c r="E75" s="108" t="e">
        <f t="shared" si="0"/>
        <v>#N/A</v>
      </c>
      <c r="F75" s="86" t="e">
        <f t="shared" si="1"/>
        <v>#N/A</v>
      </c>
      <c r="G75" s="86" t="e">
        <f t="shared" si="2"/>
        <v>#N/A</v>
      </c>
      <c r="H75" s="87" t="e">
        <f t="shared" si="3"/>
        <v>#N/A</v>
      </c>
      <c r="I75" s="15" t="str">
        <f t="shared" si="4"/>
        <v/>
      </c>
      <c r="J75" s="36"/>
      <c r="K75" s="36"/>
      <c r="L75" s="36"/>
      <c r="M75" s="36"/>
      <c r="N75" s="36"/>
      <c r="O75" s="36"/>
      <c r="P75" s="36"/>
      <c r="Q75" s="36"/>
      <c r="R75" s="36"/>
      <c r="S75" s="36"/>
      <c r="T75" s="36"/>
      <c r="U75" s="36"/>
      <c r="V75" s="5"/>
    </row>
    <row r="76" spans="1:22" ht="15.75" thickBot="1" x14ac:dyDescent="0.3">
      <c r="A76" s="15">
        <v>62</v>
      </c>
      <c r="B76" s="109"/>
      <c r="C76" s="93"/>
      <c r="D76" s="94"/>
      <c r="E76" s="108" t="e">
        <f t="shared" si="0"/>
        <v>#N/A</v>
      </c>
      <c r="F76" s="86" t="e">
        <f t="shared" si="1"/>
        <v>#N/A</v>
      </c>
      <c r="G76" s="86" t="e">
        <f t="shared" si="2"/>
        <v>#N/A</v>
      </c>
      <c r="H76" s="87" t="e">
        <f t="shared" si="3"/>
        <v>#N/A</v>
      </c>
      <c r="I76" s="15" t="str">
        <f t="shared" si="4"/>
        <v/>
      </c>
      <c r="J76" s="36"/>
      <c r="K76" s="36"/>
      <c r="L76" s="36"/>
      <c r="M76" s="36"/>
      <c r="N76" s="36"/>
      <c r="O76" s="36"/>
      <c r="P76" s="36"/>
      <c r="Q76" s="36"/>
      <c r="R76" s="36"/>
      <c r="S76" s="36"/>
      <c r="T76" s="36"/>
      <c r="U76" s="36"/>
      <c r="V76" s="5"/>
    </row>
    <row r="77" spans="1:22" ht="15.75" thickBot="1" x14ac:dyDescent="0.3">
      <c r="A77" s="15">
        <v>63</v>
      </c>
      <c r="B77" s="109"/>
      <c r="C77" s="93"/>
      <c r="D77" s="94"/>
      <c r="E77" s="108" t="e">
        <f t="shared" si="0"/>
        <v>#N/A</v>
      </c>
      <c r="F77" s="86" t="e">
        <f t="shared" si="1"/>
        <v>#N/A</v>
      </c>
      <c r="G77" s="86" t="e">
        <f t="shared" si="2"/>
        <v>#N/A</v>
      </c>
      <c r="H77" s="87" t="e">
        <f t="shared" si="3"/>
        <v>#N/A</v>
      </c>
      <c r="I77" s="15" t="str">
        <f t="shared" si="4"/>
        <v/>
      </c>
      <c r="J77" s="36"/>
      <c r="K77" s="36"/>
      <c r="L77" s="36"/>
      <c r="M77" s="36"/>
      <c r="N77" s="36"/>
      <c r="O77" s="36"/>
      <c r="P77" s="36"/>
      <c r="Q77" s="36"/>
      <c r="R77" s="36"/>
      <c r="S77" s="36"/>
      <c r="T77" s="36"/>
      <c r="U77" s="36"/>
      <c r="V77" s="5"/>
    </row>
    <row r="78" spans="1:22" ht="15.75" thickBot="1" x14ac:dyDescent="0.3">
      <c r="A78" s="15">
        <v>64</v>
      </c>
      <c r="B78" s="109"/>
      <c r="C78" s="93"/>
      <c r="D78" s="94"/>
      <c r="E78" s="108" t="e">
        <f t="shared" si="0"/>
        <v>#N/A</v>
      </c>
      <c r="F78" s="86" t="e">
        <f t="shared" si="1"/>
        <v>#N/A</v>
      </c>
      <c r="G78" s="86" t="e">
        <f t="shared" si="2"/>
        <v>#N/A</v>
      </c>
      <c r="H78" s="87" t="e">
        <f t="shared" si="3"/>
        <v>#N/A</v>
      </c>
      <c r="I78" s="15" t="str">
        <f t="shared" si="4"/>
        <v/>
      </c>
      <c r="J78" s="36"/>
      <c r="K78" s="36"/>
      <c r="L78" s="36"/>
      <c r="M78" s="36"/>
      <c r="N78" s="36"/>
      <c r="O78" s="36"/>
      <c r="P78" s="36"/>
      <c r="Q78" s="36"/>
      <c r="R78" s="36"/>
      <c r="S78" s="36"/>
      <c r="T78" s="36"/>
      <c r="U78" s="36"/>
      <c r="V78" s="5"/>
    </row>
    <row r="79" spans="1:22" ht="15.75" thickBot="1" x14ac:dyDescent="0.3">
      <c r="A79" s="15">
        <v>65</v>
      </c>
      <c r="B79" s="109"/>
      <c r="C79" s="93"/>
      <c r="D79" s="94"/>
      <c r="E79" s="108" t="e">
        <f t="shared" si="0"/>
        <v>#N/A</v>
      </c>
      <c r="F79" s="86" t="e">
        <f t="shared" si="1"/>
        <v>#N/A</v>
      </c>
      <c r="G79" s="86" t="e">
        <f t="shared" si="2"/>
        <v>#N/A</v>
      </c>
      <c r="H79" s="87" t="e">
        <f t="shared" si="3"/>
        <v>#N/A</v>
      </c>
      <c r="I79" s="15" t="str">
        <f t="shared" si="4"/>
        <v/>
      </c>
      <c r="J79" s="36"/>
      <c r="K79" s="36"/>
      <c r="L79" s="36"/>
      <c r="M79" s="36"/>
      <c r="N79" s="36"/>
      <c r="O79" s="36"/>
      <c r="P79" s="36"/>
      <c r="Q79" s="36"/>
      <c r="R79" s="36"/>
      <c r="S79" s="36"/>
      <c r="T79" s="36"/>
      <c r="U79" s="36"/>
      <c r="V79" s="5"/>
    </row>
    <row r="80" spans="1:22" ht="15.75" thickBot="1" x14ac:dyDescent="0.3">
      <c r="A80" s="15">
        <v>66</v>
      </c>
      <c r="B80" s="109"/>
      <c r="C80" s="93"/>
      <c r="D80" s="94"/>
      <c r="E80" s="108" t="e">
        <f t="shared" ref="E80:E114" si="5">IF(AND(ISNUMBER(C80),C80&gt;=0,ISNUMBER(D80),D80&gt;0,ISNUMBER($E$11),$E$11&gt;0),$E$11*C80/D80,NA())</f>
        <v>#N/A</v>
      </c>
      <c r="F80" s="86" t="e">
        <f t="shared" ref="F80:F114" si="6">IF(ISNUMBER(E80),$E$11*$E$10,NA())</f>
        <v>#N/A</v>
      </c>
      <c r="G80" s="86" t="e">
        <f t="shared" ref="G80:G114" si="7">IF(ISNUMBER(E80),IF($L$37="3 SD",$E$11*MAX(0,$E$10-3*SQRT($E$10/D80)),IF($E$10&lt;5,0,$E$11*MAX(0,$E$10-2.78217496688721 *SQRT($E$10/D80)+1.1/D80 ))),NA())</f>
        <v>#N/A</v>
      </c>
      <c r="H80" s="87" t="e">
        <f t="shared" ref="H80:H114" si="8">IF(ISNUMBER(E80),IF($L$37="3 SD",$E$11*($E$10+3*SQRT($E$10/D80)),$E$11*($E$10+2.78217496688721 *SQRT($E$10/D80)+1/D80)),NA())</f>
        <v>#N/A</v>
      </c>
      <c r="I80" s="15" t="str">
        <f t="shared" ref="I80:I114" si="9">IF(ISNUMBER(E80),A80,"")</f>
        <v/>
      </c>
      <c r="J80" s="36"/>
      <c r="K80" s="36"/>
      <c r="L80" s="36"/>
      <c r="M80" s="36"/>
      <c r="N80" s="36"/>
      <c r="O80" s="36"/>
      <c r="P80" s="36"/>
      <c r="Q80" s="36"/>
      <c r="R80" s="36"/>
      <c r="S80" s="36"/>
      <c r="T80" s="36"/>
      <c r="U80" s="36"/>
      <c r="V80" s="5"/>
    </row>
    <row r="81" spans="1:22" ht="15.75" thickBot="1" x14ac:dyDescent="0.3">
      <c r="A81" s="15">
        <v>67</v>
      </c>
      <c r="B81" s="109"/>
      <c r="C81" s="93"/>
      <c r="D81" s="94"/>
      <c r="E81" s="108" t="e">
        <f t="shared" si="5"/>
        <v>#N/A</v>
      </c>
      <c r="F81" s="86" t="e">
        <f t="shared" si="6"/>
        <v>#N/A</v>
      </c>
      <c r="G81" s="86" t="e">
        <f t="shared" si="7"/>
        <v>#N/A</v>
      </c>
      <c r="H81" s="87" t="e">
        <f t="shared" si="8"/>
        <v>#N/A</v>
      </c>
      <c r="I81" s="15" t="str">
        <f t="shared" si="9"/>
        <v/>
      </c>
      <c r="J81" s="36"/>
      <c r="K81" s="36"/>
      <c r="L81" s="36"/>
      <c r="M81" s="36"/>
      <c r="N81" s="36"/>
      <c r="O81" s="36"/>
      <c r="P81" s="36"/>
      <c r="Q81" s="36"/>
      <c r="R81" s="36"/>
      <c r="S81" s="36"/>
      <c r="T81" s="36"/>
      <c r="U81" s="36"/>
      <c r="V81" s="5"/>
    </row>
    <row r="82" spans="1:22" ht="15.75" thickBot="1" x14ac:dyDescent="0.3">
      <c r="A82" s="15">
        <v>68</v>
      </c>
      <c r="B82" s="109"/>
      <c r="C82" s="93"/>
      <c r="D82" s="94"/>
      <c r="E82" s="108" t="e">
        <f t="shared" si="5"/>
        <v>#N/A</v>
      </c>
      <c r="F82" s="86" t="e">
        <f t="shared" si="6"/>
        <v>#N/A</v>
      </c>
      <c r="G82" s="86" t="e">
        <f t="shared" si="7"/>
        <v>#N/A</v>
      </c>
      <c r="H82" s="87" t="e">
        <f t="shared" si="8"/>
        <v>#N/A</v>
      </c>
      <c r="I82" s="15" t="str">
        <f t="shared" si="9"/>
        <v/>
      </c>
      <c r="J82" s="36"/>
      <c r="K82" s="36"/>
      <c r="L82" s="36"/>
      <c r="M82" s="36"/>
      <c r="N82" s="36"/>
      <c r="O82" s="36"/>
      <c r="P82" s="36"/>
      <c r="Q82" s="36"/>
      <c r="R82" s="36"/>
      <c r="S82" s="36"/>
      <c r="T82" s="36"/>
      <c r="U82" s="36"/>
      <c r="V82" s="5"/>
    </row>
    <row r="83" spans="1:22" ht="15.75" thickBot="1" x14ac:dyDescent="0.3">
      <c r="A83" s="15">
        <v>69</v>
      </c>
      <c r="B83" s="109"/>
      <c r="C83" s="93"/>
      <c r="D83" s="94"/>
      <c r="E83" s="108" t="e">
        <f t="shared" si="5"/>
        <v>#N/A</v>
      </c>
      <c r="F83" s="86" t="e">
        <f t="shared" si="6"/>
        <v>#N/A</v>
      </c>
      <c r="G83" s="86" t="e">
        <f t="shared" si="7"/>
        <v>#N/A</v>
      </c>
      <c r="H83" s="87" t="e">
        <f t="shared" si="8"/>
        <v>#N/A</v>
      </c>
      <c r="I83" s="15" t="str">
        <f t="shared" si="9"/>
        <v/>
      </c>
      <c r="J83" s="36"/>
      <c r="K83" s="36"/>
      <c r="L83" s="36"/>
      <c r="M83" s="36"/>
      <c r="N83" s="36"/>
      <c r="O83" s="36"/>
      <c r="P83" s="36"/>
      <c r="Q83" s="36"/>
      <c r="R83" s="36"/>
      <c r="S83" s="36"/>
      <c r="T83" s="36"/>
      <c r="U83" s="36"/>
      <c r="V83" s="5"/>
    </row>
    <row r="84" spans="1:22" ht="15.75" thickBot="1" x14ac:dyDescent="0.3">
      <c r="A84" s="15">
        <v>70</v>
      </c>
      <c r="B84" s="109"/>
      <c r="C84" s="93"/>
      <c r="D84" s="94"/>
      <c r="E84" s="108" t="e">
        <f t="shared" si="5"/>
        <v>#N/A</v>
      </c>
      <c r="F84" s="86" t="e">
        <f t="shared" si="6"/>
        <v>#N/A</v>
      </c>
      <c r="G84" s="86" t="e">
        <f t="shared" si="7"/>
        <v>#N/A</v>
      </c>
      <c r="H84" s="87" t="e">
        <f t="shared" si="8"/>
        <v>#N/A</v>
      </c>
      <c r="I84" s="15" t="str">
        <f t="shared" si="9"/>
        <v/>
      </c>
      <c r="J84" s="36"/>
      <c r="K84" s="36"/>
      <c r="L84" s="36"/>
      <c r="M84" s="36"/>
      <c r="N84" s="36"/>
      <c r="O84" s="36"/>
      <c r="P84" s="36"/>
      <c r="Q84" s="36"/>
      <c r="R84" s="36"/>
      <c r="S84" s="36"/>
      <c r="T84" s="36"/>
      <c r="U84" s="36"/>
      <c r="V84" s="5"/>
    </row>
    <row r="85" spans="1:22" ht="15.75" thickBot="1" x14ac:dyDescent="0.3">
      <c r="A85" s="15">
        <v>71</v>
      </c>
      <c r="B85" s="109"/>
      <c r="C85" s="93"/>
      <c r="D85" s="94"/>
      <c r="E85" s="108" t="e">
        <f t="shared" si="5"/>
        <v>#N/A</v>
      </c>
      <c r="F85" s="86" t="e">
        <f t="shared" si="6"/>
        <v>#N/A</v>
      </c>
      <c r="G85" s="86" t="e">
        <f t="shared" si="7"/>
        <v>#N/A</v>
      </c>
      <c r="H85" s="87" t="e">
        <f t="shared" si="8"/>
        <v>#N/A</v>
      </c>
      <c r="I85" s="15" t="str">
        <f t="shared" si="9"/>
        <v/>
      </c>
      <c r="J85" s="36"/>
      <c r="K85" s="36"/>
      <c r="L85" s="36"/>
      <c r="M85" s="36"/>
      <c r="N85" s="36"/>
      <c r="O85" s="36"/>
      <c r="P85" s="36"/>
      <c r="Q85" s="36"/>
      <c r="R85" s="36"/>
      <c r="S85" s="36"/>
      <c r="T85" s="36"/>
      <c r="U85" s="36"/>
      <c r="V85" s="5"/>
    </row>
    <row r="86" spans="1:22" ht="15.75" thickBot="1" x14ac:dyDescent="0.3">
      <c r="A86" s="15">
        <v>72</v>
      </c>
      <c r="B86" s="109"/>
      <c r="C86" s="93"/>
      <c r="D86" s="94"/>
      <c r="E86" s="108" t="e">
        <f t="shared" si="5"/>
        <v>#N/A</v>
      </c>
      <c r="F86" s="86" t="e">
        <f t="shared" si="6"/>
        <v>#N/A</v>
      </c>
      <c r="G86" s="86" t="e">
        <f t="shared" si="7"/>
        <v>#N/A</v>
      </c>
      <c r="H86" s="87" t="e">
        <f t="shared" si="8"/>
        <v>#N/A</v>
      </c>
      <c r="I86" s="15" t="str">
        <f t="shared" si="9"/>
        <v/>
      </c>
      <c r="J86" s="36"/>
      <c r="K86" s="36"/>
      <c r="L86" s="36"/>
      <c r="M86" s="36"/>
      <c r="N86" s="36"/>
      <c r="O86" s="36"/>
      <c r="P86" s="36"/>
      <c r="Q86" s="36"/>
      <c r="R86" s="36"/>
      <c r="S86" s="36"/>
      <c r="T86" s="36"/>
      <c r="U86" s="36"/>
      <c r="V86" s="5"/>
    </row>
    <row r="87" spans="1:22" ht="15.75" thickBot="1" x14ac:dyDescent="0.3">
      <c r="A87" s="15">
        <v>73</v>
      </c>
      <c r="B87" s="109"/>
      <c r="C87" s="93"/>
      <c r="D87" s="94"/>
      <c r="E87" s="108" t="e">
        <f t="shared" si="5"/>
        <v>#N/A</v>
      </c>
      <c r="F87" s="86" t="e">
        <f t="shared" si="6"/>
        <v>#N/A</v>
      </c>
      <c r="G87" s="86" t="e">
        <f t="shared" si="7"/>
        <v>#N/A</v>
      </c>
      <c r="H87" s="87" t="e">
        <f t="shared" si="8"/>
        <v>#N/A</v>
      </c>
      <c r="I87" s="15" t="str">
        <f t="shared" si="9"/>
        <v/>
      </c>
      <c r="J87" s="36"/>
      <c r="K87" s="36"/>
      <c r="L87" s="36"/>
      <c r="M87" s="36"/>
      <c r="N87" s="36"/>
      <c r="O87" s="36"/>
      <c r="P87" s="36"/>
      <c r="Q87" s="36"/>
      <c r="R87" s="36"/>
      <c r="S87" s="36"/>
      <c r="T87" s="36"/>
      <c r="U87" s="36"/>
      <c r="V87" s="5"/>
    </row>
    <row r="88" spans="1:22" ht="15.75" thickBot="1" x14ac:dyDescent="0.3">
      <c r="A88" s="15">
        <v>74</v>
      </c>
      <c r="B88" s="109"/>
      <c r="C88" s="93"/>
      <c r="D88" s="94"/>
      <c r="E88" s="108" t="e">
        <f t="shared" si="5"/>
        <v>#N/A</v>
      </c>
      <c r="F88" s="86" t="e">
        <f t="shared" si="6"/>
        <v>#N/A</v>
      </c>
      <c r="G88" s="86" t="e">
        <f t="shared" si="7"/>
        <v>#N/A</v>
      </c>
      <c r="H88" s="87" t="e">
        <f t="shared" si="8"/>
        <v>#N/A</v>
      </c>
      <c r="I88" s="15" t="str">
        <f t="shared" si="9"/>
        <v/>
      </c>
      <c r="J88" s="36"/>
      <c r="K88" s="36"/>
      <c r="L88" s="36"/>
      <c r="M88" s="36"/>
      <c r="N88" s="36"/>
      <c r="O88" s="36"/>
      <c r="P88" s="36"/>
      <c r="Q88" s="36"/>
      <c r="R88" s="36"/>
      <c r="S88" s="36"/>
      <c r="T88" s="36"/>
      <c r="U88" s="36"/>
      <c r="V88" s="5"/>
    </row>
    <row r="89" spans="1:22" ht="15.75" thickBot="1" x14ac:dyDescent="0.3">
      <c r="A89" s="15">
        <v>75</v>
      </c>
      <c r="B89" s="109"/>
      <c r="C89" s="93"/>
      <c r="D89" s="94"/>
      <c r="E89" s="108" t="e">
        <f t="shared" si="5"/>
        <v>#N/A</v>
      </c>
      <c r="F89" s="86" t="e">
        <f t="shared" si="6"/>
        <v>#N/A</v>
      </c>
      <c r="G89" s="86" t="e">
        <f t="shared" si="7"/>
        <v>#N/A</v>
      </c>
      <c r="H89" s="87" t="e">
        <f t="shared" si="8"/>
        <v>#N/A</v>
      </c>
      <c r="I89" s="15" t="str">
        <f t="shared" si="9"/>
        <v/>
      </c>
      <c r="J89" s="36"/>
      <c r="K89" s="36"/>
      <c r="L89" s="36"/>
      <c r="M89" s="36"/>
      <c r="N89" s="36"/>
      <c r="O89" s="36"/>
      <c r="P89" s="36"/>
      <c r="Q89" s="36"/>
      <c r="R89" s="36"/>
      <c r="S89" s="36"/>
      <c r="T89" s="36"/>
      <c r="U89" s="36"/>
      <c r="V89" s="5"/>
    </row>
    <row r="90" spans="1:22" ht="15.75" thickBot="1" x14ac:dyDescent="0.3">
      <c r="A90" s="15">
        <v>76</v>
      </c>
      <c r="B90" s="109"/>
      <c r="C90" s="93"/>
      <c r="D90" s="94"/>
      <c r="E90" s="108" t="e">
        <f t="shared" si="5"/>
        <v>#N/A</v>
      </c>
      <c r="F90" s="86" t="e">
        <f t="shared" si="6"/>
        <v>#N/A</v>
      </c>
      <c r="G90" s="86" t="e">
        <f t="shared" si="7"/>
        <v>#N/A</v>
      </c>
      <c r="H90" s="87" t="e">
        <f t="shared" si="8"/>
        <v>#N/A</v>
      </c>
      <c r="I90" s="15" t="str">
        <f t="shared" si="9"/>
        <v/>
      </c>
      <c r="J90" s="36"/>
      <c r="K90" s="36"/>
      <c r="L90" s="36"/>
      <c r="M90" s="36"/>
      <c r="N90" s="36"/>
      <c r="O90" s="36"/>
      <c r="P90" s="36"/>
      <c r="Q90" s="36"/>
      <c r="R90" s="36"/>
      <c r="S90" s="36"/>
      <c r="T90" s="36"/>
      <c r="U90" s="36"/>
      <c r="V90" s="5"/>
    </row>
    <row r="91" spans="1:22" ht="15.75" thickBot="1" x14ac:dyDescent="0.3">
      <c r="A91" s="15">
        <v>77</v>
      </c>
      <c r="B91" s="109"/>
      <c r="C91" s="93"/>
      <c r="D91" s="94"/>
      <c r="E91" s="108" t="e">
        <f t="shared" si="5"/>
        <v>#N/A</v>
      </c>
      <c r="F91" s="86" t="e">
        <f t="shared" si="6"/>
        <v>#N/A</v>
      </c>
      <c r="G91" s="86" t="e">
        <f t="shared" si="7"/>
        <v>#N/A</v>
      </c>
      <c r="H91" s="87" t="e">
        <f t="shared" si="8"/>
        <v>#N/A</v>
      </c>
      <c r="I91" s="15" t="str">
        <f t="shared" si="9"/>
        <v/>
      </c>
      <c r="J91" s="36"/>
      <c r="K91" s="36"/>
      <c r="L91" s="36"/>
      <c r="M91" s="36"/>
      <c r="N91" s="36"/>
      <c r="O91" s="36"/>
      <c r="P91" s="36"/>
      <c r="Q91" s="36"/>
      <c r="R91" s="36"/>
      <c r="S91" s="36"/>
      <c r="T91" s="36"/>
      <c r="U91" s="36"/>
      <c r="V91" s="5"/>
    </row>
    <row r="92" spans="1:22" ht="15.75" thickBot="1" x14ac:dyDescent="0.3">
      <c r="A92" s="15">
        <v>78</v>
      </c>
      <c r="B92" s="109"/>
      <c r="C92" s="93"/>
      <c r="D92" s="94"/>
      <c r="E92" s="108" t="e">
        <f t="shared" si="5"/>
        <v>#N/A</v>
      </c>
      <c r="F92" s="86" t="e">
        <f t="shared" si="6"/>
        <v>#N/A</v>
      </c>
      <c r="G92" s="86" t="e">
        <f t="shared" si="7"/>
        <v>#N/A</v>
      </c>
      <c r="H92" s="87" t="e">
        <f t="shared" si="8"/>
        <v>#N/A</v>
      </c>
      <c r="I92" s="15" t="str">
        <f t="shared" si="9"/>
        <v/>
      </c>
      <c r="J92" s="36"/>
      <c r="K92" s="36"/>
      <c r="L92" s="36"/>
      <c r="M92" s="36"/>
      <c r="N92" s="36"/>
      <c r="O92" s="36"/>
      <c r="P92" s="36"/>
      <c r="Q92" s="36"/>
      <c r="R92" s="36"/>
      <c r="S92" s="36"/>
      <c r="T92" s="36"/>
      <c r="U92" s="36"/>
      <c r="V92" s="5"/>
    </row>
    <row r="93" spans="1:22" ht="15.75" thickBot="1" x14ac:dyDescent="0.3">
      <c r="A93" s="15">
        <v>79</v>
      </c>
      <c r="B93" s="109"/>
      <c r="C93" s="93"/>
      <c r="D93" s="94"/>
      <c r="E93" s="108" t="e">
        <f t="shared" si="5"/>
        <v>#N/A</v>
      </c>
      <c r="F93" s="86" t="e">
        <f t="shared" si="6"/>
        <v>#N/A</v>
      </c>
      <c r="G93" s="86" t="e">
        <f t="shared" si="7"/>
        <v>#N/A</v>
      </c>
      <c r="H93" s="87" t="e">
        <f t="shared" si="8"/>
        <v>#N/A</v>
      </c>
      <c r="I93" s="15" t="str">
        <f t="shared" si="9"/>
        <v/>
      </c>
      <c r="J93" s="36"/>
      <c r="K93" s="36"/>
      <c r="L93" s="36"/>
      <c r="M93" s="36"/>
      <c r="N93" s="36"/>
      <c r="O93" s="36"/>
      <c r="P93" s="36"/>
      <c r="Q93" s="36"/>
      <c r="R93" s="36"/>
      <c r="S93" s="36"/>
      <c r="T93" s="36"/>
      <c r="U93" s="36"/>
      <c r="V93" s="5"/>
    </row>
    <row r="94" spans="1:22" ht="15.75" thickBot="1" x14ac:dyDescent="0.3">
      <c r="A94" s="15">
        <v>80</v>
      </c>
      <c r="B94" s="109"/>
      <c r="C94" s="93"/>
      <c r="D94" s="94"/>
      <c r="E94" s="108" t="e">
        <f t="shared" si="5"/>
        <v>#N/A</v>
      </c>
      <c r="F94" s="86" t="e">
        <f t="shared" si="6"/>
        <v>#N/A</v>
      </c>
      <c r="G94" s="86" t="e">
        <f t="shared" si="7"/>
        <v>#N/A</v>
      </c>
      <c r="H94" s="87" t="e">
        <f t="shared" si="8"/>
        <v>#N/A</v>
      </c>
      <c r="I94" s="15" t="str">
        <f t="shared" si="9"/>
        <v/>
      </c>
      <c r="J94" s="36"/>
      <c r="K94" s="36"/>
      <c r="L94" s="36"/>
      <c r="M94" s="36"/>
      <c r="N94" s="36"/>
      <c r="O94" s="36"/>
      <c r="P94" s="36"/>
      <c r="Q94" s="36"/>
      <c r="R94" s="36"/>
      <c r="S94" s="36"/>
      <c r="T94" s="36"/>
      <c r="U94" s="36"/>
      <c r="V94" s="5"/>
    </row>
    <row r="95" spans="1:22" ht="15.75" thickBot="1" x14ac:dyDescent="0.3">
      <c r="A95" s="15">
        <v>81</v>
      </c>
      <c r="B95" s="109"/>
      <c r="C95" s="93"/>
      <c r="D95" s="94"/>
      <c r="E95" s="108" t="e">
        <f t="shared" si="5"/>
        <v>#N/A</v>
      </c>
      <c r="F95" s="86" t="e">
        <f t="shared" si="6"/>
        <v>#N/A</v>
      </c>
      <c r="G95" s="86" t="e">
        <f t="shared" si="7"/>
        <v>#N/A</v>
      </c>
      <c r="H95" s="87" t="e">
        <f t="shared" si="8"/>
        <v>#N/A</v>
      </c>
      <c r="I95" s="15" t="str">
        <f t="shared" si="9"/>
        <v/>
      </c>
      <c r="J95" s="36"/>
      <c r="K95" s="36"/>
      <c r="L95" s="36"/>
      <c r="M95" s="36"/>
      <c r="N95" s="36"/>
      <c r="O95" s="36"/>
      <c r="P95" s="36"/>
      <c r="Q95" s="36"/>
      <c r="R95" s="36"/>
      <c r="S95" s="36"/>
      <c r="T95" s="36"/>
      <c r="U95" s="36"/>
      <c r="V95" s="5"/>
    </row>
    <row r="96" spans="1:22" ht="15.75" thickBot="1" x14ac:dyDescent="0.3">
      <c r="A96" s="15">
        <v>82</v>
      </c>
      <c r="B96" s="109"/>
      <c r="C96" s="93"/>
      <c r="D96" s="94"/>
      <c r="E96" s="108" t="e">
        <f t="shared" si="5"/>
        <v>#N/A</v>
      </c>
      <c r="F96" s="86" t="e">
        <f t="shared" si="6"/>
        <v>#N/A</v>
      </c>
      <c r="G96" s="86" t="e">
        <f t="shared" si="7"/>
        <v>#N/A</v>
      </c>
      <c r="H96" s="87" t="e">
        <f t="shared" si="8"/>
        <v>#N/A</v>
      </c>
      <c r="I96" s="15" t="str">
        <f t="shared" si="9"/>
        <v/>
      </c>
      <c r="J96" s="36"/>
      <c r="K96" s="36"/>
      <c r="L96" s="36"/>
      <c r="M96" s="36"/>
      <c r="N96" s="36"/>
      <c r="O96" s="36"/>
      <c r="P96" s="36"/>
      <c r="Q96" s="36"/>
      <c r="R96" s="36"/>
      <c r="S96" s="36"/>
      <c r="T96" s="36"/>
      <c r="U96" s="36"/>
      <c r="V96" s="5"/>
    </row>
    <row r="97" spans="1:22" ht="15.75" thickBot="1" x14ac:dyDescent="0.3">
      <c r="A97" s="15">
        <v>83</v>
      </c>
      <c r="B97" s="109"/>
      <c r="C97" s="93"/>
      <c r="D97" s="94"/>
      <c r="E97" s="108" t="e">
        <f t="shared" si="5"/>
        <v>#N/A</v>
      </c>
      <c r="F97" s="86" t="e">
        <f t="shared" si="6"/>
        <v>#N/A</v>
      </c>
      <c r="G97" s="86" t="e">
        <f t="shared" si="7"/>
        <v>#N/A</v>
      </c>
      <c r="H97" s="87" t="e">
        <f t="shared" si="8"/>
        <v>#N/A</v>
      </c>
      <c r="I97" s="15" t="str">
        <f t="shared" si="9"/>
        <v/>
      </c>
      <c r="J97" s="36"/>
      <c r="K97" s="36"/>
      <c r="L97" s="36"/>
      <c r="M97" s="36"/>
      <c r="N97" s="36"/>
      <c r="O97" s="36"/>
      <c r="P97" s="36"/>
      <c r="Q97" s="36"/>
      <c r="R97" s="36"/>
      <c r="S97" s="36"/>
      <c r="T97" s="36"/>
      <c r="U97" s="36"/>
      <c r="V97" s="5"/>
    </row>
    <row r="98" spans="1:22" ht="15.75" thickBot="1" x14ac:dyDescent="0.3">
      <c r="A98" s="15">
        <v>84</v>
      </c>
      <c r="B98" s="109"/>
      <c r="C98" s="93"/>
      <c r="D98" s="94"/>
      <c r="E98" s="108" t="e">
        <f t="shared" si="5"/>
        <v>#N/A</v>
      </c>
      <c r="F98" s="86" t="e">
        <f t="shared" si="6"/>
        <v>#N/A</v>
      </c>
      <c r="G98" s="86" t="e">
        <f t="shared" si="7"/>
        <v>#N/A</v>
      </c>
      <c r="H98" s="87" t="e">
        <f t="shared" si="8"/>
        <v>#N/A</v>
      </c>
      <c r="I98" s="15" t="str">
        <f t="shared" si="9"/>
        <v/>
      </c>
      <c r="J98" s="36"/>
      <c r="K98" s="36"/>
      <c r="L98" s="36"/>
      <c r="M98" s="36"/>
      <c r="N98" s="36"/>
      <c r="O98" s="36"/>
      <c r="P98" s="36"/>
      <c r="Q98" s="36"/>
      <c r="R98" s="36"/>
      <c r="S98" s="36"/>
      <c r="T98" s="36"/>
      <c r="U98" s="36"/>
      <c r="V98" s="5"/>
    </row>
    <row r="99" spans="1:22" ht="15.75" thickBot="1" x14ac:dyDescent="0.3">
      <c r="A99" s="15">
        <v>85</v>
      </c>
      <c r="B99" s="109"/>
      <c r="C99" s="93"/>
      <c r="D99" s="94"/>
      <c r="E99" s="108" t="e">
        <f t="shared" si="5"/>
        <v>#N/A</v>
      </c>
      <c r="F99" s="86" t="e">
        <f t="shared" si="6"/>
        <v>#N/A</v>
      </c>
      <c r="G99" s="86" t="e">
        <f t="shared" si="7"/>
        <v>#N/A</v>
      </c>
      <c r="H99" s="87" t="e">
        <f t="shared" si="8"/>
        <v>#N/A</v>
      </c>
      <c r="I99" s="15" t="str">
        <f t="shared" si="9"/>
        <v/>
      </c>
      <c r="J99" s="36"/>
      <c r="K99" s="36"/>
      <c r="L99" s="36"/>
      <c r="M99" s="36"/>
      <c r="N99" s="36"/>
      <c r="O99" s="36"/>
      <c r="P99" s="36"/>
      <c r="Q99" s="36"/>
      <c r="R99" s="36"/>
      <c r="S99" s="36"/>
      <c r="T99" s="36"/>
      <c r="U99" s="36"/>
      <c r="V99" s="5"/>
    </row>
    <row r="100" spans="1:22" ht="15.75" thickBot="1" x14ac:dyDescent="0.3">
      <c r="A100" s="15">
        <v>86</v>
      </c>
      <c r="B100" s="109"/>
      <c r="C100" s="93"/>
      <c r="D100" s="94"/>
      <c r="E100" s="108" t="e">
        <f t="shared" si="5"/>
        <v>#N/A</v>
      </c>
      <c r="F100" s="86" t="e">
        <f t="shared" si="6"/>
        <v>#N/A</v>
      </c>
      <c r="G100" s="86" t="e">
        <f t="shared" si="7"/>
        <v>#N/A</v>
      </c>
      <c r="H100" s="87" t="e">
        <f t="shared" si="8"/>
        <v>#N/A</v>
      </c>
      <c r="I100" s="15" t="str">
        <f t="shared" si="9"/>
        <v/>
      </c>
      <c r="J100" s="36"/>
      <c r="K100" s="36"/>
      <c r="L100" s="36"/>
      <c r="M100" s="36"/>
      <c r="N100" s="36"/>
      <c r="O100" s="36"/>
      <c r="P100" s="36"/>
      <c r="Q100" s="36"/>
      <c r="R100" s="36"/>
      <c r="S100" s="36"/>
      <c r="T100" s="36"/>
      <c r="U100" s="36"/>
      <c r="V100" s="5"/>
    </row>
    <row r="101" spans="1:22" ht="15.75" thickBot="1" x14ac:dyDescent="0.3">
      <c r="A101" s="15">
        <v>87</v>
      </c>
      <c r="B101" s="109"/>
      <c r="C101" s="93"/>
      <c r="D101" s="94"/>
      <c r="E101" s="108" t="e">
        <f t="shared" si="5"/>
        <v>#N/A</v>
      </c>
      <c r="F101" s="86" t="e">
        <f t="shared" si="6"/>
        <v>#N/A</v>
      </c>
      <c r="G101" s="86" t="e">
        <f t="shared" si="7"/>
        <v>#N/A</v>
      </c>
      <c r="H101" s="87" t="e">
        <f t="shared" si="8"/>
        <v>#N/A</v>
      </c>
      <c r="I101" s="15" t="str">
        <f t="shared" si="9"/>
        <v/>
      </c>
      <c r="J101" s="36"/>
      <c r="K101" s="36"/>
      <c r="L101" s="36"/>
      <c r="M101" s="36"/>
      <c r="N101" s="36"/>
      <c r="O101" s="36"/>
      <c r="P101" s="36"/>
      <c r="Q101" s="36"/>
      <c r="R101" s="36"/>
      <c r="S101" s="36"/>
      <c r="T101" s="36"/>
      <c r="U101" s="36"/>
      <c r="V101" s="5"/>
    </row>
    <row r="102" spans="1:22" ht="15.75" thickBot="1" x14ac:dyDescent="0.3">
      <c r="A102" s="15">
        <v>88</v>
      </c>
      <c r="B102" s="109"/>
      <c r="C102" s="93"/>
      <c r="D102" s="94"/>
      <c r="E102" s="108" t="e">
        <f t="shared" si="5"/>
        <v>#N/A</v>
      </c>
      <c r="F102" s="86" t="e">
        <f t="shared" si="6"/>
        <v>#N/A</v>
      </c>
      <c r="G102" s="86" t="e">
        <f t="shared" si="7"/>
        <v>#N/A</v>
      </c>
      <c r="H102" s="87" t="e">
        <f t="shared" si="8"/>
        <v>#N/A</v>
      </c>
      <c r="I102" s="15" t="str">
        <f t="shared" si="9"/>
        <v/>
      </c>
      <c r="J102" s="36"/>
      <c r="K102" s="36"/>
      <c r="L102" s="36"/>
      <c r="M102" s="36"/>
      <c r="N102" s="36"/>
      <c r="O102" s="36"/>
      <c r="P102" s="36"/>
      <c r="Q102" s="36"/>
      <c r="R102" s="36"/>
      <c r="S102" s="36"/>
      <c r="T102" s="36"/>
      <c r="U102" s="36"/>
      <c r="V102" s="5"/>
    </row>
    <row r="103" spans="1:22" ht="15.75" thickBot="1" x14ac:dyDescent="0.3">
      <c r="A103" s="15">
        <v>89</v>
      </c>
      <c r="B103" s="109"/>
      <c r="C103" s="93"/>
      <c r="D103" s="94"/>
      <c r="E103" s="108" t="e">
        <f t="shared" si="5"/>
        <v>#N/A</v>
      </c>
      <c r="F103" s="86" t="e">
        <f t="shared" si="6"/>
        <v>#N/A</v>
      </c>
      <c r="G103" s="86" t="e">
        <f t="shared" si="7"/>
        <v>#N/A</v>
      </c>
      <c r="H103" s="87" t="e">
        <f t="shared" si="8"/>
        <v>#N/A</v>
      </c>
      <c r="I103" s="15" t="str">
        <f t="shared" si="9"/>
        <v/>
      </c>
      <c r="J103" s="36"/>
      <c r="K103" s="36"/>
      <c r="L103" s="36"/>
      <c r="M103" s="36"/>
      <c r="N103" s="36"/>
      <c r="O103" s="36"/>
      <c r="P103" s="36"/>
      <c r="Q103" s="36"/>
      <c r="R103" s="36"/>
      <c r="S103" s="36"/>
      <c r="T103" s="36"/>
      <c r="U103" s="36"/>
      <c r="V103" s="5"/>
    </row>
    <row r="104" spans="1:22" ht="15.75" thickBot="1" x14ac:dyDescent="0.3">
      <c r="A104" s="15">
        <v>90</v>
      </c>
      <c r="B104" s="109"/>
      <c r="C104" s="93"/>
      <c r="D104" s="94"/>
      <c r="E104" s="108" t="e">
        <f t="shared" si="5"/>
        <v>#N/A</v>
      </c>
      <c r="F104" s="86" t="e">
        <f t="shared" si="6"/>
        <v>#N/A</v>
      </c>
      <c r="G104" s="86" t="e">
        <f t="shared" si="7"/>
        <v>#N/A</v>
      </c>
      <c r="H104" s="87" t="e">
        <f t="shared" si="8"/>
        <v>#N/A</v>
      </c>
      <c r="I104" s="15" t="str">
        <f t="shared" si="9"/>
        <v/>
      </c>
      <c r="J104" s="36"/>
      <c r="K104" s="36"/>
      <c r="L104" s="36"/>
      <c r="M104" s="36"/>
      <c r="N104" s="36"/>
      <c r="O104" s="36"/>
      <c r="P104" s="36"/>
      <c r="Q104" s="36"/>
      <c r="R104" s="36"/>
      <c r="S104" s="36"/>
      <c r="T104" s="36"/>
      <c r="U104" s="36"/>
      <c r="V104" s="5"/>
    </row>
    <row r="105" spans="1:22" ht="15.75" thickBot="1" x14ac:dyDescent="0.3">
      <c r="A105" s="15">
        <v>91</v>
      </c>
      <c r="B105" s="109"/>
      <c r="C105" s="93"/>
      <c r="D105" s="94"/>
      <c r="E105" s="108" t="e">
        <f t="shared" si="5"/>
        <v>#N/A</v>
      </c>
      <c r="F105" s="86" t="e">
        <f t="shared" si="6"/>
        <v>#N/A</v>
      </c>
      <c r="G105" s="86" t="e">
        <f t="shared" si="7"/>
        <v>#N/A</v>
      </c>
      <c r="H105" s="87" t="e">
        <f t="shared" si="8"/>
        <v>#N/A</v>
      </c>
      <c r="I105" s="15" t="str">
        <f t="shared" si="9"/>
        <v/>
      </c>
      <c r="J105" s="36"/>
      <c r="K105" s="36"/>
      <c r="L105" s="36"/>
      <c r="M105" s="36"/>
      <c r="N105" s="36"/>
      <c r="O105" s="36"/>
      <c r="P105" s="36"/>
      <c r="Q105" s="36"/>
      <c r="R105" s="36"/>
      <c r="S105" s="36"/>
      <c r="T105" s="36"/>
      <c r="U105" s="36"/>
      <c r="V105" s="5"/>
    </row>
    <row r="106" spans="1:22" ht="15.75" thickBot="1" x14ac:dyDescent="0.3">
      <c r="A106" s="15">
        <v>92</v>
      </c>
      <c r="B106" s="109"/>
      <c r="C106" s="93"/>
      <c r="D106" s="94"/>
      <c r="E106" s="108" t="e">
        <f t="shared" si="5"/>
        <v>#N/A</v>
      </c>
      <c r="F106" s="86" t="e">
        <f t="shared" si="6"/>
        <v>#N/A</v>
      </c>
      <c r="G106" s="86" t="e">
        <f t="shared" si="7"/>
        <v>#N/A</v>
      </c>
      <c r="H106" s="87" t="e">
        <f t="shared" si="8"/>
        <v>#N/A</v>
      </c>
      <c r="I106" s="15" t="str">
        <f t="shared" si="9"/>
        <v/>
      </c>
      <c r="J106" s="36"/>
      <c r="K106" s="36"/>
      <c r="L106" s="36"/>
      <c r="M106" s="36"/>
      <c r="N106" s="36"/>
      <c r="O106" s="36"/>
      <c r="P106" s="36"/>
      <c r="Q106" s="36"/>
      <c r="R106" s="36"/>
      <c r="S106" s="36"/>
      <c r="T106" s="36"/>
      <c r="U106" s="36"/>
      <c r="V106" s="5"/>
    </row>
    <row r="107" spans="1:22" ht="15.75" thickBot="1" x14ac:dyDescent="0.3">
      <c r="A107" s="15">
        <v>93</v>
      </c>
      <c r="B107" s="109"/>
      <c r="C107" s="93"/>
      <c r="D107" s="94"/>
      <c r="E107" s="108" t="e">
        <f t="shared" si="5"/>
        <v>#N/A</v>
      </c>
      <c r="F107" s="86" t="e">
        <f t="shared" si="6"/>
        <v>#N/A</v>
      </c>
      <c r="G107" s="86" t="e">
        <f t="shared" si="7"/>
        <v>#N/A</v>
      </c>
      <c r="H107" s="87" t="e">
        <f t="shared" si="8"/>
        <v>#N/A</v>
      </c>
      <c r="I107" s="15" t="str">
        <f t="shared" si="9"/>
        <v/>
      </c>
      <c r="J107" s="36"/>
      <c r="K107" s="36"/>
      <c r="L107" s="36"/>
      <c r="M107" s="36"/>
      <c r="N107" s="36"/>
      <c r="O107" s="36"/>
      <c r="P107" s="36"/>
      <c r="Q107" s="36"/>
      <c r="R107" s="36"/>
      <c r="S107" s="36"/>
      <c r="T107" s="36"/>
      <c r="U107" s="36"/>
      <c r="V107" s="5"/>
    </row>
    <row r="108" spans="1:22" ht="15.75" thickBot="1" x14ac:dyDescent="0.3">
      <c r="A108" s="15">
        <v>94</v>
      </c>
      <c r="B108" s="109"/>
      <c r="C108" s="93"/>
      <c r="D108" s="94"/>
      <c r="E108" s="108" t="e">
        <f t="shared" si="5"/>
        <v>#N/A</v>
      </c>
      <c r="F108" s="86" t="e">
        <f t="shared" si="6"/>
        <v>#N/A</v>
      </c>
      <c r="G108" s="86" t="e">
        <f t="shared" si="7"/>
        <v>#N/A</v>
      </c>
      <c r="H108" s="87" t="e">
        <f t="shared" si="8"/>
        <v>#N/A</v>
      </c>
      <c r="I108" s="15" t="str">
        <f t="shared" si="9"/>
        <v/>
      </c>
      <c r="J108" s="36"/>
      <c r="K108" s="36"/>
      <c r="L108" s="36"/>
      <c r="M108" s="36"/>
      <c r="N108" s="36"/>
      <c r="O108" s="36"/>
      <c r="P108" s="36"/>
      <c r="Q108" s="36"/>
      <c r="R108" s="36"/>
      <c r="S108" s="36"/>
      <c r="T108" s="36"/>
      <c r="U108" s="36"/>
      <c r="V108" s="5"/>
    </row>
    <row r="109" spans="1:22" ht="15.75" thickBot="1" x14ac:dyDescent="0.3">
      <c r="A109" s="15">
        <v>95</v>
      </c>
      <c r="B109" s="109"/>
      <c r="C109" s="93"/>
      <c r="D109" s="94"/>
      <c r="E109" s="108" t="e">
        <f t="shared" si="5"/>
        <v>#N/A</v>
      </c>
      <c r="F109" s="86" t="e">
        <f t="shared" si="6"/>
        <v>#N/A</v>
      </c>
      <c r="G109" s="86" t="e">
        <f t="shared" si="7"/>
        <v>#N/A</v>
      </c>
      <c r="H109" s="87" t="e">
        <f t="shared" si="8"/>
        <v>#N/A</v>
      </c>
      <c r="I109" s="15" t="str">
        <f t="shared" si="9"/>
        <v/>
      </c>
      <c r="J109" s="36"/>
      <c r="K109" s="36"/>
      <c r="L109" s="36"/>
      <c r="M109" s="36"/>
      <c r="N109" s="36"/>
      <c r="O109" s="36"/>
      <c r="P109" s="36"/>
      <c r="Q109" s="36"/>
      <c r="R109" s="36"/>
      <c r="S109" s="36"/>
      <c r="T109" s="36"/>
      <c r="U109" s="36"/>
      <c r="V109" s="5"/>
    </row>
    <row r="110" spans="1:22" ht="15.75" thickBot="1" x14ac:dyDescent="0.3">
      <c r="A110" s="15">
        <v>96</v>
      </c>
      <c r="B110" s="109"/>
      <c r="C110" s="93"/>
      <c r="D110" s="94"/>
      <c r="E110" s="108" t="e">
        <f t="shared" si="5"/>
        <v>#N/A</v>
      </c>
      <c r="F110" s="86" t="e">
        <f t="shared" si="6"/>
        <v>#N/A</v>
      </c>
      <c r="G110" s="86" t="e">
        <f t="shared" si="7"/>
        <v>#N/A</v>
      </c>
      <c r="H110" s="87" t="e">
        <f t="shared" si="8"/>
        <v>#N/A</v>
      </c>
      <c r="I110" s="15" t="str">
        <f t="shared" si="9"/>
        <v/>
      </c>
      <c r="J110" s="36"/>
      <c r="K110" s="36"/>
      <c r="L110" s="36"/>
      <c r="M110" s="36"/>
      <c r="N110" s="36"/>
      <c r="O110" s="36"/>
      <c r="P110" s="36"/>
      <c r="Q110" s="36"/>
      <c r="R110" s="36"/>
      <c r="S110" s="36"/>
      <c r="T110" s="36"/>
      <c r="U110" s="36"/>
      <c r="V110" s="5"/>
    </row>
    <row r="111" spans="1:22" ht="15.75" thickBot="1" x14ac:dyDescent="0.3">
      <c r="A111" s="15">
        <v>97</v>
      </c>
      <c r="B111" s="109"/>
      <c r="C111" s="93"/>
      <c r="D111" s="94"/>
      <c r="E111" s="108" t="e">
        <f t="shared" si="5"/>
        <v>#N/A</v>
      </c>
      <c r="F111" s="86" t="e">
        <f t="shared" si="6"/>
        <v>#N/A</v>
      </c>
      <c r="G111" s="86" t="e">
        <f t="shared" si="7"/>
        <v>#N/A</v>
      </c>
      <c r="H111" s="87" t="e">
        <f t="shared" si="8"/>
        <v>#N/A</v>
      </c>
      <c r="I111" s="15" t="str">
        <f t="shared" si="9"/>
        <v/>
      </c>
      <c r="J111" s="36"/>
      <c r="K111" s="36"/>
      <c r="L111" s="36"/>
      <c r="M111" s="36"/>
      <c r="N111" s="36"/>
      <c r="O111" s="36"/>
      <c r="P111" s="36"/>
      <c r="Q111" s="36"/>
      <c r="R111" s="36"/>
      <c r="S111" s="36"/>
      <c r="T111" s="36"/>
      <c r="U111" s="36"/>
      <c r="V111" s="5"/>
    </row>
    <row r="112" spans="1:22" ht="15.75" thickBot="1" x14ac:dyDescent="0.3">
      <c r="A112" s="15">
        <v>98</v>
      </c>
      <c r="B112" s="109"/>
      <c r="C112" s="93"/>
      <c r="D112" s="94"/>
      <c r="E112" s="108" t="e">
        <f t="shared" si="5"/>
        <v>#N/A</v>
      </c>
      <c r="F112" s="86" t="e">
        <f t="shared" si="6"/>
        <v>#N/A</v>
      </c>
      <c r="G112" s="86" t="e">
        <f t="shared" si="7"/>
        <v>#N/A</v>
      </c>
      <c r="H112" s="87" t="e">
        <f t="shared" si="8"/>
        <v>#N/A</v>
      </c>
      <c r="I112" s="15" t="str">
        <f t="shared" si="9"/>
        <v/>
      </c>
      <c r="J112" s="36"/>
      <c r="K112" s="36"/>
      <c r="L112" s="36"/>
      <c r="M112" s="36"/>
      <c r="N112" s="36"/>
      <c r="O112" s="36"/>
      <c r="P112" s="36"/>
      <c r="Q112" s="36"/>
      <c r="R112" s="36"/>
      <c r="S112" s="36"/>
      <c r="T112" s="36"/>
      <c r="U112" s="36"/>
      <c r="V112" s="5"/>
    </row>
    <row r="113" spans="1:22" ht="15.75" thickBot="1" x14ac:dyDescent="0.3">
      <c r="A113" s="15">
        <v>99</v>
      </c>
      <c r="B113" s="109"/>
      <c r="C113" s="93"/>
      <c r="D113" s="94"/>
      <c r="E113" s="108" t="e">
        <f t="shared" si="5"/>
        <v>#N/A</v>
      </c>
      <c r="F113" s="86" t="e">
        <f t="shared" si="6"/>
        <v>#N/A</v>
      </c>
      <c r="G113" s="86" t="e">
        <f t="shared" si="7"/>
        <v>#N/A</v>
      </c>
      <c r="H113" s="87" t="e">
        <f t="shared" si="8"/>
        <v>#N/A</v>
      </c>
      <c r="I113" s="15" t="str">
        <f t="shared" si="9"/>
        <v/>
      </c>
      <c r="J113" s="36"/>
      <c r="K113" s="36"/>
      <c r="L113" s="36"/>
      <c r="M113" s="36"/>
      <c r="N113" s="36"/>
      <c r="O113" s="36"/>
      <c r="P113" s="36"/>
      <c r="Q113" s="36"/>
      <c r="R113" s="36"/>
      <c r="S113" s="36"/>
      <c r="T113" s="36"/>
      <c r="U113" s="36"/>
      <c r="V113" s="5"/>
    </row>
    <row r="114" spans="1:22" ht="15.75" thickBot="1" x14ac:dyDescent="0.3">
      <c r="A114" s="15">
        <v>100</v>
      </c>
      <c r="B114" s="109"/>
      <c r="C114" s="93"/>
      <c r="D114" s="94"/>
      <c r="E114" s="108" t="e">
        <f t="shared" si="5"/>
        <v>#N/A</v>
      </c>
      <c r="F114" s="86" t="e">
        <f t="shared" si="6"/>
        <v>#N/A</v>
      </c>
      <c r="G114" s="86" t="e">
        <f t="shared" si="7"/>
        <v>#N/A</v>
      </c>
      <c r="H114" s="87" t="e">
        <f t="shared" si="8"/>
        <v>#N/A</v>
      </c>
      <c r="I114" s="15" t="str">
        <f t="shared" si="9"/>
        <v/>
      </c>
      <c r="J114" s="5"/>
      <c r="K114" s="5"/>
      <c r="L114" s="5"/>
      <c r="M114" s="5"/>
      <c r="N114" s="5"/>
      <c r="O114" s="5"/>
      <c r="P114" s="5"/>
      <c r="Q114" s="5"/>
      <c r="R114" s="5"/>
      <c r="S114" s="5"/>
      <c r="T114" s="5"/>
      <c r="U114" s="5"/>
      <c r="V114" s="5"/>
    </row>
    <row r="115" spans="1:22" x14ac:dyDescent="0.25">
      <c r="A115" s="5"/>
      <c r="B115" s="5"/>
      <c r="C115" s="5"/>
      <c r="D115" s="5"/>
      <c r="E115" s="5"/>
      <c r="F115" s="5"/>
      <c r="G115" s="5"/>
      <c r="H115" s="5"/>
      <c r="I115" s="5"/>
      <c r="J115" s="9"/>
      <c r="K115" s="5"/>
      <c r="L115" s="5"/>
      <c r="M115" s="5"/>
      <c r="N115" s="5"/>
      <c r="O115" s="5"/>
      <c r="P115" s="5"/>
      <c r="Q115" s="5"/>
      <c r="R115" s="5"/>
      <c r="S115" s="5"/>
      <c r="T115" s="5"/>
      <c r="U115" s="5"/>
      <c r="V115" s="5"/>
    </row>
    <row r="116" spans="1:22" x14ac:dyDescent="0.25">
      <c r="J116" s="135"/>
    </row>
  </sheetData>
  <sheetProtection algorithmName="SHA-512" hashValue="QucZu9Ah8+pY2T177BL6lsQ3erdc1V9VjAKLUs58HpbZvOA2sXWtuCuFSRgFenwRc5lbxuHUEAeHn2qOg/s+jA==" saltValue="RVPA/aJHaox24cYi2ImlAg==" spinCount="100000" sheet="1" scenarios="1" formatCells="0"/>
  <mergeCells count="9">
    <mergeCell ref="L5:Q5"/>
    <mergeCell ref="L6:Q6"/>
    <mergeCell ref="L7:Q7"/>
    <mergeCell ref="J37:K37"/>
    <mergeCell ref="C7:D7"/>
    <mergeCell ref="C8:D8"/>
    <mergeCell ref="C9:D9"/>
    <mergeCell ref="C10:D10"/>
    <mergeCell ref="C12:D12"/>
  </mergeCells>
  <conditionalFormatting sqref="E15">
    <cfRule type="cellIs" dxfId="2395" priority="201" stopIfTrue="1" operator="greaterThan">
      <formula>$H$15</formula>
    </cfRule>
    <cfRule type="cellIs" dxfId="2394" priority="202" stopIfTrue="1" operator="lessThan">
      <formula>$G$15</formula>
    </cfRule>
  </conditionalFormatting>
  <conditionalFormatting sqref="E16">
    <cfRule type="cellIs" dxfId="2393" priority="199" stopIfTrue="1" operator="greaterThan">
      <formula>$H$16</formula>
    </cfRule>
    <cfRule type="cellIs" dxfId="2392" priority="200" stopIfTrue="1" operator="lessThan">
      <formula>$G$16</formula>
    </cfRule>
  </conditionalFormatting>
  <conditionalFormatting sqref="E17">
    <cfRule type="cellIs" dxfId="2391" priority="195" stopIfTrue="1" operator="greaterThan">
      <formula>$H$17</formula>
    </cfRule>
    <cfRule type="cellIs" dxfId="2390" priority="196" stopIfTrue="1" operator="lessThan">
      <formula>$G$17</formula>
    </cfRule>
  </conditionalFormatting>
  <conditionalFormatting sqref="E18">
    <cfRule type="cellIs" dxfId="2389" priority="193" stopIfTrue="1" operator="greaterThan">
      <formula>$H$18</formula>
    </cfRule>
    <cfRule type="cellIs" dxfId="2388" priority="194" stopIfTrue="1" operator="lessThan">
      <formula>$G$18</formula>
    </cfRule>
  </conditionalFormatting>
  <conditionalFormatting sqref="E19">
    <cfRule type="cellIs" dxfId="2387" priority="191" stopIfTrue="1" operator="greaterThan">
      <formula>$H$19</formula>
    </cfRule>
    <cfRule type="cellIs" dxfId="2386" priority="192" stopIfTrue="1" operator="lessThan">
      <formula>$G$19</formula>
    </cfRule>
  </conditionalFormatting>
  <conditionalFormatting sqref="E20">
    <cfRule type="cellIs" dxfId="2385" priority="189" stopIfTrue="1" operator="greaterThan">
      <formula>$H$20</formula>
    </cfRule>
    <cfRule type="cellIs" dxfId="2384" priority="190" stopIfTrue="1" operator="lessThan">
      <formula>$G$20</formula>
    </cfRule>
  </conditionalFormatting>
  <conditionalFormatting sqref="E21">
    <cfRule type="cellIs" dxfId="2383" priority="187" stopIfTrue="1" operator="greaterThan">
      <formula>$H$21</formula>
    </cfRule>
    <cfRule type="cellIs" dxfId="2382" priority="188" stopIfTrue="1" operator="lessThan">
      <formula>$G$21</formula>
    </cfRule>
  </conditionalFormatting>
  <conditionalFormatting sqref="E22">
    <cfRule type="cellIs" dxfId="2381" priority="185" stopIfTrue="1" operator="greaterThan">
      <formula>$H$22</formula>
    </cfRule>
    <cfRule type="cellIs" dxfId="2380" priority="186" stopIfTrue="1" operator="lessThan">
      <formula>$G$22</formula>
    </cfRule>
  </conditionalFormatting>
  <conditionalFormatting sqref="E23">
    <cfRule type="cellIs" dxfId="2379" priority="183" stopIfTrue="1" operator="greaterThan">
      <formula>$H$23</formula>
    </cfRule>
    <cfRule type="cellIs" dxfId="2378" priority="184" stopIfTrue="1" operator="lessThan">
      <formula>$G$23</formula>
    </cfRule>
  </conditionalFormatting>
  <conditionalFormatting sqref="E24">
    <cfRule type="cellIs" dxfId="2377" priority="181" stopIfTrue="1" operator="greaterThan">
      <formula>$H$24</formula>
    </cfRule>
    <cfRule type="cellIs" dxfId="2376" priority="182" stopIfTrue="1" operator="lessThan">
      <formula>$G$24</formula>
    </cfRule>
  </conditionalFormatting>
  <conditionalFormatting sqref="E25">
    <cfRule type="cellIs" dxfId="2375" priority="179" stopIfTrue="1" operator="greaterThan">
      <formula>$H$25</formula>
    </cfRule>
    <cfRule type="cellIs" dxfId="2374" priority="180" stopIfTrue="1" operator="lessThan">
      <formula>$G$25</formula>
    </cfRule>
  </conditionalFormatting>
  <conditionalFormatting sqref="E26">
    <cfRule type="cellIs" dxfId="2373" priority="177" stopIfTrue="1" operator="greaterThan">
      <formula>$H$26</formula>
    </cfRule>
    <cfRule type="cellIs" dxfId="2372" priority="178" stopIfTrue="1" operator="lessThan">
      <formula>$G$26</formula>
    </cfRule>
  </conditionalFormatting>
  <conditionalFormatting sqref="E27">
    <cfRule type="cellIs" dxfId="2371" priority="175" stopIfTrue="1" operator="greaterThan">
      <formula>$H$27</formula>
    </cfRule>
    <cfRule type="cellIs" dxfId="2370" priority="176" stopIfTrue="1" operator="lessThan">
      <formula>$G$27</formula>
    </cfRule>
  </conditionalFormatting>
  <conditionalFormatting sqref="E28">
    <cfRule type="cellIs" dxfId="2369" priority="173" stopIfTrue="1" operator="greaterThan">
      <formula>$H$28</formula>
    </cfRule>
    <cfRule type="cellIs" dxfId="2368" priority="174" stopIfTrue="1" operator="lessThan">
      <formula>$G$28</formula>
    </cfRule>
  </conditionalFormatting>
  <conditionalFormatting sqref="E29">
    <cfRule type="cellIs" dxfId="2367" priority="171" stopIfTrue="1" operator="greaterThan">
      <formula>$H$29</formula>
    </cfRule>
    <cfRule type="cellIs" dxfId="2366" priority="172" stopIfTrue="1" operator="lessThan">
      <formula>$G$29</formula>
    </cfRule>
  </conditionalFormatting>
  <conditionalFormatting sqref="E30">
    <cfRule type="cellIs" dxfId="2365" priority="169" stopIfTrue="1" operator="greaterThan">
      <formula>$H$30</formula>
    </cfRule>
    <cfRule type="cellIs" dxfId="2364" priority="170" stopIfTrue="1" operator="lessThan">
      <formula>$G$30</formula>
    </cfRule>
  </conditionalFormatting>
  <conditionalFormatting sqref="E31">
    <cfRule type="cellIs" dxfId="2363" priority="167" stopIfTrue="1" operator="greaterThan">
      <formula>$H$31</formula>
    </cfRule>
    <cfRule type="cellIs" dxfId="2362" priority="168" stopIfTrue="1" operator="lessThan">
      <formula>$G$31</formula>
    </cfRule>
  </conditionalFormatting>
  <conditionalFormatting sqref="E32">
    <cfRule type="cellIs" dxfId="2361" priority="165" stopIfTrue="1" operator="greaterThan">
      <formula>$H$32</formula>
    </cfRule>
    <cfRule type="cellIs" dxfId="2360" priority="166" stopIfTrue="1" operator="lessThan">
      <formula>$G$32</formula>
    </cfRule>
  </conditionalFormatting>
  <conditionalFormatting sqref="E33">
    <cfRule type="cellIs" dxfId="2359" priority="163" stopIfTrue="1" operator="greaterThan">
      <formula>$H$33</formula>
    </cfRule>
    <cfRule type="cellIs" dxfId="2358" priority="164" stopIfTrue="1" operator="lessThan">
      <formula>$G$33</formula>
    </cfRule>
  </conditionalFormatting>
  <conditionalFormatting sqref="E34">
    <cfRule type="cellIs" dxfId="2357" priority="161" stopIfTrue="1" operator="greaterThan">
      <formula>$H$34</formula>
    </cfRule>
    <cfRule type="cellIs" dxfId="2356" priority="162" stopIfTrue="1" operator="lessThan">
      <formula>$G$34</formula>
    </cfRule>
  </conditionalFormatting>
  <conditionalFormatting sqref="E35">
    <cfRule type="cellIs" dxfId="2355" priority="159" stopIfTrue="1" operator="greaterThan">
      <formula>$H$35</formula>
    </cfRule>
    <cfRule type="cellIs" dxfId="2354" priority="160" stopIfTrue="1" operator="lessThan">
      <formula>$G$35</formula>
    </cfRule>
  </conditionalFormatting>
  <conditionalFormatting sqref="E36">
    <cfRule type="cellIs" dxfId="2353" priority="157" stopIfTrue="1" operator="greaterThan">
      <formula>$H$36</formula>
    </cfRule>
    <cfRule type="cellIs" dxfId="2352" priority="158" stopIfTrue="1" operator="lessThan">
      <formula>$G$36</formula>
    </cfRule>
  </conditionalFormatting>
  <conditionalFormatting sqref="E37">
    <cfRule type="cellIs" dxfId="2351" priority="155" stopIfTrue="1" operator="greaterThan">
      <formula>$H$37</formula>
    </cfRule>
    <cfRule type="cellIs" dxfId="2350" priority="156" stopIfTrue="1" operator="lessThan">
      <formula>$G$37</formula>
    </cfRule>
  </conditionalFormatting>
  <conditionalFormatting sqref="E38">
    <cfRule type="cellIs" dxfId="2349" priority="153" stopIfTrue="1" operator="greaterThan">
      <formula>$H$38</formula>
    </cfRule>
    <cfRule type="cellIs" dxfId="2348" priority="154" stopIfTrue="1" operator="lessThan">
      <formula>$G$38</formula>
    </cfRule>
  </conditionalFormatting>
  <conditionalFormatting sqref="E39">
    <cfRule type="cellIs" dxfId="2347" priority="151" stopIfTrue="1" operator="greaterThan">
      <formula>$H$39</formula>
    </cfRule>
    <cfRule type="cellIs" dxfId="2346" priority="152" stopIfTrue="1" operator="lessThan">
      <formula>$G$39</formula>
    </cfRule>
  </conditionalFormatting>
  <conditionalFormatting sqref="E40">
    <cfRule type="cellIs" dxfId="2345" priority="149" stopIfTrue="1" operator="greaterThan">
      <formula>$H$40</formula>
    </cfRule>
    <cfRule type="cellIs" dxfId="2344" priority="150" stopIfTrue="1" operator="lessThan">
      <formula>$G$40</formula>
    </cfRule>
  </conditionalFormatting>
  <conditionalFormatting sqref="E41">
    <cfRule type="cellIs" dxfId="2343" priority="147" stopIfTrue="1" operator="greaterThan">
      <formula>$H$41</formula>
    </cfRule>
    <cfRule type="cellIs" dxfId="2342" priority="148" stopIfTrue="1" operator="lessThan">
      <formula>$G$41</formula>
    </cfRule>
  </conditionalFormatting>
  <conditionalFormatting sqref="E42">
    <cfRule type="cellIs" dxfId="2341" priority="145" stopIfTrue="1" operator="greaterThan">
      <formula>$H$42</formula>
    </cfRule>
    <cfRule type="cellIs" dxfId="2340" priority="146" stopIfTrue="1" operator="lessThan">
      <formula>$G$42</formula>
    </cfRule>
  </conditionalFormatting>
  <conditionalFormatting sqref="E43">
    <cfRule type="cellIs" dxfId="2339" priority="143" stopIfTrue="1" operator="greaterThan">
      <formula>$H$43</formula>
    </cfRule>
    <cfRule type="cellIs" dxfId="2338" priority="144" stopIfTrue="1" operator="lessThan">
      <formula>$G$43</formula>
    </cfRule>
  </conditionalFormatting>
  <conditionalFormatting sqref="E44">
    <cfRule type="cellIs" dxfId="2337" priority="141" stopIfTrue="1" operator="greaterThan">
      <formula>$H$44</formula>
    </cfRule>
    <cfRule type="cellIs" dxfId="2336" priority="142" stopIfTrue="1" operator="lessThan">
      <formula>$G$44</formula>
    </cfRule>
  </conditionalFormatting>
  <conditionalFormatting sqref="E45">
    <cfRule type="cellIs" dxfId="2335" priority="139" stopIfTrue="1" operator="greaterThan">
      <formula>$H$45</formula>
    </cfRule>
    <cfRule type="cellIs" dxfId="2334" priority="140" stopIfTrue="1" operator="lessThan">
      <formula>$G$45</formula>
    </cfRule>
  </conditionalFormatting>
  <conditionalFormatting sqref="E46">
    <cfRule type="cellIs" dxfId="2333" priority="137" stopIfTrue="1" operator="greaterThan">
      <formula>$H$46</formula>
    </cfRule>
    <cfRule type="cellIs" dxfId="2332" priority="138" stopIfTrue="1" operator="lessThan">
      <formula>$G$46</formula>
    </cfRule>
  </conditionalFormatting>
  <conditionalFormatting sqref="E47">
    <cfRule type="cellIs" dxfId="2331" priority="135" stopIfTrue="1" operator="greaterThan">
      <formula>$H$47</formula>
    </cfRule>
    <cfRule type="cellIs" dxfId="2330" priority="136" stopIfTrue="1" operator="lessThan">
      <formula>$G$47</formula>
    </cfRule>
  </conditionalFormatting>
  <conditionalFormatting sqref="E48">
    <cfRule type="cellIs" dxfId="2329" priority="133" stopIfTrue="1" operator="greaterThan">
      <formula>$H$48</formula>
    </cfRule>
    <cfRule type="cellIs" dxfId="2328" priority="134" stopIfTrue="1" operator="lessThan">
      <formula>$G$48</formula>
    </cfRule>
  </conditionalFormatting>
  <conditionalFormatting sqref="E49">
    <cfRule type="cellIs" dxfId="2327" priority="131" stopIfTrue="1" operator="greaterThan">
      <formula>$H$49</formula>
    </cfRule>
    <cfRule type="cellIs" dxfId="2326" priority="132" stopIfTrue="1" operator="lessThan">
      <formula>$G$49</formula>
    </cfRule>
  </conditionalFormatting>
  <conditionalFormatting sqref="E50">
    <cfRule type="cellIs" dxfId="2325" priority="129" stopIfTrue="1" operator="greaterThan">
      <formula>$H$50</formula>
    </cfRule>
    <cfRule type="cellIs" dxfId="2324" priority="130" stopIfTrue="1" operator="lessThan">
      <formula>$G$50</formula>
    </cfRule>
  </conditionalFormatting>
  <conditionalFormatting sqref="E51">
    <cfRule type="cellIs" dxfId="2323" priority="127" stopIfTrue="1" operator="greaterThan">
      <formula>$H$51</formula>
    </cfRule>
    <cfRule type="cellIs" dxfId="2322" priority="128" stopIfTrue="1" operator="lessThan">
      <formula>$G$51</formula>
    </cfRule>
  </conditionalFormatting>
  <conditionalFormatting sqref="E52">
    <cfRule type="cellIs" dxfId="2321" priority="125" stopIfTrue="1" operator="greaterThan">
      <formula>$H$52</formula>
    </cfRule>
    <cfRule type="cellIs" dxfId="2320" priority="126" stopIfTrue="1" operator="lessThan">
      <formula>$G$52</formula>
    </cfRule>
  </conditionalFormatting>
  <conditionalFormatting sqref="E53">
    <cfRule type="cellIs" dxfId="2319" priority="123" stopIfTrue="1" operator="greaterThan">
      <formula>$H$53</formula>
    </cfRule>
    <cfRule type="cellIs" dxfId="2318" priority="124" stopIfTrue="1" operator="lessThan">
      <formula>$G$53</formula>
    </cfRule>
  </conditionalFormatting>
  <conditionalFormatting sqref="E54">
    <cfRule type="cellIs" dxfId="2317" priority="121" stopIfTrue="1" operator="greaterThan">
      <formula>$H$54</formula>
    </cfRule>
    <cfRule type="cellIs" dxfId="2316" priority="122" stopIfTrue="1" operator="lessThan">
      <formula>$G$54</formula>
    </cfRule>
  </conditionalFormatting>
  <conditionalFormatting sqref="E55">
    <cfRule type="cellIs" dxfId="2315" priority="119" stopIfTrue="1" operator="greaterThan">
      <formula>$H$55</formula>
    </cfRule>
    <cfRule type="cellIs" dxfId="2314" priority="120" stopIfTrue="1" operator="lessThan">
      <formula>$G$55</formula>
    </cfRule>
  </conditionalFormatting>
  <conditionalFormatting sqref="E56">
    <cfRule type="cellIs" dxfId="2313" priority="117" stopIfTrue="1" operator="greaterThan">
      <formula>$H$56</formula>
    </cfRule>
    <cfRule type="cellIs" dxfId="2312" priority="118" stopIfTrue="1" operator="lessThan">
      <formula>$G$56</formula>
    </cfRule>
  </conditionalFormatting>
  <conditionalFormatting sqref="E57">
    <cfRule type="cellIs" dxfId="2311" priority="115" stopIfTrue="1" operator="greaterThan">
      <formula>$H$57</formula>
    </cfRule>
    <cfRule type="cellIs" dxfId="2310" priority="116" stopIfTrue="1" operator="lessThan">
      <formula>$G$57</formula>
    </cfRule>
  </conditionalFormatting>
  <conditionalFormatting sqref="E58">
    <cfRule type="cellIs" dxfId="2309" priority="113" stopIfTrue="1" operator="greaterThan">
      <formula>$H$58</formula>
    </cfRule>
    <cfRule type="cellIs" dxfId="2308" priority="114" stopIfTrue="1" operator="lessThan">
      <formula>$G$58</formula>
    </cfRule>
  </conditionalFormatting>
  <conditionalFormatting sqref="E59">
    <cfRule type="cellIs" dxfId="2307" priority="111" stopIfTrue="1" operator="greaterThan">
      <formula>$H$59</formula>
    </cfRule>
    <cfRule type="cellIs" dxfId="2306" priority="112" stopIfTrue="1" operator="lessThan">
      <formula>$G$59</formula>
    </cfRule>
  </conditionalFormatting>
  <conditionalFormatting sqref="E60">
    <cfRule type="cellIs" dxfId="2305" priority="109" stopIfTrue="1" operator="greaterThan">
      <formula>$H$60</formula>
    </cfRule>
    <cfRule type="cellIs" dxfId="2304" priority="110" stopIfTrue="1" operator="lessThan">
      <formula>$G$60</formula>
    </cfRule>
  </conditionalFormatting>
  <conditionalFormatting sqref="E61">
    <cfRule type="cellIs" dxfId="2303" priority="107" stopIfTrue="1" operator="greaterThan">
      <formula>$H$61</formula>
    </cfRule>
    <cfRule type="cellIs" dxfId="2302" priority="108" stopIfTrue="1" operator="lessThan">
      <formula>$G$61</formula>
    </cfRule>
  </conditionalFormatting>
  <conditionalFormatting sqref="E62">
    <cfRule type="cellIs" dxfId="2301" priority="105" stopIfTrue="1" operator="greaterThan">
      <formula>$H$62</formula>
    </cfRule>
    <cfRule type="cellIs" dxfId="2300" priority="106" stopIfTrue="1" operator="lessThan">
      <formula>$G$62</formula>
    </cfRule>
  </conditionalFormatting>
  <conditionalFormatting sqref="E63">
    <cfRule type="cellIs" dxfId="2299" priority="103" stopIfTrue="1" operator="greaterThan">
      <formula>$H$63</formula>
    </cfRule>
    <cfRule type="cellIs" dxfId="2298" priority="104" stopIfTrue="1" operator="lessThan">
      <formula>$G$63</formula>
    </cfRule>
  </conditionalFormatting>
  <conditionalFormatting sqref="E64">
    <cfRule type="cellIs" dxfId="2297" priority="101" stopIfTrue="1" operator="greaterThan">
      <formula>$H$64</formula>
    </cfRule>
    <cfRule type="cellIs" dxfId="2296" priority="102" stopIfTrue="1" operator="lessThan">
      <formula>$G$64</formula>
    </cfRule>
  </conditionalFormatting>
  <conditionalFormatting sqref="E65">
    <cfRule type="cellIs" dxfId="2295" priority="99" stopIfTrue="1" operator="greaterThan">
      <formula>$H$65</formula>
    </cfRule>
    <cfRule type="cellIs" dxfId="2294" priority="100" stopIfTrue="1" operator="lessThan">
      <formula>$G$65</formula>
    </cfRule>
  </conditionalFormatting>
  <conditionalFormatting sqref="E66">
    <cfRule type="cellIs" dxfId="2293" priority="97" stopIfTrue="1" operator="greaterThan">
      <formula>$H$66</formula>
    </cfRule>
    <cfRule type="cellIs" dxfId="2292" priority="98" stopIfTrue="1" operator="lessThan">
      <formula>$G$66</formula>
    </cfRule>
  </conditionalFormatting>
  <conditionalFormatting sqref="E67">
    <cfRule type="cellIs" dxfId="2291" priority="95" stopIfTrue="1" operator="greaterThan">
      <formula>$H$67</formula>
    </cfRule>
    <cfRule type="cellIs" dxfId="2290" priority="96" stopIfTrue="1" operator="lessThan">
      <formula>$G$67</formula>
    </cfRule>
  </conditionalFormatting>
  <conditionalFormatting sqref="E68">
    <cfRule type="cellIs" dxfId="2289" priority="93" stopIfTrue="1" operator="greaterThan">
      <formula>$H$68</formula>
    </cfRule>
    <cfRule type="cellIs" dxfId="2288" priority="94" stopIfTrue="1" operator="lessThan">
      <formula>$G$68</formula>
    </cfRule>
  </conditionalFormatting>
  <conditionalFormatting sqref="E69">
    <cfRule type="cellIs" dxfId="2287" priority="91" stopIfTrue="1" operator="greaterThan">
      <formula>$H$69</formula>
    </cfRule>
    <cfRule type="cellIs" dxfId="2286" priority="92" stopIfTrue="1" operator="lessThan">
      <formula>$G$69</formula>
    </cfRule>
  </conditionalFormatting>
  <conditionalFormatting sqref="E70">
    <cfRule type="cellIs" dxfId="2285" priority="89" stopIfTrue="1" operator="greaterThan">
      <formula>$H$70</formula>
    </cfRule>
    <cfRule type="cellIs" dxfId="2284" priority="90" stopIfTrue="1" operator="lessThan">
      <formula>$G$70</formula>
    </cfRule>
  </conditionalFormatting>
  <conditionalFormatting sqref="E71">
    <cfRule type="cellIs" dxfId="2283" priority="87" stopIfTrue="1" operator="greaterThan">
      <formula>$H$71</formula>
    </cfRule>
    <cfRule type="cellIs" dxfId="2282" priority="88" stopIfTrue="1" operator="lessThan">
      <formula>$G$71</formula>
    </cfRule>
  </conditionalFormatting>
  <conditionalFormatting sqref="E72">
    <cfRule type="cellIs" dxfId="2281" priority="85" stopIfTrue="1" operator="greaterThan">
      <formula>$H$72</formula>
    </cfRule>
    <cfRule type="cellIs" dxfId="2280" priority="86" stopIfTrue="1" operator="lessThan">
      <formula>$G$72</formula>
    </cfRule>
  </conditionalFormatting>
  <conditionalFormatting sqref="E73">
    <cfRule type="cellIs" dxfId="2279" priority="83" stopIfTrue="1" operator="greaterThan">
      <formula>$H$73</formula>
    </cfRule>
    <cfRule type="cellIs" dxfId="2278" priority="84" stopIfTrue="1" operator="lessThan">
      <formula>$G$73</formula>
    </cfRule>
  </conditionalFormatting>
  <conditionalFormatting sqref="E74">
    <cfRule type="cellIs" dxfId="2277" priority="81" stopIfTrue="1" operator="greaterThan">
      <formula>$H$74</formula>
    </cfRule>
    <cfRule type="cellIs" dxfId="2276" priority="82" stopIfTrue="1" operator="lessThan">
      <formula>$G$74</formula>
    </cfRule>
  </conditionalFormatting>
  <conditionalFormatting sqref="E75">
    <cfRule type="cellIs" dxfId="2275" priority="79" stopIfTrue="1" operator="greaterThan">
      <formula>$H$75</formula>
    </cfRule>
    <cfRule type="cellIs" dxfId="2274" priority="80" stopIfTrue="1" operator="lessThan">
      <formula>$G$75</formula>
    </cfRule>
  </conditionalFormatting>
  <conditionalFormatting sqref="E76">
    <cfRule type="cellIs" dxfId="2273" priority="77" stopIfTrue="1" operator="greaterThan">
      <formula>$H$76</formula>
    </cfRule>
    <cfRule type="cellIs" dxfId="2272" priority="78" stopIfTrue="1" operator="lessThan">
      <formula>$G$76</formula>
    </cfRule>
  </conditionalFormatting>
  <conditionalFormatting sqref="E77">
    <cfRule type="cellIs" dxfId="2271" priority="75" stopIfTrue="1" operator="greaterThan">
      <formula>$H$77</formula>
    </cfRule>
    <cfRule type="cellIs" dxfId="2270" priority="76" stopIfTrue="1" operator="lessThan">
      <formula>$G$77</formula>
    </cfRule>
  </conditionalFormatting>
  <conditionalFormatting sqref="E78">
    <cfRule type="cellIs" dxfId="2269" priority="73" stopIfTrue="1" operator="greaterThan">
      <formula>$H$78</formula>
    </cfRule>
    <cfRule type="cellIs" dxfId="2268" priority="74" stopIfTrue="1" operator="lessThan">
      <formula>$G$78</formula>
    </cfRule>
  </conditionalFormatting>
  <conditionalFormatting sqref="E79">
    <cfRule type="cellIs" dxfId="2267" priority="71" stopIfTrue="1" operator="greaterThan">
      <formula>$H$79</formula>
    </cfRule>
    <cfRule type="cellIs" dxfId="2266" priority="72" stopIfTrue="1" operator="lessThan">
      <formula>$G$79</formula>
    </cfRule>
  </conditionalFormatting>
  <conditionalFormatting sqref="E80">
    <cfRule type="cellIs" dxfId="2265" priority="69" stopIfTrue="1" operator="greaterThan">
      <formula>$H$80</formula>
    </cfRule>
    <cfRule type="cellIs" dxfId="2264" priority="70" stopIfTrue="1" operator="lessThan">
      <formula>$G$80</formula>
    </cfRule>
  </conditionalFormatting>
  <conditionalFormatting sqref="E81">
    <cfRule type="cellIs" dxfId="2263" priority="67" stopIfTrue="1" operator="greaterThan">
      <formula>$H$81</formula>
    </cfRule>
    <cfRule type="cellIs" dxfId="2262" priority="68" stopIfTrue="1" operator="lessThan">
      <formula>$G$81</formula>
    </cfRule>
  </conditionalFormatting>
  <conditionalFormatting sqref="E82">
    <cfRule type="cellIs" dxfId="2261" priority="65" stopIfTrue="1" operator="greaterThan">
      <formula>$H$82</formula>
    </cfRule>
    <cfRule type="cellIs" dxfId="2260" priority="66" stopIfTrue="1" operator="lessThan">
      <formula>$G$82</formula>
    </cfRule>
  </conditionalFormatting>
  <conditionalFormatting sqref="E83">
    <cfRule type="cellIs" dxfId="2259" priority="63" stopIfTrue="1" operator="greaterThan">
      <formula>$H$83</formula>
    </cfRule>
    <cfRule type="cellIs" dxfId="2258" priority="64" stopIfTrue="1" operator="lessThan">
      <formula>$G$83</formula>
    </cfRule>
  </conditionalFormatting>
  <conditionalFormatting sqref="E84">
    <cfRule type="cellIs" dxfId="2257" priority="61" stopIfTrue="1" operator="greaterThan">
      <formula>$H$84</formula>
    </cfRule>
    <cfRule type="cellIs" dxfId="2256" priority="62" stopIfTrue="1" operator="lessThan">
      <formula>$G$84</formula>
    </cfRule>
  </conditionalFormatting>
  <conditionalFormatting sqref="E85">
    <cfRule type="cellIs" dxfId="2255" priority="59" stopIfTrue="1" operator="greaterThan">
      <formula>$H$85</formula>
    </cfRule>
    <cfRule type="cellIs" dxfId="2254" priority="60" stopIfTrue="1" operator="lessThan">
      <formula>$G$85</formula>
    </cfRule>
  </conditionalFormatting>
  <conditionalFormatting sqref="E86">
    <cfRule type="cellIs" dxfId="2253" priority="57" stopIfTrue="1" operator="greaterThan">
      <formula>$H$86</formula>
    </cfRule>
    <cfRule type="cellIs" dxfId="2252" priority="58" stopIfTrue="1" operator="lessThan">
      <formula>$G$86</formula>
    </cfRule>
  </conditionalFormatting>
  <conditionalFormatting sqref="E87">
    <cfRule type="cellIs" dxfId="2251" priority="55" stopIfTrue="1" operator="greaterThan">
      <formula>$H$87</formula>
    </cfRule>
    <cfRule type="cellIs" dxfId="2250" priority="56" stopIfTrue="1" operator="lessThan">
      <formula>$G$87</formula>
    </cfRule>
  </conditionalFormatting>
  <conditionalFormatting sqref="E88">
    <cfRule type="cellIs" dxfId="2249" priority="53" stopIfTrue="1" operator="greaterThan">
      <formula>$H$88</formula>
    </cfRule>
    <cfRule type="cellIs" dxfId="2248" priority="54" stopIfTrue="1" operator="lessThan">
      <formula>$G$88</formula>
    </cfRule>
  </conditionalFormatting>
  <conditionalFormatting sqref="E89">
    <cfRule type="cellIs" dxfId="2247" priority="51" stopIfTrue="1" operator="greaterThan">
      <formula>$H$89</formula>
    </cfRule>
    <cfRule type="cellIs" dxfId="2246" priority="52" stopIfTrue="1" operator="lessThan">
      <formula>$G$89</formula>
    </cfRule>
  </conditionalFormatting>
  <conditionalFormatting sqref="E90">
    <cfRule type="cellIs" dxfId="2245" priority="49" stopIfTrue="1" operator="greaterThan">
      <formula>$H$90</formula>
    </cfRule>
    <cfRule type="cellIs" dxfId="2244" priority="50" stopIfTrue="1" operator="lessThan">
      <formula>$G$90</formula>
    </cfRule>
  </conditionalFormatting>
  <conditionalFormatting sqref="E91">
    <cfRule type="cellIs" dxfId="2243" priority="47" stopIfTrue="1" operator="greaterThan">
      <formula>$H$91</formula>
    </cfRule>
    <cfRule type="cellIs" dxfId="2242" priority="48" stopIfTrue="1" operator="lessThan">
      <formula>$G$91</formula>
    </cfRule>
  </conditionalFormatting>
  <conditionalFormatting sqref="E92">
    <cfRule type="cellIs" dxfId="2241" priority="45" stopIfTrue="1" operator="greaterThan">
      <formula>$H$92</formula>
    </cfRule>
    <cfRule type="cellIs" dxfId="2240" priority="46" stopIfTrue="1" operator="lessThan">
      <formula>$G$92</formula>
    </cfRule>
  </conditionalFormatting>
  <conditionalFormatting sqref="E93">
    <cfRule type="cellIs" dxfId="2239" priority="43" stopIfTrue="1" operator="greaterThan">
      <formula>$H$93</formula>
    </cfRule>
    <cfRule type="cellIs" dxfId="2238" priority="44" stopIfTrue="1" operator="lessThan">
      <formula>$G$93</formula>
    </cfRule>
  </conditionalFormatting>
  <conditionalFormatting sqref="E94">
    <cfRule type="cellIs" dxfId="2237" priority="41" stopIfTrue="1" operator="greaterThan">
      <formula>$H$94</formula>
    </cfRule>
    <cfRule type="cellIs" dxfId="2236" priority="42" stopIfTrue="1" operator="lessThan">
      <formula>$G$94</formula>
    </cfRule>
  </conditionalFormatting>
  <conditionalFormatting sqref="E95">
    <cfRule type="cellIs" dxfId="2235" priority="39" stopIfTrue="1" operator="greaterThan">
      <formula>$H$95</formula>
    </cfRule>
    <cfRule type="cellIs" dxfId="2234" priority="40" stopIfTrue="1" operator="lessThan">
      <formula>$G$95</formula>
    </cfRule>
  </conditionalFormatting>
  <conditionalFormatting sqref="E96">
    <cfRule type="cellIs" dxfId="2233" priority="37" stopIfTrue="1" operator="greaterThan">
      <formula>$H$96</formula>
    </cfRule>
    <cfRule type="cellIs" dxfId="2232" priority="38" stopIfTrue="1" operator="lessThan">
      <formula>$G$96</formula>
    </cfRule>
  </conditionalFormatting>
  <conditionalFormatting sqref="E97">
    <cfRule type="cellIs" dxfId="2231" priority="35" stopIfTrue="1" operator="greaterThan">
      <formula>$H$97</formula>
    </cfRule>
    <cfRule type="cellIs" dxfId="2230" priority="36" stopIfTrue="1" operator="lessThan">
      <formula>$G$97</formula>
    </cfRule>
  </conditionalFormatting>
  <conditionalFormatting sqref="E98">
    <cfRule type="cellIs" dxfId="2229" priority="33" stopIfTrue="1" operator="greaterThan">
      <formula>$H$98</formula>
    </cfRule>
    <cfRule type="cellIs" dxfId="2228" priority="34" stopIfTrue="1" operator="lessThan">
      <formula>$G$98</formula>
    </cfRule>
  </conditionalFormatting>
  <conditionalFormatting sqref="E99">
    <cfRule type="cellIs" dxfId="2227" priority="31" stopIfTrue="1" operator="greaterThan">
      <formula>$H$99</formula>
    </cfRule>
    <cfRule type="cellIs" dxfId="2226" priority="32" stopIfTrue="1" operator="lessThan">
      <formula>$G$99</formula>
    </cfRule>
  </conditionalFormatting>
  <conditionalFormatting sqref="E100">
    <cfRule type="cellIs" dxfId="2225" priority="29" stopIfTrue="1" operator="greaterThan">
      <formula>$H$100</formula>
    </cfRule>
    <cfRule type="cellIs" dxfId="2224" priority="30" stopIfTrue="1" operator="lessThan">
      <formula>$G$100</formula>
    </cfRule>
  </conditionalFormatting>
  <conditionalFormatting sqref="E101">
    <cfRule type="cellIs" dxfId="2223" priority="27" stopIfTrue="1" operator="greaterThan">
      <formula>$H$101</formula>
    </cfRule>
    <cfRule type="cellIs" dxfId="2222" priority="28" stopIfTrue="1" operator="lessThan">
      <formula>$G$101</formula>
    </cfRule>
  </conditionalFormatting>
  <conditionalFormatting sqref="E102">
    <cfRule type="cellIs" dxfId="2221" priority="25" stopIfTrue="1" operator="greaterThan">
      <formula>$H$102</formula>
    </cfRule>
    <cfRule type="cellIs" dxfId="2220" priority="26" stopIfTrue="1" operator="lessThan">
      <formula>$G$102</formula>
    </cfRule>
  </conditionalFormatting>
  <conditionalFormatting sqref="E103">
    <cfRule type="cellIs" dxfId="2219" priority="23" stopIfTrue="1" operator="greaterThan">
      <formula>$H$103</formula>
    </cfRule>
    <cfRule type="cellIs" dxfId="2218" priority="24" stopIfTrue="1" operator="lessThan">
      <formula>$G$103</formula>
    </cfRule>
  </conditionalFormatting>
  <conditionalFormatting sqref="E104">
    <cfRule type="cellIs" dxfId="2217" priority="21" stopIfTrue="1" operator="greaterThan">
      <formula>$H$104</formula>
    </cfRule>
    <cfRule type="cellIs" dxfId="2216" priority="22" stopIfTrue="1" operator="lessThan">
      <formula>$G$104</formula>
    </cfRule>
  </conditionalFormatting>
  <conditionalFormatting sqref="E105">
    <cfRule type="cellIs" dxfId="2215" priority="19" stopIfTrue="1" operator="greaterThan">
      <formula>$H$105</formula>
    </cfRule>
    <cfRule type="cellIs" dxfId="2214" priority="20" stopIfTrue="1" operator="lessThan">
      <formula>$G$105</formula>
    </cfRule>
  </conditionalFormatting>
  <conditionalFormatting sqref="E106">
    <cfRule type="cellIs" dxfId="2213" priority="17" stopIfTrue="1" operator="greaterThan">
      <formula>$H$106</formula>
    </cfRule>
    <cfRule type="cellIs" dxfId="2212" priority="18" stopIfTrue="1" operator="lessThan">
      <formula>$G$106</formula>
    </cfRule>
  </conditionalFormatting>
  <conditionalFormatting sqref="E107">
    <cfRule type="cellIs" dxfId="2211" priority="15" stopIfTrue="1" operator="greaterThan">
      <formula>$H$107</formula>
    </cfRule>
    <cfRule type="cellIs" dxfId="2210" priority="16" stopIfTrue="1" operator="lessThan">
      <formula>$G$107</formula>
    </cfRule>
  </conditionalFormatting>
  <conditionalFormatting sqref="E108">
    <cfRule type="cellIs" dxfId="2209" priority="13" stopIfTrue="1" operator="greaterThan">
      <formula>$H$108</formula>
    </cfRule>
    <cfRule type="cellIs" dxfId="2208" priority="14" stopIfTrue="1" operator="lessThan">
      <formula>$G$108</formula>
    </cfRule>
  </conditionalFormatting>
  <conditionalFormatting sqref="E109">
    <cfRule type="cellIs" dxfId="2207" priority="11" stopIfTrue="1" operator="greaterThan">
      <formula>$H$109</formula>
    </cfRule>
    <cfRule type="cellIs" dxfId="2206" priority="12" stopIfTrue="1" operator="lessThan">
      <formula>$G$109</formula>
    </cfRule>
  </conditionalFormatting>
  <conditionalFormatting sqref="E110">
    <cfRule type="cellIs" dxfId="2205" priority="9" stopIfTrue="1" operator="greaterThan">
      <formula>$H$110</formula>
    </cfRule>
    <cfRule type="cellIs" dxfId="2204" priority="10" stopIfTrue="1" operator="lessThan">
      <formula>$G$110</formula>
    </cfRule>
  </conditionalFormatting>
  <conditionalFormatting sqref="E111">
    <cfRule type="cellIs" dxfId="2203" priority="7" stopIfTrue="1" operator="greaterThan">
      <formula>$H$111</formula>
    </cfRule>
    <cfRule type="cellIs" dxfId="2202" priority="8" stopIfTrue="1" operator="lessThan">
      <formula>$G$111</formula>
    </cfRule>
  </conditionalFormatting>
  <conditionalFormatting sqref="E112">
    <cfRule type="cellIs" dxfId="2201" priority="5" stopIfTrue="1" operator="greaterThan">
      <formula>$H$112</formula>
    </cfRule>
    <cfRule type="cellIs" dxfId="2200" priority="6" stopIfTrue="1" operator="lessThan">
      <formula>$G$112</formula>
    </cfRule>
  </conditionalFormatting>
  <conditionalFormatting sqref="E113">
    <cfRule type="cellIs" dxfId="2199" priority="3" stopIfTrue="1" operator="greaterThan">
      <formula>$H$113</formula>
    </cfRule>
    <cfRule type="cellIs" dxfId="2198" priority="4" stopIfTrue="1" operator="lessThan">
      <formula>$G$113</formula>
    </cfRule>
  </conditionalFormatting>
  <conditionalFormatting sqref="E114">
    <cfRule type="cellIs" dxfId="2197" priority="1" stopIfTrue="1" operator="greaterThan">
      <formula>$H$114</formula>
    </cfRule>
    <cfRule type="cellIs" dxfId="2196" priority="2" stopIfTrue="1" operator="lessThan">
      <formula>$G$114</formula>
    </cfRule>
  </conditionalFormatting>
  <dataValidations count="1">
    <dataValidation type="list" allowBlank="1" showInputMessage="1" showErrorMessage="1" sqref="L37" xr:uid="{00000000-0002-0000-0A00-000000000000}">
      <formula1>$L$38:$L$39</formula1>
    </dataValidation>
  </dataValidations>
  <hyperlinks>
    <hyperlink ref="L7" r:id="rId1" display="http://www.variation.com/techlib/brief3.html" xr:uid="{00000000-0004-0000-0A00-000000000000}"/>
    <hyperlink ref="L7:Q7" r:id="rId2" display="http://www.variation.com/techlib/brief2.html" xr:uid="{00000000-0004-0000-0A00-000001000000}"/>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V114"/>
  <sheetViews>
    <sheetView zoomScaleNormal="100" workbookViewId="0">
      <selection activeCell="B13" sqref="B13"/>
    </sheetView>
  </sheetViews>
  <sheetFormatPr defaultColWidth="12.140625" defaultRowHeight="15" x14ac:dyDescent="0.25"/>
  <cols>
    <col min="1" max="1" width="7.28515625" style="11" customWidth="1"/>
    <col min="2" max="4" width="12.140625" style="11" customWidth="1"/>
    <col min="5" max="5" width="18.28515625" style="11" customWidth="1"/>
    <col min="6" max="6" width="12.7109375" style="11" customWidth="1"/>
    <col min="7" max="8" width="12.140625" style="11"/>
    <col min="9" max="9" width="7.85546875" style="11" customWidth="1"/>
    <col min="10" max="16384" width="12.140625" style="11"/>
  </cols>
  <sheetData>
    <row r="1" spans="1:22" x14ac:dyDescent="0.25">
      <c r="A1" s="5"/>
      <c r="B1" s="5"/>
      <c r="C1" s="5"/>
      <c r="D1" s="5"/>
      <c r="E1" s="5"/>
      <c r="F1" s="5"/>
      <c r="G1" s="5"/>
      <c r="H1" s="5"/>
      <c r="I1" s="5"/>
      <c r="J1" s="5"/>
      <c r="K1" s="5"/>
      <c r="L1" s="5"/>
      <c r="M1" s="5"/>
      <c r="N1" s="5"/>
      <c r="O1" s="5"/>
      <c r="P1" s="5"/>
      <c r="Q1" s="5"/>
      <c r="R1" s="5"/>
      <c r="S1" s="5"/>
      <c r="T1" s="5"/>
      <c r="U1" s="5"/>
      <c r="V1" s="5"/>
    </row>
    <row r="2" spans="1:22" ht="23.25" x14ac:dyDescent="0.35">
      <c r="A2" s="5"/>
      <c r="B2" s="8" t="s">
        <v>17</v>
      </c>
      <c r="C2" s="5"/>
      <c r="D2" s="5"/>
      <c r="E2" s="5"/>
      <c r="F2" s="5"/>
      <c r="G2" s="5"/>
      <c r="H2" s="5"/>
      <c r="I2" s="5"/>
      <c r="J2" s="5"/>
      <c r="K2" s="5"/>
      <c r="L2" s="5"/>
      <c r="M2" s="5"/>
      <c r="N2" s="5"/>
      <c r="O2" s="5"/>
      <c r="P2" s="5"/>
      <c r="Q2" s="5"/>
      <c r="R2" s="5"/>
      <c r="S2" s="5"/>
      <c r="T2" s="5"/>
      <c r="U2" s="5"/>
      <c r="V2" s="5"/>
    </row>
    <row r="3" spans="1:22" ht="18.75" x14ac:dyDescent="0.3">
      <c r="A3" s="5"/>
      <c r="B3" s="4" t="s">
        <v>33</v>
      </c>
      <c r="C3" s="5"/>
      <c r="D3" s="5"/>
      <c r="E3" s="5"/>
      <c r="F3" s="5"/>
      <c r="G3" s="5"/>
      <c r="H3" s="5"/>
      <c r="I3" s="5"/>
      <c r="J3" s="5"/>
      <c r="K3" s="5"/>
      <c r="L3" s="5"/>
      <c r="M3" s="5"/>
      <c r="N3" s="5"/>
      <c r="O3" s="5"/>
      <c r="P3" s="5"/>
      <c r="Q3" s="5"/>
      <c r="R3" s="5"/>
      <c r="S3" s="5"/>
      <c r="T3" s="5"/>
      <c r="U3" s="5"/>
      <c r="V3" s="5"/>
    </row>
    <row r="4" spans="1:22" ht="18.75" x14ac:dyDescent="0.3">
      <c r="A4" s="5"/>
      <c r="B4" s="4"/>
      <c r="C4" s="5"/>
      <c r="D4" s="5"/>
      <c r="E4" s="5"/>
      <c r="F4" s="5"/>
      <c r="G4" s="5"/>
      <c r="H4" s="5"/>
      <c r="I4" s="5"/>
      <c r="J4" s="5"/>
      <c r="K4" s="5"/>
      <c r="L4" s="5"/>
      <c r="M4" s="5"/>
      <c r="N4" s="5"/>
      <c r="O4" s="5"/>
      <c r="P4" s="5"/>
      <c r="Q4" s="5"/>
      <c r="R4" s="5"/>
      <c r="S4" s="5"/>
      <c r="T4" s="5"/>
      <c r="U4" s="5"/>
      <c r="V4" s="5"/>
    </row>
    <row r="5" spans="1:22" ht="18.75" x14ac:dyDescent="0.3">
      <c r="A5" s="5"/>
      <c r="B5" s="4" t="s">
        <v>49</v>
      </c>
      <c r="C5" s="4"/>
      <c r="D5" s="5"/>
      <c r="E5" s="5"/>
      <c r="F5" s="5"/>
      <c r="G5" s="5"/>
      <c r="H5" s="5"/>
      <c r="I5" s="5"/>
      <c r="J5" s="5"/>
      <c r="K5" s="5"/>
      <c r="L5" s="279" t="str">
        <f>IF(AND($E$7&gt;0,ISNUMBER($E$8)),IF(AND($L$35="3 SD",$E$8*AVERAGE($D$13:$D$112)&lt;10),"Warning:  Counts are low.  Adjusted limits are recommended.",""),"")</f>
        <v/>
      </c>
      <c r="M5" s="279"/>
      <c r="N5" s="279"/>
      <c r="O5" s="279"/>
      <c r="P5" s="279"/>
      <c r="Q5" s="279"/>
      <c r="R5" s="5"/>
      <c r="S5" s="5"/>
      <c r="T5" s="5"/>
      <c r="U5" s="5"/>
      <c r="V5" s="5"/>
    </row>
    <row r="6" spans="1:22" s="12" customFormat="1" x14ac:dyDescent="0.25">
      <c r="A6" s="6"/>
      <c r="B6" s="6"/>
      <c r="C6" s="6"/>
      <c r="D6" s="6"/>
      <c r="E6" s="6"/>
      <c r="F6" s="6"/>
      <c r="G6" s="6"/>
      <c r="H6" s="6"/>
      <c r="I6" s="6"/>
      <c r="J6" s="6"/>
      <c r="K6" s="6"/>
      <c r="L6" s="279" t="str">
        <f>IF(AND($E$7&gt;0,ISNUMBER($E$8)),IF(AND($L$35="3 SD",$E$8*AVERAGE($D$13:$D$112)&lt;10),"3 standard deviations limits will result in frequent false detections.",""),"")</f>
        <v/>
      </c>
      <c r="M6" s="279"/>
      <c r="N6" s="279"/>
      <c r="O6" s="279"/>
      <c r="P6" s="279"/>
      <c r="Q6" s="279"/>
      <c r="R6" s="6"/>
      <c r="S6" s="6"/>
      <c r="T6" s="6"/>
      <c r="U6" s="6"/>
      <c r="V6" s="6"/>
    </row>
    <row r="7" spans="1:22" s="12" customFormat="1" ht="15.75" thickBot="1" x14ac:dyDescent="0.3">
      <c r="A7" s="6"/>
      <c r="B7" s="6"/>
      <c r="C7" s="262" t="s">
        <v>14</v>
      </c>
      <c r="D7" s="262"/>
      <c r="E7" s="7">
        <f>COUNT(E13:E112)</f>
        <v>0</v>
      </c>
      <c r="F7" s="7"/>
      <c r="G7" s="6"/>
      <c r="H7" s="6"/>
      <c r="I7" s="6"/>
      <c r="J7" s="6"/>
      <c r="K7" s="6"/>
      <c r="L7" s="280" t="str">
        <f>IF(AND($E$7&gt;0,ISNUMBER($E$8)),IF(AND($L$35="3 SD",$E$8*AVERAGE($D$13:$D$112)&lt;10),"See Adjusted Control Limits for U Charts, Taylor (2017).",""),"")</f>
        <v/>
      </c>
      <c r="M7" s="280"/>
      <c r="N7" s="280"/>
      <c r="O7" s="280"/>
      <c r="P7" s="280"/>
      <c r="Q7" s="280"/>
      <c r="R7" s="6"/>
      <c r="S7" s="6"/>
      <c r="T7" s="6"/>
      <c r="U7" s="6"/>
      <c r="V7" s="6"/>
    </row>
    <row r="8" spans="1:22" s="12" customFormat="1" ht="15.75" thickBot="1" x14ac:dyDescent="0.3">
      <c r="A8" s="6"/>
      <c r="B8" s="6"/>
      <c r="C8" s="262" t="s">
        <v>27</v>
      </c>
      <c r="D8" s="262"/>
      <c r="E8" s="13" t="e">
        <f>'U Chart Setup'!E10</f>
        <v>#N/A</v>
      </c>
      <c r="F8" s="176" t="str">
        <f>"    Average as rate per 1 "&amp;D12</f>
        <v xml:space="preserve">    Average as rate per 1 Opportunities</v>
      </c>
      <c r="G8" s="6"/>
      <c r="H8" s="6"/>
      <c r="I8" s="6"/>
      <c r="J8" s="6"/>
      <c r="K8" s="6"/>
      <c r="L8" s="6"/>
      <c r="M8" s="6"/>
      <c r="N8" s="6"/>
      <c r="O8" s="6"/>
      <c r="P8" s="6"/>
      <c r="Q8" s="6"/>
      <c r="R8" s="6"/>
      <c r="S8" s="6"/>
      <c r="T8" s="6"/>
      <c r="U8" s="6"/>
      <c r="V8" s="6"/>
    </row>
    <row r="9" spans="1:22" s="12" customFormat="1" ht="15.75" thickBot="1" x14ac:dyDescent="0.3">
      <c r="A9" s="6"/>
      <c r="B9" s="6"/>
      <c r="C9" s="176" t="s">
        <v>23</v>
      </c>
      <c r="D9" s="176"/>
      <c r="E9" s="13">
        <v>1000000</v>
      </c>
      <c r="F9" s="176" t="str">
        <f>"    Rate on plot is per "&amp;E9&amp;" "&amp;D12</f>
        <v xml:space="preserve">    Rate on plot is per 1000000 Opportunities</v>
      </c>
      <c r="G9" s="6"/>
      <c r="H9" s="6"/>
      <c r="I9" s="6"/>
      <c r="J9" s="6"/>
      <c r="K9" s="6"/>
      <c r="L9" s="6"/>
      <c r="M9" s="6"/>
      <c r="N9" s="6"/>
      <c r="O9" s="6"/>
      <c r="P9" s="6"/>
      <c r="Q9" s="6"/>
      <c r="R9" s="6"/>
      <c r="S9" s="6"/>
      <c r="T9" s="6"/>
      <c r="U9" s="6"/>
      <c r="V9" s="6"/>
    </row>
    <row r="10" spans="1:22" s="12" customFormat="1" x14ac:dyDescent="0.25">
      <c r="A10" s="6"/>
      <c r="B10" s="6"/>
      <c r="C10" s="262" t="s">
        <v>26</v>
      </c>
      <c r="D10" s="262"/>
      <c r="E10" s="7" t="e">
        <f>IF(AND(ISNUMBER(E8),E8&gt;=0,ISNUMBER(E9),E9&gt;0),E9*E8,NA())</f>
        <v>#N/A</v>
      </c>
      <c r="F10" s="176" t="str">
        <f>"    Average as rate per "&amp;E9&amp;" "&amp;D12</f>
        <v xml:space="preserve">    Average as rate per 1000000 Opportunities</v>
      </c>
      <c r="G10" s="6"/>
      <c r="H10" s="6"/>
      <c r="I10" s="6"/>
      <c r="J10" s="6"/>
      <c r="K10" s="6"/>
      <c r="L10" s="6"/>
      <c r="M10" s="6"/>
      <c r="N10" s="6"/>
      <c r="O10" s="6"/>
      <c r="P10" s="6"/>
      <c r="Q10" s="6"/>
      <c r="R10" s="6"/>
      <c r="S10" s="6"/>
      <c r="T10" s="6"/>
      <c r="U10" s="6"/>
      <c r="V10" s="6"/>
    </row>
    <row r="11" spans="1:22" s="12" customFormat="1" ht="15.75" thickBot="1" x14ac:dyDescent="0.3">
      <c r="A11" s="6"/>
      <c r="B11" s="6"/>
      <c r="C11" s="6"/>
      <c r="D11" s="6"/>
      <c r="E11" s="6"/>
      <c r="F11" s="6"/>
      <c r="G11" s="6"/>
      <c r="H11" s="6"/>
      <c r="I11" s="17">
        <f>MAX(MIN(I13:I112)-1,0)</f>
        <v>0</v>
      </c>
      <c r="J11" s="6"/>
      <c r="K11" s="6"/>
      <c r="L11" s="6"/>
      <c r="M11" s="6"/>
      <c r="N11" s="6"/>
      <c r="O11" s="6"/>
      <c r="P11" s="6"/>
      <c r="Q11" s="6"/>
      <c r="R11" s="6"/>
      <c r="S11" s="6"/>
      <c r="T11" s="6"/>
      <c r="U11" s="6"/>
      <c r="V11" s="6"/>
    </row>
    <row r="12" spans="1:22" ht="15.75" thickBot="1" x14ac:dyDescent="0.3">
      <c r="A12" s="5"/>
      <c r="B12" s="168" t="s">
        <v>11</v>
      </c>
      <c r="C12" s="169" t="s">
        <v>15</v>
      </c>
      <c r="D12" s="169" t="s">
        <v>16</v>
      </c>
      <c r="E12" s="91" t="str">
        <f>IF(E9=1,C12,C12&amp;" per "&amp;E9)</f>
        <v>Count per 1000000</v>
      </c>
      <c r="F12" s="107" t="s">
        <v>21</v>
      </c>
      <c r="G12" s="107" t="str">
        <f>IF(L35="3 SD","LCL (3 SD)","LCL (Adj.)")</f>
        <v>LCL (Adj.)</v>
      </c>
      <c r="H12" s="107" t="str">
        <f>IF(L35="3 SD","UCL (3 SD)","UCL (Adj.)")</f>
        <v>UCL (Adj.)</v>
      </c>
      <c r="I12" s="15">
        <f>MAX(MAX(I13:I112)-I11,1)</f>
        <v>1</v>
      </c>
      <c r="J12" s="5"/>
      <c r="K12" s="5"/>
      <c r="L12" s="5"/>
      <c r="M12" s="5"/>
      <c r="N12" s="5"/>
      <c r="O12" s="5"/>
      <c r="P12" s="5"/>
      <c r="Q12" s="5"/>
      <c r="R12" s="5"/>
      <c r="S12" s="5"/>
      <c r="T12" s="5"/>
      <c r="U12" s="5"/>
      <c r="V12" s="5"/>
    </row>
    <row r="13" spans="1:22" ht="15.75" thickBot="1" x14ac:dyDescent="0.3">
      <c r="A13" s="15">
        <v>1</v>
      </c>
      <c r="B13" s="177"/>
      <c r="C13" s="125"/>
      <c r="D13" s="126"/>
      <c r="E13" s="108" t="e">
        <f>IF(AND(ISNUMBER(C13),C13&gt;=0,ISNUMBER(D13),D13&gt;0,ISNUMBER($E$9),$E$9&gt;0),$E$9*C13/D13,NA())</f>
        <v>#N/A</v>
      </c>
      <c r="F13" s="86" t="e">
        <f>IF(AND(ISNUMBER(E13),ISNUMBER($E$8),$E$8&gt;=0),$E$9*$E$8,NA())</f>
        <v>#N/A</v>
      </c>
      <c r="G13" s="86" t="e">
        <f>IF(AND(ISNUMBER(E13),ISNUMBER($E$8),$E$8&gt;=0),IF($L$35="3 SD",$E$9*MAX(0,$E$8-3*SQRT($E$8/D13)),IF($E$8&lt;5,0,$E$9*MAX(0,$E$8-2.78217496688721*SQRT($E$8/D13)+1.1/D13 ))),NA())</f>
        <v>#N/A</v>
      </c>
      <c r="H13" s="87" t="e">
        <f>IF(AND(ISNUMBER(E13),ISNUMBER($E$8),$E$8&gt;=0),IF($L$35="3 SD",$E$9*($E$8+3*SQRT($E$8/D13)),$E$9*($E$8+2.78217496688721*SQRT($E$8/D13)+1/D13)),NA())</f>
        <v>#N/A</v>
      </c>
      <c r="I13" s="15" t="str">
        <f>IF(ISNUMBER(E13),A13,"")</f>
        <v/>
      </c>
      <c r="J13" s="5"/>
      <c r="K13" s="5"/>
      <c r="L13" s="5"/>
      <c r="M13" s="5"/>
      <c r="N13" s="5"/>
      <c r="O13" s="5"/>
      <c r="P13" s="5"/>
      <c r="Q13" s="5"/>
      <c r="R13" s="5"/>
      <c r="S13" s="5"/>
      <c r="T13" s="5"/>
      <c r="U13" s="5"/>
      <c r="V13" s="5"/>
    </row>
    <row r="14" spans="1:22" ht="15.75" thickBot="1" x14ac:dyDescent="0.3">
      <c r="A14" s="15">
        <v>2</v>
      </c>
      <c r="B14" s="177"/>
      <c r="C14" s="125"/>
      <c r="D14" s="126"/>
      <c r="E14" s="108" t="e">
        <f t="shared" ref="E14:E77" si="0">IF(AND(ISNUMBER(C14),C14&gt;=0,ISNUMBER(D14),D14&gt;0,ISNUMBER($E$9),$E$9&gt;0),$E$9*C14/D14,NA())</f>
        <v>#N/A</v>
      </c>
      <c r="F14" s="86" t="e">
        <f t="shared" ref="F14:F77" si="1">IF(AND(ISNUMBER(E14),ISNUMBER($E$8),$E$8&gt;=0),$E$9*$E$8,NA())</f>
        <v>#N/A</v>
      </c>
      <c r="G14" s="86" t="e">
        <f t="shared" ref="G14:G16" si="2">IF(AND(ISNUMBER(E14),ISNUMBER($E$8),$E$8&gt;=0),IF($L$35="3 SD",$E$9*MAX(0,$E$8-3*SQRT($E$8/D14)),IF($E$8&lt;5,0,$E$9*MAX(0,$E$8-2.78217496688721*SQRT($E$8/D14)+1.1/D14 ))),NA())</f>
        <v>#N/A</v>
      </c>
      <c r="H14" s="87" t="e">
        <f t="shared" ref="H14:H16" si="3">IF(AND(ISNUMBER(E14),ISNUMBER($E$8),$E$8&gt;=0),IF($L$35="3 SD",$E$9*($E$8+3*SQRT($E$8/D14)),$E$9*($E$8+2.78217496688721*SQRT($E$8/D14)+1/D14)),NA())</f>
        <v>#N/A</v>
      </c>
      <c r="I14" s="15" t="str">
        <f t="shared" ref="I14:I77" si="4">IF(ISNUMBER(E14),A14,"")</f>
        <v/>
      </c>
      <c r="J14" s="5"/>
      <c r="K14" s="5"/>
      <c r="L14" s="5"/>
      <c r="M14" s="5"/>
      <c r="N14" s="5"/>
      <c r="O14" s="5"/>
      <c r="P14" s="5"/>
      <c r="Q14" s="5"/>
      <c r="R14" s="5"/>
      <c r="S14" s="5"/>
      <c r="T14" s="5"/>
      <c r="U14" s="5"/>
      <c r="V14" s="5"/>
    </row>
    <row r="15" spans="1:22" ht="15.75" thickBot="1" x14ac:dyDescent="0.3">
      <c r="A15" s="15">
        <v>3</v>
      </c>
      <c r="B15" s="177"/>
      <c r="C15" s="125"/>
      <c r="D15" s="126"/>
      <c r="E15" s="108" t="e">
        <f t="shared" si="0"/>
        <v>#N/A</v>
      </c>
      <c r="F15" s="86" t="e">
        <f t="shared" si="1"/>
        <v>#N/A</v>
      </c>
      <c r="G15" s="86" t="e">
        <f t="shared" si="2"/>
        <v>#N/A</v>
      </c>
      <c r="H15" s="87" t="e">
        <f t="shared" si="3"/>
        <v>#N/A</v>
      </c>
      <c r="I15" s="15" t="str">
        <f t="shared" si="4"/>
        <v/>
      </c>
      <c r="J15" s="5"/>
      <c r="K15" s="5"/>
      <c r="L15" s="5"/>
      <c r="M15" s="5"/>
      <c r="N15" s="5"/>
      <c r="O15" s="5"/>
      <c r="P15" s="5"/>
      <c r="Q15" s="5"/>
      <c r="R15" s="5"/>
      <c r="S15" s="5"/>
      <c r="T15" s="5"/>
      <c r="U15" s="5"/>
      <c r="V15" s="5"/>
    </row>
    <row r="16" spans="1:22" ht="15.75" thickBot="1" x14ac:dyDescent="0.3">
      <c r="A16" s="15">
        <v>4</v>
      </c>
      <c r="B16" s="177"/>
      <c r="C16" s="125"/>
      <c r="D16" s="126"/>
      <c r="E16" s="108" t="e">
        <f t="shared" si="0"/>
        <v>#N/A</v>
      </c>
      <c r="F16" s="86" t="e">
        <f t="shared" si="1"/>
        <v>#N/A</v>
      </c>
      <c r="G16" s="86" t="e">
        <f t="shared" si="2"/>
        <v>#N/A</v>
      </c>
      <c r="H16" s="87" t="e">
        <f t="shared" si="3"/>
        <v>#N/A</v>
      </c>
      <c r="I16" s="15" t="str">
        <f t="shared" si="4"/>
        <v/>
      </c>
      <c r="J16" s="5"/>
      <c r="K16" s="5"/>
      <c r="L16" s="5"/>
      <c r="M16" s="5"/>
      <c r="N16" s="5"/>
      <c r="O16" s="5"/>
      <c r="P16" s="5"/>
      <c r="Q16" s="5"/>
      <c r="R16" s="5"/>
      <c r="S16" s="5"/>
      <c r="T16" s="5"/>
      <c r="U16" s="5"/>
      <c r="V16" s="5"/>
    </row>
    <row r="17" spans="1:22" ht="15.75" thickBot="1" x14ac:dyDescent="0.3">
      <c r="A17" s="15">
        <v>5</v>
      </c>
      <c r="B17" s="177"/>
      <c r="C17" s="125"/>
      <c r="D17" s="126"/>
      <c r="E17" s="108" t="e">
        <f t="shared" si="0"/>
        <v>#N/A</v>
      </c>
      <c r="F17" s="86" t="e">
        <f t="shared" si="1"/>
        <v>#N/A</v>
      </c>
      <c r="G17" s="86" t="e">
        <f t="shared" ref="G17:G80" si="5">IF(AND(ISNUMBER(E17),ISNUMBER($E$8),$E$8&gt;=0),IF($L$35="3 SD",$E$9*MAX(0,$E$8-3*SQRT($E$8/D17)),IF($E$8&lt;5,0,$E$9*MAX(0,$E$8-2.78217496688721*SQRT($E$8/D17)+1.1/D17 ))),NA())</f>
        <v>#N/A</v>
      </c>
      <c r="H17" s="87" t="e">
        <f t="shared" ref="H17:H80" si="6">IF(AND(ISNUMBER(E17),ISNUMBER($E$8),$E$8&gt;=0),IF($L$35="3 SD",$E$9*($E$8+3*SQRT($E$8/D17)),$E$9*($E$8+2.78217496688721*SQRT($E$8/D17)+1/D17)),NA())</f>
        <v>#N/A</v>
      </c>
      <c r="I17" s="15" t="str">
        <f t="shared" si="4"/>
        <v/>
      </c>
      <c r="J17" s="5"/>
      <c r="K17" s="5"/>
      <c r="L17" s="5"/>
      <c r="M17" s="5"/>
      <c r="N17" s="5"/>
      <c r="O17" s="5"/>
      <c r="P17" s="5"/>
      <c r="Q17" s="5"/>
      <c r="R17" s="5"/>
      <c r="S17" s="5"/>
      <c r="T17" s="5"/>
      <c r="U17" s="5"/>
      <c r="V17" s="5"/>
    </row>
    <row r="18" spans="1:22" ht="15.75" thickBot="1" x14ac:dyDescent="0.3">
      <c r="A18" s="15">
        <v>6</v>
      </c>
      <c r="B18" s="177"/>
      <c r="C18" s="125"/>
      <c r="D18" s="126"/>
      <c r="E18" s="108" t="e">
        <f t="shared" si="0"/>
        <v>#N/A</v>
      </c>
      <c r="F18" s="86" t="e">
        <f t="shared" si="1"/>
        <v>#N/A</v>
      </c>
      <c r="G18" s="86" t="e">
        <f t="shared" si="5"/>
        <v>#N/A</v>
      </c>
      <c r="H18" s="87" t="e">
        <f t="shared" si="6"/>
        <v>#N/A</v>
      </c>
      <c r="I18" s="15" t="str">
        <f t="shared" si="4"/>
        <v/>
      </c>
      <c r="J18" s="5"/>
      <c r="K18" s="5"/>
      <c r="L18" s="5"/>
      <c r="M18" s="5"/>
      <c r="N18" s="5"/>
      <c r="O18" s="5"/>
      <c r="P18" s="5"/>
      <c r="Q18" s="5"/>
      <c r="R18" s="5"/>
      <c r="S18" s="5"/>
      <c r="T18" s="5"/>
      <c r="U18" s="5"/>
      <c r="V18" s="5"/>
    </row>
    <row r="19" spans="1:22" ht="15.75" thickBot="1" x14ac:dyDescent="0.3">
      <c r="A19" s="15">
        <v>7</v>
      </c>
      <c r="B19" s="177"/>
      <c r="C19" s="125"/>
      <c r="D19" s="126"/>
      <c r="E19" s="108" t="e">
        <f t="shared" si="0"/>
        <v>#N/A</v>
      </c>
      <c r="F19" s="86" t="e">
        <f t="shared" si="1"/>
        <v>#N/A</v>
      </c>
      <c r="G19" s="86" t="e">
        <f t="shared" si="5"/>
        <v>#N/A</v>
      </c>
      <c r="H19" s="87" t="e">
        <f t="shared" si="6"/>
        <v>#N/A</v>
      </c>
      <c r="I19" s="15" t="str">
        <f t="shared" si="4"/>
        <v/>
      </c>
      <c r="J19" s="5"/>
      <c r="K19" s="5"/>
      <c r="L19" s="5"/>
      <c r="M19" s="5"/>
      <c r="N19" s="5"/>
      <c r="O19" s="5"/>
      <c r="P19" s="5"/>
      <c r="Q19" s="5"/>
      <c r="R19" s="5"/>
      <c r="S19" s="5"/>
      <c r="T19" s="5"/>
      <c r="U19" s="5"/>
      <c r="V19" s="5"/>
    </row>
    <row r="20" spans="1:22" ht="15.75" thickBot="1" x14ac:dyDescent="0.3">
      <c r="A20" s="15">
        <v>8</v>
      </c>
      <c r="B20" s="177"/>
      <c r="C20" s="125"/>
      <c r="D20" s="126"/>
      <c r="E20" s="108" t="e">
        <f t="shared" si="0"/>
        <v>#N/A</v>
      </c>
      <c r="F20" s="86" t="e">
        <f t="shared" si="1"/>
        <v>#N/A</v>
      </c>
      <c r="G20" s="86" t="e">
        <f t="shared" si="5"/>
        <v>#N/A</v>
      </c>
      <c r="H20" s="87" t="e">
        <f t="shared" si="6"/>
        <v>#N/A</v>
      </c>
      <c r="I20" s="15" t="str">
        <f t="shared" si="4"/>
        <v/>
      </c>
      <c r="J20" s="5"/>
      <c r="K20" s="5"/>
      <c r="L20" s="5"/>
      <c r="M20" s="5"/>
      <c r="N20" s="5"/>
      <c r="O20" s="5"/>
      <c r="P20" s="5"/>
      <c r="Q20" s="5"/>
      <c r="R20" s="5"/>
      <c r="S20" s="5"/>
      <c r="T20" s="5"/>
      <c r="U20" s="5"/>
      <c r="V20" s="5"/>
    </row>
    <row r="21" spans="1:22" ht="15.75" thickBot="1" x14ac:dyDescent="0.3">
      <c r="A21" s="15">
        <v>9</v>
      </c>
      <c r="B21" s="177"/>
      <c r="C21" s="125"/>
      <c r="D21" s="126"/>
      <c r="E21" s="108" t="e">
        <f t="shared" si="0"/>
        <v>#N/A</v>
      </c>
      <c r="F21" s="86" t="e">
        <f t="shared" si="1"/>
        <v>#N/A</v>
      </c>
      <c r="G21" s="86" t="e">
        <f t="shared" si="5"/>
        <v>#N/A</v>
      </c>
      <c r="H21" s="87" t="e">
        <f t="shared" si="6"/>
        <v>#N/A</v>
      </c>
      <c r="I21" s="15" t="str">
        <f t="shared" si="4"/>
        <v/>
      </c>
      <c r="J21" s="5"/>
      <c r="K21" s="5"/>
      <c r="L21" s="5"/>
      <c r="M21" s="5"/>
      <c r="N21" s="5"/>
      <c r="O21" s="5"/>
      <c r="P21" s="5"/>
      <c r="Q21" s="5"/>
      <c r="R21" s="5"/>
      <c r="S21" s="5"/>
      <c r="T21" s="5"/>
      <c r="U21" s="5"/>
      <c r="V21" s="5"/>
    </row>
    <row r="22" spans="1:22" ht="15.75" thickBot="1" x14ac:dyDescent="0.3">
      <c r="A22" s="15">
        <v>10</v>
      </c>
      <c r="B22" s="178"/>
      <c r="C22" s="178"/>
      <c r="D22" s="178"/>
      <c r="E22" s="108" t="e">
        <f t="shared" si="0"/>
        <v>#N/A</v>
      </c>
      <c r="F22" s="86" t="e">
        <f t="shared" si="1"/>
        <v>#N/A</v>
      </c>
      <c r="G22" s="86" t="e">
        <f t="shared" si="5"/>
        <v>#N/A</v>
      </c>
      <c r="H22" s="87" t="e">
        <f t="shared" si="6"/>
        <v>#N/A</v>
      </c>
      <c r="I22" s="15" t="str">
        <f t="shared" si="4"/>
        <v/>
      </c>
      <c r="J22" s="5"/>
      <c r="K22" s="5"/>
      <c r="L22" s="5"/>
      <c r="M22" s="5"/>
      <c r="N22" s="5"/>
      <c r="O22" s="5"/>
      <c r="P22" s="5"/>
      <c r="Q22" s="5"/>
      <c r="R22" s="5"/>
      <c r="S22" s="5"/>
      <c r="T22" s="5"/>
      <c r="U22" s="5"/>
      <c r="V22" s="5"/>
    </row>
    <row r="23" spans="1:22" ht="15.75" thickBot="1" x14ac:dyDescent="0.3">
      <c r="A23" s="15">
        <v>11</v>
      </c>
      <c r="B23" s="178"/>
      <c r="C23" s="178"/>
      <c r="D23" s="178"/>
      <c r="E23" s="108" t="e">
        <f t="shared" si="0"/>
        <v>#N/A</v>
      </c>
      <c r="F23" s="86" t="e">
        <f t="shared" si="1"/>
        <v>#N/A</v>
      </c>
      <c r="G23" s="86" t="e">
        <f t="shared" si="5"/>
        <v>#N/A</v>
      </c>
      <c r="H23" s="87" t="e">
        <f t="shared" si="6"/>
        <v>#N/A</v>
      </c>
      <c r="I23" s="15" t="str">
        <f t="shared" si="4"/>
        <v/>
      </c>
      <c r="J23" s="5"/>
      <c r="K23" s="5"/>
      <c r="L23" s="5"/>
      <c r="M23" s="5"/>
      <c r="N23" s="5"/>
      <c r="O23" s="5"/>
      <c r="P23" s="5"/>
      <c r="Q23" s="5"/>
      <c r="R23" s="5"/>
      <c r="S23" s="5"/>
      <c r="T23" s="5"/>
      <c r="U23" s="5"/>
      <c r="V23" s="5"/>
    </row>
    <row r="24" spans="1:22" ht="15.75" thickBot="1" x14ac:dyDescent="0.3">
      <c r="A24" s="15">
        <v>12</v>
      </c>
      <c r="B24" s="178"/>
      <c r="C24" s="178"/>
      <c r="D24" s="178"/>
      <c r="E24" s="108" t="e">
        <f t="shared" si="0"/>
        <v>#N/A</v>
      </c>
      <c r="F24" s="86" t="e">
        <f t="shared" si="1"/>
        <v>#N/A</v>
      </c>
      <c r="G24" s="86" t="e">
        <f t="shared" si="5"/>
        <v>#N/A</v>
      </c>
      <c r="H24" s="87" t="e">
        <f t="shared" si="6"/>
        <v>#N/A</v>
      </c>
      <c r="I24" s="15" t="str">
        <f t="shared" si="4"/>
        <v/>
      </c>
      <c r="J24" s="5"/>
      <c r="K24" s="5"/>
      <c r="L24" s="5"/>
      <c r="M24" s="5"/>
      <c r="N24" s="5"/>
      <c r="O24" s="5"/>
      <c r="P24" s="5"/>
      <c r="Q24" s="5"/>
      <c r="R24" s="5"/>
      <c r="S24" s="5"/>
      <c r="T24" s="5"/>
      <c r="U24" s="5"/>
      <c r="V24" s="5"/>
    </row>
    <row r="25" spans="1:22" ht="15.75" thickBot="1" x14ac:dyDescent="0.3">
      <c r="A25" s="15">
        <v>13</v>
      </c>
      <c r="B25" s="178"/>
      <c r="C25" s="178"/>
      <c r="D25" s="178"/>
      <c r="E25" s="108" t="e">
        <f t="shared" si="0"/>
        <v>#N/A</v>
      </c>
      <c r="F25" s="86" t="e">
        <f t="shared" si="1"/>
        <v>#N/A</v>
      </c>
      <c r="G25" s="86" t="e">
        <f t="shared" si="5"/>
        <v>#N/A</v>
      </c>
      <c r="H25" s="87" t="e">
        <f t="shared" si="6"/>
        <v>#N/A</v>
      </c>
      <c r="I25" s="15" t="str">
        <f t="shared" si="4"/>
        <v/>
      </c>
      <c r="J25" s="5"/>
      <c r="K25" s="5"/>
      <c r="L25" s="5"/>
      <c r="M25" s="5"/>
      <c r="N25" s="5"/>
      <c r="O25" s="5"/>
      <c r="P25" s="5"/>
      <c r="Q25" s="5"/>
      <c r="R25" s="5"/>
      <c r="S25" s="5"/>
      <c r="T25" s="5"/>
      <c r="U25" s="5"/>
      <c r="V25" s="5"/>
    </row>
    <row r="26" spans="1:22" ht="15.75" thickBot="1" x14ac:dyDescent="0.3">
      <c r="A26" s="15">
        <v>14</v>
      </c>
      <c r="B26" s="98"/>
      <c r="C26" s="99"/>
      <c r="D26" s="100"/>
      <c r="E26" s="108" t="e">
        <f t="shared" si="0"/>
        <v>#N/A</v>
      </c>
      <c r="F26" s="86" t="e">
        <f t="shared" si="1"/>
        <v>#N/A</v>
      </c>
      <c r="G26" s="86" t="e">
        <f t="shared" si="5"/>
        <v>#N/A</v>
      </c>
      <c r="H26" s="87" t="e">
        <f t="shared" si="6"/>
        <v>#N/A</v>
      </c>
      <c r="I26" s="15" t="str">
        <f t="shared" si="4"/>
        <v/>
      </c>
      <c r="J26" s="5"/>
      <c r="K26" s="5"/>
      <c r="L26" s="5"/>
      <c r="M26" s="5"/>
      <c r="N26" s="5"/>
      <c r="O26" s="5"/>
      <c r="P26" s="5"/>
      <c r="Q26" s="5"/>
      <c r="R26" s="5"/>
      <c r="S26" s="5"/>
      <c r="T26" s="5"/>
      <c r="U26" s="5"/>
      <c r="V26" s="5"/>
    </row>
    <row r="27" spans="1:22" ht="15.75" thickBot="1" x14ac:dyDescent="0.3">
      <c r="A27" s="15">
        <v>15</v>
      </c>
      <c r="B27" s="98"/>
      <c r="C27" s="99"/>
      <c r="D27" s="100"/>
      <c r="E27" s="108" t="e">
        <f t="shared" si="0"/>
        <v>#N/A</v>
      </c>
      <c r="F27" s="86" t="e">
        <f t="shared" si="1"/>
        <v>#N/A</v>
      </c>
      <c r="G27" s="86" t="e">
        <f t="shared" si="5"/>
        <v>#N/A</v>
      </c>
      <c r="H27" s="87" t="e">
        <f t="shared" si="6"/>
        <v>#N/A</v>
      </c>
      <c r="I27" s="15" t="str">
        <f t="shared" si="4"/>
        <v/>
      </c>
      <c r="J27" s="5"/>
      <c r="K27" s="5"/>
      <c r="L27" s="5"/>
      <c r="M27" s="5"/>
      <c r="N27" s="5"/>
      <c r="O27" s="5"/>
      <c r="P27" s="5"/>
      <c r="Q27" s="5"/>
      <c r="R27" s="5"/>
      <c r="S27" s="5"/>
      <c r="T27" s="5"/>
      <c r="U27" s="5"/>
      <c r="V27" s="5"/>
    </row>
    <row r="28" spans="1:22" ht="15.75" thickBot="1" x14ac:dyDescent="0.3">
      <c r="A28" s="15">
        <v>16</v>
      </c>
      <c r="B28" s="98"/>
      <c r="C28" s="99"/>
      <c r="D28" s="100"/>
      <c r="E28" s="108" t="e">
        <f t="shared" si="0"/>
        <v>#N/A</v>
      </c>
      <c r="F28" s="86" t="e">
        <f t="shared" si="1"/>
        <v>#N/A</v>
      </c>
      <c r="G28" s="86" t="e">
        <f t="shared" si="5"/>
        <v>#N/A</v>
      </c>
      <c r="H28" s="87" t="e">
        <f t="shared" si="6"/>
        <v>#N/A</v>
      </c>
      <c r="I28" s="15" t="str">
        <f t="shared" si="4"/>
        <v/>
      </c>
      <c r="J28" s="5"/>
      <c r="K28" s="5"/>
      <c r="L28" s="5"/>
      <c r="M28" s="5"/>
      <c r="N28" s="5"/>
      <c r="O28" s="5"/>
      <c r="P28" s="5"/>
      <c r="Q28" s="5"/>
      <c r="R28" s="5"/>
      <c r="S28" s="5"/>
      <c r="T28" s="5"/>
      <c r="U28" s="5"/>
      <c r="V28" s="5"/>
    </row>
    <row r="29" spans="1:22" ht="15.75" thickBot="1" x14ac:dyDescent="0.3">
      <c r="A29" s="15">
        <v>17</v>
      </c>
      <c r="B29" s="98"/>
      <c r="C29" s="99"/>
      <c r="D29" s="100"/>
      <c r="E29" s="108" t="e">
        <f t="shared" si="0"/>
        <v>#N/A</v>
      </c>
      <c r="F29" s="86" t="e">
        <f t="shared" si="1"/>
        <v>#N/A</v>
      </c>
      <c r="G29" s="86" t="e">
        <f t="shared" si="5"/>
        <v>#N/A</v>
      </c>
      <c r="H29" s="87" t="e">
        <f t="shared" si="6"/>
        <v>#N/A</v>
      </c>
      <c r="I29" s="15" t="str">
        <f t="shared" si="4"/>
        <v/>
      </c>
      <c r="J29" s="5"/>
      <c r="K29" s="5"/>
      <c r="L29" s="5"/>
      <c r="M29" s="5"/>
      <c r="N29" s="5"/>
      <c r="O29" s="5"/>
      <c r="P29" s="5"/>
      <c r="Q29" s="5"/>
      <c r="R29" s="5"/>
      <c r="S29" s="5"/>
      <c r="T29" s="5"/>
      <c r="U29" s="5"/>
      <c r="V29" s="5"/>
    </row>
    <row r="30" spans="1:22" ht="15.75" thickBot="1" x14ac:dyDescent="0.3">
      <c r="A30" s="15">
        <v>18</v>
      </c>
      <c r="B30" s="98"/>
      <c r="C30" s="99"/>
      <c r="D30" s="100"/>
      <c r="E30" s="108" t="e">
        <f t="shared" si="0"/>
        <v>#N/A</v>
      </c>
      <c r="F30" s="86" t="e">
        <f t="shared" si="1"/>
        <v>#N/A</v>
      </c>
      <c r="G30" s="86" t="e">
        <f t="shared" si="5"/>
        <v>#N/A</v>
      </c>
      <c r="H30" s="87" t="e">
        <f t="shared" si="6"/>
        <v>#N/A</v>
      </c>
      <c r="I30" s="15" t="str">
        <f t="shared" si="4"/>
        <v/>
      </c>
      <c r="J30" s="5"/>
      <c r="K30" s="5"/>
      <c r="L30" s="5"/>
      <c r="M30" s="5"/>
      <c r="N30" s="5"/>
      <c r="O30" s="5"/>
      <c r="P30" s="5"/>
      <c r="Q30" s="5"/>
      <c r="R30" s="5"/>
      <c r="S30" s="5"/>
      <c r="T30" s="5"/>
      <c r="U30" s="5"/>
      <c r="V30" s="5"/>
    </row>
    <row r="31" spans="1:22" ht="15.75" thickBot="1" x14ac:dyDescent="0.3">
      <c r="A31" s="15">
        <v>19</v>
      </c>
      <c r="B31" s="98"/>
      <c r="C31" s="99"/>
      <c r="D31" s="100"/>
      <c r="E31" s="108" t="e">
        <f t="shared" si="0"/>
        <v>#N/A</v>
      </c>
      <c r="F31" s="86" t="e">
        <f t="shared" si="1"/>
        <v>#N/A</v>
      </c>
      <c r="G31" s="86" t="e">
        <f t="shared" si="5"/>
        <v>#N/A</v>
      </c>
      <c r="H31" s="87" t="e">
        <f t="shared" si="6"/>
        <v>#N/A</v>
      </c>
      <c r="I31" s="15" t="str">
        <f t="shared" si="4"/>
        <v/>
      </c>
      <c r="J31" s="5"/>
      <c r="K31" s="5"/>
      <c r="L31" s="5"/>
      <c r="M31" s="5"/>
      <c r="N31" s="5"/>
      <c r="O31" s="5"/>
      <c r="P31" s="5"/>
      <c r="Q31" s="5"/>
      <c r="R31" s="5"/>
      <c r="S31" s="5"/>
      <c r="T31" s="5"/>
      <c r="U31" s="5"/>
      <c r="V31" s="5"/>
    </row>
    <row r="32" spans="1:22" ht="15.75" thickBot="1" x14ac:dyDescent="0.3">
      <c r="A32" s="15">
        <v>20</v>
      </c>
      <c r="B32" s="98"/>
      <c r="C32" s="101"/>
      <c r="D32" s="102"/>
      <c r="E32" s="108" t="e">
        <f t="shared" si="0"/>
        <v>#N/A</v>
      </c>
      <c r="F32" s="86" t="e">
        <f t="shared" si="1"/>
        <v>#N/A</v>
      </c>
      <c r="G32" s="86" t="e">
        <f t="shared" si="5"/>
        <v>#N/A</v>
      </c>
      <c r="H32" s="87" t="e">
        <f t="shared" si="6"/>
        <v>#N/A</v>
      </c>
      <c r="I32" s="15" t="str">
        <f t="shared" si="4"/>
        <v/>
      </c>
      <c r="J32" s="5"/>
      <c r="K32" s="5"/>
      <c r="L32" s="5"/>
      <c r="M32" s="5"/>
      <c r="N32" s="5"/>
      <c r="O32" s="5"/>
      <c r="P32" s="5"/>
      <c r="Q32" s="5"/>
      <c r="R32" s="5"/>
      <c r="S32" s="5"/>
      <c r="T32" s="5"/>
      <c r="U32" s="5"/>
      <c r="V32" s="5"/>
    </row>
    <row r="33" spans="1:22" ht="15.75" thickBot="1" x14ac:dyDescent="0.3">
      <c r="A33" s="15">
        <v>21</v>
      </c>
      <c r="B33" s="109"/>
      <c r="C33" s="109"/>
      <c r="D33" s="109"/>
      <c r="E33" s="108" t="e">
        <f t="shared" si="0"/>
        <v>#N/A</v>
      </c>
      <c r="F33" s="86" t="e">
        <f t="shared" si="1"/>
        <v>#N/A</v>
      </c>
      <c r="G33" s="86" t="e">
        <f t="shared" si="5"/>
        <v>#N/A</v>
      </c>
      <c r="H33" s="87" t="e">
        <f t="shared" si="6"/>
        <v>#N/A</v>
      </c>
      <c r="I33" s="15" t="str">
        <f t="shared" si="4"/>
        <v/>
      </c>
      <c r="J33" s="5"/>
      <c r="K33" s="5"/>
      <c r="L33" s="5"/>
      <c r="M33" s="5"/>
      <c r="N33" s="5"/>
      <c r="O33" s="5"/>
      <c r="P33" s="5"/>
      <c r="Q33" s="5"/>
      <c r="R33" s="5"/>
      <c r="S33" s="5"/>
      <c r="T33" s="5"/>
      <c r="U33" s="5"/>
      <c r="V33" s="5"/>
    </row>
    <row r="34" spans="1:22" ht="15.75" thickBot="1" x14ac:dyDescent="0.3">
      <c r="A34" s="15">
        <v>22</v>
      </c>
      <c r="B34" s="109"/>
      <c r="C34" s="109"/>
      <c r="D34" s="109"/>
      <c r="E34" s="108" t="e">
        <f t="shared" si="0"/>
        <v>#N/A</v>
      </c>
      <c r="F34" s="86" t="e">
        <f t="shared" si="1"/>
        <v>#N/A</v>
      </c>
      <c r="G34" s="86" t="e">
        <f t="shared" si="5"/>
        <v>#N/A</v>
      </c>
      <c r="H34" s="87" t="e">
        <f t="shared" si="6"/>
        <v>#N/A</v>
      </c>
      <c r="I34" s="15" t="str">
        <f t="shared" si="4"/>
        <v/>
      </c>
      <c r="J34" s="5"/>
      <c r="K34" s="5"/>
      <c r="L34" s="5"/>
      <c r="M34" s="5"/>
      <c r="N34" s="5"/>
      <c r="O34" s="5"/>
      <c r="P34" s="5"/>
      <c r="Q34" s="5"/>
      <c r="R34" s="5"/>
      <c r="S34" s="5"/>
      <c r="T34" s="5"/>
      <c r="U34" s="5"/>
      <c r="V34" s="5"/>
    </row>
    <row r="35" spans="1:22" ht="15.75" thickBot="1" x14ac:dyDescent="0.3">
      <c r="A35" s="15">
        <v>23</v>
      </c>
      <c r="B35" s="109"/>
      <c r="C35" s="109"/>
      <c r="D35" s="109"/>
      <c r="E35" s="108" t="e">
        <f t="shared" si="0"/>
        <v>#N/A</v>
      </c>
      <c r="F35" s="86" t="e">
        <f t="shared" si="1"/>
        <v>#N/A</v>
      </c>
      <c r="G35" s="86" t="e">
        <f t="shared" si="5"/>
        <v>#N/A</v>
      </c>
      <c r="H35" s="87" t="e">
        <f t="shared" si="6"/>
        <v>#N/A</v>
      </c>
      <c r="I35" s="15" t="str">
        <f t="shared" si="4"/>
        <v/>
      </c>
      <c r="J35" s="281" t="s">
        <v>176</v>
      </c>
      <c r="K35" s="259"/>
      <c r="L35" s="167" t="s">
        <v>177</v>
      </c>
      <c r="M35" s="5"/>
      <c r="N35" s="5"/>
      <c r="O35" s="5"/>
      <c r="P35" s="5"/>
      <c r="Q35" s="5"/>
      <c r="R35" s="5"/>
      <c r="S35" s="5"/>
      <c r="T35" s="5"/>
      <c r="U35" s="5"/>
      <c r="V35" s="5"/>
    </row>
    <row r="36" spans="1:22" ht="15.75" thickBot="1" x14ac:dyDescent="0.3">
      <c r="A36" s="15">
        <v>24</v>
      </c>
      <c r="B36" s="109"/>
      <c r="C36" s="109"/>
      <c r="D36" s="109"/>
      <c r="E36" s="108" t="e">
        <f t="shared" si="0"/>
        <v>#N/A</v>
      </c>
      <c r="F36" s="86" t="e">
        <f t="shared" si="1"/>
        <v>#N/A</v>
      </c>
      <c r="G36" s="86" t="e">
        <f t="shared" si="5"/>
        <v>#N/A</v>
      </c>
      <c r="H36" s="87" t="e">
        <f t="shared" si="6"/>
        <v>#N/A</v>
      </c>
      <c r="I36" s="15" t="str">
        <f t="shared" si="4"/>
        <v/>
      </c>
      <c r="J36" s="5"/>
      <c r="K36" s="36"/>
      <c r="L36" s="38" t="s">
        <v>107</v>
      </c>
      <c r="M36" s="5"/>
      <c r="N36" s="5"/>
      <c r="O36" s="5"/>
      <c r="P36" s="5"/>
      <c r="Q36" s="5"/>
      <c r="R36" s="5"/>
      <c r="S36" s="5"/>
      <c r="T36" s="5"/>
      <c r="U36" s="5"/>
      <c r="V36" s="5"/>
    </row>
    <row r="37" spans="1:22" ht="15.75" thickBot="1" x14ac:dyDescent="0.3">
      <c r="A37" s="15">
        <v>25</v>
      </c>
      <c r="B37" s="109"/>
      <c r="C37" s="109"/>
      <c r="D37" s="109"/>
      <c r="E37" s="108" t="e">
        <f t="shared" si="0"/>
        <v>#N/A</v>
      </c>
      <c r="F37" s="86" t="e">
        <f t="shared" si="1"/>
        <v>#N/A</v>
      </c>
      <c r="G37" s="86" t="e">
        <f t="shared" si="5"/>
        <v>#N/A</v>
      </c>
      <c r="H37" s="87" t="e">
        <f t="shared" si="6"/>
        <v>#N/A</v>
      </c>
      <c r="I37" s="15" t="str">
        <f t="shared" si="4"/>
        <v/>
      </c>
      <c r="J37" s="5"/>
      <c r="K37" s="36"/>
      <c r="L37" s="70" t="s">
        <v>177</v>
      </c>
      <c r="M37" s="5"/>
      <c r="N37" s="5"/>
      <c r="O37" s="5"/>
      <c r="P37" s="5"/>
      <c r="Q37" s="5"/>
      <c r="R37" s="5"/>
      <c r="S37" s="5"/>
      <c r="T37" s="5"/>
      <c r="U37" s="5"/>
      <c r="V37" s="5"/>
    </row>
    <row r="38" spans="1:22" ht="16.5" thickBot="1" x14ac:dyDescent="0.3">
      <c r="A38" s="15">
        <v>26</v>
      </c>
      <c r="B38" s="109"/>
      <c r="C38" s="109"/>
      <c r="D38" s="109"/>
      <c r="E38" s="108" t="e">
        <f t="shared" si="0"/>
        <v>#N/A</v>
      </c>
      <c r="F38" s="86" t="e">
        <f t="shared" si="1"/>
        <v>#N/A</v>
      </c>
      <c r="G38" s="86" t="e">
        <f t="shared" si="5"/>
        <v>#N/A</v>
      </c>
      <c r="H38" s="87" t="e">
        <f t="shared" si="6"/>
        <v>#N/A</v>
      </c>
      <c r="I38" s="15" t="str">
        <f t="shared" si="4"/>
        <v/>
      </c>
      <c r="J38" s="10" t="s">
        <v>22</v>
      </c>
      <c r="K38" s="5"/>
      <c r="L38" s="5"/>
      <c r="M38" s="5"/>
      <c r="N38" s="5"/>
      <c r="O38" s="5"/>
      <c r="P38" s="5"/>
      <c r="Q38" s="5"/>
      <c r="R38" s="5"/>
      <c r="S38" s="5"/>
      <c r="T38" s="5"/>
      <c r="U38" s="5"/>
      <c r="V38" s="5"/>
    </row>
    <row r="39" spans="1:22" ht="15.75" thickBot="1" x14ac:dyDescent="0.3">
      <c r="A39" s="15">
        <v>27</v>
      </c>
      <c r="B39" s="109"/>
      <c r="C39" s="109"/>
      <c r="D39" s="109"/>
      <c r="E39" s="108" t="e">
        <f t="shared" si="0"/>
        <v>#N/A</v>
      </c>
      <c r="F39" s="86" t="e">
        <f t="shared" si="1"/>
        <v>#N/A</v>
      </c>
      <c r="G39" s="86" t="e">
        <f t="shared" si="5"/>
        <v>#N/A</v>
      </c>
      <c r="H39" s="87" t="e">
        <f t="shared" si="6"/>
        <v>#N/A</v>
      </c>
      <c r="I39" s="15" t="str">
        <f t="shared" si="4"/>
        <v/>
      </c>
      <c r="J39" s="5"/>
      <c r="K39" s="5"/>
      <c r="L39" s="5"/>
      <c r="M39" s="5"/>
      <c r="N39" s="5"/>
      <c r="O39" s="5"/>
      <c r="P39" s="5"/>
      <c r="Q39" s="5"/>
      <c r="R39" s="5"/>
      <c r="S39" s="5"/>
      <c r="T39" s="5"/>
      <c r="U39" s="5"/>
      <c r="V39" s="5"/>
    </row>
    <row r="40" spans="1:22" ht="15.75" thickBot="1" x14ac:dyDescent="0.3">
      <c r="A40" s="15">
        <v>28</v>
      </c>
      <c r="B40" s="109"/>
      <c r="C40" s="109"/>
      <c r="D40" s="109"/>
      <c r="E40" s="108" t="e">
        <f t="shared" si="0"/>
        <v>#N/A</v>
      </c>
      <c r="F40" s="86" t="e">
        <f t="shared" si="1"/>
        <v>#N/A</v>
      </c>
      <c r="G40" s="86" t="e">
        <f t="shared" si="5"/>
        <v>#N/A</v>
      </c>
      <c r="H40" s="87" t="e">
        <f t="shared" si="6"/>
        <v>#N/A</v>
      </c>
      <c r="I40" s="15" t="str">
        <f t="shared" si="4"/>
        <v/>
      </c>
      <c r="J40" s="16" t="s">
        <v>30</v>
      </c>
      <c r="K40" s="5"/>
      <c r="L40" s="5"/>
      <c r="M40" s="5"/>
      <c r="N40" s="5"/>
      <c r="O40" s="5"/>
      <c r="P40" s="5"/>
      <c r="Q40" s="5"/>
      <c r="R40" s="5"/>
      <c r="S40" s="5"/>
      <c r="T40" s="5"/>
      <c r="U40" s="5"/>
      <c r="V40" s="5"/>
    </row>
    <row r="41" spans="1:22" ht="15.75" thickBot="1" x14ac:dyDescent="0.3">
      <c r="A41" s="15">
        <v>29</v>
      </c>
      <c r="B41" s="109"/>
      <c r="C41" s="110"/>
      <c r="D41" s="110"/>
      <c r="E41" s="108" t="e">
        <f t="shared" si="0"/>
        <v>#N/A</v>
      </c>
      <c r="F41" s="86" t="e">
        <f t="shared" si="1"/>
        <v>#N/A</v>
      </c>
      <c r="G41" s="86" t="e">
        <f t="shared" si="5"/>
        <v>#N/A</v>
      </c>
      <c r="H41" s="87" t="e">
        <f t="shared" si="6"/>
        <v>#N/A</v>
      </c>
      <c r="I41" s="15" t="str">
        <f t="shared" si="4"/>
        <v/>
      </c>
      <c r="J41" s="16" t="s">
        <v>31</v>
      </c>
      <c r="K41" s="5"/>
      <c r="L41" s="5"/>
      <c r="M41" s="5"/>
      <c r="N41" s="5"/>
      <c r="O41" s="5"/>
      <c r="P41" s="5"/>
      <c r="Q41" s="5"/>
      <c r="R41" s="5"/>
      <c r="S41" s="5"/>
      <c r="T41" s="5"/>
      <c r="U41" s="5"/>
      <c r="V41" s="5"/>
    </row>
    <row r="42" spans="1:22" ht="15.75" thickBot="1" x14ac:dyDescent="0.3">
      <c r="A42" s="15">
        <v>30</v>
      </c>
      <c r="B42" s="109"/>
      <c r="C42" s="110"/>
      <c r="D42" s="110"/>
      <c r="E42" s="108" t="e">
        <f t="shared" si="0"/>
        <v>#N/A</v>
      </c>
      <c r="F42" s="86" t="e">
        <f t="shared" si="1"/>
        <v>#N/A</v>
      </c>
      <c r="G42" s="86" t="e">
        <f t="shared" si="5"/>
        <v>#N/A</v>
      </c>
      <c r="H42" s="87" t="e">
        <f t="shared" si="6"/>
        <v>#N/A</v>
      </c>
      <c r="I42" s="15" t="str">
        <f t="shared" si="4"/>
        <v/>
      </c>
      <c r="J42" s="16" t="s">
        <v>25</v>
      </c>
      <c r="K42" s="5"/>
      <c r="L42" s="5"/>
      <c r="M42" s="5"/>
      <c r="N42" s="5"/>
      <c r="O42" s="5"/>
      <c r="P42" s="5"/>
      <c r="Q42" s="5"/>
      <c r="R42" s="5"/>
      <c r="S42" s="5"/>
      <c r="T42" s="5"/>
      <c r="U42" s="5"/>
      <c r="V42" s="5"/>
    </row>
    <row r="43" spans="1:22" ht="15.75" thickBot="1" x14ac:dyDescent="0.3">
      <c r="A43" s="15">
        <v>31</v>
      </c>
      <c r="B43" s="109"/>
      <c r="C43" s="110"/>
      <c r="D43" s="110"/>
      <c r="E43" s="108" t="e">
        <f t="shared" si="0"/>
        <v>#N/A</v>
      </c>
      <c r="F43" s="86" t="e">
        <f t="shared" si="1"/>
        <v>#N/A</v>
      </c>
      <c r="G43" s="86" t="e">
        <f t="shared" si="5"/>
        <v>#N/A</v>
      </c>
      <c r="H43" s="87" t="e">
        <f t="shared" si="6"/>
        <v>#N/A</v>
      </c>
      <c r="I43" s="15" t="str">
        <f t="shared" si="4"/>
        <v/>
      </c>
      <c r="J43" s="5" t="s">
        <v>18</v>
      </c>
      <c r="K43" s="5"/>
      <c r="L43" s="5"/>
      <c r="M43" s="5"/>
      <c r="N43" s="5"/>
      <c r="O43" s="5"/>
      <c r="P43" s="5"/>
      <c r="Q43" s="5"/>
      <c r="R43" s="5"/>
      <c r="S43" s="5"/>
      <c r="T43" s="5"/>
      <c r="U43" s="5"/>
      <c r="V43" s="5"/>
    </row>
    <row r="44" spans="1:22" ht="15.75" thickBot="1" x14ac:dyDescent="0.3">
      <c r="A44" s="15">
        <v>32</v>
      </c>
      <c r="B44" s="109"/>
      <c r="C44" s="110"/>
      <c r="D44" s="110"/>
      <c r="E44" s="108" t="e">
        <f t="shared" si="0"/>
        <v>#N/A</v>
      </c>
      <c r="F44" s="86" t="e">
        <f t="shared" si="1"/>
        <v>#N/A</v>
      </c>
      <c r="G44" s="86" t="e">
        <f t="shared" si="5"/>
        <v>#N/A</v>
      </c>
      <c r="H44" s="87" t="e">
        <f t="shared" si="6"/>
        <v>#N/A</v>
      </c>
      <c r="I44" s="15" t="str">
        <f t="shared" si="4"/>
        <v/>
      </c>
      <c r="J44" s="5" t="s">
        <v>19</v>
      </c>
      <c r="K44" s="5"/>
      <c r="L44" s="5"/>
      <c r="M44" s="5"/>
      <c r="N44" s="5"/>
      <c r="O44" s="5"/>
      <c r="P44" s="5"/>
      <c r="Q44" s="5"/>
      <c r="R44" s="5"/>
      <c r="S44" s="5"/>
      <c r="T44" s="5"/>
      <c r="U44" s="5"/>
      <c r="V44" s="5"/>
    </row>
    <row r="45" spans="1:22" ht="15.75" thickBot="1" x14ac:dyDescent="0.3">
      <c r="A45" s="15">
        <v>33</v>
      </c>
      <c r="B45" s="109"/>
      <c r="C45" s="110"/>
      <c r="D45" s="110"/>
      <c r="E45" s="108" t="e">
        <f t="shared" si="0"/>
        <v>#N/A</v>
      </c>
      <c r="F45" s="86" t="e">
        <f t="shared" si="1"/>
        <v>#N/A</v>
      </c>
      <c r="G45" s="86" t="e">
        <f t="shared" si="5"/>
        <v>#N/A</v>
      </c>
      <c r="H45" s="87" t="e">
        <f t="shared" si="6"/>
        <v>#N/A</v>
      </c>
      <c r="I45" s="15" t="str">
        <f t="shared" si="4"/>
        <v/>
      </c>
      <c r="J45" s="43" t="s">
        <v>57</v>
      </c>
      <c r="K45" s="5"/>
      <c r="L45" s="5"/>
      <c r="M45" s="5"/>
      <c r="N45" s="5"/>
      <c r="O45" s="5"/>
      <c r="P45" s="5"/>
      <c r="Q45" s="5"/>
      <c r="R45" s="5"/>
      <c r="S45" s="5"/>
      <c r="T45" s="5"/>
      <c r="U45" s="5"/>
      <c r="V45" s="5"/>
    </row>
    <row r="46" spans="1:22" ht="15.75" thickBot="1" x14ac:dyDescent="0.3">
      <c r="A46" s="15">
        <v>34</v>
      </c>
      <c r="B46" s="109"/>
      <c r="C46" s="110"/>
      <c r="D46" s="110"/>
      <c r="E46" s="108" t="e">
        <f t="shared" si="0"/>
        <v>#N/A</v>
      </c>
      <c r="F46" s="86" t="e">
        <f t="shared" si="1"/>
        <v>#N/A</v>
      </c>
      <c r="G46" s="86" t="e">
        <f t="shared" si="5"/>
        <v>#N/A</v>
      </c>
      <c r="H46" s="87" t="e">
        <f t="shared" si="6"/>
        <v>#N/A</v>
      </c>
      <c r="I46" s="15" t="str">
        <f t="shared" si="4"/>
        <v/>
      </c>
      <c r="J46" s="5" t="s">
        <v>20</v>
      </c>
      <c r="K46" s="5"/>
      <c r="L46" s="5"/>
      <c r="M46" s="5"/>
      <c r="N46" s="5"/>
      <c r="O46" s="5"/>
      <c r="P46" s="5"/>
      <c r="Q46" s="5"/>
      <c r="R46" s="5"/>
      <c r="S46" s="5"/>
      <c r="T46" s="5"/>
      <c r="U46" s="5"/>
      <c r="V46" s="5"/>
    </row>
    <row r="47" spans="1:22" ht="15.75" thickBot="1" x14ac:dyDescent="0.3">
      <c r="A47" s="15">
        <v>35</v>
      </c>
      <c r="B47" s="109"/>
      <c r="C47" s="110"/>
      <c r="D47" s="110"/>
      <c r="E47" s="108" t="e">
        <f t="shared" si="0"/>
        <v>#N/A</v>
      </c>
      <c r="F47" s="86" t="e">
        <f t="shared" si="1"/>
        <v>#N/A</v>
      </c>
      <c r="G47" s="86" t="e">
        <f t="shared" si="5"/>
        <v>#N/A</v>
      </c>
      <c r="H47" s="87" t="e">
        <f t="shared" si="6"/>
        <v>#N/A</v>
      </c>
      <c r="I47" s="15" t="str">
        <f t="shared" si="4"/>
        <v/>
      </c>
      <c r="J47" s="16" t="s">
        <v>28</v>
      </c>
      <c r="K47" s="5"/>
      <c r="L47" s="5"/>
      <c r="M47" s="5"/>
      <c r="N47" s="5"/>
      <c r="O47" s="5"/>
      <c r="P47" s="5"/>
      <c r="Q47" s="5"/>
      <c r="R47" s="5"/>
      <c r="S47" s="5"/>
      <c r="T47" s="5"/>
      <c r="U47" s="5"/>
      <c r="V47" s="5"/>
    </row>
    <row r="48" spans="1:22" ht="15.75" thickBot="1" x14ac:dyDescent="0.3">
      <c r="A48" s="15">
        <v>36</v>
      </c>
      <c r="B48" s="109"/>
      <c r="C48" s="110"/>
      <c r="D48" s="110"/>
      <c r="E48" s="108" t="e">
        <f t="shared" si="0"/>
        <v>#N/A</v>
      </c>
      <c r="F48" s="86" t="e">
        <f t="shared" si="1"/>
        <v>#N/A</v>
      </c>
      <c r="G48" s="86" t="e">
        <f t="shared" si="5"/>
        <v>#N/A</v>
      </c>
      <c r="H48" s="87" t="e">
        <f t="shared" si="6"/>
        <v>#N/A</v>
      </c>
      <c r="I48" s="15" t="str">
        <f t="shared" si="4"/>
        <v/>
      </c>
      <c r="J48" s="14" t="s">
        <v>24</v>
      </c>
      <c r="K48" s="5"/>
      <c r="L48" s="5"/>
      <c r="M48" s="5"/>
      <c r="N48" s="5"/>
      <c r="O48" s="5"/>
      <c r="P48" s="5"/>
      <c r="Q48" s="5"/>
      <c r="R48" s="5"/>
      <c r="S48" s="14"/>
      <c r="T48" s="5"/>
      <c r="U48" s="5"/>
      <c r="V48" s="5"/>
    </row>
    <row r="49" spans="1:22" ht="15.75" thickBot="1" x14ac:dyDescent="0.3">
      <c r="A49" s="15">
        <v>37</v>
      </c>
      <c r="B49" s="109"/>
      <c r="C49" s="110"/>
      <c r="D49" s="110"/>
      <c r="E49" s="108" t="e">
        <f t="shared" si="0"/>
        <v>#N/A</v>
      </c>
      <c r="F49" s="86" t="e">
        <f t="shared" si="1"/>
        <v>#N/A</v>
      </c>
      <c r="G49" s="86" t="e">
        <f t="shared" si="5"/>
        <v>#N/A</v>
      </c>
      <c r="H49" s="87" t="e">
        <f t="shared" si="6"/>
        <v>#N/A</v>
      </c>
      <c r="I49" s="15" t="str">
        <f t="shared" si="4"/>
        <v/>
      </c>
      <c r="J49" s="246" t="s">
        <v>315</v>
      </c>
      <c r="K49" s="5"/>
      <c r="L49" s="5"/>
      <c r="M49" s="5"/>
      <c r="N49" s="5"/>
      <c r="O49" s="5"/>
      <c r="P49" s="5"/>
      <c r="Q49" s="5"/>
      <c r="R49" s="5"/>
      <c r="S49" s="14"/>
      <c r="T49" s="5"/>
      <c r="U49" s="5"/>
      <c r="V49" s="5"/>
    </row>
    <row r="50" spans="1:22" ht="15.75" thickBot="1" x14ac:dyDescent="0.3">
      <c r="A50" s="15">
        <v>38</v>
      </c>
      <c r="B50" s="109"/>
      <c r="C50" s="110"/>
      <c r="D50" s="110"/>
      <c r="E50" s="108" t="e">
        <f t="shared" si="0"/>
        <v>#N/A</v>
      </c>
      <c r="F50" s="86" t="e">
        <f t="shared" si="1"/>
        <v>#N/A</v>
      </c>
      <c r="G50" s="86" t="e">
        <f t="shared" si="5"/>
        <v>#N/A</v>
      </c>
      <c r="H50" s="87" t="e">
        <f t="shared" si="6"/>
        <v>#N/A</v>
      </c>
      <c r="I50" s="15" t="str">
        <f t="shared" si="4"/>
        <v/>
      </c>
      <c r="J50" s="34"/>
      <c r="K50" s="5"/>
      <c r="L50" s="5"/>
      <c r="M50" s="5"/>
      <c r="N50" s="5"/>
      <c r="O50" s="5"/>
      <c r="P50" s="5"/>
      <c r="Q50" s="5"/>
      <c r="R50" s="5"/>
      <c r="S50" s="5"/>
      <c r="T50" s="5"/>
      <c r="U50" s="5"/>
      <c r="V50" s="5"/>
    </row>
    <row r="51" spans="1:22" ht="15.75" thickBot="1" x14ac:dyDescent="0.3">
      <c r="A51" s="15">
        <v>39</v>
      </c>
      <c r="B51" s="109"/>
      <c r="C51" s="109"/>
      <c r="D51" s="111"/>
      <c r="E51" s="108" t="e">
        <f t="shared" si="0"/>
        <v>#N/A</v>
      </c>
      <c r="F51" s="86" t="e">
        <f t="shared" si="1"/>
        <v>#N/A</v>
      </c>
      <c r="G51" s="86" t="e">
        <f t="shared" si="5"/>
        <v>#N/A</v>
      </c>
      <c r="H51" s="87" t="e">
        <f t="shared" si="6"/>
        <v>#N/A</v>
      </c>
      <c r="I51" s="15" t="str">
        <f t="shared" si="4"/>
        <v/>
      </c>
      <c r="J51" s="9"/>
      <c r="K51" s="5"/>
      <c r="L51" s="5"/>
      <c r="M51" s="5"/>
      <c r="N51" s="5"/>
      <c r="O51" s="5"/>
      <c r="P51" s="5"/>
      <c r="Q51" s="5"/>
      <c r="R51" s="5"/>
      <c r="S51" s="5"/>
      <c r="T51" s="5"/>
      <c r="U51" s="5"/>
      <c r="V51" s="5"/>
    </row>
    <row r="52" spans="1:22" ht="15.75" thickBot="1" x14ac:dyDescent="0.3">
      <c r="A52" s="15">
        <v>40</v>
      </c>
      <c r="B52" s="109"/>
      <c r="C52" s="109"/>
      <c r="D52" s="109"/>
      <c r="E52" s="108" t="e">
        <f t="shared" si="0"/>
        <v>#N/A</v>
      </c>
      <c r="F52" s="86" t="e">
        <f t="shared" si="1"/>
        <v>#N/A</v>
      </c>
      <c r="G52" s="86" t="e">
        <f t="shared" si="5"/>
        <v>#N/A</v>
      </c>
      <c r="H52" s="87" t="e">
        <f t="shared" si="6"/>
        <v>#N/A</v>
      </c>
      <c r="I52" s="15" t="str">
        <f t="shared" si="4"/>
        <v/>
      </c>
      <c r="J52" s="9" t="s">
        <v>319</v>
      </c>
      <c r="K52" s="5"/>
      <c r="L52" s="5"/>
      <c r="M52" s="5"/>
      <c r="N52" s="5"/>
      <c r="O52" s="5"/>
      <c r="P52" s="5"/>
      <c r="Q52" s="5"/>
      <c r="R52" s="5"/>
      <c r="S52" s="5"/>
      <c r="T52" s="5"/>
      <c r="U52" s="5"/>
      <c r="V52" s="5"/>
    </row>
    <row r="53" spans="1:22" ht="15.75" thickBot="1" x14ac:dyDescent="0.3">
      <c r="A53" s="15">
        <v>41</v>
      </c>
      <c r="B53" s="109"/>
      <c r="C53" s="109"/>
      <c r="D53" s="109"/>
      <c r="E53" s="108" t="e">
        <f t="shared" si="0"/>
        <v>#N/A</v>
      </c>
      <c r="F53" s="86" t="e">
        <f t="shared" si="1"/>
        <v>#N/A</v>
      </c>
      <c r="G53" s="86" t="e">
        <f t="shared" si="5"/>
        <v>#N/A</v>
      </c>
      <c r="H53" s="87" t="e">
        <f t="shared" si="6"/>
        <v>#N/A</v>
      </c>
      <c r="I53" s="15" t="str">
        <f t="shared" si="4"/>
        <v/>
      </c>
      <c r="J53" s="9" t="s">
        <v>0</v>
      </c>
      <c r="K53" s="5"/>
      <c r="L53" s="5"/>
      <c r="M53" s="5"/>
      <c r="N53" s="5"/>
      <c r="O53" s="5"/>
      <c r="P53" s="5"/>
      <c r="Q53" s="5"/>
      <c r="R53" s="5"/>
      <c r="S53" s="5"/>
      <c r="T53" s="5"/>
      <c r="U53" s="5"/>
      <c r="V53" s="5"/>
    </row>
    <row r="54" spans="1:22" ht="15.75" thickBot="1" x14ac:dyDescent="0.3">
      <c r="A54" s="15">
        <v>42</v>
      </c>
      <c r="B54" s="109"/>
      <c r="C54" s="109"/>
      <c r="D54" s="109"/>
      <c r="E54" s="108" t="e">
        <f t="shared" si="0"/>
        <v>#N/A</v>
      </c>
      <c r="F54" s="86" t="e">
        <f t="shared" si="1"/>
        <v>#N/A</v>
      </c>
      <c r="G54" s="86" t="e">
        <f t="shared" si="5"/>
        <v>#N/A</v>
      </c>
      <c r="H54" s="87" t="e">
        <f t="shared" si="6"/>
        <v>#N/A</v>
      </c>
      <c r="I54" s="15" t="str">
        <f t="shared" si="4"/>
        <v/>
      </c>
      <c r="J54" s="35"/>
      <c r="K54" s="36"/>
      <c r="L54" s="36"/>
      <c r="M54" s="36"/>
      <c r="N54" s="36"/>
      <c r="O54" s="36"/>
      <c r="P54" s="36"/>
      <c r="Q54" s="36"/>
      <c r="R54" s="36"/>
      <c r="S54" s="36"/>
      <c r="T54" s="36"/>
      <c r="U54" s="36"/>
      <c r="V54" s="5"/>
    </row>
    <row r="55" spans="1:22" ht="15.75" thickBot="1" x14ac:dyDescent="0.3">
      <c r="A55" s="15">
        <v>43</v>
      </c>
      <c r="B55" s="109"/>
      <c r="C55" s="109"/>
      <c r="D55" s="109"/>
      <c r="E55" s="108" t="e">
        <f t="shared" si="0"/>
        <v>#N/A</v>
      </c>
      <c r="F55" s="86" t="e">
        <f t="shared" si="1"/>
        <v>#N/A</v>
      </c>
      <c r="G55" s="86" t="e">
        <f t="shared" si="5"/>
        <v>#N/A</v>
      </c>
      <c r="H55" s="87" t="e">
        <f t="shared" si="6"/>
        <v>#N/A</v>
      </c>
      <c r="I55" s="15" t="str">
        <f t="shared" si="4"/>
        <v/>
      </c>
      <c r="J55" s="36"/>
      <c r="K55" s="36"/>
      <c r="L55" s="36"/>
      <c r="M55" s="36"/>
      <c r="N55" s="36"/>
      <c r="O55" s="36"/>
      <c r="P55" s="36"/>
      <c r="Q55" s="36"/>
      <c r="R55" s="36"/>
      <c r="S55" s="36"/>
      <c r="T55" s="36"/>
      <c r="U55" s="36"/>
      <c r="V55" s="5"/>
    </row>
    <row r="56" spans="1:22" ht="15.75" thickBot="1" x14ac:dyDescent="0.3">
      <c r="A56" s="15">
        <v>44</v>
      </c>
      <c r="B56" s="109"/>
      <c r="C56" s="109"/>
      <c r="D56" s="109"/>
      <c r="E56" s="108" t="e">
        <f t="shared" si="0"/>
        <v>#N/A</v>
      </c>
      <c r="F56" s="86" t="e">
        <f t="shared" si="1"/>
        <v>#N/A</v>
      </c>
      <c r="G56" s="86" t="e">
        <f t="shared" si="5"/>
        <v>#N/A</v>
      </c>
      <c r="H56" s="87" t="e">
        <f t="shared" si="6"/>
        <v>#N/A</v>
      </c>
      <c r="I56" s="15" t="str">
        <f t="shared" si="4"/>
        <v/>
      </c>
      <c r="J56" s="36"/>
      <c r="K56" s="36"/>
      <c r="L56" s="36"/>
      <c r="M56" s="36"/>
      <c r="N56" s="36"/>
      <c r="O56" s="36"/>
      <c r="P56" s="36"/>
      <c r="Q56" s="36"/>
      <c r="R56" s="36"/>
      <c r="S56" s="36"/>
      <c r="T56" s="36"/>
      <c r="U56" s="36"/>
      <c r="V56" s="5"/>
    </row>
    <row r="57" spans="1:22" ht="15.75" thickBot="1" x14ac:dyDescent="0.3">
      <c r="A57" s="15">
        <v>45</v>
      </c>
      <c r="B57" s="109"/>
      <c r="C57" s="109"/>
      <c r="D57" s="109"/>
      <c r="E57" s="108" t="e">
        <f t="shared" si="0"/>
        <v>#N/A</v>
      </c>
      <c r="F57" s="86" t="e">
        <f t="shared" si="1"/>
        <v>#N/A</v>
      </c>
      <c r="G57" s="86" t="e">
        <f t="shared" si="5"/>
        <v>#N/A</v>
      </c>
      <c r="H57" s="87" t="e">
        <f t="shared" si="6"/>
        <v>#N/A</v>
      </c>
      <c r="I57" s="15" t="str">
        <f t="shared" si="4"/>
        <v/>
      </c>
      <c r="J57" s="36"/>
      <c r="K57" s="36"/>
      <c r="L57" s="36"/>
      <c r="M57" s="36"/>
      <c r="N57" s="36"/>
      <c r="O57" s="36"/>
      <c r="P57" s="36"/>
      <c r="Q57" s="36"/>
      <c r="R57" s="36"/>
      <c r="S57" s="36"/>
      <c r="T57" s="36"/>
      <c r="U57" s="36"/>
      <c r="V57" s="5"/>
    </row>
    <row r="58" spans="1:22" ht="15.75" thickBot="1" x14ac:dyDescent="0.3">
      <c r="A58" s="15">
        <v>46</v>
      </c>
      <c r="B58" s="109"/>
      <c r="C58" s="109"/>
      <c r="D58" s="109"/>
      <c r="E58" s="108" t="e">
        <f t="shared" si="0"/>
        <v>#N/A</v>
      </c>
      <c r="F58" s="86" t="e">
        <f t="shared" si="1"/>
        <v>#N/A</v>
      </c>
      <c r="G58" s="86" t="e">
        <f t="shared" si="5"/>
        <v>#N/A</v>
      </c>
      <c r="H58" s="87" t="e">
        <f t="shared" si="6"/>
        <v>#N/A</v>
      </c>
      <c r="I58" s="15" t="str">
        <f t="shared" si="4"/>
        <v/>
      </c>
      <c r="J58" s="36"/>
      <c r="K58" s="36"/>
      <c r="L58" s="36"/>
      <c r="M58" s="36"/>
      <c r="N58" s="36"/>
      <c r="O58" s="36"/>
      <c r="P58" s="36"/>
      <c r="Q58" s="36"/>
      <c r="R58" s="36"/>
      <c r="S58" s="36"/>
      <c r="T58" s="36"/>
      <c r="U58" s="36"/>
      <c r="V58" s="5"/>
    </row>
    <row r="59" spans="1:22" ht="15.75" thickBot="1" x14ac:dyDescent="0.3">
      <c r="A59" s="15">
        <v>47</v>
      </c>
      <c r="B59" s="109"/>
      <c r="C59" s="109"/>
      <c r="D59" s="109"/>
      <c r="E59" s="108" t="e">
        <f t="shared" si="0"/>
        <v>#N/A</v>
      </c>
      <c r="F59" s="86" t="e">
        <f t="shared" si="1"/>
        <v>#N/A</v>
      </c>
      <c r="G59" s="86" t="e">
        <f t="shared" si="5"/>
        <v>#N/A</v>
      </c>
      <c r="H59" s="87" t="e">
        <f t="shared" si="6"/>
        <v>#N/A</v>
      </c>
      <c r="I59" s="15" t="str">
        <f t="shared" si="4"/>
        <v/>
      </c>
      <c r="J59" s="36"/>
      <c r="K59" s="36"/>
      <c r="L59" s="36"/>
      <c r="M59" s="36"/>
      <c r="N59" s="36"/>
      <c r="O59" s="36"/>
      <c r="P59" s="36"/>
      <c r="Q59" s="36"/>
      <c r="R59" s="36"/>
      <c r="S59" s="36"/>
      <c r="T59" s="36"/>
      <c r="U59" s="36"/>
      <c r="V59" s="5"/>
    </row>
    <row r="60" spans="1:22" ht="15.75" thickBot="1" x14ac:dyDescent="0.3">
      <c r="A60" s="15">
        <v>48</v>
      </c>
      <c r="B60" s="109"/>
      <c r="C60" s="109"/>
      <c r="D60" s="109"/>
      <c r="E60" s="108" t="e">
        <f t="shared" si="0"/>
        <v>#N/A</v>
      </c>
      <c r="F60" s="86" t="e">
        <f t="shared" si="1"/>
        <v>#N/A</v>
      </c>
      <c r="G60" s="86" t="e">
        <f t="shared" si="5"/>
        <v>#N/A</v>
      </c>
      <c r="H60" s="87" t="e">
        <f t="shared" si="6"/>
        <v>#N/A</v>
      </c>
      <c r="I60" s="15" t="str">
        <f t="shared" si="4"/>
        <v/>
      </c>
      <c r="J60" s="36"/>
      <c r="K60" s="36"/>
      <c r="L60" s="36"/>
      <c r="M60" s="36"/>
      <c r="N60" s="36"/>
      <c r="O60" s="36"/>
      <c r="P60" s="36"/>
      <c r="Q60" s="36"/>
      <c r="R60" s="36"/>
      <c r="S60" s="36"/>
      <c r="T60" s="36"/>
      <c r="U60" s="36"/>
      <c r="V60" s="5"/>
    </row>
    <row r="61" spans="1:22" ht="15.75" thickBot="1" x14ac:dyDescent="0.3">
      <c r="A61" s="15">
        <v>49</v>
      </c>
      <c r="B61" s="109"/>
      <c r="C61" s="109"/>
      <c r="D61" s="109"/>
      <c r="E61" s="108" t="e">
        <f t="shared" si="0"/>
        <v>#N/A</v>
      </c>
      <c r="F61" s="86" t="e">
        <f t="shared" si="1"/>
        <v>#N/A</v>
      </c>
      <c r="G61" s="86" t="e">
        <f t="shared" si="5"/>
        <v>#N/A</v>
      </c>
      <c r="H61" s="87" t="e">
        <f t="shared" si="6"/>
        <v>#N/A</v>
      </c>
      <c r="I61" s="15" t="str">
        <f t="shared" si="4"/>
        <v/>
      </c>
      <c r="J61" s="36"/>
      <c r="K61" s="36"/>
      <c r="L61" s="36"/>
      <c r="M61" s="36"/>
      <c r="N61" s="36"/>
      <c r="O61" s="36"/>
      <c r="P61" s="36"/>
      <c r="Q61" s="36"/>
      <c r="R61" s="36"/>
      <c r="S61" s="36"/>
      <c r="T61" s="36"/>
      <c r="U61" s="36"/>
      <c r="V61" s="5"/>
    </row>
    <row r="62" spans="1:22" ht="15.75" thickBot="1" x14ac:dyDescent="0.3">
      <c r="A62" s="15">
        <v>50</v>
      </c>
      <c r="B62" s="109"/>
      <c r="C62" s="109"/>
      <c r="D62" s="109"/>
      <c r="E62" s="108" t="e">
        <f t="shared" si="0"/>
        <v>#N/A</v>
      </c>
      <c r="F62" s="86" t="e">
        <f t="shared" si="1"/>
        <v>#N/A</v>
      </c>
      <c r="G62" s="86" t="e">
        <f t="shared" si="5"/>
        <v>#N/A</v>
      </c>
      <c r="H62" s="87" t="e">
        <f t="shared" si="6"/>
        <v>#N/A</v>
      </c>
      <c r="I62" s="15" t="str">
        <f t="shared" si="4"/>
        <v/>
      </c>
      <c r="J62" s="36"/>
      <c r="K62" s="36"/>
      <c r="L62" s="36"/>
      <c r="M62" s="36"/>
      <c r="N62" s="36"/>
      <c r="O62" s="36"/>
      <c r="P62" s="36"/>
      <c r="Q62" s="36"/>
      <c r="R62" s="36"/>
      <c r="S62" s="36"/>
      <c r="T62" s="36"/>
      <c r="U62" s="36"/>
      <c r="V62" s="5"/>
    </row>
    <row r="63" spans="1:22" ht="15.75" thickBot="1" x14ac:dyDescent="0.3">
      <c r="A63" s="15">
        <v>51</v>
      </c>
      <c r="B63" s="109"/>
      <c r="C63" s="109"/>
      <c r="D63" s="109"/>
      <c r="E63" s="108" t="e">
        <f t="shared" si="0"/>
        <v>#N/A</v>
      </c>
      <c r="F63" s="86" t="e">
        <f t="shared" si="1"/>
        <v>#N/A</v>
      </c>
      <c r="G63" s="86" t="e">
        <f t="shared" si="5"/>
        <v>#N/A</v>
      </c>
      <c r="H63" s="87" t="e">
        <f t="shared" si="6"/>
        <v>#N/A</v>
      </c>
      <c r="I63" s="15" t="str">
        <f t="shared" si="4"/>
        <v/>
      </c>
      <c r="J63" s="36"/>
      <c r="K63" s="36"/>
      <c r="L63" s="36"/>
      <c r="M63" s="36"/>
      <c r="N63" s="36"/>
      <c r="O63" s="36"/>
      <c r="P63" s="36"/>
      <c r="Q63" s="36"/>
      <c r="R63" s="36"/>
      <c r="S63" s="36"/>
      <c r="T63" s="36"/>
      <c r="U63" s="36"/>
      <c r="V63" s="5"/>
    </row>
    <row r="64" spans="1:22" ht="15.75" thickBot="1" x14ac:dyDescent="0.3">
      <c r="A64" s="15">
        <v>52</v>
      </c>
      <c r="B64" s="109"/>
      <c r="C64" s="109"/>
      <c r="D64" s="109"/>
      <c r="E64" s="108" t="e">
        <f t="shared" si="0"/>
        <v>#N/A</v>
      </c>
      <c r="F64" s="86" t="e">
        <f t="shared" si="1"/>
        <v>#N/A</v>
      </c>
      <c r="G64" s="86" t="e">
        <f t="shared" si="5"/>
        <v>#N/A</v>
      </c>
      <c r="H64" s="87" t="e">
        <f t="shared" si="6"/>
        <v>#N/A</v>
      </c>
      <c r="I64" s="15" t="str">
        <f t="shared" si="4"/>
        <v/>
      </c>
      <c r="J64" s="36"/>
      <c r="K64" s="36"/>
      <c r="L64" s="36"/>
      <c r="M64" s="36"/>
      <c r="N64" s="36"/>
      <c r="O64" s="36"/>
      <c r="P64" s="36"/>
      <c r="Q64" s="36"/>
      <c r="R64" s="36"/>
      <c r="S64" s="36"/>
      <c r="T64" s="36"/>
      <c r="U64" s="36"/>
      <c r="V64" s="5"/>
    </row>
    <row r="65" spans="1:22" ht="15.75" thickBot="1" x14ac:dyDescent="0.3">
      <c r="A65" s="15">
        <v>53</v>
      </c>
      <c r="B65" s="109"/>
      <c r="C65" s="109"/>
      <c r="D65" s="109"/>
      <c r="E65" s="108" t="e">
        <f t="shared" si="0"/>
        <v>#N/A</v>
      </c>
      <c r="F65" s="86" t="e">
        <f t="shared" si="1"/>
        <v>#N/A</v>
      </c>
      <c r="G65" s="86" t="e">
        <f t="shared" si="5"/>
        <v>#N/A</v>
      </c>
      <c r="H65" s="87" t="e">
        <f t="shared" si="6"/>
        <v>#N/A</v>
      </c>
      <c r="I65" s="15" t="str">
        <f t="shared" si="4"/>
        <v/>
      </c>
      <c r="J65" s="36"/>
      <c r="K65" s="36"/>
      <c r="L65" s="36"/>
      <c r="M65" s="36"/>
      <c r="N65" s="36"/>
      <c r="O65" s="36"/>
      <c r="P65" s="36"/>
      <c r="Q65" s="36"/>
      <c r="R65" s="36"/>
      <c r="S65" s="36"/>
      <c r="T65" s="36"/>
      <c r="U65" s="36"/>
      <c r="V65" s="5"/>
    </row>
    <row r="66" spans="1:22" ht="15.75" thickBot="1" x14ac:dyDescent="0.3">
      <c r="A66" s="15">
        <v>54</v>
      </c>
      <c r="B66" s="109"/>
      <c r="C66" s="112"/>
      <c r="D66" s="112"/>
      <c r="E66" s="108" t="e">
        <f t="shared" si="0"/>
        <v>#N/A</v>
      </c>
      <c r="F66" s="86" t="e">
        <f t="shared" si="1"/>
        <v>#N/A</v>
      </c>
      <c r="G66" s="86" t="e">
        <f t="shared" si="5"/>
        <v>#N/A</v>
      </c>
      <c r="H66" s="87" t="e">
        <f t="shared" si="6"/>
        <v>#N/A</v>
      </c>
      <c r="I66" s="15" t="str">
        <f t="shared" si="4"/>
        <v/>
      </c>
      <c r="J66" s="36"/>
      <c r="K66" s="36"/>
      <c r="L66" s="36"/>
      <c r="M66" s="36"/>
      <c r="N66" s="36"/>
      <c r="O66" s="36"/>
      <c r="P66" s="36"/>
      <c r="Q66" s="36"/>
      <c r="R66" s="36"/>
      <c r="S66" s="36"/>
      <c r="T66" s="36"/>
      <c r="U66" s="36"/>
      <c r="V66" s="5"/>
    </row>
    <row r="67" spans="1:22" ht="15.75" thickBot="1" x14ac:dyDescent="0.3">
      <c r="A67" s="15">
        <v>55</v>
      </c>
      <c r="B67" s="109"/>
      <c r="C67" s="112"/>
      <c r="D67" s="112"/>
      <c r="E67" s="108" t="e">
        <f t="shared" si="0"/>
        <v>#N/A</v>
      </c>
      <c r="F67" s="86" t="e">
        <f t="shared" si="1"/>
        <v>#N/A</v>
      </c>
      <c r="G67" s="86" t="e">
        <f t="shared" si="5"/>
        <v>#N/A</v>
      </c>
      <c r="H67" s="87" t="e">
        <f t="shared" si="6"/>
        <v>#N/A</v>
      </c>
      <c r="I67" s="15" t="str">
        <f t="shared" si="4"/>
        <v/>
      </c>
      <c r="J67" s="36"/>
      <c r="K67" s="36"/>
      <c r="L67" s="36"/>
      <c r="M67" s="36"/>
      <c r="N67" s="36"/>
      <c r="O67" s="36"/>
      <c r="P67" s="36"/>
      <c r="Q67" s="36"/>
      <c r="R67" s="36"/>
      <c r="S67" s="36"/>
      <c r="T67" s="36"/>
      <c r="U67" s="36"/>
      <c r="V67" s="5"/>
    </row>
    <row r="68" spans="1:22" ht="15.75" thickBot="1" x14ac:dyDescent="0.3">
      <c r="A68" s="15">
        <v>56</v>
      </c>
      <c r="B68" s="109"/>
      <c r="C68" s="112"/>
      <c r="D68" s="112"/>
      <c r="E68" s="108" t="e">
        <f t="shared" si="0"/>
        <v>#N/A</v>
      </c>
      <c r="F68" s="86" t="e">
        <f t="shared" si="1"/>
        <v>#N/A</v>
      </c>
      <c r="G68" s="86" t="e">
        <f t="shared" si="5"/>
        <v>#N/A</v>
      </c>
      <c r="H68" s="87" t="e">
        <f t="shared" si="6"/>
        <v>#N/A</v>
      </c>
      <c r="I68" s="15" t="str">
        <f t="shared" si="4"/>
        <v/>
      </c>
      <c r="J68" s="36"/>
      <c r="K68" s="36"/>
      <c r="L68" s="36"/>
      <c r="M68" s="36"/>
      <c r="N68" s="36"/>
      <c r="O68" s="36"/>
      <c r="P68" s="36"/>
      <c r="Q68" s="36"/>
      <c r="R68" s="36"/>
      <c r="S68" s="36"/>
      <c r="T68" s="36"/>
      <c r="U68" s="36"/>
      <c r="V68" s="5"/>
    </row>
    <row r="69" spans="1:22" ht="15.75" thickBot="1" x14ac:dyDescent="0.3">
      <c r="A69" s="15">
        <v>57</v>
      </c>
      <c r="B69" s="109"/>
      <c r="C69" s="112"/>
      <c r="D69" s="112"/>
      <c r="E69" s="108" t="e">
        <f t="shared" si="0"/>
        <v>#N/A</v>
      </c>
      <c r="F69" s="86" t="e">
        <f t="shared" si="1"/>
        <v>#N/A</v>
      </c>
      <c r="G69" s="86" t="e">
        <f t="shared" si="5"/>
        <v>#N/A</v>
      </c>
      <c r="H69" s="87" t="e">
        <f t="shared" si="6"/>
        <v>#N/A</v>
      </c>
      <c r="I69" s="15" t="str">
        <f t="shared" si="4"/>
        <v/>
      </c>
      <c r="J69" s="36"/>
      <c r="K69" s="36"/>
      <c r="L69" s="36"/>
      <c r="M69" s="36"/>
      <c r="N69" s="36"/>
      <c r="O69" s="36"/>
      <c r="P69" s="36"/>
      <c r="Q69" s="36"/>
      <c r="R69" s="36"/>
      <c r="S69" s="36"/>
      <c r="T69" s="36"/>
      <c r="U69" s="36"/>
      <c r="V69" s="5"/>
    </row>
    <row r="70" spans="1:22" ht="15.75" thickBot="1" x14ac:dyDescent="0.3">
      <c r="A70" s="15">
        <v>58</v>
      </c>
      <c r="B70" s="109"/>
      <c r="C70" s="112"/>
      <c r="D70" s="112"/>
      <c r="E70" s="108" t="e">
        <f t="shared" si="0"/>
        <v>#N/A</v>
      </c>
      <c r="F70" s="86" t="e">
        <f t="shared" si="1"/>
        <v>#N/A</v>
      </c>
      <c r="G70" s="86" t="e">
        <f t="shared" si="5"/>
        <v>#N/A</v>
      </c>
      <c r="H70" s="87" t="e">
        <f t="shared" si="6"/>
        <v>#N/A</v>
      </c>
      <c r="I70" s="15" t="str">
        <f t="shared" si="4"/>
        <v/>
      </c>
      <c r="J70" s="36"/>
      <c r="K70" s="36"/>
      <c r="L70" s="36"/>
      <c r="M70" s="36"/>
      <c r="N70" s="36"/>
      <c r="O70" s="36"/>
      <c r="P70" s="36"/>
      <c r="Q70" s="36"/>
      <c r="R70" s="36"/>
      <c r="S70" s="36"/>
      <c r="T70" s="36"/>
      <c r="U70" s="36"/>
      <c r="V70" s="5"/>
    </row>
    <row r="71" spans="1:22" ht="15.75" thickBot="1" x14ac:dyDescent="0.3">
      <c r="A71" s="15">
        <v>59</v>
      </c>
      <c r="B71" s="109"/>
      <c r="C71" s="112"/>
      <c r="D71" s="112"/>
      <c r="E71" s="108" t="e">
        <f t="shared" si="0"/>
        <v>#N/A</v>
      </c>
      <c r="F71" s="86" t="e">
        <f t="shared" si="1"/>
        <v>#N/A</v>
      </c>
      <c r="G71" s="86" t="e">
        <f t="shared" si="5"/>
        <v>#N/A</v>
      </c>
      <c r="H71" s="87" t="e">
        <f t="shared" si="6"/>
        <v>#N/A</v>
      </c>
      <c r="I71" s="15" t="str">
        <f t="shared" si="4"/>
        <v/>
      </c>
      <c r="J71" s="36"/>
      <c r="K71" s="36"/>
      <c r="L71" s="36"/>
      <c r="M71" s="36"/>
      <c r="N71" s="36"/>
      <c r="O71" s="36"/>
      <c r="P71" s="36"/>
      <c r="Q71" s="36"/>
      <c r="R71" s="36"/>
      <c r="S71" s="36"/>
      <c r="T71" s="36"/>
      <c r="U71" s="36"/>
      <c r="V71" s="5"/>
    </row>
    <row r="72" spans="1:22" ht="15.75" thickBot="1" x14ac:dyDescent="0.3">
      <c r="A72" s="15">
        <v>60</v>
      </c>
      <c r="B72" s="109"/>
      <c r="C72" s="112"/>
      <c r="D72" s="112"/>
      <c r="E72" s="108" t="e">
        <f t="shared" si="0"/>
        <v>#N/A</v>
      </c>
      <c r="F72" s="86" t="e">
        <f t="shared" si="1"/>
        <v>#N/A</v>
      </c>
      <c r="G72" s="86" t="e">
        <f t="shared" si="5"/>
        <v>#N/A</v>
      </c>
      <c r="H72" s="87" t="e">
        <f t="shared" si="6"/>
        <v>#N/A</v>
      </c>
      <c r="I72" s="15" t="str">
        <f t="shared" si="4"/>
        <v/>
      </c>
      <c r="J72" s="36"/>
      <c r="K72" s="36"/>
      <c r="L72" s="36"/>
      <c r="M72" s="36"/>
      <c r="N72" s="36"/>
      <c r="O72" s="36"/>
      <c r="P72" s="36"/>
      <c r="Q72" s="36"/>
      <c r="R72" s="36"/>
      <c r="S72" s="36"/>
      <c r="T72" s="36"/>
      <c r="U72" s="36"/>
      <c r="V72" s="5"/>
    </row>
    <row r="73" spans="1:22" ht="15.75" thickBot="1" x14ac:dyDescent="0.3">
      <c r="A73" s="15">
        <v>61</v>
      </c>
      <c r="B73" s="109"/>
      <c r="C73" s="112"/>
      <c r="D73" s="112"/>
      <c r="E73" s="108" t="e">
        <f t="shared" si="0"/>
        <v>#N/A</v>
      </c>
      <c r="F73" s="86" t="e">
        <f t="shared" si="1"/>
        <v>#N/A</v>
      </c>
      <c r="G73" s="86" t="e">
        <f t="shared" si="5"/>
        <v>#N/A</v>
      </c>
      <c r="H73" s="87" t="e">
        <f t="shared" si="6"/>
        <v>#N/A</v>
      </c>
      <c r="I73" s="15" t="str">
        <f t="shared" si="4"/>
        <v/>
      </c>
      <c r="J73" s="36"/>
      <c r="K73" s="36"/>
      <c r="L73" s="36"/>
      <c r="M73" s="36"/>
      <c r="N73" s="36"/>
      <c r="O73" s="36"/>
      <c r="P73" s="36"/>
      <c r="Q73" s="36"/>
      <c r="R73" s="36"/>
      <c r="S73" s="36"/>
      <c r="T73" s="36"/>
      <c r="U73" s="36"/>
      <c r="V73" s="5"/>
    </row>
    <row r="74" spans="1:22" ht="15.75" thickBot="1" x14ac:dyDescent="0.3">
      <c r="A74" s="15">
        <v>62</v>
      </c>
      <c r="B74" s="109"/>
      <c r="C74" s="112"/>
      <c r="D74" s="112"/>
      <c r="E74" s="108" t="e">
        <f t="shared" si="0"/>
        <v>#N/A</v>
      </c>
      <c r="F74" s="86" t="e">
        <f t="shared" si="1"/>
        <v>#N/A</v>
      </c>
      <c r="G74" s="86" t="e">
        <f t="shared" si="5"/>
        <v>#N/A</v>
      </c>
      <c r="H74" s="87" t="e">
        <f t="shared" si="6"/>
        <v>#N/A</v>
      </c>
      <c r="I74" s="15" t="str">
        <f t="shared" si="4"/>
        <v/>
      </c>
      <c r="J74" s="36"/>
      <c r="K74" s="36"/>
      <c r="L74" s="36"/>
      <c r="M74" s="36"/>
      <c r="N74" s="36"/>
      <c r="O74" s="36"/>
      <c r="P74" s="36"/>
      <c r="Q74" s="36"/>
      <c r="R74" s="36"/>
      <c r="S74" s="36"/>
      <c r="T74" s="36"/>
      <c r="U74" s="36"/>
      <c r="V74" s="5"/>
    </row>
    <row r="75" spans="1:22" ht="15.75" thickBot="1" x14ac:dyDescent="0.3">
      <c r="A75" s="15">
        <v>63</v>
      </c>
      <c r="B75" s="109"/>
      <c r="C75" s="112"/>
      <c r="D75" s="112"/>
      <c r="E75" s="108" t="e">
        <f t="shared" si="0"/>
        <v>#N/A</v>
      </c>
      <c r="F75" s="86" t="e">
        <f t="shared" si="1"/>
        <v>#N/A</v>
      </c>
      <c r="G75" s="86" t="e">
        <f t="shared" si="5"/>
        <v>#N/A</v>
      </c>
      <c r="H75" s="87" t="e">
        <f t="shared" si="6"/>
        <v>#N/A</v>
      </c>
      <c r="I75" s="15" t="str">
        <f t="shared" si="4"/>
        <v/>
      </c>
      <c r="J75" s="36"/>
      <c r="K75" s="36"/>
      <c r="L75" s="36"/>
      <c r="M75" s="36"/>
      <c r="N75" s="36"/>
      <c r="O75" s="36"/>
      <c r="P75" s="36"/>
      <c r="Q75" s="36"/>
      <c r="R75" s="36"/>
      <c r="S75" s="36"/>
      <c r="T75" s="36"/>
      <c r="U75" s="36"/>
      <c r="V75" s="5"/>
    </row>
    <row r="76" spans="1:22" ht="15.75" thickBot="1" x14ac:dyDescent="0.3">
      <c r="A76" s="15">
        <v>64</v>
      </c>
      <c r="B76" s="109"/>
      <c r="C76" s="112"/>
      <c r="D76" s="112"/>
      <c r="E76" s="108" t="e">
        <f t="shared" si="0"/>
        <v>#N/A</v>
      </c>
      <c r="F76" s="86" t="e">
        <f t="shared" si="1"/>
        <v>#N/A</v>
      </c>
      <c r="G76" s="86" t="e">
        <f t="shared" si="5"/>
        <v>#N/A</v>
      </c>
      <c r="H76" s="87" t="e">
        <f t="shared" si="6"/>
        <v>#N/A</v>
      </c>
      <c r="I76" s="15" t="str">
        <f t="shared" si="4"/>
        <v/>
      </c>
      <c r="J76" s="36"/>
      <c r="K76" s="36"/>
      <c r="L76" s="36"/>
      <c r="M76" s="36"/>
      <c r="N76" s="36"/>
      <c r="O76" s="36"/>
      <c r="P76" s="36"/>
      <c r="Q76" s="36"/>
      <c r="R76" s="36"/>
      <c r="S76" s="36"/>
      <c r="T76" s="36"/>
      <c r="U76" s="36"/>
      <c r="V76" s="5"/>
    </row>
    <row r="77" spans="1:22" ht="15.75" thickBot="1" x14ac:dyDescent="0.3">
      <c r="A77" s="15">
        <v>65</v>
      </c>
      <c r="B77" s="109"/>
      <c r="C77" s="112"/>
      <c r="D77" s="112"/>
      <c r="E77" s="108" t="e">
        <f t="shared" si="0"/>
        <v>#N/A</v>
      </c>
      <c r="F77" s="86" t="e">
        <f t="shared" si="1"/>
        <v>#N/A</v>
      </c>
      <c r="G77" s="86" t="e">
        <f t="shared" si="5"/>
        <v>#N/A</v>
      </c>
      <c r="H77" s="87" t="e">
        <f t="shared" si="6"/>
        <v>#N/A</v>
      </c>
      <c r="I77" s="15" t="str">
        <f t="shared" si="4"/>
        <v/>
      </c>
      <c r="J77" s="36"/>
      <c r="K77" s="36"/>
      <c r="L77" s="36"/>
      <c r="M77" s="36"/>
      <c r="N77" s="36"/>
      <c r="O77" s="36"/>
      <c r="P77" s="36"/>
      <c r="Q77" s="36"/>
      <c r="R77" s="36"/>
      <c r="S77" s="36"/>
      <c r="T77" s="36"/>
      <c r="U77" s="36"/>
      <c r="V77" s="5"/>
    </row>
    <row r="78" spans="1:22" ht="15.75" thickBot="1" x14ac:dyDescent="0.3">
      <c r="A78" s="15">
        <v>66</v>
      </c>
      <c r="B78" s="109"/>
      <c r="C78" s="112"/>
      <c r="D78" s="112"/>
      <c r="E78" s="108" t="e">
        <f t="shared" ref="E78:E112" si="7">IF(AND(ISNUMBER(C78),C78&gt;=0,ISNUMBER(D78),D78&gt;0,ISNUMBER($E$9),$E$9&gt;0),$E$9*C78/D78,NA())</f>
        <v>#N/A</v>
      </c>
      <c r="F78" s="86" t="e">
        <f t="shared" ref="F78:F112" si="8">IF(AND(ISNUMBER(E78),ISNUMBER($E$8),$E$8&gt;=0),$E$9*$E$8,NA())</f>
        <v>#N/A</v>
      </c>
      <c r="G78" s="86" t="e">
        <f t="shared" si="5"/>
        <v>#N/A</v>
      </c>
      <c r="H78" s="87" t="e">
        <f t="shared" si="6"/>
        <v>#N/A</v>
      </c>
      <c r="I78" s="15" t="str">
        <f t="shared" ref="I78:I112" si="9">IF(ISNUMBER(E78),A78,"")</f>
        <v/>
      </c>
      <c r="J78" s="36"/>
      <c r="K78" s="36"/>
      <c r="L78" s="36"/>
      <c r="M78" s="36"/>
      <c r="N78" s="36"/>
      <c r="O78" s="36"/>
      <c r="P78" s="36"/>
      <c r="Q78" s="36"/>
      <c r="R78" s="36"/>
      <c r="S78" s="36"/>
      <c r="T78" s="36"/>
      <c r="U78" s="36"/>
      <c r="V78" s="5"/>
    </row>
    <row r="79" spans="1:22" ht="15.75" thickBot="1" x14ac:dyDescent="0.3">
      <c r="A79" s="15">
        <v>67</v>
      </c>
      <c r="B79" s="109"/>
      <c r="C79" s="112"/>
      <c r="D79" s="112"/>
      <c r="E79" s="108" t="e">
        <f t="shared" si="7"/>
        <v>#N/A</v>
      </c>
      <c r="F79" s="86" t="e">
        <f t="shared" si="8"/>
        <v>#N/A</v>
      </c>
      <c r="G79" s="86" t="e">
        <f t="shared" si="5"/>
        <v>#N/A</v>
      </c>
      <c r="H79" s="87" t="e">
        <f t="shared" si="6"/>
        <v>#N/A</v>
      </c>
      <c r="I79" s="15" t="str">
        <f t="shared" si="9"/>
        <v/>
      </c>
      <c r="J79" s="36"/>
      <c r="K79" s="36"/>
      <c r="L79" s="36"/>
      <c r="M79" s="36"/>
      <c r="N79" s="36"/>
      <c r="O79" s="36"/>
      <c r="P79" s="36"/>
      <c r="Q79" s="36"/>
      <c r="R79" s="36"/>
      <c r="S79" s="36"/>
      <c r="T79" s="36"/>
      <c r="U79" s="36"/>
      <c r="V79" s="5"/>
    </row>
    <row r="80" spans="1:22" ht="15.75" thickBot="1" x14ac:dyDescent="0.3">
      <c r="A80" s="15">
        <v>68</v>
      </c>
      <c r="B80" s="109"/>
      <c r="C80" s="112"/>
      <c r="D80" s="112"/>
      <c r="E80" s="108" t="e">
        <f t="shared" si="7"/>
        <v>#N/A</v>
      </c>
      <c r="F80" s="86" t="e">
        <f t="shared" si="8"/>
        <v>#N/A</v>
      </c>
      <c r="G80" s="86" t="e">
        <f t="shared" si="5"/>
        <v>#N/A</v>
      </c>
      <c r="H80" s="87" t="e">
        <f t="shared" si="6"/>
        <v>#N/A</v>
      </c>
      <c r="I80" s="15" t="str">
        <f t="shared" si="9"/>
        <v/>
      </c>
      <c r="J80" s="36"/>
      <c r="K80" s="36"/>
      <c r="L80" s="36"/>
      <c r="M80" s="36"/>
      <c r="N80" s="36"/>
      <c r="O80" s="36"/>
      <c r="P80" s="36"/>
      <c r="Q80" s="36"/>
      <c r="R80" s="36"/>
      <c r="S80" s="36"/>
      <c r="T80" s="36"/>
      <c r="U80" s="36"/>
      <c r="V80" s="5"/>
    </row>
    <row r="81" spans="1:22" ht="15.75" thickBot="1" x14ac:dyDescent="0.3">
      <c r="A81" s="15">
        <v>69</v>
      </c>
      <c r="B81" s="109"/>
      <c r="C81" s="112"/>
      <c r="D81" s="112"/>
      <c r="E81" s="108" t="e">
        <f t="shared" si="7"/>
        <v>#N/A</v>
      </c>
      <c r="F81" s="86" t="e">
        <f t="shared" si="8"/>
        <v>#N/A</v>
      </c>
      <c r="G81" s="86" t="e">
        <f t="shared" ref="G81:G112" si="10">IF(AND(ISNUMBER(E81),ISNUMBER($E$8),$E$8&gt;=0),IF($L$35="3 SD",$E$9*MAX(0,$E$8-3*SQRT($E$8/D81)),IF($E$8&lt;5,0,$E$9*MAX(0,$E$8-2.78217496688721*SQRT($E$8/D81)+1.1/D81 ))),NA())</f>
        <v>#N/A</v>
      </c>
      <c r="H81" s="87" t="e">
        <f t="shared" ref="H81:H112" si="11">IF(AND(ISNUMBER(E81),ISNUMBER($E$8),$E$8&gt;=0),IF($L$35="3 SD",$E$9*($E$8+3*SQRT($E$8/D81)),$E$9*($E$8+2.78217496688721*SQRT($E$8/D81)+1/D81)),NA())</f>
        <v>#N/A</v>
      </c>
      <c r="I81" s="15" t="str">
        <f t="shared" si="9"/>
        <v/>
      </c>
      <c r="J81" s="36"/>
      <c r="K81" s="36"/>
      <c r="L81" s="36"/>
      <c r="M81" s="36"/>
      <c r="N81" s="36"/>
      <c r="O81" s="36"/>
      <c r="P81" s="36"/>
      <c r="Q81" s="36"/>
      <c r="R81" s="36"/>
      <c r="S81" s="36"/>
      <c r="T81" s="36"/>
      <c r="U81" s="36"/>
      <c r="V81" s="5"/>
    </row>
    <row r="82" spans="1:22" ht="15.75" thickBot="1" x14ac:dyDescent="0.3">
      <c r="A82" s="15">
        <v>70</v>
      </c>
      <c r="B82" s="109"/>
      <c r="C82" s="112"/>
      <c r="D82" s="112"/>
      <c r="E82" s="108" t="e">
        <f t="shared" si="7"/>
        <v>#N/A</v>
      </c>
      <c r="F82" s="86" t="e">
        <f t="shared" si="8"/>
        <v>#N/A</v>
      </c>
      <c r="G82" s="86" t="e">
        <f t="shared" si="10"/>
        <v>#N/A</v>
      </c>
      <c r="H82" s="87" t="e">
        <f t="shared" si="11"/>
        <v>#N/A</v>
      </c>
      <c r="I82" s="15" t="str">
        <f t="shared" si="9"/>
        <v/>
      </c>
      <c r="J82" s="36"/>
      <c r="K82" s="36"/>
      <c r="L82" s="36"/>
      <c r="M82" s="36"/>
      <c r="N82" s="36"/>
      <c r="O82" s="36"/>
      <c r="P82" s="36"/>
      <c r="Q82" s="36"/>
      <c r="R82" s="36"/>
      <c r="S82" s="36"/>
      <c r="T82" s="36"/>
      <c r="U82" s="36"/>
      <c r="V82" s="5"/>
    </row>
    <row r="83" spans="1:22" ht="15.75" thickBot="1" x14ac:dyDescent="0.3">
      <c r="A83" s="15">
        <v>71</v>
      </c>
      <c r="B83" s="109"/>
      <c r="C83" s="112"/>
      <c r="D83" s="112"/>
      <c r="E83" s="108" t="e">
        <f t="shared" si="7"/>
        <v>#N/A</v>
      </c>
      <c r="F83" s="86" t="e">
        <f t="shared" si="8"/>
        <v>#N/A</v>
      </c>
      <c r="G83" s="86" t="e">
        <f t="shared" si="10"/>
        <v>#N/A</v>
      </c>
      <c r="H83" s="87" t="e">
        <f t="shared" si="11"/>
        <v>#N/A</v>
      </c>
      <c r="I83" s="15" t="str">
        <f t="shared" si="9"/>
        <v/>
      </c>
      <c r="J83" s="36"/>
      <c r="K83" s="36"/>
      <c r="L83" s="36"/>
      <c r="M83" s="36"/>
      <c r="N83" s="36"/>
      <c r="O83" s="36"/>
      <c r="P83" s="36"/>
      <c r="Q83" s="36"/>
      <c r="R83" s="36"/>
      <c r="S83" s="36"/>
      <c r="T83" s="36"/>
      <c r="U83" s="36"/>
      <c r="V83" s="5"/>
    </row>
    <row r="84" spans="1:22" ht="15.75" thickBot="1" x14ac:dyDescent="0.3">
      <c r="A84" s="15">
        <v>72</v>
      </c>
      <c r="B84" s="109"/>
      <c r="C84" s="112"/>
      <c r="D84" s="112"/>
      <c r="E84" s="108" t="e">
        <f t="shared" si="7"/>
        <v>#N/A</v>
      </c>
      <c r="F84" s="86" t="e">
        <f t="shared" si="8"/>
        <v>#N/A</v>
      </c>
      <c r="G84" s="86" t="e">
        <f t="shared" si="10"/>
        <v>#N/A</v>
      </c>
      <c r="H84" s="87" t="e">
        <f t="shared" si="11"/>
        <v>#N/A</v>
      </c>
      <c r="I84" s="15" t="str">
        <f t="shared" si="9"/>
        <v/>
      </c>
      <c r="J84" s="36"/>
      <c r="K84" s="36"/>
      <c r="L84" s="36"/>
      <c r="M84" s="36"/>
      <c r="N84" s="36"/>
      <c r="O84" s="36"/>
      <c r="P84" s="36"/>
      <c r="Q84" s="36"/>
      <c r="R84" s="36"/>
      <c r="S84" s="36"/>
      <c r="T84" s="36"/>
      <c r="U84" s="36"/>
      <c r="V84" s="5"/>
    </row>
    <row r="85" spans="1:22" ht="15.75" thickBot="1" x14ac:dyDescent="0.3">
      <c r="A85" s="15">
        <v>73</v>
      </c>
      <c r="B85" s="109"/>
      <c r="C85" s="112"/>
      <c r="D85" s="112"/>
      <c r="E85" s="108" t="e">
        <f t="shared" si="7"/>
        <v>#N/A</v>
      </c>
      <c r="F85" s="86" t="e">
        <f t="shared" si="8"/>
        <v>#N/A</v>
      </c>
      <c r="G85" s="86" t="e">
        <f t="shared" si="10"/>
        <v>#N/A</v>
      </c>
      <c r="H85" s="87" t="e">
        <f t="shared" si="11"/>
        <v>#N/A</v>
      </c>
      <c r="I85" s="15" t="str">
        <f t="shared" si="9"/>
        <v/>
      </c>
      <c r="J85" s="36"/>
      <c r="K85" s="36"/>
      <c r="L85" s="36"/>
      <c r="M85" s="36"/>
      <c r="N85" s="36"/>
      <c r="O85" s="36"/>
      <c r="P85" s="36"/>
      <c r="Q85" s="36"/>
      <c r="R85" s="36"/>
      <c r="S85" s="36"/>
      <c r="T85" s="36"/>
      <c r="U85" s="36"/>
      <c r="V85" s="5"/>
    </row>
    <row r="86" spans="1:22" ht="15.75" thickBot="1" x14ac:dyDescent="0.3">
      <c r="A86" s="15">
        <v>74</v>
      </c>
      <c r="B86" s="109"/>
      <c r="C86" s="112"/>
      <c r="D86" s="112"/>
      <c r="E86" s="108" t="e">
        <f t="shared" si="7"/>
        <v>#N/A</v>
      </c>
      <c r="F86" s="86" t="e">
        <f t="shared" si="8"/>
        <v>#N/A</v>
      </c>
      <c r="G86" s="86" t="e">
        <f t="shared" si="10"/>
        <v>#N/A</v>
      </c>
      <c r="H86" s="87" t="e">
        <f t="shared" si="11"/>
        <v>#N/A</v>
      </c>
      <c r="I86" s="15" t="str">
        <f t="shared" si="9"/>
        <v/>
      </c>
      <c r="J86" s="36"/>
      <c r="K86" s="36"/>
      <c r="L86" s="36"/>
      <c r="M86" s="36"/>
      <c r="N86" s="36"/>
      <c r="O86" s="36"/>
      <c r="P86" s="36"/>
      <c r="Q86" s="36"/>
      <c r="R86" s="36"/>
      <c r="S86" s="36"/>
      <c r="T86" s="36"/>
      <c r="U86" s="36"/>
      <c r="V86" s="5"/>
    </row>
    <row r="87" spans="1:22" ht="15.75" thickBot="1" x14ac:dyDescent="0.3">
      <c r="A87" s="15">
        <v>75</v>
      </c>
      <c r="B87" s="109"/>
      <c r="C87" s="112"/>
      <c r="D87" s="112"/>
      <c r="E87" s="108" t="e">
        <f t="shared" si="7"/>
        <v>#N/A</v>
      </c>
      <c r="F87" s="86" t="e">
        <f t="shared" si="8"/>
        <v>#N/A</v>
      </c>
      <c r="G87" s="86" t="e">
        <f t="shared" si="10"/>
        <v>#N/A</v>
      </c>
      <c r="H87" s="87" t="e">
        <f t="shared" si="11"/>
        <v>#N/A</v>
      </c>
      <c r="I87" s="15" t="str">
        <f t="shared" si="9"/>
        <v/>
      </c>
      <c r="J87" s="36"/>
      <c r="K87" s="36"/>
      <c r="L87" s="36"/>
      <c r="M87" s="36"/>
      <c r="N87" s="36"/>
      <c r="O87" s="36"/>
      <c r="P87" s="36"/>
      <c r="Q87" s="36"/>
      <c r="R87" s="36"/>
      <c r="S87" s="36"/>
      <c r="T87" s="36"/>
      <c r="U87" s="36"/>
      <c r="V87" s="5"/>
    </row>
    <row r="88" spans="1:22" ht="15.75" thickBot="1" x14ac:dyDescent="0.3">
      <c r="A88" s="15">
        <v>76</v>
      </c>
      <c r="B88" s="109"/>
      <c r="C88" s="112"/>
      <c r="D88" s="112"/>
      <c r="E88" s="108" t="e">
        <f t="shared" si="7"/>
        <v>#N/A</v>
      </c>
      <c r="F88" s="86" t="e">
        <f t="shared" si="8"/>
        <v>#N/A</v>
      </c>
      <c r="G88" s="86" t="e">
        <f t="shared" si="10"/>
        <v>#N/A</v>
      </c>
      <c r="H88" s="87" t="e">
        <f t="shared" si="11"/>
        <v>#N/A</v>
      </c>
      <c r="I88" s="15" t="str">
        <f t="shared" si="9"/>
        <v/>
      </c>
      <c r="J88" s="36"/>
      <c r="K88" s="36"/>
      <c r="L88" s="36"/>
      <c r="M88" s="36"/>
      <c r="N88" s="36"/>
      <c r="O88" s="36"/>
      <c r="P88" s="36"/>
      <c r="Q88" s="36"/>
      <c r="R88" s="36"/>
      <c r="S88" s="36"/>
      <c r="T88" s="36"/>
      <c r="U88" s="36"/>
      <c r="V88" s="5"/>
    </row>
    <row r="89" spans="1:22" ht="15.75" thickBot="1" x14ac:dyDescent="0.3">
      <c r="A89" s="15">
        <v>77</v>
      </c>
      <c r="B89" s="109"/>
      <c r="C89" s="112"/>
      <c r="D89" s="112"/>
      <c r="E89" s="108" t="e">
        <f t="shared" si="7"/>
        <v>#N/A</v>
      </c>
      <c r="F89" s="86" t="e">
        <f t="shared" si="8"/>
        <v>#N/A</v>
      </c>
      <c r="G89" s="86" t="e">
        <f t="shared" si="10"/>
        <v>#N/A</v>
      </c>
      <c r="H89" s="87" t="e">
        <f t="shared" si="11"/>
        <v>#N/A</v>
      </c>
      <c r="I89" s="15" t="str">
        <f t="shared" si="9"/>
        <v/>
      </c>
      <c r="J89" s="36"/>
      <c r="K89" s="36"/>
      <c r="L89" s="36"/>
      <c r="M89" s="36"/>
      <c r="N89" s="36"/>
      <c r="O89" s="36"/>
      <c r="P89" s="36"/>
      <c r="Q89" s="36"/>
      <c r="R89" s="36"/>
      <c r="S89" s="36"/>
      <c r="T89" s="36"/>
      <c r="U89" s="36"/>
      <c r="V89" s="5"/>
    </row>
    <row r="90" spans="1:22" ht="15.75" thickBot="1" x14ac:dyDescent="0.3">
      <c r="A90" s="15">
        <v>78</v>
      </c>
      <c r="B90" s="109"/>
      <c r="C90" s="112"/>
      <c r="D90" s="112"/>
      <c r="E90" s="108" t="e">
        <f t="shared" si="7"/>
        <v>#N/A</v>
      </c>
      <c r="F90" s="86" t="e">
        <f t="shared" si="8"/>
        <v>#N/A</v>
      </c>
      <c r="G90" s="86" t="e">
        <f t="shared" si="10"/>
        <v>#N/A</v>
      </c>
      <c r="H90" s="87" t="e">
        <f t="shared" si="11"/>
        <v>#N/A</v>
      </c>
      <c r="I90" s="15" t="str">
        <f t="shared" si="9"/>
        <v/>
      </c>
      <c r="J90" s="36"/>
      <c r="K90" s="36"/>
      <c r="L90" s="36"/>
      <c r="M90" s="36"/>
      <c r="N90" s="36"/>
      <c r="O90" s="36"/>
      <c r="P90" s="36"/>
      <c r="Q90" s="36"/>
      <c r="R90" s="36"/>
      <c r="S90" s="36"/>
      <c r="T90" s="36"/>
      <c r="U90" s="36"/>
      <c r="V90" s="5"/>
    </row>
    <row r="91" spans="1:22" ht="15.75" thickBot="1" x14ac:dyDescent="0.3">
      <c r="A91" s="15">
        <v>79</v>
      </c>
      <c r="B91" s="109"/>
      <c r="C91" s="112"/>
      <c r="D91" s="112"/>
      <c r="E91" s="108" t="e">
        <f t="shared" si="7"/>
        <v>#N/A</v>
      </c>
      <c r="F91" s="86" t="e">
        <f t="shared" si="8"/>
        <v>#N/A</v>
      </c>
      <c r="G91" s="86" t="e">
        <f t="shared" si="10"/>
        <v>#N/A</v>
      </c>
      <c r="H91" s="87" t="e">
        <f t="shared" si="11"/>
        <v>#N/A</v>
      </c>
      <c r="I91" s="15" t="str">
        <f t="shared" si="9"/>
        <v/>
      </c>
      <c r="J91" s="36"/>
      <c r="K91" s="36"/>
      <c r="L91" s="36"/>
      <c r="M91" s="36"/>
      <c r="N91" s="36"/>
      <c r="O91" s="36"/>
      <c r="P91" s="36"/>
      <c r="Q91" s="36"/>
      <c r="R91" s="36"/>
      <c r="S91" s="36"/>
      <c r="T91" s="36"/>
      <c r="U91" s="36"/>
      <c r="V91" s="5"/>
    </row>
    <row r="92" spans="1:22" ht="15.75" thickBot="1" x14ac:dyDescent="0.3">
      <c r="A92" s="15">
        <v>80</v>
      </c>
      <c r="B92" s="109"/>
      <c r="C92" s="112"/>
      <c r="D92" s="112"/>
      <c r="E92" s="108" t="e">
        <f t="shared" si="7"/>
        <v>#N/A</v>
      </c>
      <c r="F92" s="86" t="e">
        <f t="shared" si="8"/>
        <v>#N/A</v>
      </c>
      <c r="G92" s="86" t="e">
        <f t="shared" si="10"/>
        <v>#N/A</v>
      </c>
      <c r="H92" s="87" t="e">
        <f t="shared" si="11"/>
        <v>#N/A</v>
      </c>
      <c r="I92" s="15" t="str">
        <f t="shared" si="9"/>
        <v/>
      </c>
      <c r="J92" s="36"/>
      <c r="K92" s="36"/>
      <c r="L92" s="36"/>
      <c r="M92" s="36"/>
      <c r="N92" s="36"/>
      <c r="O92" s="36"/>
      <c r="P92" s="36"/>
      <c r="Q92" s="36"/>
      <c r="R92" s="36"/>
      <c r="S92" s="36"/>
      <c r="T92" s="36"/>
      <c r="U92" s="36"/>
      <c r="V92" s="5"/>
    </row>
    <row r="93" spans="1:22" ht="15.75" thickBot="1" x14ac:dyDescent="0.3">
      <c r="A93" s="15">
        <v>81</v>
      </c>
      <c r="B93" s="109"/>
      <c r="C93" s="112"/>
      <c r="D93" s="112"/>
      <c r="E93" s="108" t="e">
        <f t="shared" si="7"/>
        <v>#N/A</v>
      </c>
      <c r="F93" s="86" t="e">
        <f t="shared" si="8"/>
        <v>#N/A</v>
      </c>
      <c r="G93" s="86" t="e">
        <f t="shared" si="10"/>
        <v>#N/A</v>
      </c>
      <c r="H93" s="87" t="e">
        <f t="shared" si="11"/>
        <v>#N/A</v>
      </c>
      <c r="I93" s="15" t="str">
        <f t="shared" si="9"/>
        <v/>
      </c>
      <c r="J93" s="36"/>
      <c r="K93" s="36"/>
      <c r="L93" s="36"/>
      <c r="M93" s="36"/>
      <c r="N93" s="36"/>
      <c r="O93" s="36"/>
      <c r="P93" s="36"/>
      <c r="Q93" s="36"/>
      <c r="R93" s="36"/>
      <c r="S93" s="36"/>
      <c r="T93" s="36"/>
      <c r="U93" s="36"/>
      <c r="V93" s="5"/>
    </row>
    <row r="94" spans="1:22" ht="15.75" thickBot="1" x14ac:dyDescent="0.3">
      <c r="A94" s="15">
        <v>82</v>
      </c>
      <c r="B94" s="109"/>
      <c r="C94" s="112"/>
      <c r="D94" s="112"/>
      <c r="E94" s="108" t="e">
        <f t="shared" si="7"/>
        <v>#N/A</v>
      </c>
      <c r="F94" s="86" t="e">
        <f t="shared" si="8"/>
        <v>#N/A</v>
      </c>
      <c r="G94" s="86" t="e">
        <f t="shared" si="10"/>
        <v>#N/A</v>
      </c>
      <c r="H94" s="87" t="e">
        <f t="shared" si="11"/>
        <v>#N/A</v>
      </c>
      <c r="I94" s="15" t="str">
        <f t="shared" si="9"/>
        <v/>
      </c>
      <c r="J94" s="36"/>
      <c r="K94" s="36"/>
      <c r="L94" s="36"/>
      <c r="M94" s="36"/>
      <c r="N94" s="36"/>
      <c r="O94" s="36"/>
      <c r="P94" s="36"/>
      <c r="Q94" s="36"/>
      <c r="R94" s="36"/>
      <c r="S94" s="36"/>
      <c r="T94" s="36"/>
      <c r="U94" s="36"/>
      <c r="V94" s="5"/>
    </row>
    <row r="95" spans="1:22" ht="15.75" thickBot="1" x14ac:dyDescent="0.3">
      <c r="A95" s="15">
        <v>83</v>
      </c>
      <c r="B95" s="109"/>
      <c r="C95" s="112"/>
      <c r="D95" s="112"/>
      <c r="E95" s="108" t="e">
        <f t="shared" si="7"/>
        <v>#N/A</v>
      </c>
      <c r="F95" s="86" t="e">
        <f t="shared" si="8"/>
        <v>#N/A</v>
      </c>
      <c r="G95" s="86" t="e">
        <f t="shared" si="10"/>
        <v>#N/A</v>
      </c>
      <c r="H95" s="87" t="e">
        <f t="shared" si="11"/>
        <v>#N/A</v>
      </c>
      <c r="I95" s="15" t="str">
        <f t="shared" si="9"/>
        <v/>
      </c>
      <c r="J95" s="36"/>
      <c r="K95" s="36"/>
      <c r="L95" s="36"/>
      <c r="M95" s="36"/>
      <c r="N95" s="36"/>
      <c r="O95" s="36"/>
      <c r="P95" s="36"/>
      <c r="Q95" s="36"/>
      <c r="R95" s="36"/>
      <c r="S95" s="36"/>
      <c r="T95" s="36"/>
      <c r="U95" s="36"/>
      <c r="V95" s="5"/>
    </row>
    <row r="96" spans="1:22" ht="15.75" thickBot="1" x14ac:dyDescent="0.3">
      <c r="A96" s="15">
        <v>84</v>
      </c>
      <c r="B96" s="109"/>
      <c r="C96" s="112"/>
      <c r="D96" s="112"/>
      <c r="E96" s="108" t="e">
        <f t="shared" si="7"/>
        <v>#N/A</v>
      </c>
      <c r="F96" s="86" t="e">
        <f t="shared" si="8"/>
        <v>#N/A</v>
      </c>
      <c r="G96" s="86" t="e">
        <f t="shared" si="10"/>
        <v>#N/A</v>
      </c>
      <c r="H96" s="87" t="e">
        <f t="shared" si="11"/>
        <v>#N/A</v>
      </c>
      <c r="I96" s="15" t="str">
        <f t="shared" si="9"/>
        <v/>
      </c>
      <c r="J96" s="36"/>
      <c r="K96" s="36"/>
      <c r="L96" s="36"/>
      <c r="M96" s="36"/>
      <c r="N96" s="36"/>
      <c r="O96" s="36"/>
      <c r="P96" s="36"/>
      <c r="Q96" s="36"/>
      <c r="R96" s="36"/>
      <c r="S96" s="36"/>
      <c r="T96" s="36"/>
      <c r="U96" s="36"/>
      <c r="V96" s="5"/>
    </row>
    <row r="97" spans="1:22" ht="15.75" thickBot="1" x14ac:dyDescent="0.3">
      <c r="A97" s="15">
        <v>85</v>
      </c>
      <c r="B97" s="109"/>
      <c r="C97" s="112"/>
      <c r="D97" s="112"/>
      <c r="E97" s="108" t="e">
        <f t="shared" si="7"/>
        <v>#N/A</v>
      </c>
      <c r="F97" s="86" t="e">
        <f t="shared" si="8"/>
        <v>#N/A</v>
      </c>
      <c r="G97" s="86" t="e">
        <f t="shared" si="10"/>
        <v>#N/A</v>
      </c>
      <c r="H97" s="87" t="e">
        <f t="shared" si="11"/>
        <v>#N/A</v>
      </c>
      <c r="I97" s="15" t="str">
        <f t="shared" si="9"/>
        <v/>
      </c>
      <c r="J97" s="36"/>
      <c r="K97" s="36"/>
      <c r="L97" s="36"/>
      <c r="M97" s="36"/>
      <c r="N97" s="36"/>
      <c r="O97" s="36"/>
      <c r="P97" s="36"/>
      <c r="Q97" s="36"/>
      <c r="R97" s="36"/>
      <c r="S97" s="36"/>
      <c r="T97" s="36"/>
      <c r="U97" s="36"/>
      <c r="V97" s="5"/>
    </row>
    <row r="98" spans="1:22" ht="15.75" thickBot="1" x14ac:dyDescent="0.3">
      <c r="A98" s="15">
        <v>86</v>
      </c>
      <c r="B98" s="109"/>
      <c r="C98" s="112"/>
      <c r="D98" s="112"/>
      <c r="E98" s="108" t="e">
        <f t="shared" si="7"/>
        <v>#N/A</v>
      </c>
      <c r="F98" s="86" t="e">
        <f t="shared" si="8"/>
        <v>#N/A</v>
      </c>
      <c r="G98" s="86" t="e">
        <f t="shared" si="10"/>
        <v>#N/A</v>
      </c>
      <c r="H98" s="87" t="e">
        <f t="shared" si="11"/>
        <v>#N/A</v>
      </c>
      <c r="I98" s="15" t="str">
        <f t="shared" si="9"/>
        <v/>
      </c>
      <c r="J98" s="36"/>
      <c r="K98" s="36"/>
      <c r="L98" s="36"/>
      <c r="M98" s="36"/>
      <c r="N98" s="36"/>
      <c r="O98" s="36"/>
      <c r="P98" s="36"/>
      <c r="Q98" s="36"/>
      <c r="R98" s="36"/>
      <c r="S98" s="36"/>
      <c r="T98" s="36"/>
      <c r="U98" s="36"/>
      <c r="V98" s="5"/>
    </row>
    <row r="99" spans="1:22" ht="15.75" thickBot="1" x14ac:dyDescent="0.3">
      <c r="A99" s="15">
        <v>87</v>
      </c>
      <c r="B99" s="109"/>
      <c r="C99" s="112"/>
      <c r="D99" s="112"/>
      <c r="E99" s="108" t="e">
        <f t="shared" si="7"/>
        <v>#N/A</v>
      </c>
      <c r="F99" s="86" t="e">
        <f t="shared" si="8"/>
        <v>#N/A</v>
      </c>
      <c r="G99" s="86" t="e">
        <f t="shared" si="10"/>
        <v>#N/A</v>
      </c>
      <c r="H99" s="87" t="e">
        <f t="shared" si="11"/>
        <v>#N/A</v>
      </c>
      <c r="I99" s="15" t="str">
        <f t="shared" si="9"/>
        <v/>
      </c>
      <c r="J99" s="36"/>
      <c r="K99" s="36"/>
      <c r="L99" s="36"/>
      <c r="M99" s="36"/>
      <c r="N99" s="36"/>
      <c r="O99" s="36"/>
      <c r="P99" s="36"/>
      <c r="Q99" s="36"/>
      <c r="R99" s="36"/>
      <c r="S99" s="36"/>
      <c r="T99" s="36"/>
      <c r="U99" s="36"/>
      <c r="V99" s="5"/>
    </row>
    <row r="100" spans="1:22" ht="15.75" thickBot="1" x14ac:dyDescent="0.3">
      <c r="A100" s="15">
        <v>88</v>
      </c>
      <c r="B100" s="109"/>
      <c r="C100" s="112"/>
      <c r="D100" s="112"/>
      <c r="E100" s="108" t="e">
        <f t="shared" si="7"/>
        <v>#N/A</v>
      </c>
      <c r="F100" s="86" t="e">
        <f t="shared" si="8"/>
        <v>#N/A</v>
      </c>
      <c r="G100" s="86" t="e">
        <f t="shared" si="10"/>
        <v>#N/A</v>
      </c>
      <c r="H100" s="87" t="e">
        <f t="shared" si="11"/>
        <v>#N/A</v>
      </c>
      <c r="I100" s="15" t="str">
        <f t="shared" si="9"/>
        <v/>
      </c>
      <c r="J100" s="36"/>
      <c r="K100" s="36"/>
      <c r="L100" s="36"/>
      <c r="M100" s="36"/>
      <c r="N100" s="36"/>
      <c r="O100" s="36"/>
      <c r="P100" s="36"/>
      <c r="Q100" s="36"/>
      <c r="R100" s="36"/>
      <c r="S100" s="36"/>
      <c r="T100" s="36"/>
      <c r="U100" s="36"/>
      <c r="V100" s="5"/>
    </row>
    <row r="101" spans="1:22" ht="15.75" thickBot="1" x14ac:dyDescent="0.3">
      <c r="A101" s="15">
        <v>89</v>
      </c>
      <c r="B101" s="109"/>
      <c r="C101" s="112"/>
      <c r="D101" s="112"/>
      <c r="E101" s="108" t="e">
        <f t="shared" si="7"/>
        <v>#N/A</v>
      </c>
      <c r="F101" s="86" t="e">
        <f t="shared" si="8"/>
        <v>#N/A</v>
      </c>
      <c r="G101" s="86" t="e">
        <f t="shared" si="10"/>
        <v>#N/A</v>
      </c>
      <c r="H101" s="87" t="e">
        <f t="shared" si="11"/>
        <v>#N/A</v>
      </c>
      <c r="I101" s="15" t="str">
        <f t="shared" si="9"/>
        <v/>
      </c>
      <c r="J101" s="36"/>
      <c r="K101" s="36"/>
      <c r="L101" s="36"/>
      <c r="M101" s="36"/>
      <c r="N101" s="36"/>
      <c r="O101" s="36"/>
      <c r="P101" s="36"/>
      <c r="Q101" s="36"/>
      <c r="R101" s="36"/>
      <c r="S101" s="36"/>
      <c r="T101" s="36"/>
      <c r="U101" s="36"/>
      <c r="V101" s="5"/>
    </row>
    <row r="102" spans="1:22" ht="15.75" thickBot="1" x14ac:dyDescent="0.3">
      <c r="A102" s="15">
        <v>90</v>
      </c>
      <c r="B102" s="109"/>
      <c r="C102" s="112"/>
      <c r="D102" s="112"/>
      <c r="E102" s="108" t="e">
        <f t="shared" si="7"/>
        <v>#N/A</v>
      </c>
      <c r="F102" s="86" t="e">
        <f t="shared" si="8"/>
        <v>#N/A</v>
      </c>
      <c r="G102" s="86" t="e">
        <f t="shared" si="10"/>
        <v>#N/A</v>
      </c>
      <c r="H102" s="87" t="e">
        <f t="shared" si="11"/>
        <v>#N/A</v>
      </c>
      <c r="I102" s="15" t="str">
        <f t="shared" si="9"/>
        <v/>
      </c>
      <c r="J102" s="36"/>
      <c r="K102" s="36"/>
      <c r="L102" s="36"/>
      <c r="M102" s="36"/>
      <c r="N102" s="36"/>
      <c r="O102" s="36"/>
      <c r="P102" s="36"/>
      <c r="Q102" s="36"/>
      <c r="R102" s="36"/>
      <c r="S102" s="36"/>
      <c r="T102" s="36"/>
      <c r="U102" s="36"/>
      <c r="V102" s="5"/>
    </row>
    <row r="103" spans="1:22" ht="15.75" thickBot="1" x14ac:dyDescent="0.3">
      <c r="A103" s="15">
        <v>91</v>
      </c>
      <c r="B103" s="109"/>
      <c r="C103" s="112"/>
      <c r="D103" s="112"/>
      <c r="E103" s="108" t="e">
        <f t="shared" si="7"/>
        <v>#N/A</v>
      </c>
      <c r="F103" s="86" t="e">
        <f t="shared" si="8"/>
        <v>#N/A</v>
      </c>
      <c r="G103" s="86" t="e">
        <f t="shared" si="10"/>
        <v>#N/A</v>
      </c>
      <c r="H103" s="87" t="e">
        <f t="shared" si="11"/>
        <v>#N/A</v>
      </c>
      <c r="I103" s="15" t="str">
        <f t="shared" si="9"/>
        <v/>
      </c>
      <c r="J103" s="36"/>
      <c r="K103" s="36"/>
      <c r="L103" s="36"/>
      <c r="M103" s="36"/>
      <c r="N103" s="36"/>
      <c r="O103" s="36"/>
      <c r="P103" s="36"/>
      <c r="Q103" s="36"/>
      <c r="R103" s="36"/>
      <c r="S103" s="36"/>
      <c r="T103" s="36"/>
      <c r="U103" s="36"/>
      <c r="V103" s="5"/>
    </row>
    <row r="104" spans="1:22" ht="15.75" thickBot="1" x14ac:dyDescent="0.3">
      <c r="A104" s="15">
        <v>92</v>
      </c>
      <c r="B104" s="109"/>
      <c r="C104" s="112"/>
      <c r="D104" s="112"/>
      <c r="E104" s="108" t="e">
        <f t="shared" si="7"/>
        <v>#N/A</v>
      </c>
      <c r="F104" s="86" t="e">
        <f t="shared" si="8"/>
        <v>#N/A</v>
      </c>
      <c r="G104" s="86" t="e">
        <f t="shared" si="10"/>
        <v>#N/A</v>
      </c>
      <c r="H104" s="87" t="e">
        <f t="shared" si="11"/>
        <v>#N/A</v>
      </c>
      <c r="I104" s="15" t="str">
        <f t="shared" si="9"/>
        <v/>
      </c>
      <c r="J104" s="36"/>
      <c r="K104" s="36"/>
      <c r="L104" s="36"/>
      <c r="M104" s="36"/>
      <c r="N104" s="36"/>
      <c r="O104" s="36"/>
      <c r="P104" s="36"/>
      <c r="Q104" s="36"/>
      <c r="R104" s="36"/>
      <c r="S104" s="36"/>
      <c r="T104" s="36"/>
      <c r="U104" s="36"/>
      <c r="V104" s="5"/>
    </row>
    <row r="105" spans="1:22" ht="15.75" thickBot="1" x14ac:dyDescent="0.3">
      <c r="A105" s="15">
        <v>93</v>
      </c>
      <c r="B105" s="109"/>
      <c r="C105" s="112"/>
      <c r="D105" s="112"/>
      <c r="E105" s="108" t="e">
        <f t="shared" si="7"/>
        <v>#N/A</v>
      </c>
      <c r="F105" s="86" t="e">
        <f t="shared" si="8"/>
        <v>#N/A</v>
      </c>
      <c r="G105" s="86" t="e">
        <f t="shared" si="10"/>
        <v>#N/A</v>
      </c>
      <c r="H105" s="87" t="e">
        <f t="shared" si="11"/>
        <v>#N/A</v>
      </c>
      <c r="I105" s="15" t="str">
        <f t="shared" si="9"/>
        <v/>
      </c>
      <c r="J105" s="36"/>
      <c r="K105" s="36"/>
      <c r="L105" s="36"/>
      <c r="M105" s="36"/>
      <c r="N105" s="36"/>
      <c r="O105" s="36"/>
      <c r="P105" s="36"/>
      <c r="Q105" s="36"/>
      <c r="R105" s="36"/>
      <c r="S105" s="36"/>
      <c r="T105" s="36"/>
      <c r="U105" s="36"/>
      <c r="V105" s="5"/>
    </row>
    <row r="106" spans="1:22" ht="15.75" thickBot="1" x14ac:dyDescent="0.3">
      <c r="A106" s="15">
        <v>94</v>
      </c>
      <c r="B106" s="109"/>
      <c r="C106" s="112"/>
      <c r="D106" s="112"/>
      <c r="E106" s="108" t="e">
        <f t="shared" si="7"/>
        <v>#N/A</v>
      </c>
      <c r="F106" s="86" t="e">
        <f t="shared" si="8"/>
        <v>#N/A</v>
      </c>
      <c r="G106" s="86" t="e">
        <f t="shared" si="10"/>
        <v>#N/A</v>
      </c>
      <c r="H106" s="87" t="e">
        <f t="shared" si="11"/>
        <v>#N/A</v>
      </c>
      <c r="I106" s="15" t="str">
        <f t="shared" si="9"/>
        <v/>
      </c>
      <c r="J106" s="36"/>
      <c r="K106" s="36"/>
      <c r="L106" s="36"/>
      <c r="M106" s="36"/>
      <c r="N106" s="36"/>
      <c r="O106" s="36"/>
      <c r="P106" s="36"/>
      <c r="Q106" s="36"/>
      <c r="R106" s="36"/>
      <c r="S106" s="36"/>
      <c r="T106" s="36"/>
      <c r="U106" s="36"/>
      <c r="V106" s="5"/>
    </row>
    <row r="107" spans="1:22" ht="15.75" thickBot="1" x14ac:dyDescent="0.3">
      <c r="A107" s="15">
        <v>95</v>
      </c>
      <c r="B107" s="109"/>
      <c r="C107" s="112"/>
      <c r="D107" s="112"/>
      <c r="E107" s="108" t="e">
        <f t="shared" si="7"/>
        <v>#N/A</v>
      </c>
      <c r="F107" s="86" t="e">
        <f t="shared" si="8"/>
        <v>#N/A</v>
      </c>
      <c r="G107" s="86" t="e">
        <f t="shared" si="10"/>
        <v>#N/A</v>
      </c>
      <c r="H107" s="87" t="e">
        <f t="shared" si="11"/>
        <v>#N/A</v>
      </c>
      <c r="I107" s="15" t="str">
        <f t="shared" si="9"/>
        <v/>
      </c>
      <c r="J107" s="36"/>
      <c r="K107" s="36"/>
      <c r="L107" s="36"/>
      <c r="M107" s="36"/>
      <c r="N107" s="36"/>
      <c r="O107" s="36"/>
      <c r="P107" s="36"/>
      <c r="Q107" s="36"/>
      <c r="R107" s="36"/>
      <c r="S107" s="36"/>
      <c r="T107" s="36"/>
      <c r="U107" s="36"/>
      <c r="V107" s="5"/>
    </row>
    <row r="108" spans="1:22" ht="15.75" thickBot="1" x14ac:dyDescent="0.3">
      <c r="A108" s="15">
        <v>96</v>
      </c>
      <c r="B108" s="109"/>
      <c r="C108" s="112"/>
      <c r="D108" s="112"/>
      <c r="E108" s="108" t="e">
        <f t="shared" si="7"/>
        <v>#N/A</v>
      </c>
      <c r="F108" s="86" t="e">
        <f t="shared" si="8"/>
        <v>#N/A</v>
      </c>
      <c r="G108" s="86" t="e">
        <f t="shared" si="10"/>
        <v>#N/A</v>
      </c>
      <c r="H108" s="87" t="e">
        <f t="shared" si="11"/>
        <v>#N/A</v>
      </c>
      <c r="I108" s="15" t="str">
        <f t="shared" si="9"/>
        <v/>
      </c>
      <c r="J108" s="36"/>
      <c r="K108" s="36"/>
      <c r="L108" s="36"/>
      <c r="M108" s="36"/>
      <c r="N108" s="36"/>
      <c r="O108" s="36"/>
      <c r="P108" s="36"/>
      <c r="Q108" s="36"/>
      <c r="R108" s="36"/>
      <c r="S108" s="36"/>
      <c r="T108" s="36"/>
      <c r="U108" s="36"/>
      <c r="V108" s="5"/>
    </row>
    <row r="109" spans="1:22" ht="15.75" thickBot="1" x14ac:dyDescent="0.3">
      <c r="A109" s="15">
        <v>97</v>
      </c>
      <c r="B109" s="109"/>
      <c r="C109" s="112"/>
      <c r="D109" s="112"/>
      <c r="E109" s="108" t="e">
        <f t="shared" si="7"/>
        <v>#N/A</v>
      </c>
      <c r="F109" s="86" t="e">
        <f t="shared" si="8"/>
        <v>#N/A</v>
      </c>
      <c r="G109" s="86" t="e">
        <f t="shared" si="10"/>
        <v>#N/A</v>
      </c>
      <c r="H109" s="87" t="e">
        <f t="shared" si="11"/>
        <v>#N/A</v>
      </c>
      <c r="I109" s="15" t="str">
        <f t="shared" si="9"/>
        <v/>
      </c>
      <c r="J109" s="36"/>
      <c r="K109" s="36"/>
      <c r="L109" s="36"/>
      <c r="M109" s="36"/>
      <c r="N109" s="36"/>
      <c r="O109" s="36"/>
      <c r="P109" s="36"/>
      <c r="Q109" s="36"/>
      <c r="R109" s="36"/>
      <c r="S109" s="36"/>
      <c r="T109" s="36"/>
      <c r="U109" s="36"/>
      <c r="V109" s="5"/>
    </row>
    <row r="110" spans="1:22" ht="15.75" thickBot="1" x14ac:dyDescent="0.3">
      <c r="A110" s="15">
        <v>98</v>
      </c>
      <c r="B110" s="109"/>
      <c r="C110" s="112"/>
      <c r="D110" s="112"/>
      <c r="E110" s="108" t="e">
        <f t="shared" si="7"/>
        <v>#N/A</v>
      </c>
      <c r="F110" s="86" t="e">
        <f t="shared" si="8"/>
        <v>#N/A</v>
      </c>
      <c r="G110" s="86" t="e">
        <f t="shared" si="10"/>
        <v>#N/A</v>
      </c>
      <c r="H110" s="87" t="e">
        <f t="shared" si="11"/>
        <v>#N/A</v>
      </c>
      <c r="I110" s="15" t="str">
        <f t="shared" si="9"/>
        <v/>
      </c>
      <c r="J110" s="36"/>
      <c r="K110" s="36"/>
      <c r="L110" s="36"/>
      <c r="M110" s="36"/>
      <c r="N110" s="36"/>
      <c r="O110" s="36"/>
      <c r="P110" s="36"/>
      <c r="Q110" s="36"/>
      <c r="R110" s="36"/>
      <c r="S110" s="36"/>
      <c r="T110" s="36"/>
      <c r="U110" s="36"/>
      <c r="V110" s="5"/>
    </row>
    <row r="111" spans="1:22" ht="15.75" thickBot="1" x14ac:dyDescent="0.3">
      <c r="A111" s="15">
        <v>99</v>
      </c>
      <c r="B111" s="109"/>
      <c r="C111" s="112"/>
      <c r="D111" s="112"/>
      <c r="E111" s="108" t="e">
        <f t="shared" si="7"/>
        <v>#N/A</v>
      </c>
      <c r="F111" s="86" t="e">
        <f t="shared" si="8"/>
        <v>#N/A</v>
      </c>
      <c r="G111" s="86" t="e">
        <f t="shared" si="10"/>
        <v>#N/A</v>
      </c>
      <c r="H111" s="87" t="e">
        <f t="shared" si="11"/>
        <v>#N/A</v>
      </c>
      <c r="I111" s="15" t="str">
        <f t="shared" si="9"/>
        <v/>
      </c>
      <c r="J111" s="36"/>
      <c r="K111" s="36"/>
      <c r="L111" s="36"/>
      <c r="M111" s="36"/>
      <c r="N111" s="36"/>
      <c r="O111" s="36"/>
      <c r="P111" s="36"/>
      <c r="Q111" s="36"/>
      <c r="R111" s="36"/>
      <c r="S111" s="36"/>
      <c r="T111" s="36"/>
      <c r="U111" s="36"/>
      <c r="V111" s="5"/>
    </row>
    <row r="112" spans="1:22" ht="15.75" thickBot="1" x14ac:dyDescent="0.3">
      <c r="A112" s="15">
        <v>100</v>
      </c>
      <c r="B112" s="109"/>
      <c r="C112" s="112"/>
      <c r="D112" s="112"/>
      <c r="E112" s="108" t="e">
        <f t="shared" si="7"/>
        <v>#N/A</v>
      </c>
      <c r="F112" s="86" t="e">
        <f t="shared" si="8"/>
        <v>#N/A</v>
      </c>
      <c r="G112" s="86" t="e">
        <f t="shared" si="10"/>
        <v>#N/A</v>
      </c>
      <c r="H112" s="87" t="e">
        <f t="shared" si="11"/>
        <v>#N/A</v>
      </c>
      <c r="I112" s="15" t="str">
        <f t="shared" si="9"/>
        <v/>
      </c>
      <c r="J112" s="5"/>
      <c r="K112" s="5"/>
      <c r="L112" s="5"/>
      <c r="M112" s="5"/>
      <c r="N112" s="5"/>
      <c r="O112" s="5"/>
      <c r="P112" s="5"/>
      <c r="Q112" s="5"/>
      <c r="R112" s="5"/>
      <c r="S112" s="5"/>
      <c r="T112" s="5"/>
      <c r="U112" s="5"/>
      <c r="V112" s="5"/>
    </row>
    <row r="113" spans="1:22" x14ac:dyDescent="0.25">
      <c r="A113" s="5"/>
      <c r="B113" s="5"/>
      <c r="C113" s="5"/>
      <c r="D113" s="5"/>
      <c r="E113" s="5"/>
      <c r="F113" s="5"/>
      <c r="G113" s="5"/>
      <c r="H113" s="5"/>
      <c r="I113" s="5"/>
      <c r="J113" s="9"/>
      <c r="K113" s="5"/>
      <c r="L113" s="5"/>
      <c r="M113" s="5"/>
      <c r="N113" s="5"/>
      <c r="O113" s="5"/>
      <c r="P113" s="5"/>
      <c r="Q113" s="5"/>
      <c r="R113" s="5"/>
      <c r="S113" s="5"/>
      <c r="T113" s="5"/>
      <c r="U113" s="5"/>
      <c r="V113" s="5"/>
    </row>
    <row r="114" spans="1:22" x14ac:dyDescent="0.25">
      <c r="J114" s="135"/>
    </row>
  </sheetData>
  <sheetProtection algorithmName="SHA-512" hashValue="s3dv6rQ0/1tsow/epIu6MiVgwanM5JVWBKbMJKxeFxvAhPbgPFHRjecp+XT9TEZLaHNC2sSW4OYDWDJmv00c7w==" saltValue="hPbqIappOqaEoS0Xo17mgA==" spinCount="100000" sheet="1" scenarios="1" formatCells="0"/>
  <mergeCells count="7">
    <mergeCell ref="C7:D7"/>
    <mergeCell ref="C8:D8"/>
    <mergeCell ref="C10:D10"/>
    <mergeCell ref="J35:K35"/>
    <mergeCell ref="L5:Q5"/>
    <mergeCell ref="L6:Q6"/>
    <mergeCell ref="L7:Q7"/>
  </mergeCells>
  <conditionalFormatting sqref="E13">
    <cfRule type="cellIs" dxfId="2195" priority="199" stopIfTrue="1" operator="greaterThan">
      <formula>$H$13</formula>
    </cfRule>
    <cfRule type="cellIs" dxfId="2194" priority="200" stopIfTrue="1" operator="lessThan">
      <formula>$G$13</formula>
    </cfRule>
  </conditionalFormatting>
  <conditionalFormatting sqref="E14">
    <cfRule type="cellIs" dxfId="2193" priority="197" stopIfTrue="1" operator="greaterThan">
      <formula>$H$14</formula>
    </cfRule>
    <cfRule type="cellIs" dxfId="2192" priority="198" stopIfTrue="1" operator="lessThan">
      <formula>$G$14</formula>
    </cfRule>
  </conditionalFormatting>
  <conditionalFormatting sqref="E15">
    <cfRule type="cellIs" dxfId="2191" priority="195" stopIfTrue="1" operator="greaterThan">
      <formula>$H$15</formula>
    </cfRule>
    <cfRule type="cellIs" dxfId="2190" priority="196" stopIfTrue="1" operator="lessThan">
      <formula>$G$15</formula>
    </cfRule>
  </conditionalFormatting>
  <conditionalFormatting sqref="E16">
    <cfRule type="cellIs" dxfId="2189" priority="193" stopIfTrue="1" operator="greaterThan">
      <formula>$H$16</formula>
    </cfRule>
    <cfRule type="cellIs" dxfId="2188" priority="194" stopIfTrue="1" operator="lessThan">
      <formula>$G$16</formula>
    </cfRule>
  </conditionalFormatting>
  <conditionalFormatting sqref="E17">
    <cfRule type="cellIs" dxfId="2187" priority="191" stopIfTrue="1" operator="greaterThan">
      <formula>$H$17</formula>
    </cfRule>
    <cfRule type="cellIs" dxfId="2186" priority="192" stopIfTrue="1" operator="lessThan">
      <formula>$G$17</formula>
    </cfRule>
  </conditionalFormatting>
  <conditionalFormatting sqref="E18">
    <cfRule type="cellIs" dxfId="2185" priority="189" stopIfTrue="1" operator="greaterThan">
      <formula>$H$18</formula>
    </cfRule>
    <cfRule type="cellIs" dxfId="2184" priority="190" stopIfTrue="1" operator="lessThan">
      <formula>$G$18</formula>
    </cfRule>
  </conditionalFormatting>
  <conditionalFormatting sqref="E19">
    <cfRule type="cellIs" dxfId="2183" priority="187" stopIfTrue="1" operator="greaterThan">
      <formula>$H$19</formula>
    </cfRule>
    <cfRule type="cellIs" dxfId="2182" priority="188" stopIfTrue="1" operator="lessThan">
      <formula>$G$19</formula>
    </cfRule>
  </conditionalFormatting>
  <conditionalFormatting sqref="E20">
    <cfRule type="cellIs" dxfId="2181" priority="185" stopIfTrue="1" operator="greaterThan">
      <formula>$H$20</formula>
    </cfRule>
    <cfRule type="cellIs" dxfId="2180" priority="186" stopIfTrue="1" operator="lessThan">
      <formula>$G$20</formula>
    </cfRule>
  </conditionalFormatting>
  <conditionalFormatting sqref="E21">
    <cfRule type="cellIs" dxfId="2179" priority="183" stopIfTrue="1" operator="greaterThan">
      <formula>$H$21</formula>
    </cfRule>
    <cfRule type="cellIs" dxfId="2178" priority="184" stopIfTrue="1" operator="lessThan">
      <formula>$G$21</formula>
    </cfRule>
  </conditionalFormatting>
  <conditionalFormatting sqref="E22">
    <cfRule type="cellIs" dxfId="2177" priority="181" stopIfTrue="1" operator="greaterThan">
      <formula>$H$22</formula>
    </cfRule>
    <cfRule type="cellIs" dxfId="2176" priority="182" stopIfTrue="1" operator="lessThan">
      <formula>$G$22</formula>
    </cfRule>
  </conditionalFormatting>
  <conditionalFormatting sqref="E23">
    <cfRule type="cellIs" dxfId="2175" priority="179" stopIfTrue="1" operator="greaterThan">
      <formula>$H$23</formula>
    </cfRule>
    <cfRule type="cellIs" dxfId="2174" priority="180" stopIfTrue="1" operator="lessThan">
      <formula>$G$23</formula>
    </cfRule>
  </conditionalFormatting>
  <conditionalFormatting sqref="E24">
    <cfRule type="cellIs" dxfId="2173" priority="177" stopIfTrue="1" operator="greaterThan">
      <formula>$H$24</formula>
    </cfRule>
    <cfRule type="cellIs" dxfId="2172" priority="178" stopIfTrue="1" operator="lessThan">
      <formula>$G$24</formula>
    </cfRule>
  </conditionalFormatting>
  <conditionalFormatting sqref="E25">
    <cfRule type="cellIs" dxfId="2171" priority="175" stopIfTrue="1" operator="greaterThan">
      <formula>$H$25</formula>
    </cfRule>
    <cfRule type="cellIs" dxfId="2170" priority="176" stopIfTrue="1" operator="lessThan">
      <formula>$G$25</formula>
    </cfRule>
  </conditionalFormatting>
  <conditionalFormatting sqref="E26">
    <cfRule type="cellIs" dxfId="2169" priority="173" stopIfTrue="1" operator="greaterThan">
      <formula>$H$26</formula>
    </cfRule>
    <cfRule type="cellIs" dxfId="2168" priority="174" stopIfTrue="1" operator="lessThan">
      <formula>$G$26</formula>
    </cfRule>
  </conditionalFormatting>
  <conditionalFormatting sqref="E27">
    <cfRule type="cellIs" dxfId="2167" priority="171" stopIfTrue="1" operator="greaterThan">
      <formula>$H$27</formula>
    </cfRule>
    <cfRule type="cellIs" dxfId="2166" priority="172" stopIfTrue="1" operator="lessThan">
      <formula>$G$27</formula>
    </cfRule>
  </conditionalFormatting>
  <conditionalFormatting sqref="E28">
    <cfRule type="cellIs" dxfId="2165" priority="169" stopIfTrue="1" operator="greaterThan">
      <formula>$H$28</formula>
    </cfRule>
    <cfRule type="cellIs" dxfId="2164" priority="170" stopIfTrue="1" operator="lessThan">
      <formula>$G$28</formula>
    </cfRule>
  </conditionalFormatting>
  <conditionalFormatting sqref="E29">
    <cfRule type="cellIs" dxfId="2163" priority="167" stopIfTrue="1" operator="greaterThan">
      <formula>$H$29</formula>
    </cfRule>
    <cfRule type="cellIs" dxfId="2162" priority="168" stopIfTrue="1" operator="lessThan">
      <formula>$G$29</formula>
    </cfRule>
  </conditionalFormatting>
  <conditionalFormatting sqref="E30">
    <cfRule type="cellIs" dxfId="2161" priority="165" stopIfTrue="1" operator="greaterThan">
      <formula>$H$30</formula>
    </cfRule>
    <cfRule type="cellIs" dxfId="2160" priority="166" stopIfTrue="1" operator="lessThan">
      <formula>$G$30</formula>
    </cfRule>
  </conditionalFormatting>
  <conditionalFormatting sqref="E31">
    <cfRule type="cellIs" dxfId="2159" priority="163" stopIfTrue="1" operator="greaterThan">
      <formula>$H$31</formula>
    </cfRule>
    <cfRule type="cellIs" dxfId="2158" priority="164" stopIfTrue="1" operator="lessThan">
      <formula>$G$31</formula>
    </cfRule>
  </conditionalFormatting>
  <conditionalFormatting sqref="E32">
    <cfRule type="cellIs" dxfId="2157" priority="161" stopIfTrue="1" operator="greaterThan">
      <formula>$H$32</formula>
    </cfRule>
    <cfRule type="cellIs" dxfId="2156" priority="162" stopIfTrue="1" operator="lessThan">
      <formula>$G$32</formula>
    </cfRule>
  </conditionalFormatting>
  <conditionalFormatting sqref="E33">
    <cfRule type="cellIs" dxfId="2155" priority="159" stopIfTrue="1" operator="greaterThan">
      <formula>$H$33</formula>
    </cfRule>
    <cfRule type="cellIs" dxfId="2154" priority="160" stopIfTrue="1" operator="lessThan">
      <formula>$G$33</formula>
    </cfRule>
  </conditionalFormatting>
  <conditionalFormatting sqref="E34">
    <cfRule type="cellIs" dxfId="2153" priority="157" stopIfTrue="1" operator="greaterThan">
      <formula>$H$34</formula>
    </cfRule>
    <cfRule type="cellIs" dxfId="2152" priority="158" stopIfTrue="1" operator="lessThan">
      <formula>$G$34</formula>
    </cfRule>
  </conditionalFormatting>
  <conditionalFormatting sqref="E35">
    <cfRule type="cellIs" dxfId="2151" priority="155" stopIfTrue="1" operator="greaterThan">
      <formula>$H$35</formula>
    </cfRule>
    <cfRule type="cellIs" dxfId="2150" priority="156" stopIfTrue="1" operator="lessThan">
      <formula>$G$35</formula>
    </cfRule>
  </conditionalFormatting>
  <conditionalFormatting sqref="E36">
    <cfRule type="cellIs" dxfId="2149" priority="153" stopIfTrue="1" operator="greaterThan">
      <formula>$H$36</formula>
    </cfRule>
    <cfRule type="cellIs" dxfId="2148" priority="154" stopIfTrue="1" operator="lessThan">
      <formula>$G$36</formula>
    </cfRule>
  </conditionalFormatting>
  <conditionalFormatting sqref="E37">
    <cfRule type="cellIs" dxfId="2147" priority="151" stopIfTrue="1" operator="greaterThan">
      <formula>$H$37</formula>
    </cfRule>
    <cfRule type="cellIs" dxfId="2146" priority="152" stopIfTrue="1" operator="lessThan">
      <formula>$G$37</formula>
    </cfRule>
  </conditionalFormatting>
  <conditionalFormatting sqref="E38">
    <cfRule type="cellIs" dxfId="2145" priority="149" stopIfTrue="1" operator="greaterThan">
      <formula>$H$38</formula>
    </cfRule>
    <cfRule type="cellIs" dxfId="2144" priority="150" stopIfTrue="1" operator="lessThan">
      <formula>$G$38</formula>
    </cfRule>
  </conditionalFormatting>
  <conditionalFormatting sqref="E39">
    <cfRule type="cellIs" dxfId="2143" priority="147" stopIfTrue="1" operator="greaterThan">
      <formula>$H$39</formula>
    </cfRule>
    <cfRule type="cellIs" dxfId="2142" priority="148" stopIfTrue="1" operator="lessThan">
      <formula>$G$39</formula>
    </cfRule>
  </conditionalFormatting>
  <conditionalFormatting sqref="E40">
    <cfRule type="cellIs" dxfId="2141" priority="145" stopIfTrue="1" operator="greaterThan">
      <formula>$H$40</formula>
    </cfRule>
    <cfRule type="cellIs" dxfId="2140" priority="146" stopIfTrue="1" operator="lessThan">
      <formula>$G$40</formula>
    </cfRule>
  </conditionalFormatting>
  <conditionalFormatting sqref="E41">
    <cfRule type="cellIs" dxfId="2139" priority="143" stopIfTrue="1" operator="greaterThan">
      <formula>$H$41</formula>
    </cfRule>
    <cfRule type="cellIs" dxfId="2138" priority="144" stopIfTrue="1" operator="lessThan">
      <formula>$G$41</formula>
    </cfRule>
  </conditionalFormatting>
  <conditionalFormatting sqref="E42">
    <cfRule type="cellIs" dxfId="2137" priority="141" stopIfTrue="1" operator="greaterThan">
      <formula>$H$42</formula>
    </cfRule>
    <cfRule type="cellIs" dxfId="2136" priority="142" stopIfTrue="1" operator="lessThan">
      <formula>$G$42</formula>
    </cfRule>
  </conditionalFormatting>
  <conditionalFormatting sqref="E43">
    <cfRule type="cellIs" dxfId="2135" priority="139" stopIfTrue="1" operator="greaterThan">
      <formula>$H$43</formula>
    </cfRule>
    <cfRule type="cellIs" dxfId="2134" priority="140" stopIfTrue="1" operator="lessThan">
      <formula>$G$43</formula>
    </cfRule>
  </conditionalFormatting>
  <conditionalFormatting sqref="E44">
    <cfRule type="cellIs" dxfId="2133" priority="137" stopIfTrue="1" operator="greaterThan">
      <formula>$H$44</formula>
    </cfRule>
    <cfRule type="cellIs" dxfId="2132" priority="138" stopIfTrue="1" operator="lessThan">
      <formula>$G$44</formula>
    </cfRule>
  </conditionalFormatting>
  <conditionalFormatting sqref="E45">
    <cfRule type="cellIs" dxfId="2131" priority="135" stopIfTrue="1" operator="greaterThan">
      <formula>$H$45</formula>
    </cfRule>
    <cfRule type="cellIs" dxfId="2130" priority="136" stopIfTrue="1" operator="lessThan">
      <formula>$G$45</formula>
    </cfRule>
  </conditionalFormatting>
  <conditionalFormatting sqref="E46">
    <cfRule type="cellIs" dxfId="2129" priority="133" stopIfTrue="1" operator="greaterThan">
      <formula>$H$46</formula>
    </cfRule>
    <cfRule type="cellIs" dxfId="2128" priority="134" stopIfTrue="1" operator="lessThan">
      <formula>$G$46</formula>
    </cfRule>
  </conditionalFormatting>
  <conditionalFormatting sqref="E47">
    <cfRule type="cellIs" dxfId="2127" priority="131" stopIfTrue="1" operator="greaterThan">
      <formula>$H$47</formula>
    </cfRule>
    <cfRule type="cellIs" dxfId="2126" priority="132" stopIfTrue="1" operator="lessThan">
      <formula>$G$47</formula>
    </cfRule>
  </conditionalFormatting>
  <conditionalFormatting sqref="E48">
    <cfRule type="cellIs" dxfId="2125" priority="129" stopIfTrue="1" operator="greaterThan">
      <formula>$H$48</formula>
    </cfRule>
    <cfRule type="cellIs" dxfId="2124" priority="130" stopIfTrue="1" operator="lessThan">
      <formula>$G$48</formula>
    </cfRule>
  </conditionalFormatting>
  <conditionalFormatting sqref="E49">
    <cfRule type="cellIs" dxfId="2123" priority="127" stopIfTrue="1" operator="greaterThan">
      <formula>$H$49</formula>
    </cfRule>
    <cfRule type="cellIs" dxfId="2122" priority="128" stopIfTrue="1" operator="lessThan">
      <formula>$G$49</formula>
    </cfRule>
  </conditionalFormatting>
  <conditionalFormatting sqref="E50">
    <cfRule type="cellIs" dxfId="2121" priority="125" stopIfTrue="1" operator="greaterThan">
      <formula>$H$50</formula>
    </cfRule>
    <cfRule type="cellIs" dxfId="2120" priority="126" stopIfTrue="1" operator="lessThan">
      <formula>$G$50</formula>
    </cfRule>
  </conditionalFormatting>
  <conditionalFormatting sqref="E51">
    <cfRule type="cellIs" dxfId="2119" priority="123" stopIfTrue="1" operator="greaterThan">
      <formula>$H$51</formula>
    </cfRule>
    <cfRule type="cellIs" dxfId="2118" priority="124" stopIfTrue="1" operator="lessThan">
      <formula>$G$51</formula>
    </cfRule>
  </conditionalFormatting>
  <conditionalFormatting sqref="E52">
    <cfRule type="cellIs" dxfId="2117" priority="121" stopIfTrue="1" operator="greaterThan">
      <formula>$H$52</formula>
    </cfRule>
    <cfRule type="cellIs" dxfId="2116" priority="122" stopIfTrue="1" operator="lessThan">
      <formula>$G$52</formula>
    </cfRule>
  </conditionalFormatting>
  <conditionalFormatting sqref="E53">
    <cfRule type="cellIs" dxfId="2115" priority="119" stopIfTrue="1" operator="greaterThan">
      <formula>$H$53</formula>
    </cfRule>
    <cfRule type="cellIs" dxfId="2114" priority="120" stopIfTrue="1" operator="lessThan">
      <formula>$G$53</formula>
    </cfRule>
  </conditionalFormatting>
  <conditionalFormatting sqref="E54">
    <cfRule type="cellIs" dxfId="2113" priority="117" stopIfTrue="1" operator="greaterThan">
      <formula>$H$54</formula>
    </cfRule>
    <cfRule type="cellIs" dxfId="2112" priority="118" stopIfTrue="1" operator="lessThan">
      <formula>$G$54</formula>
    </cfRule>
  </conditionalFormatting>
  <conditionalFormatting sqref="E55">
    <cfRule type="cellIs" dxfId="2111" priority="115" stopIfTrue="1" operator="greaterThan">
      <formula>$H$55</formula>
    </cfRule>
    <cfRule type="cellIs" dxfId="2110" priority="116" stopIfTrue="1" operator="lessThan">
      <formula>$G$55</formula>
    </cfRule>
  </conditionalFormatting>
  <conditionalFormatting sqref="E56">
    <cfRule type="cellIs" dxfId="2109" priority="113" stopIfTrue="1" operator="greaterThan">
      <formula>$H$56</formula>
    </cfRule>
    <cfRule type="cellIs" dxfId="2108" priority="114" stopIfTrue="1" operator="lessThan">
      <formula>$G$56</formula>
    </cfRule>
  </conditionalFormatting>
  <conditionalFormatting sqref="E57">
    <cfRule type="cellIs" dxfId="2107" priority="111" stopIfTrue="1" operator="greaterThan">
      <formula>$H$57</formula>
    </cfRule>
    <cfRule type="cellIs" dxfId="2106" priority="112" stopIfTrue="1" operator="lessThan">
      <formula>$G$57</formula>
    </cfRule>
  </conditionalFormatting>
  <conditionalFormatting sqref="E58">
    <cfRule type="cellIs" dxfId="2105" priority="109" stopIfTrue="1" operator="greaterThan">
      <formula>$H$58</formula>
    </cfRule>
    <cfRule type="cellIs" dxfId="2104" priority="110" stopIfTrue="1" operator="lessThan">
      <formula>$G$58</formula>
    </cfRule>
  </conditionalFormatting>
  <conditionalFormatting sqref="E59">
    <cfRule type="cellIs" dxfId="2103" priority="107" stopIfTrue="1" operator="greaterThan">
      <formula>$H$59</formula>
    </cfRule>
    <cfRule type="cellIs" dxfId="2102" priority="108" stopIfTrue="1" operator="lessThan">
      <formula>$G$59</formula>
    </cfRule>
  </conditionalFormatting>
  <conditionalFormatting sqref="E60">
    <cfRule type="cellIs" dxfId="2101" priority="105" stopIfTrue="1" operator="greaterThan">
      <formula>$H$60</formula>
    </cfRule>
    <cfRule type="cellIs" dxfId="2100" priority="106" stopIfTrue="1" operator="lessThan">
      <formula>$G$60</formula>
    </cfRule>
  </conditionalFormatting>
  <conditionalFormatting sqref="E61">
    <cfRule type="cellIs" dxfId="2099" priority="103" stopIfTrue="1" operator="greaterThan">
      <formula>$H$61</formula>
    </cfRule>
    <cfRule type="cellIs" dxfId="2098" priority="104" stopIfTrue="1" operator="lessThan">
      <formula>$G$61</formula>
    </cfRule>
  </conditionalFormatting>
  <conditionalFormatting sqref="E62">
    <cfRule type="cellIs" dxfId="2097" priority="101" stopIfTrue="1" operator="greaterThan">
      <formula>$H$62</formula>
    </cfRule>
    <cfRule type="cellIs" dxfId="2096" priority="102" stopIfTrue="1" operator="lessThan">
      <formula>$G$62</formula>
    </cfRule>
  </conditionalFormatting>
  <conditionalFormatting sqref="E63">
    <cfRule type="cellIs" dxfId="2095" priority="99" stopIfTrue="1" operator="greaterThan">
      <formula>$H$63</formula>
    </cfRule>
    <cfRule type="cellIs" dxfId="2094" priority="100" stopIfTrue="1" operator="lessThan">
      <formula>$G$63</formula>
    </cfRule>
  </conditionalFormatting>
  <conditionalFormatting sqref="E64">
    <cfRule type="cellIs" dxfId="2093" priority="97" stopIfTrue="1" operator="greaterThan">
      <formula>$H$64</formula>
    </cfRule>
    <cfRule type="cellIs" dxfId="2092" priority="98" stopIfTrue="1" operator="lessThan">
      <formula>$G$64</formula>
    </cfRule>
  </conditionalFormatting>
  <conditionalFormatting sqref="E65">
    <cfRule type="cellIs" dxfId="2091" priority="95" stopIfTrue="1" operator="greaterThan">
      <formula>$H$65</formula>
    </cfRule>
    <cfRule type="cellIs" dxfId="2090" priority="96" stopIfTrue="1" operator="lessThan">
      <formula>$G$65</formula>
    </cfRule>
  </conditionalFormatting>
  <conditionalFormatting sqref="E66">
    <cfRule type="cellIs" dxfId="2089" priority="93" stopIfTrue="1" operator="greaterThan">
      <formula>$H$66</formula>
    </cfRule>
    <cfRule type="cellIs" dxfId="2088" priority="94" stopIfTrue="1" operator="lessThan">
      <formula>$G$66</formula>
    </cfRule>
  </conditionalFormatting>
  <conditionalFormatting sqref="E67">
    <cfRule type="cellIs" dxfId="2087" priority="91" stopIfTrue="1" operator="greaterThan">
      <formula>$H$67</formula>
    </cfRule>
    <cfRule type="cellIs" dxfId="2086" priority="92" stopIfTrue="1" operator="lessThan">
      <formula>$G$67</formula>
    </cfRule>
  </conditionalFormatting>
  <conditionalFormatting sqref="E68">
    <cfRule type="cellIs" dxfId="2085" priority="89" stopIfTrue="1" operator="greaterThan">
      <formula>$H$68</formula>
    </cfRule>
    <cfRule type="cellIs" dxfId="2084" priority="90" stopIfTrue="1" operator="lessThan">
      <formula>$G$68</formula>
    </cfRule>
  </conditionalFormatting>
  <conditionalFormatting sqref="E69">
    <cfRule type="cellIs" dxfId="2083" priority="87" stopIfTrue="1" operator="greaterThan">
      <formula>$H$69</formula>
    </cfRule>
    <cfRule type="cellIs" dxfId="2082" priority="88" stopIfTrue="1" operator="lessThan">
      <formula>$G$69</formula>
    </cfRule>
  </conditionalFormatting>
  <conditionalFormatting sqref="E70">
    <cfRule type="cellIs" dxfId="2081" priority="85" stopIfTrue="1" operator="greaterThan">
      <formula>$H$70</formula>
    </cfRule>
    <cfRule type="cellIs" dxfId="2080" priority="86" stopIfTrue="1" operator="lessThan">
      <formula>$G$70</formula>
    </cfRule>
  </conditionalFormatting>
  <conditionalFormatting sqref="E71">
    <cfRule type="cellIs" dxfId="2079" priority="83" stopIfTrue="1" operator="greaterThan">
      <formula>$H$71</formula>
    </cfRule>
    <cfRule type="cellIs" dxfId="2078" priority="84" stopIfTrue="1" operator="lessThan">
      <formula>$G$71</formula>
    </cfRule>
  </conditionalFormatting>
  <conditionalFormatting sqref="E72">
    <cfRule type="cellIs" dxfId="2077" priority="81" stopIfTrue="1" operator="greaterThan">
      <formula>$H$72</formula>
    </cfRule>
    <cfRule type="cellIs" dxfId="2076" priority="82" stopIfTrue="1" operator="lessThan">
      <formula>$G$72</formula>
    </cfRule>
  </conditionalFormatting>
  <conditionalFormatting sqref="E73">
    <cfRule type="cellIs" dxfId="2075" priority="79" stopIfTrue="1" operator="greaterThan">
      <formula>$H$73</formula>
    </cfRule>
    <cfRule type="cellIs" dxfId="2074" priority="80" stopIfTrue="1" operator="lessThan">
      <formula>$G$73</formula>
    </cfRule>
  </conditionalFormatting>
  <conditionalFormatting sqref="E74">
    <cfRule type="cellIs" dxfId="2073" priority="77" stopIfTrue="1" operator="greaterThan">
      <formula>$H$74</formula>
    </cfRule>
    <cfRule type="cellIs" dxfId="2072" priority="78" stopIfTrue="1" operator="lessThan">
      <formula>$G$74</formula>
    </cfRule>
  </conditionalFormatting>
  <conditionalFormatting sqref="E75">
    <cfRule type="cellIs" dxfId="2071" priority="75" stopIfTrue="1" operator="greaterThan">
      <formula>$H$75</formula>
    </cfRule>
    <cfRule type="cellIs" dxfId="2070" priority="76" stopIfTrue="1" operator="lessThan">
      <formula>$G$75</formula>
    </cfRule>
  </conditionalFormatting>
  <conditionalFormatting sqref="E76">
    <cfRule type="cellIs" dxfId="2069" priority="73" stopIfTrue="1" operator="greaterThan">
      <formula>$H$76</formula>
    </cfRule>
    <cfRule type="cellIs" dxfId="2068" priority="74" stopIfTrue="1" operator="lessThan">
      <formula>$G$76</formula>
    </cfRule>
  </conditionalFormatting>
  <conditionalFormatting sqref="E77">
    <cfRule type="cellIs" dxfId="2067" priority="71" stopIfTrue="1" operator="greaterThan">
      <formula>$H$77</formula>
    </cfRule>
    <cfRule type="cellIs" dxfId="2066" priority="72" stopIfTrue="1" operator="lessThan">
      <formula>$G$77</formula>
    </cfRule>
  </conditionalFormatting>
  <conditionalFormatting sqref="E78">
    <cfRule type="cellIs" dxfId="2065" priority="69" stopIfTrue="1" operator="greaterThan">
      <formula>$H$78</formula>
    </cfRule>
    <cfRule type="cellIs" dxfId="2064" priority="70" stopIfTrue="1" operator="lessThan">
      <formula>$G$78</formula>
    </cfRule>
  </conditionalFormatting>
  <conditionalFormatting sqref="E79">
    <cfRule type="cellIs" dxfId="2063" priority="67" stopIfTrue="1" operator="greaterThan">
      <formula>$H$79</formula>
    </cfRule>
    <cfRule type="cellIs" dxfId="2062" priority="68" stopIfTrue="1" operator="lessThan">
      <formula>$G$79</formula>
    </cfRule>
  </conditionalFormatting>
  <conditionalFormatting sqref="E80">
    <cfRule type="cellIs" dxfId="2061" priority="65" stopIfTrue="1" operator="greaterThan">
      <formula>$H$80</formula>
    </cfRule>
    <cfRule type="cellIs" dxfId="2060" priority="66" stopIfTrue="1" operator="lessThan">
      <formula>$G$80</formula>
    </cfRule>
  </conditionalFormatting>
  <conditionalFormatting sqref="E81">
    <cfRule type="cellIs" dxfId="2059" priority="63" stopIfTrue="1" operator="greaterThan">
      <formula>$H$81</formula>
    </cfRule>
    <cfRule type="cellIs" dxfId="2058" priority="64" stopIfTrue="1" operator="lessThan">
      <formula>$G$81</formula>
    </cfRule>
  </conditionalFormatting>
  <conditionalFormatting sqref="E82">
    <cfRule type="cellIs" dxfId="2057" priority="61" stopIfTrue="1" operator="greaterThan">
      <formula>$H$82</formula>
    </cfRule>
    <cfRule type="cellIs" dxfId="2056" priority="62" stopIfTrue="1" operator="lessThan">
      <formula>$G$82</formula>
    </cfRule>
  </conditionalFormatting>
  <conditionalFormatting sqref="E83">
    <cfRule type="cellIs" dxfId="2055" priority="59" stopIfTrue="1" operator="greaterThan">
      <formula>$H$83</formula>
    </cfRule>
    <cfRule type="cellIs" dxfId="2054" priority="60" stopIfTrue="1" operator="lessThan">
      <formula>$G$83</formula>
    </cfRule>
  </conditionalFormatting>
  <conditionalFormatting sqref="E84">
    <cfRule type="cellIs" dxfId="2053" priority="57" stopIfTrue="1" operator="greaterThan">
      <formula>$H$84</formula>
    </cfRule>
    <cfRule type="cellIs" dxfId="2052" priority="58" stopIfTrue="1" operator="lessThan">
      <formula>$G$84</formula>
    </cfRule>
  </conditionalFormatting>
  <conditionalFormatting sqref="E85">
    <cfRule type="cellIs" dxfId="2051" priority="55" stopIfTrue="1" operator="greaterThan">
      <formula>$H$85</formula>
    </cfRule>
    <cfRule type="cellIs" dxfId="2050" priority="56" stopIfTrue="1" operator="lessThan">
      <formula>$G$85</formula>
    </cfRule>
  </conditionalFormatting>
  <conditionalFormatting sqref="E86">
    <cfRule type="cellIs" dxfId="2049" priority="53" stopIfTrue="1" operator="greaterThan">
      <formula>$H$86</formula>
    </cfRule>
    <cfRule type="cellIs" dxfId="2048" priority="54" stopIfTrue="1" operator="lessThan">
      <formula>$G$86</formula>
    </cfRule>
  </conditionalFormatting>
  <conditionalFormatting sqref="E87">
    <cfRule type="cellIs" dxfId="2047" priority="51" stopIfTrue="1" operator="greaterThan">
      <formula>$H$87</formula>
    </cfRule>
    <cfRule type="cellIs" dxfId="2046" priority="52" stopIfTrue="1" operator="lessThan">
      <formula>$G$87</formula>
    </cfRule>
  </conditionalFormatting>
  <conditionalFormatting sqref="E88">
    <cfRule type="cellIs" dxfId="2045" priority="49" stopIfTrue="1" operator="greaterThan">
      <formula>$H$88</formula>
    </cfRule>
    <cfRule type="cellIs" dxfId="2044" priority="50" stopIfTrue="1" operator="lessThan">
      <formula>$G$88</formula>
    </cfRule>
  </conditionalFormatting>
  <conditionalFormatting sqref="E89">
    <cfRule type="cellIs" dxfId="2043" priority="47" stopIfTrue="1" operator="greaterThan">
      <formula>$H$89</formula>
    </cfRule>
    <cfRule type="cellIs" dxfId="2042" priority="48" stopIfTrue="1" operator="lessThan">
      <formula>$G$89</formula>
    </cfRule>
  </conditionalFormatting>
  <conditionalFormatting sqref="E90">
    <cfRule type="cellIs" dxfId="2041" priority="45" stopIfTrue="1" operator="greaterThan">
      <formula>$H$90</formula>
    </cfRule>
    <cfRule type="cellIs" dxfId="2040" priority="46" stopIfTrue="1" operator="lessThan">
      <formula>$G$90</formula>
    </cfRule>
  </conditionalFormatting>
  <conditionalFormatting sqref="E91">
    <cfRule type="cellIs" dxfId="2039" priority="43" stopIfTrue="1" operator="greaterThan">
      <formula>$H$91</formula>
    </cfRule>
    <cfRule type="cellIs" dxfId="2038" priority="44" stopIfTrue="1" operator="lessThan">
      <formula>$G$91</formula>
    </cfRule>
  </conditionalFormatting>
  <conditionalFormatting sqref="E92">
    <cfRule type="cellIs" dxfId="2037" priority="41" stopIfTrue="1" operator="greaterThan">
      <formula>$H$92</formula>
    </cfRule>
    <cfRule type="cellIs" dxfId="2036" priority="42" stopIfTrue="1" operator="lessThan">
      <formula>$G$92</formula>
    </cfRule>
  </conditionalFormatting>
  <conditionalFormatting sqref="E93">
    <cfRule type="cellIs" dxfId="2035" priority="39" stopIfTrue="1" operator="greaterThan">
      <formula>$H$93</formula>
    </cfRule>
    <cfRule type="cellIs" dxfId="2034" priority="40" stopIfTrue="1" operator="lessThan">
      <formula>$G$93</formula>
    </cfRule>
  </conditionalFormatting>
  <conditionalFormatting sqref="E94">
    <cfRule type="cellIs" dxfId="2033" priority="37" stopIfTrue="1" operator="greaterThan">
      <formula>$H$94</formula>
    </cfRule>
    <cfRule type="cellIs" dxfId="2032" priority="38" stopIfTrue="1" operator="lessThan">
      <formula>$G$94</formula>
    </cfRule>
  </conditionalFormatting>
  <conditionalFormatting sqref="E95">
    <cfRule type="cellIs" dxfId="2031" priority="35" stopIfTrue="1" operator="greaterThan">
      <formula>$H$95</formula>
    </cfRule>
    <cfRule type="cellIs" dxfId="2030" priority="36" stopIfTrue="1" operator="lessThan">
      <formula>$G$95</formula>
    </cfRule>
  </conditionalFormatting>
  <conditionalFormatting sqref="E96">
    <cfRule type="cellIs" dxfId="2029" priority="33" stopIfTrue="1" operator="greaterThan">
      <formula>$H$96</formula>
    </cfRule>
    <cfRule type="cellIs" dxfId="2028" priority="34" stopIfTrue="1" operator="lessThan">
      <formula>$G$96</formula>
    </cfRule>
  </conditionalFormatting>
  <conditionalFormatting sqref="E97">
    <cfRule type="cellIs" dxfId="2027" priority="31" stopIfTrue="1" operator="greaterThan">
      <formula>$H$97</formula>
    </cfRule>
    <cfRule type="cellIs" dxfId="2026" priority="32" stopIfTrue="1" operator="lessThan">
      <formula>$G$97</formula>
    </cfRule>
  </conditionalFormatting>
  <conditionalFormatting sqref="E98">
    <cfRule type="cellIs" dxfId="2025" priority="29" stopIfTrue="1" operator="greaterThan">
      <formula>$H$98</formula>
    </cfRule>
    <cfRule type="cellIs" dxfId="2024" priority="30" stopIfTrue="1" operator="lessThan">
      <formula>$G$98</formula>
    </cfRule>
  </conditionalFormatting>
  <conditionalFormatting sqref="E99">
    <cfRule type="cellIs" dxfId="2023" priority="27" stopIfTrue="1" operator="greaterThan">
      <formula>$H$99</formula>
    </cfRule>
    <cfRule type="cellIs" dxfId="2022" priority="28" stopIfTrue="1" operator="lessThan">
      <formula>$G$99</formula>
    </cfRule>
  </conditionalFormatting>
  <conditionalFormatting sqref="E100">
    <cfRule type="cellIs" dxfId="2021" priority="25" stopIfTrue="1" operator="greaterThan">
      <formula>$H$100</formula>
    </cfRule>
    <cfRule type="cellIs" dxfId="2020" priority="26" stopIfTrue="1" operator="lessThan">
      <formula>$G$100</formula>
    </cfRule>
  </conditionalFormatting>
  <conditionalFormatting sqref="E101">
    <cfRule type="cellIs" dxfId="2019" priority="23" stopIfTrue="1" operator="greaterThan">
      <formula>$H$101</formula>
    </cfRule>
    <cfRule type="cellIs" dxfId="2018" priority="24" stopIfTrue="1" operator="lessThan">
      <formula>$G$101</formula>
    </cfRule>
  </conditionalFormatting>
  <conditionalFormatting sqref="E102">
    <cfRule type="cellIs" dxfId="2017" priority="21" stopIfTrue="1" operator="greaterThan">
      <formula>$H$102</formula>
    </cfRule>
    <cfRule type="cellIs" dxfId="2016" priority="22" stopIfTrue="1" operator="lessThan">
      <formula>$G$102</formula>
    </cfRule>
  </conditionalFormatting>
  <conditionalFormatting sqref="E103">
    <cfRule type="cellIs" dxfId="2015" priority="19" stopIfTrue="1" operator="greaterThan">
      <formula>$H$103</formula>
    </cfRule>
    <cfRule type="cellIs" dxfId="2014" priority="20" stopIfTrue="1" operator="lessThan">
      <formula>$G$103</formula>
    </cfRule>
  </conditionalFormatting>
  <conditionalFormatting sqref="E104">
    <cfRule type="cellIs" dxfId="2013" priority="17" stopIfTrue="1" operator="greaterThan">
      <formula>$H$104</formula>
    </cfRule>
    <cfRule type="cellIs" dxfId="2012" priority="18" stopIfTrue="1" operator="lessThan">
      <formula>$G$104</formula>
    </cfRule>
  </conditionalFormatting>
  <conditionalFormatting sqref="E105">
    <cfRule type="cellIs" dxfId="2011" priority="15" stopIfTrue="1" operator="greaterThan">
      <formula>$H$105</formula>
    </cfRule>
    <cfRule type="cellIs" dxfId="2010" priority="16" stopIfTrue="1" operator="lessThan">
      <formula>$G$105</formula>
    </cfRule>
  </conditionalFormatting>
  <conditionalFormatting sqref="E106">
    <cfRule type="cellIs" dxfId="2009" priority="13" stopIfTrue="1" operator="greaterThan">
      <formula>$H$106</formula>
    </cfRule>
    <cfRule type="cellIs" dxfId="2008" priority="14" stopIfTrue="1" operator="lessThan">
      <formula>$G$106</formula>
    </cfRule>
  </conditionalFormatting>
  <conditionalFormatting sqref="E107">
    <cfRule type="cellIs" dxfId="2007" priority="11" stopIfTrue="1" operator="greaterThan">
      <formula>$H$107</formula>
    </cfRule>
    <cfRule type="cellIs" dxfId="2006" priority="12" stopIfTrue="1" operator="lessThan">
      <formula>$G$107</formula>
    </cfRule>
  </conditionalFormatting>
  <conditionalFormatting sqref="E108">
    <cfRule type="cellIs" dxfId="2005" priority="9" stopIfTrue="1" operator="greaterThan">
      <formula>$H$108</formula>
    </cfRule>
    <cfRule type="cellIs" dxfId="2004" priority="10" stopIfTrue="1" operator="lessThan">
      <formula>$G$108</formula>
    </cfRule>
  </conditionalFormatting>
  <conditionalFormatting sqref="E109">
    <cfRule type="cellIs" dxfId="2003" priority="7" stopIfTrue="1" operator="greaterThan">
      <formula>$H$109</formula>
    </cfRule>
    <cfRule type="cellIs" dxfId="2002" priority="8" stopIfTrue="1" operator="lessThan">
      <formula>$G$109</formula>
    </cfRule>
  </conditionalFormatting>
  <conditionalFormatting sqref="E110">
    <cfRule type="cellIs" dxfId="2001" priority="5" stopIfTrue="1" operator="greaterThan">
      <formula>$H$110</formula>
    </cfRule>
    <cfRule type="cellIs" dxfId="2000" priority="6" stopIfTrue="1" operator="lessThan">
      <formula>$G$110</formula>
    </cfRule>
  </conditionalFormatting>
  <conditionalFormatting sqref="E111">
    <cfRule type="cellIs" dxfId="1999" priority="3" stopIfTrue="1" operator="greaterThan">
      <formula>$H$111</formula>
    </cfRule>
    <cfRule type="cellIs" dxfId="1998" priority="4" stopIfTrue="1" operator="lessThan">
      <formula>$G$111</formula>
    </cfRule>
  </conditionalFormatting>
  <conditionalFormatting sqref="E112">
    <cfRule type="cellIs" dxfId="1997" priority="1" stopIfTrue="1" operator="greaterThan">
      <formula>$H$112</formula>
    </cfRule>
    <cfRule type="cellIs" dxfId="1996" priority="2" stopIfTrue="1" operator="lessThan">
      <formula>$G$112</formula>
    </cfRule>
  </conditionalFormatting>
  <dataValidations count="1">
    <dataValidation type="list" allowBlank="1" showInputMessage="1" showErrorMessage="1" sqref="L35" xr:uid="{00000000-0002-0000-0B00-000000000000}">
      <formula1>$L$36:$L$37</formula1>
    </dataValidation>
  </dataValidations>
  <hyperlinks>
    <hyperlink ref="L7" r:id="rId1" display="http://www.variation.com/techlib/brief3.html" xr:uid="{00000000-0004-0000-0B00-000000000000}"/>
    <hyperlink ref="L7:Q7" r:id="rId2" display="http://www.variation.com/techlib/brief2.html" xr:uid="{00000000-0004-0000-0B00-000001000000}"/>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V115"/>
  <sheetViews>
    <sheetView zoomScaleNormal="100" workbookViewId="0">
      <selection activeCell="B15" sqref="B15"/>
    </sheetView>
  </sheetViews>
  <sheetFormatPr defaultColWidth="12.140625" defaultRowHeight="15" x14ac:dyDescent="0.25"/>
  <cols>
    <col min="1" max="1" width="7.28515625" style="20" customWidth="1"/>
    <col min="2" max="2" width="12.140625" style="20" customWidth="1"/>
    <col min="3" max="3" width="11.42578125" style="20" customWidth="1"/>
    <col min="4" max="4" width="14.5703125" style="20" customWidth="1"/>
    <col min="5" max="5" width="18.28515625" style="20" customWidth="1"/>
    <col min="6" max="6" width="12.7109375" style="20" customWidth="1"/>
    <col min="7" max="8" width="12.140625" style="20"/>
    <col min="9" max="9" width="7.85546875" style="20" customWidth="1"/>
    <col min="10" max="10" width="12.140625" style="20"/>
    <col min="11" max="11" width="13.5703125" style="20" customWidth="1"/>
    <col min="12" max="16384" width="12.140625" style="20"/>
  </cols>
  <sheetData>
    <row r="1" spans="1:22" x14ac:dyDescent="0.25">
      <c r="A1" s="19"/>
      <c r="B1" s="19"/>
      <c r="C1" s="19"/>
      <c r="D1" s="19"/>
      <c r="E1" s="19"/>
      <c r="F1" s="19"/>
      <c r="G1" s="19"/>
      <c r="H1" s="19"/>
      <c r="I1" s="19"/>
      <c r="J1" s="19"/>
      <c r="K1" s="19"/>
      <c r="L1" s="19"/>
      <c r="M1" s="19"/>
      <c r="N1" s="19"/>
      <c r="O1" s="19"/>
      <c r="P1" s="19"/>
      <c r="Q1" s="19"/>
      <c r="R1" s="19"/>
      <c r="S1" s="19"/>
      <c r="T1" s="19"/>
      <c r="U1" s="19"/>
      <c r="V1" s="19"/>
    </row>
    <row r="2" spans="1:22" ht="23.25" x14ac:dyDescent="0.35">
      <c r="A2" s="19"/>
      <c r="B2" s="21" t="s">
        <v>17</v>
      </c>
      <c r="C2" s="19"/>
      <c r="D2" s="19"/>
      <c r="E2" s="19"/>
      <c r="F2" s="19"/>
      <c r="G2" s="19"/>
      <c r="H2" s="19"/>
      <c r="I2" s="19"/>
      <c r="J2" s="19"/>
      <c r="K2" s="19"/>
      <c r="L2" s="19"/>
      <c r="M2" s="19"/>
      <c r="N2" s="19"/>
      <c r="O2" s="19"/>
      <c r="P2" s="19"/>
      <c r="Q2" s="19"/>
      <c r="R2" s="19"/>
      <c r="S2" s="19"/>
      <c r="T2" s="19"/>
      <c r="U2" s="19"/>
      <c r="V2" s="19"/>
    </row>
    <row r="3" spans="1:22" ht="18.75" x14ac:dyDescent="0.3">
      <c r="A3" s="19"/>
      <c r="B3" s="22" t="s">
        <v>40</v>
      </c>
      <c r="C3" s="19"/>
      <c r="D3" s="19"/>
      <c r="E3" s="19"/>
      <c r="F3" s="19"/>
      <c r="G3" s="19"/>
      <c r="H3" s="19"/>
      <c r="I3" s="19"/>
      <c r="J3" s="19"/>
      <c r="K3" s="19"/>
      <c r="L3" s="19"/>
      <c r="M3" s="19"/>
      <c r="N3" s="19"/>
      <c r="O3" s="19"/>
      <c r="P3" s="19"/>
      <c r="Q3" s="19"/>
      <c r="R3" s="19"/>
      <c r="S3" s="19"/>
      <c r="T3" s="19"/>
      <c r="U3" s="19"/>
      <c r="V3" s="19"/>
    </row>
    <row r="4" spans="1:22" ht="18.75" x14ac:dyDescent="0.3">
      <c r="A4" s="19"/>
      <c r="B4" s="22"/>
      <c r="C4" s="19"/>
      <c r="D4" s="19"/>
      <c r="E4" s="19"/>
      <c r="F4" s="19"/>
      <c r="G4" s="19"/>
      <c r="H4" s="19"/>
      <c r="I4" s="19"/>
      <c r="J4" s="19"/>
      <c r="K4" s="19"/>
      <c r="L4" s="19"/>
      <c r="M4" s="19"/>
      <c r="N4" s="19"/>
      <c r="O4" s="19"/>
      <c r="P4" s="19"/>
      <c r="Q4" s="19"/>
      <c r="R4" s="19"/>
      <c r="S4" s="19"/>
      <c r="T4" s="19"/>
      <c r="U4" s="19"/>
      <c r="V4" s="19"/>
    </row>
    <row r="5" spans="1:22" ht="18.75" x14ac:dyDescent="0.3">
      <c r="A5" s="19"/>
      <c r="B5" s="22" t="s">
        <v>50</v>
      </c>
      <c r="C5" s="22"/>
      <c r="D5" s="19"/>
      <c r="E5" s="19"/>
      <c r="F5" s="19"/>
      <c r="G5" s="19"/>
      <c r="H5" s="19"/>
      <c r="I5" s="19"/>
      <c r="J5" s="19"/>
      <c r="K5" s="19"/>
      <c r="L5" s="279" t="str">
        <f>IF($E$7&gt;0,IF(AND($L$37="Adjusted",MIN($D$15:$D$114)&lt;100),"Adjusted limits are not displayed when n&lt;100.",IF(AND($L$37="3 SD",$E$10*$E$9/$E$7&lt;10),"Warning:  Counts are low.  Adjusted limits are recommended.",IF(AND($L$37="3 SD",$E$10*$E$9/$E$7&gt;$E$9/$E$7-10),"Warning:  Counts are close to sample size.  Adjusted limits are recommended.",""))),"")</f>
        <v/>
      </c>
      <c r="M5" s="279"/>
      <c r="N5" s="279"/>
      <c r="O5" s="279"/>
      <c r="P5" s="279"/>
      <c r="Q5" s="279"/>
      <c r="R5" s="19"/>
      <c r="S5" s="19"/>
      <c r="T5" s="19"/>
      <c r="U5" s="19"/>
      <c r="V5" s="19"/>
    </row>
    <row r="6" spans="1:22" s="24" customFormat="1" x14ac:dyDescent="0.25">
      <c r="A6" s="23"/>
      <c r="B6" s="23"/>
      <c r="C6" s="23"/>
      <c r="D6" s="23"/>
      <c r="E6" s="23"/>
      <c r="F6" s="23"/>
      <c r="G6" s="23"/>
      <c r="H6" s="23"/>
      <c r="I6" s="23"/>
      <c r="J6" s="23"/>
      <c r="K6" s="23"/>
      <c r="L6" s="279" t="str">
        <f>IF($E$7&gt;0,IF(AND($L$37="Adjusted",MIN($D$15:$D$114)&lt;100),"One option is to combine intervals to increase the sample size.",IF(AND($L$37="3 SD",$E$10*$E$9/$E$7&lt;10),"3 standard deviations limits will result in frequent false detections.",IF(AND($L$37="3 SD",$E$10*$E$9/$E$7&gt;$E$9/$E$7-10),"3 standard deviations limits will result in frequent false detections.",""))),"")</f>
        <v/>
      </c>
      <c r="M6" s="279"/>
      <c r="N6" s="279"/>
      <c r="O6" s="279"/>
      <c r="P6" s="279"/>
      <c r="Q6" s="279"/>
      <c r="R6" s="23"/>
      <c r="S6" s="23"/>
      <c r="T6" s="23"/>
      <c r="U6" s="23"/>
      <c r="V6" s="23"/>
    </row>
    <row r="7" spans="1:22" s="24" customFormat="1" x14ac:dyDescent="0.25">
      <c r="A7" s="23"/>
      <c r="B7" s="23"/>
      <c r="C7" s="283" t="s">
        <v>14</v>
      </c>
      <c r="D7" s="283"/>
      <c r="E7" s="25">
        <f>COUNT(E15:E114)</f>
        <v>0</v>
      </c>
      <c r="F7" s="25"/>
      <c r="G7" s="23"/>
      <c r="H7" s="23"/>
      <c r="I7" s="23"/>
      <c r="J7" s="23"/>
      <c r="K7" s="23"/>
      <c r="L7" s="280" t="str">
        <f>IF($E$7&gt;0,IF(AND($L$37="Adjusted",MIN($D$15:$D$114)&lt;100),"See Control Limits for P Charts, Taylor (2017).",IF(AND($L$37="3 SD",$E$10*$E$9/$E$7&lt;10),"See Adjusted Control Limits for P Charts, Taylor (2017).",IF(AND($L$37="3 SD",$E$10*$E$9/$E$7&gt;$E$9/$E$7-10),"See Adjusted Control Limits for P Charts, Taylor (2017).",""))),"")</f>
        <v/>
      </c>
      <c r="M7" s="280"/>
      <c r="N7" s="280"/>
      <c r="O7" s="280"/>
      <c r="P7" s="280"/>
      <c r="Q7" s="280"/>
      <c r="R7" s="23"/>
      <c r="S7" s="23"/>
      <c r="T7" s="23"/>
      <c r="U7" s="23"/>
      <c r="V7" s="23"/>
    </row>
    <row r="8" spans="1:22" s="24" customFormat="1" x14ac:dyDescent="0.25">
      <c r="A8" s="23"/>
      <c r="B8" s="23"/>
      <c r="C8" s="283" t="s">
        <v>318</v>
      </c>
      <c r="D8" s="283"/>
      <c r="E8" s="25" t="e">
        <f>IF(E7&gt;0,SUMIFS(C15:C114,I15:I114,"&gt;0"),NA())</f>
        <v>#N/A</v>
      </c>
      <c r="F8" s="25"/>
      <c r="G8" s="23"/>
      <c r="H8" s="23"/>
      <c r="I8" s="23"/>
      <c r="J8" s="23"/>
      <c r="K8" s="23"/>
      <c r="L8" s="23"/>
      <c r="M8" s="23"/>
      <c r="N8" s="23"/>
      <c r="O8" s="23"/>
      <c r="P8" s="23"/>
      <c r="Q8" s="23"/>
      <c r="R8" s="23"/>
      <c r="S8" s="23"/>
      <c r="T8" s="23"/>
      <c r="U8" s="23"/>
      <c r="V8" s="23"/>
    </row>
    <row r="9" spans="1:22" s="24" customFormat="1" x14ac:dyDescent="0.25">
      <c r="A9" s="23"/>
      <c r="B9" s="23"/>
      <c r="C9" s="283" t="s">
        <v>316</v>
      </c>
      <c r="D9" s="283"/>
      <c r="E9" s="25" t="e">
        <f>IF(E7&gt;0,SUMIFS(D15:D114,I15:I114,"&gt;0"),NA())</f>
        <v>#N/A</v>
      </c>
      <c r="F9" s="25"/>
      <c r="G9" s="23"/>
      <c r="H9" s="23"/>
      <c r="I9" s="23"/>
      <c r="J9" s="23"/>
      <c r="K9" s="23"/>
      <c r="L9" s="23"/>
      <c r="M9" s="23"/>
      <c r="N9" s="23"/>
      <c r="O9" s="23"/>
      <c r="P9" s="23"/>
      <c r="Q9" s="23"/>
      <c r="R9" s="23"/>
      <c r="S9" s="23"/>
      <c r="T9" s="23"/>
      <c r="U9" s="23"/>
      <c r="V9" s="23"/>
    </row>
    <row r="10" spans="1:22" s="24" customFormat="1" ht="15.75" thickBot="1" x14ac:dyDescent="0.3">
      <c r="A10" s="23"/>
      <c r="B10" s="23"/>
      <c r="C10" s="283" t="s">
        <v>34</v>
      </c>
      <c r="D10" s="283"/>
      <c r="E10" s="25" t="e">
        <f>IF(E7&gt;0,E8/E9,NA())</f>
        <v>#N/A</v>
      </c>
      <c r="F10" s="180" t="str">
        <f>"    Average Proportion as "&amp;C14&amp;" per "&amp;D14</f>
        <v xml:space="preserve">    Average Proportion as Failures per Units of Product</v>
      </c>
      <c r="G10" s="23"/>
      <c r="H10" s="23"/>
      <c r="I10" s="23"/>
      <c r="J10" s="23"/>
      <c r="K10" s="23"/>
      <c r="L10" s="23"/>
      <c r="M10" s="23"/>
      <c r="N10" s="23"/>
      <c r="O10" s="23"/>
      <c r="P10" s="23"/>
      <c r="Q10" s="23"/>
      <c r="R10" s="23"/>
      <c r="S10" s="23"/>
      <c r="T10" s="23"/>
      <c r="U10" s="23"/>
      <c r="V10" s="23"/>
    </row>
    <row r="11" spans="1:22" s="24" customFormat="1" ht="15.75" thickBot="1" x14ac:dyDescent="0.3">
      <c r="A11" s="23"/>
      <c r="B11" s="23"/>
      <c r="C11" s="180" t="s">
        <v>23</v>
      </c>
      <c r="D11" s="180"/>
      <c r="E11" s="26">
        <v>100</v>
      </c>
      <c r="F11" s="180" t="str">
        <f>"    Proportion on plot is "&amp;C14&amp;" per "&amp;E11&amp;" "&amp;D14</f>
        <v xml:space="preserve">    Proportion on plot is Failures per 100 Units of Product</v>
      </c>
      <c r="G11" s="23"/>
      <c r="H11" s="23"/>
      <c r="I11" s="23"/>
      <c r="J11" s="23"/>
      <c r="K11" s="23"/>
      <c r="L11" s="182"/>
      <c r="M11" s="182"/>
      <c r="N11" s="182"/>
      <c r="O11" s="182"/>
      <c r="P11" s="182"/>
      <c r="Q11" s="23"/>
      <c r="R11" s="23"/>
      <c r="S11" s="23"/>
      <c r="T11" s="23"/>
      <c r="U11" s="23"/>
      <c r="V11" s="23"/>
    </row>
    <row r="12" spans="1:22" s="24" customFormat="1" x14ac:dyDescent="0.25">
      <c r="A12" s="23"/>
      <c r="B12" s="23"/>
      <c r="C12" s="262" t="s">
        <v>54</v>
      </c>
      <c r="D12" s="262"/>
      <c r="E12" s="25" t="e">
        <f>IF(AND(E7&gt;0,ISNUMBER(E11),E11&gt;0),E11*E8/E9,NA())</f>
        <v>#N/A</v>
      </c>
      <c r="F12" s="180" t="str">
        <f>"    Average Proportion as "&amp;C14&amp;" per "&amp;E11&amp;" "&amp;D14</f>
        <v xml:space="preserve">    Average Proportion as Failures per 100 Units of Product</v>
      </c>
      <c r="G12" s="23"/>
      <c r="H12" s="23"/>
      <c r="I12" s="23"/>
      <c r="J12" s="23"/>
      <c r="K12" s="23"/>
      <c r="L12" s="23"/>
      <c r="M12" s="23"/>
      <c r="N12" s="23"/>
      <c r="O12" s="23"/>
      <c r="P12" s="23"/>
      <c r="Q12" s="182"/>
      <c r="R12" s="23"/>
      <c r="S12" s="23"/>
      <c r="T12" s="23"/>
      <c r="U12" s="23"/>
      <c r="V12" s="23"/>
    </row>
    <row r="13" spans="1:22" s="24" customFormat="1" ht="15.75" thickBot="1" x14ac:dyDescent="0.3">
      <c r="A13" s="23"/>
      <c r="B13" s="23"/>
      <c r="C13" s="23"/>
      <c r="D13" s="23"/>
      <c r="E13" s="23"/>
      <c r="F13" s="23"/>
      <c r="G13" s="23"/>
      <c r="H13" s="23"/>
      <c r="I13" s="27">
        <f>MAX(MIN(I15:I114)-1,0)</f>
        <v>0</v>
      </c>
      <c r="J13" s="23"/>
      <c r="K13" s="19"/>
      <c r="L13" s="19"/>
      <c r="M13" s="19"/>
      <c r="N13" s="19"/>
      <c r="O13" s="19"/>
      <c r="P13" s="19"/>
      <c r="Q13" s="23"/>
      <c r="R13" s="23"/>
      <c r="S13" s="23"/>
      <c r="T13" s="23"/>
      <c r="U13" s="23"/>
      <c r="V13" s="23"/>
    </row>
    <row r="14" spans="1:22" ht="15.75" thickBot="1" x14ac:dyDescent="0.3">
      <c r="A14" s="19"/>
      <c r="B14" s="122" t="s">
        <v>11</v>
      </c>
      <c r="C14" s="123" t="s">
        <v>35</v>
      </c>
      <c r="D14" s="123" t="s">
        <v>36</v>
      </c>
      <c r="E14" s="91" t="str">
        <f>IF(E11=1,C14,C14&amp;" per "&amp;E11)</f>
        <v>Failures per 100</v>
      </c>
      <c r="F14" s="91" t="s">
        <v>21</v>
      </c>
      <c r="G14" s="107" t="str">
        <f>IF(L37="3 SD","LCL (3 SD)","LCL (Adj.)")</f>
        <v>LCL (Adj.)</v>
      </c>
      <c r="H14" s="107" t="str">
        <f>IF(L37="3 SD","UCL (3 SD)","UCL (Adj.)")</f>
        <v>UCL (Adj.)</v>
      </c>
      <c r="I14" s="28">
        <f>MAX(MAX(I15:I114)-I13,1)</f>
        <v>1</v>
      </c>
      <c r="J14" s="19"/>
      <c r="K14" s="19"/>
      <c r="L14" s="19"/>
      <c r="M14" s="19"/>
      <c r="N14" s="19"/>
      <c r="O14" s="19"/>
      <c r="P14" s="19"/>
      <c r="Q14" s="19"/>
      <c r="R14" s="19"/>
      <c r="S14" s="19"/>
      <c r="T14" s="19"/>
      <c r="U14" s="19"/>
      <c r="V14" s="19"/>
    </row>
    <row r="15" spans="1:22" ht="15.75" thickBot="1" x14ac:dyDescent="0.3">
      <c r="A15" s="28">
        <v>1</v>
      </c>
      <c r="B15" s="92"/>
      <c r="C15" s="93"/>
      <c r="D15" s="94"/>
      <c r="E15" s="95" t="e">
        <f>IF(AND(ISNUMBER(C15),C15&gt;=0,ISNUMBER(D15),D15&gt;0,C15&lt;=D15,ISNUMBER($E$11),$E$11&gt;0),$E$11*C15/D15,NA())</f>
        <v>#N/A</v>
      </c>
      <c r="F15" s="96" t="e">
        <f>IF(ISNUMBER(E15),$E$11*$E$10,NA())</f>
        <v>#N/A</v>
      </c>
      <c r="G15" s="96" t="e">
        <f>IF(ISNUMBER(E15),      IF(AND($L$37="Adjusted",D15*$E$10&lt;10), IF(D15&lt;100,NA(),IF($E$10&lt;=(2.78217496688721+SQRT(6.46427826534363-9.36600203111234/D15))/(D15+7.74049754637384),0,$E$11*MAX(0,$E$10-2.78217496688721*SQRT($E$10*(1-$E$10)/D15)+1.1/D15))),         IF(AND($L$37="Adjusted",D15*$E$10&gt;D15-10),IF(D15&lt;100,NA(),$E$11*($E$10-2.78217496688721*SQRT($E$10*(1-$E$10)/D15)-1/D15)),    IF(AND($L$37="Adjusted",D15&lt;100),NA(),$E$11*MAX(0,$E$10-3*SQRT($E$10*(1-$E$10)/D15))))),         NA())</f>
        <v>#N/A</v>
      </c>
      <c r="H15" s="97" t="e">
        <f>IF(ISNUMBER(E15),      IF(AND($L$37="Adjusted",D15*$E$10&gt;D15-10), IF(D15&lt;100,NA(),IF($E$10&gt;=1-(2.78217496688721+SQRT(6.46427826534363-9.36600203111234/D15))/(D15+7.74049754637384),1,$E$11*MIN(D15,$E$10+2.78217496688721*SQRT($E$10*(1-$E$10)/D15)-1.1/D15))),         IF(AND($L$37="Adjusted",D15*$E$10&lt;10),IF(D15&lt;100,NA(),$E$11*($E$10+2.78217496688721*SQRT($E$10*(1-$E$10)/D15)+1/D15)),    IF(AND($L$37="Adjusted",D15&lt;100),NA(),$E$11*MIN(1,$E$10+3*SQRT($E$10*(1-$E$10)/D15))))),         NA())</f>
        <v>#N/A</v>
      </c>
      <c r="I15" s="28" t="str">
        <f>IF(ISNUMBER(E15),A15,"")</f>
        <v/>
      </c>
      <c r="J15" s="19"/>
      <c r="K15" s="19"/>
      <c r="L15" s="19"/>
      <c r="M15" s="19"/>
      <c r="N15" s="19"/>
      <c r="O15" s="19"/>
      <c r="P15" s="19"/>
      <c r="Q15" s="19"/>
      <c r="R15" s="19"/>
      <c r="S15" s="19"/>
      <c r="T15" s="19"/>
      <c r="U15" s="19"/>
      <c r="V15" s="19"/>
    </row>
    <row r="16" spans="1:22" ht="15.75" thickBot="1" x14ac:dyDescent="0.3">
      <c r="A16" s="28">
        <v>2</v>
      </c>
      <c r="B16" s="98"/>
      <c r="C16" s="99"/>
      <c r="D16" s="100"/>
      <c r="E16" s="95" t="e">
        <f t="shared" ref="E16:E79" si="0">IF(AND(ISNUMBER(C16),C16&gt;=0,ISNUMBER(D16),D16&gt;0,C16&lt;=D16,ISNUMBER($E$11),$E$11&gt;0),$E$11*C16/D16,NA())</f>
        <v>#N/A</v>
      </c>
      <c r="F16" s="96" t="e">
        <f t="shared" ref="F16:F79" si="1">IF(ISNUMBER(E16),$E$11*$E$10,NA())</f>
        <v>#N/A</v>
      </c>
      <c r="G16" s="96" t="e">
        <f t="shared" ref="G16:G79" si="2">IF(ISNUMBER(E16),      IF(AND($L$37="Adjusted",D16*$E$10&lt;10), IF(D16&lt;100,NA(),IF($E$10&lt;=(2.78217496688721+SQRT(6.46427826534363-9.36600203111234/D16))/(D16+7.74049754637384),0,$E$11*MAX(0,$E$10-2.78217496688721*SQRT($E$10*(1-$E$10)/D16)+1.1/D16))),         IF(AND($L$37="Adjusted",D16*$E$10&gt;D16-10),IF(D16&lt;100,NA(),$E$11*($E$10-2.78217496688721*SQRT($E$10*(1-$E$10)/D16)-1/D16)),    IF(AND($L$37="Adjusted",D16&lt;100),NA(),$E$11*MAX(0,$E$10-3*SQRT($E$10*(1-$E$10)/D16))))),         NA())</f>
        <v>#N/A</v>
      </c>
      <c r="H16" s="97" t="e">
        <f t="shared" ref="H16:H79" si="3">IF(ISNUMBER(E16),      IF(AND($L$37="Adjusted",D16*$E$10&gt;D16-10), IF(D16&lt;100,NA(),IF($E$10&gt;=1-(2.78217496688721+SQRT(6.46427826534363-9.36600203111234/D16))/(D16+7.74049754637384),1,$E$11*MIN(D16,$E$10+2.78217496688721*SQRT($E$10*(1-$E$10)/D16)-1.1/D16))),         IF(AND($L$37="Adjusted",D16*$E$10&lt;10),IF(D16&lt;100,NA(),$E$11*($E$10+2.78217496688721*SQRT($E$10*(1-$E$10)/D16)+1/D16)),    IF(AND($L$37="Adjusted",D16&lt;100),NA(),$E$11*MIN(1,$E$10+3*SQRT($E$10*(1-$E$10)/D16))))),         NA())</f>
        <v>#N/A</v>
      </c>
      <c r="I16" s="28" t="str">
        <f t="shared" ref="I16:I79" si="4">IF(ISNUMBER(E16),A16,"")</f>
        <v/>
      </c>
      <c r="J16" s="19"/>
      <c r="K16" s="19"/>
      <c r="L16" s="19"/>
      <c r="M16" s="19"/>
      <c r="N16" s="19"/>
      <c r="O16" s="19"/>
      <c r="P16" s="19"/>
      <c r="Q16" s="19"/>
      <c r="R16" s="19"/>
      <c r="S16" s="19"/>
      <c r="T16" s="19"/>
      <c r="U16" s="19"/>
      <c r="V16" s="19"/>
    </row>
    <row r="17" spans="1:22" ht="15.75" thickBot="1" x14ac:dyDescent="0.3">
      <c r="A17" s="28">
        <v>3</v>
      </c>
      <c r="B17" s="98"/>
      <c r="C17" s="99"/>
      <c r="D17" s="100"/>
      <c r="E17" s="95" t="e">
        <f t="shared" si="0"/>
        <v>#N/A</v>
      </c>
      <c r="F17" s="96" t="e">
        <f t="shared" si="1"/>
        <v>#N/A</v>
      </c>
      <c r="G17" s="96" t="e">
        <f t="shared" si="2"/>
        <v>#N/A</v>
      </c>
      <c r="H17" s="97" t="e">
        <f t="shared" si="3"/>
        <v>#N/A</v>
      </c>
      <c r="I17" s="28" t="str">
        <f t="shared" si="4"/>
        <v/>
      </c>
      <c r="J17" s="19"/>
      <c r="K17" s="19"/>
      <c r="L17" s="19"/>
      <c r="M17" s="19"/>
      <c r="N17" s="19"/>
      <c r="O17" s="19"/>
      <c r="P17" s="19"/>
      <c r="Q17" s="19"/>
      <c r="R17" s="19"/>
      <c r="S17" s="19"/>
      <c r="T17" s="19"/>
      <c r="U17" s="19"/>
      <c r="V17" s="19"/>
    </row>
    <row r="18" spans="1:22" ht="15.75" thickBot="1" x14ac:dyDescent="0.3">
      <c r="A18" s="28">
        <v>4</v>
      </c>
      <c r="B18" s="98"/>
      <c r="C18" s="99"/>
      <c r="D18" s="100"/>
      <c r="E18" s="95" t="e">
        <f t="shared" si="0"/>
        <v>#N/A</v>
      </c>
      <c r="F18" s="96" t="e">
        <f t="shared" si="1"/>
        <v>#N/A</v>
      </c>
      <c r="G18" s="96" t="e">
        <f t="shared" si="2"/>
        <v>#N/A</v>
      </c>
      <c r="H18" s="97" t="e">
        <f t="shared" si="3"/>
        <v>#N/A</v>
      </c>
      <c r="I18" s="28" t="str">
        <f t="shared" si="4"/>
        <v/>
      </c>
      <c r="J18" s="19"/>
      <c r="K18" s="19"/>
      <c r="L18" s="19"/>
      <c r="M18" s="19"/>
      <c r="N18" s="19"/>
      <c r="O18" s="19"/>
      <c r="P18" s="19"/>
      <c r="Q18" s="19"/>
      <c r="R18" s="19"/>
      <c r="S18" s="19"/>
      <c r="T18" s="19"/>
      <c r="U18" s="19"/>
      <c r="V18" s="19"/>
    </row>
    <row r="19" spans="1:22" ht="15.75" thickBot="1" x14ac:dyDescent="0.3">
      <c r="A19" s="28">
        <v>5</v>
      </c>
      <c r="B19" s="98"/>
      <c r="C19" s="99"/>
      <c r="D19" s="100"/>
      <c r="E19" s="95" t="e">
        <f t="shared" si="0"/>
        <v>#N/A</v>
      </c>
      <c r="F19" s="96" t="e">
        <f t="shared" si="1"/>
        <v>#N/A</v>
      </c>
      <c r="G19" s="96" t="e">
        <f t="shared" si="2"/>
        <v>#N/A</v>
      </c>
      <c r="H19" s="97" t="e">
        <f t="shared" si="3"/>
        <v>#N/A</v>
      </c>
      <c r="I19" s="28" t="str">
        <f t="shared" si="4"/>
        <v/>
      </c>
      <c r="J19" s="19"/>
      <c r="K19" s="19"/>
      <c r="L19" s="19"/>
      <c r="M19" s="19"/>
      <c r="N19" s="19"/>
      <c r="O19" s="19"/>
      <c r="P19" s="19"/>
      <c r="Q19" s="19"/>
      <c r="R19" s="19"/>
      <c r="S19" s="19"/>
      <c r="T19" s="19"/>
      <c r="U19" s="19"/>
      <c r="V19" s="19"/>
    </row>
    <row r="20" spans="1:22" ht="15.75" thickBot="1" x14ac:dyDescent="0.3">
      <c r="A20" s="28">
        <v>6</v>
      </c>
      <c r="B20" s="98"/>
      <c r="C20" s="99"/>
      <c r="D20" s="100"/>
      <c r="E20" s="95" t="e">
        <f t="shared" si="0"/>
        <v>#N/A</v>
      </c>
      <c r="F20" s="96" t="e">
        <f t="shared" si="1"/>
        <v>#N/A</v>
      </c>
      <c r="G20" s="96" t="e">
        <f t="shared" si="2"/>
        <v>#N/A</v>
      </c>
      <c r="H20" s="97" t="e">
        <f t="shared" si="3"/>
        <v>#N/A</v>
      </c>
      <c r="I20" s="28" t="str">
        <f t="shared" si="4"/>
        <v/>
      </c>
      <c r="J20" s="19"/>
      <c r="K20" s="19"/>
      <c r="L20" s="19"/>
      <c r="M20" s="19"/>
      <c r="N20" s="19"/>
      <c r="O20" s="19"/>
      <c r="P20" s="19"/>
      <c r="Q20" s="19"/>
      <c r="R20" s="19"/>
      <c r="S20" s="19"/>
      <c r="T20" s="19"/>
      <c r="U20" s="19"/>
      <c r="V20" s="19"/>
    </row>
    <row r="21" spans="1:22" ht="15.75" thickBot="1" x14ac:dyDescent="0.3">
      <c r="A21" s="28">
        <v>7</v>
      </c>
      <c r="B21" s="98"/>
      <c r="C21" s="99"/>
      <c r="D21" s="100"/>
      <c r="E21" s="95" t="e">
        <f t="shared" si="0"/>
        <v>#N/A</v>
      </c>
      <c r="F21" s="96" t="e">
        <f t="shared" si="1"/>
        <v>#N/A</v>
      </c>
      <c r="G21" s="96" t="e">
        <f t="shared" si="2"/>
        <v>#N/A</v>
      </c>
      <c r="H21" s="97" t="e">
        <f t="shared" si="3"/>
        <v>#N/A</v>
      </c>
      <c r="I21" s="28" t="str">
        <f t="shared" si="4"/>
        <v/>
      </c>
      <c r="J21" s="19"/>
      <c r="K21" s="19"/>
      <c r="L21" s="19"/>
      <c r="M21" s="19"/>
      <c r="N21" s="19"/>
      <c r="O21" s="19"/>
      <c r="P21" s="19"/>
      <c r="Q21" s="19"/>
      <c r="R21" s="19"/>
      <c r="S21" s="19"/>
      <c r="T21" s="19"/>
      <c r="U21" s="19"/>
      <c r="V21" s="19"/>
    </row>
    <row r="22" spans="1:22" ht="15.75" thickBot="1" x14ac:dyDescent="0.3">
      <c r="A22" s="28">
        <v>8</v>
      </c>
      <c r="B22" s="98"/>
      <c r="C22" s="99"/>
      <c r="D22" s="100"/>
      <c r="E22" s="95" t="e">
        <f t="shared" si="0"/>
        <v>#N/A</v>
      </c>
      <c r="F22" s="96" t="e">
        <f t="shared" si="1"/>
        <v>#N/A</v>
      </c>
      <c r="G22" s="96" t="e">
        <f t="shared" si="2"/>
        <v>#N/A</v>
      </c>
      <c r="H22" s="97" t="e">
        <f t="shared" si="3"/>
        <v>#N/A</v>
      </c>
      <c r="I22" s="28" t="str">
        <f t="shared" si="4"/>
        <v/>
      </c>
      <c r="J22" s="19"/>
      <c r="K22" s="19"/>
      <c r="L22" s="19"/>
      <c r="M22" s="19"/>
      <c r="N22" s="19"/>
      <c r="O22" s="19"/>
      <c r="P22" s="19"/>
      <c r="Q22" s="19"/>
      <c r="R22" s="19"/>
      <c r="S22" s="19"/>
      <c r="T22" s="19"/>
      <c r="U22" s="19"/>
      <c r="V22" s="19"/>
    </row>
    <row r="23" spans="1:22" ht="15.75" thickBot="1" x14ac:dyDescent="0.3">
      <c r="A23" s="28">
        <v>9</v>
      </c>
      <c r="B23" s="98"/>
      <c r="C23" s="99"/>
      <c r="D23" s="100"/>
      <c r="E23" s="95" t="e">
        <f t="shared" si="0"/>
        <v>#N/A</v>
      </c>
      <c r="F23" s="96" t="e">
        <f t="shared" si="1"/>
        <v>#N/A</v>
      </c>
      <c r="G23" s="96" t="e">
        <f t="shared" si="2"/>
        <v>#N/A</v>
      </c>
      <c r="H23" s="97" t="e">
        <f t="shared" si="3"/>
        <v>#N/A</v>
      </c>
      <c r="I23" s="28" t="str">
        <f t="shared" si="4"/>
        <v/>
      </c>
      <c r="J23" s="19"/>
      <c r="K23" s="19"/>
      <c r="L23" s="19"/>
      <c r="M23" s="19"/>
      <c r="N23" s="19"/>
      <c r="O23" s="19"/>
      <c r="P23" s="19"/>
      <c r="Q23" s="19"/>
      <c r="R23" s="19"/>
      <c r="S23" s="19"/>
      <c r="T23" s="19"/>
      <c r="U23" s="19"/>
      <c r="V23" s="19"/>
    </row>
    <row r="24" spans="1:22" ht="15.75" thickBot="1" x14ac:dyDescent="0.3">
      <c r="A24" s="28">
        <v>10</v>
      </c>
      <c r="B24" s="98"/>
      <c r="C24" s="99"/>
      <c r="D24" s="100"/>
      <c r="E24" s="95" t="e">
        <f t="shared" si="0"/>
        <v>#N/A</v>
      </c>
      <c r="F24" s="96" t="e">
        <f t="shared" si="1"/>
        <v>#N/A</v>
      </c>
      <c r="G24" s="96" t="e">
        <f t="shared" si="2"/>
        <v>#N/A</v>
      </c>
      <c r="H24" s="97" t="e">
        <f t="shared" si="3"/>
        <v>#N/A</v>
      </c>
      <c r="I24" s="28" t="str">
        <f t="shared" si="4"/>
        <v/>
      </c>
      <c r="J24" s="19"/>
      <c r="K24" s="19"/>
      <c r="L24" s="19"/>
      <c r="M24" s="19"/>
      <c r="N24" s="19"/>
      <c r="O24" s="19"/>
      <c r="P24" s="19"/>
      <c r="Q24" s="19"/>
      <c r="R24" s="19"/>
      <c r="S24" s="19"/>
      <c r="T24" s="19"/>
      <c r="U24" s="19"/>
      <c r="V24" s="19"/>
    </row>
    <row r="25" spans="1:22" ht="15.75" thickBot="1" x14ac:dyDescent="0.3">
      <c r="A25" s="28">
        <v>11</v>
      </c>
      <c r="B25" s="98"/>
      <c r="C25" s="99"/>
      <c r="D25" s="100"/>
      <c r="E25" s="95" t="e">
        <f t="shared" si="0"/>
        <v>#N/A</v>
      </c>
      <c r="F25" s="96" t="e">
        <f t="shared" si="1"/>
        <v>#N/A</v>
      </c>
      <c r="G25" s="96" t="e">
        <f t="shared" si="2"/>
        <v>#N/A</v>
      </c>
      <c r="H25" s="97" t="e">
        <f t="shared" si="3"/>
        <v>#N/A</v>
      </c>
      <c r="I25" s="28" t="str">
        <f t="shared" si="4"/>
        <v/>
      </c>
      <c r="J25" s="19"/>
      <c r="K25" s="19"/>
      <c r="L25" s="19"/>
      <c r="M25" s="19"/>
      <c r="N25" s="19"/>
      <c r="O25" s="19"/>
      <c r="P25" s="19"/>
      <c r="Q25" s="19"/>
      <c r="R25" s="19"/>
      <c r="S25" s="19"/>
      <c r="T25" s="19"/>
      <c r="U25" s="19"/>
      <c r="V25" s="19"/>
    </row>
    <row r="26" spans="1:22" ht="15.75" thickBot="1" x14ac:dyDescent="0.3">
      <c r="A26" s="28">
        <v>12</v>
      </c>
      <c r="B26" s="98"/>
      <c r="C26" s="99"/>
      <c r="D26" s="100"/>
      <c r="E26" s="95" t="e">
        <f t="shared" si="0"/>
        <v>#N/A</v>
      </c>
      <c r="F26" s="96" t="e">
        <f t="shared" si="1"/>
        <v>#N/A</v>
      </c>
      <c r="G26" s="96" t="e">
        <f t="shared" si="2"/>
        <v>#N/A</v>
      </c>
      <c r="H26" s="97" t="e">
        <f t="shared" si="3"/>
        <v>#N/A</v>
      </c>
      <c r="I26" s="28" t="str">
        <f t="shared" si="4"/>
        <v/>
      </c>
      <c r="J26" s="19"/>
      <c r="K26" s="19"/>
      <c r="L26" s="19"/>
      <c r="M26" s="19"/>
      <c r="N26" s="19"/>
      <c r="O26" s="19"/>
      <c r="P26" s="19"/>
      <c r="Q26" s="19"/>
      <c r="R26" s="19"/>
      <c r="S26" s="19"/>
      <c r="T26" s="19"/>
      <c r="U26" s="19"/>
      <c r="V26" s="19"/>
    </row>
    <row r="27" spans="1:22" ht="15.75" thickBot="1" x14ac:dyDescent="0.3">
      <c r="A27" s="28">
        <v>13</v>
      </c>
      <c r="B27" s="98"/>
      <c r="C27" s="99"/>
      <c r="D27" s="100"/>
      <c r="E27" s="95" t="e">
        <f t="shared" si="0"/>
        <v>#N/A</v>
      </c>
      <c r="F27" s="96" t="e">
        <f t="shared" si="1"/>
        <v>#N/A</v>
      </c>
      <c r="G27" s="96" t="e">
        <f t="shared" si="2"/>
        <v>#N/A</v>
      </c>
      <c r="H27" s="97" t="e">
        <f t="shared" si="3"/>
        <v>#N/A</v>
      </c>
      <c r="I27" s="28" t="str">
        <f t="shared" si="4"/>
        <v/>
      </c>
      <c r="J27" s="19"/>
      <c r="K27" s="19"/>
      <c r="L27" s="19"/>
      <c r="M27" s="19"/>
      <c r="N27" s="19"/>
      <c r="O27" s="19"/>
      <c r="P27" s="19"/>
      <c r="Q27" s="19"/>
      <c r="R27" s="19"/>
      <c r="S27" s="19"/>
      <c r="T27" s="19"/>
      <c r="U27" s="19"/>
      <c r="V27" s="19"/>
    </row>
    <row r="28" spans="1:22" ht="15.75" thickBot="1" x14ac:dyDescent="0.3">
      <c r="A28" s="28">
        <v>14</v>
      </c>
      <c r="B28" s="98"/>
      <c r="C28" s="99"/>
      <c r="D28" s="100"/>
      <c r="E28" s="95" t="e">
        <f t="shared" si="0"/>
        <v>#N/A</v>
      </c>
      <c r="F28" s="96" t="e">
        <f t="shared" si="1"/>
        <v>#N/A</v>
      </c>
      <c r="G28" s="96" t="e">
        <f t="shared" si="2"/>
        <v>#N/A</v>
      </c>
      <c r="H28" s="97" t="e">
        <f t="shared" si="3"/>
        <v>#N/A</v>
      </c>
      <c r="I28" s="28" t="str">
        <f t="shared" si="4"/>
        <v/>
      </c>
      <c r="J28" s="19"/>
      <c r="K28" s="19"/>
      <c r="L28" s="19"/>
      <c r="M28" s="19"/>
      <c r="N28" s="19"/>
      <c r="O28" s="19"/>
      <c r="P28" s="19"/>
      <c r="Q28" s="19"/>
      <c r="R28" s="19"/>
      <c r="S28" s="19"/>
      <c r="T28" s="19"/>
      <c r="U28" s="19"/>
      <c r="V28" s="19"/>
    </row>
    <row r="29" spans="1:22" ht="15.75" thickBot="1" x14ac:dyDescent="0.3">
      <c r="A29" s="28">
        <v>15</v>
      </c>
      <c r="B29" s="98"/>
      <c r="C29" s="99"/>
      <c r="D29" s="100"/>
      <c r="E29" s="95" t="e">
        <f t="shared" si="0"/>
        <v>#N/A</v>
      </c>
      <c r="F29" s="96" t="e">
        <f t="shared" si="1"/>
        <v>#N/A</v>
      </c>
      <c r="G29" s="96" t="e">
        <f t="shared" si="2"/>
        <v>#N/A</v>
      </c>
      <c r="H29" s="97" t="e">
        <f t="shared" si="3"/>
        <v>#N/A</v>
      </c>
      <c r="I29" s="28" t="str">
        <f t="shared" si="4"/>
        <v/>
      </c>
      <c r="J29" s="19"/>
      <c r="K29" s="19"/>
      <c r="L29" s="19"/>
      <c r="M29" s="19"/>
      <c r="N29" s="19"/>
      <c r="O29" s="19"/>
      <c r="P29" s="19"/>
      <c r="Q29" s="19"/>
      <c r="R29" s="19"/>
      <c r="S29" s="19"/>
      <c r="T29" s="19"/>
      <c r="U29" s="19"/>
      <c r="V29" s="19"/>
    </row>
    <row r="30" spans="1:22" ht="15.75" thickBot="1" x14ac:dyDescent="0.3">
      <c r="A30" s="28">
        <v>16</v>
      </c>
      <c r="B30" s="98"/>
      <c r="C30" s="99"/>
      <c r="D30" s="100"/>
      <c r="E30" s="95" t="e">
        <f t="shared" si="0"/>
        <v>#N/A</v>
      </c>
      <c r="F30" s="96" t="e">
        <f t="shared" si="1"/>
        <v>#N/A</v>
      </c>
      <c r="G30" s="96" t="e">
        <f t="shared" si="2"/>
        <v>#N/A</v>
      </c>
      <c r="H30" s="97" t="e">
        <f t="shared" si="3"/>
        <v>#N/A</v>
      </c>
      <c r="I30" s="28" t="str">
        <f t="shared" si="4"/>
        <v/>
      </c>
      <c r="J30" s="19"/>
      <c r="K30" s="19"/>
      <c r="L30" s="19"/>
      <c r="M30" s="19"/>
      <c r="N30" s="19"/>
      <c r="O30" s="19"/>
      <c r="P30" s="19"/>
      <c r="Q30" s="19"/>
      <c r="R30" s="19"/>
      <c r="S30" s="19"/>
      <c r="T30" s="19"/>
      <c r="U30" s="19"/>
      <c r="V30" s="19"/>
    </row>
    <row r="31" spans="1:22" ht="15.75" thickBot="1" x14ac:dyDescent="0.3">
      <c r="A31" s="28">
        <v>17</v>
      </c>
      <c r="B31" s="98"/>
      <c r="C31" s="99"/>
      <c r="D31" s="100"/>
      <c r="E31" s="95" t="e">
        <f t="shared" si="0"/>
        <v>#N/A</v>
      </c>
      <c r="F31" s="96" t="e">
        <f t="shared" si="1"/>
        <v>#N/A</v>
      </c>
      <c r="G31" s="96" t="e">
        <f t="shared" si="2"/>
        <v>#N/A</v>
      </c>
      <c r="H31" s="97" t="e">
        <f t="shared" si="3"/>
        <v>#N/A</v>
      </c>
      <c r="I31" s="28" t="str">
        <f t="shared" si="4"/>
        <v/>
      </c>
      <c r="J31" s="19"/>
      <c r="K31" s="19"/>
      <c r="L31" s="19"/>
      <c r="M31" s="19"/>
      <c r="N31" s="19"/>
      <c r="O31" s="19"/>
      <c r="P31" s="19"/>
      <c r="Q31" s="19"/>
      <c r="R31" s="19"/>
      <c r="S31" s="19"/>
      <c r="T31" s="19"/>
      <c r="U31" s="19"/>
      <c r="V31" s="19"/>
    </row>
    <row r="32" spans="1:22" ht="15.75" thickBot="1" x14ac:dyDescent="0.3">
      <c r="A32" s="28">
        <v>18</v>
      </c>
      <c r="B32" s="98"/>
      <c r="C32" s="99"/>
      <c r="D32" s="100"/>
      <c r="E32" s="95" t="e">
        <f t="shared" si="0"/>
        <v>#N/A</v>
      </c>
      <c r="F32" s="96" t="e">
        <f t="shared" si="1"/>
        <v>#N/A</v>
      </c>
      <c r="G32" s="96" t="e">
        <f t="shared" si="2"/>
        <v>#N/A</v>
      </c>
      <c r="H32" s="97" t="e">
        <f t="shared" si="3"/>
        <v>#N/A</v>
      </c>
      <c r="I32" s="28" t="str">
        <f t="shared" si="4"/>
        <v/>
      </c>
      <c r="J32" s="19"/>
      <c r="K32" s="19"/>
      <c r="L32" s="19"/>
      <c r="M32" s="19"/>
      <c r="N32" s="19"/>
      <c r="O32" s="19"/>
      <c r="P32" s="19"/>
      <c r="Q32" s="19"/>
      <c r="R32" s="19"/>
      <c r="S32" s="19"/>
      <c r="T32" s="19"/>
      <c r="U32" s="19"/>
      <c r="V32" s="19"/>
    </row>
    <row r="33" spans="1:22" ht="15.75" thickBot="1" x14ac:dyDescent="0.3">
      <c r="A33" s="28">
        <v>19</v>
      </c>
      <c r="B33" s="98"/>
      <c r="C33" s="99"/>
      <c r="D33" s="100"/>
      <c r="E33" s="95" t="e">
        <f t="shared" si="0"/>
        <v>#N/A</v>
      </c>
      <c r="F33" s="96" t="e">
        <f t="shared" si="1"/>
        <v>#N/A</v>
      </c>
      <c r="G33" s="96" t="e">
        <f t="shared" si="2"/>
        <v>#N/A</v>
      </c>
      <c r="H33" s="97" t="e">
        <f t="shared" si="3"/>
        <v>#N/A</v>
      </c>
      <c r="I33" s="28" t="str">
        <f t="shared" si="4"/>
        <v/>
      </c>
      <c r="J33" s="19"/>
      <c r="K33" s="19"/>
      <c r="L33" s="19"/>
      <c r="M33" s="19"/>
      <c r="N33" s="19"/>
      <c r="O33" s="19"/>
      <c r="P33" s="19"/>
      <c r="Q33" s="19"/>
      <c r="R33" s="19"/>
      <c r="S33" s="19"/>
      <c r="T33" s="19"/>
      <c r="U33" s="19"/>
      <c r="V33" s="19"/>
    </row>
    <row r="34" spans="1:22" ht="15.75" thickBot="1" x14ac:dyDescent="0.3">
      <c r="A34" s="28">
        <v>20</v>
      </c>
      <c r="B34" s="98"/>
      <c r="C34" s="101"/>
      <c r="D34" s="102"/>
      <c r="E34" s="95" t="e">
        <f t="shared" si="0"/>
        <v>#N/A</v>
      </c>
      <c r="F34" s="96" t="e">
        <f t="shared" si="1"/>
        <v>#N/A</v>
      </c>
      <c r="G34" s="96" t="e">
        <f t="shared" si="2"/>
        <v>#N/A</v>
      </c>
      <c r="H34" s="97" t="e">
        <f t="shared" si="3"/>
        <v>#N/A</v>
      </c>
      <c r="I34" s="28" t="str">
        <f t="shared" si="4"/>
        <v/>
      </c>
      <c r="J34" s="19"/>
      <c r="K34" s="19"/>
      <c r="L34" s="19"/>
      <c r="M34" s="19"/>
      <c r="N34" s="19"/>
      <c r="O34" s="19"/>
      <c r="P34" s="19"/>
      <c r="Q34" s="19"/>
      <c r="R34" s="19"/>
      <c r="S34" s="19"/>
      <c r="T34" s="19"/>
      <c r="U34" s="19"/>
      <c r="V34" s="19"/>
    </row>
    <row r="35" spans="1:22" ht="15.75" thickBot="1" x14ac:dyDescent="0.3">
      <c r="A35" s="28">
        <v>21</v>
      </c>
      <c r="B35" s="103"/>
      <c r="C35" s="103"/>
      <c r="D35" s="103"/>
      <c r="E35" s="95" t="e">
        <f t="shared" si="0"/>
        <v>#N/A</v>
      </c>
      <c r="F35" s="96" t="e">
        <f t="shared" si="1"/>
        <v>#N/A</v>
      </c>
      <c r="G35" s="96" t="e">
        <f t="shared" si="2"/>
        <v>#N/A</v>
      </c>
      <c r="H35" s="97" t="e">
        <f t="shared" si="3"/>
        <v>#N/A</v>
      </c>
      <c r="I35" s="28" t="str">
        <f t="shared" si="4"/>
        <v/>
      </c>
      <c r="J35" s="19"/>
      <c r="K35" s="19"/>
      <c r="L35" s="19"/>
      <c r="M35" s="19"/>
      <c r="N35" s="19"/>
      <c r="O35" s="19"/>
      <c r="P35" s="19"/>
      <c r="Q35" s="19"/>
      <c r="R35" s="19"/>
      <c r="S35" s="19"/>
      <c r="T35" s="19"/>
      <c r="U35" s="19"/>
      <c r="V35" s="19"/>
    </row>
    <row r="36" spans="1:22" ht="15.75" thickBot="1" x14ac:dyDescent="0.3">
      <c r="A36" s="28">
        <v>22</v>
      </c>
      <c r="B36" s="103"/>
      <c r="C36" s="103"/>
      <c r="D36" s="103"/>
      <c r="E36" s="95" t="e">
        <f t="shared" si="0"/>
        <v>#N/A</v>
      </c>
      <c r="F36" s="96" t="e">
        <f t="shared" si="1"/>
        <v>#N/A</v>
      </c>
      <c r="G36" s="96" t="e">
        <f t="shared" si="2"/>
        <v>#N/A</v>
      </c>
      <c r="H36" s="97" t="e">
        <f t="shared" si="3"/>
        <v>#N/A</v>
      </c>
      <c r="I36" s="28" t="str">
        <f t="shared" si="4"/>
        <v/>
      </c>
      <c r="J36" s="19"/>
      <c r="K36" s="179"/>
      <c r="L36" s="19"/>
      <c r="M36" s="19"/>
      <c r="N36" s="19"/>
      <c r="O36" s="19"/>
      <c r="P36" s="19"/>
      <c r="Q36" s="19"/>
      <c r="R36" s="19"/>
      <c r="S36" s="19"/>
      <c r="T36" s="19"/>
      <c r="U36" s="19"/>
      <c r="V36" s="19"/>
    </row>
    <row r="37" spans="1:22" ht="15.75" thickBot="1" x14ac:dyDescent="0.3">
      <c r="A37" s="28">
        <v>23</v>
      </c>
      <c r="B37" s="103"/>
      <c r="C37" s="103"/>
      <c r="D37" s="103"/>
      <c r="E37" s="95" t="e">
        <f t="shared" si="0"/>
        <v>#N/A</v>
      </c>
      <c r="F37" s="96" t="e">
        <f t="shared" si="1"/>
        <v>#N/A</v>
      </c>
      <c r="G37" s="96" t="e">
        <f t="shared" si="2"/>
        <v>#N/A</v>
      </c>
      <c r="H37" s="97" t="e">
        <f t="shared" si="3"/>
        <v>#N/A</v>
      </c>
      <c r="I37" s="28" t="str">
        <f t="shared" si="4"/>
        <v/>
      </c>
      <c r="J37" s="281" t="s">
        <v>176</v>
      </c>
      <c r="K37" s="282"/>
      <c r="L37" s="167" t="s">
        <v>177</v>
      </c>
      <c r="M37" s="19"/>
      <c r="N37" s="19"/>
      <c r="O37" s="19"/>
      <c r="P37" s="19"/>
      <c r="Q37" s="19"/>
      <c r="R37" s="19"/>
      <c r="S37" s="19"/>
      <c r="T37" s="19"/>
      <c r="U37" s="19"/>
      <c r="V37" s="19"/>
    </row>
    <row r="38" spans="1:22" ht="15.75" thickBot="1" x14ac:dyDescent="0.3">
      <c r="A38" s="28">
        <v>24</v>
      </c>
      <c r="B38" s="103"/>
      <c r="C38" s="103"/>
      <c r="D38" s="103"/>
      <c r="E38" s="95" t="e">
        <f t="shared" si="0"/>
        <v>#N/A</v>
      </c>
      <c r="F38" s="96" t="e">
        <f t="shared" si="1"/>
        <v>#N/A</v>
      </c>
      <c r="G38" s="96" t="e">
        <f t="shared" si="2"/>
        <v>#N/A</v>
      </c>
      <c r="H38" s="97" t="e">
        <f t="shared" si="3"/>
        <v>#N/A</v>
      </c>
      <c r="I38" s="28" t="str">
        <f t="shared" si="4"/>
        <v/>
      </c>
      <c r="J38" s="5"/>
      <c r="K38" s="36"/>
      <c r="L38" s="38" t="s">
        <v>107</v>
      </c>
      <c r="M38" s="19"/>
      <c r="N38" s="19"/>
      <c r="O38" s="19"/>
      <c r="P38" s="19"/>
      <c r="Q38" s="19"/>
      <c r="R38" s="19"/>
      <c r="S38" s="19"/>
      <c r="T38" s="19"/>
      <c r="U38" s="19"/>
      <c r="V38" s="19"/>
    </row>
    <row r="39" spans="1:22" ht="15.75" thickBot="1" x14ac:dyDescent="0.3">
      <c r="A39" s="28">
        <v>25</v>
      </c>
      <c r="B39" s="103"/>
      <c r="C39" s="103"/>
      <c r="D39" s="103"/>
      <c r="E39" s="95" t="e">
        <f t="shared" si="0"/>
        <v>#N/A</v>
      </c>
      <c r="F39" s="96" t="e">
        <f t="shared" si="1"/>
        <v>#N/A</v>
      </c>
      <c r="G39" s="96" t="e">
        <f t="shared" si="2"/>
        <v>#N/A</v>
      </c>
      <c r="H39" s="97" t="e">
        <f t="shared" si="3"/>
        <v>#N/A</v>
      </c>
      <c r="I39" s="28" t="str">
        <f t="shared" si="4"/>
        <v/>
      </c>
      <c r="J39" s="5"/>
      <c r="K39" s="19"/>
      <c r="L39" s="70" t="s">
        <v>177</v>
      </c>
      <c r="M39" s="19"/>
      <c r="N39" s="19"/>
      <c r="O39" s="19"/>
      <c r="P39" s="19"/>
      <c r="Q39" s="19"/>
      <c r="R39" s="19"/>
      <c r="S39" s="19"/>
      <c r="T39" s="19"/>
      <c r="U39" s="19"/>
      <c r="V39" s="19"/>
    </row>
    <row r="40" spans="1:22" ht="16.5" thickBot="1" x14ac:dyDescent="0.3">
      <c r="A40" s="28">
        <v>26</v>
      </c>
      <c r="B40" s="103"/>
      <c r="C40" s="103"/>
      <c r="D40" s="103"/>
      <c r="E40" s="95" t="e">
        <f t="shared" si="0"/>
        <v>#N/A</v>
      </c>
      <c r="F40" s="96" t="e">
        <f t="shared" si="1"/>
        <v>#N/A</v>
      </c>
      <c r="G40" s="96" t="e">
        <f t="shared" si="2"/>
        <v>#N/A</v>
      </c>
      <c r="H40" s="97" t="e">
        <f t="shared" si="3"/>
        <v>#N/A</v>
      </c>
      <c r="I40" s="28" t="str">
        <f t="shared" si="4"/>
        <v/>
      </c>
      <c r="J40" s="29" t="s">
        <v>22</v>
      </c>
      <c r="K40" s="19"/>
      <c r="L40" s="19"/>
      <c r="M40" s="19"/>
      <c r="N40" s="19"/>
      <c r="O40" s="19"/>
      <c r="P40" s="19"/>
      <c r="Q40" s="19"/>
      <c r="R40" s="19"/>
      <c r="S40" s="19"/>
      <c r="T40" s="19"/>
      <c r="U40" s="19"/>
      <c r="V40" s="19"/>
    </row>
    <row r="41" spans="1:22" ht="15.75" thickBot="1" x14ac:dyDescent="0.3">
      <c r="A41" s="28">
        <v>27</v>
      </c>
      <c r="B41" s="103"/>
      <c r="C41" s="103"/>
      <c r="D41" s="103"/>
      <c r="E41" s="95" t="e">
        <f t="shared" si="0"/>
        <v>#N/A</v>
      </c>
      <c r="F41" s="96" t="e">
        <f t="shared" si="1"/>
        <v>#N/A</v>
      </c>
      <c r="G41" s="96" t="e">
        <f t="shared" si="2"/>
        <v>#N/A</v>
      </c>
      <c r="H41" s="97" t="e">
        <f t="shared" si="3"/>
        <v>#N/A</v>
      </c>
      <c r="I41" s="28" t="str">
        <f t="shared" si="4"/>
        <v/>
      </c>
      <c r="J41" s="19"/>
      <c r="K41" s="19"/>
      <c r="L41" s="19"/>
      <c r="M41" s="19"/>
      <c r="N41" s="19"/>
      <c r="O41" s="19"/>
      <c r="P41" s="19"/>
      <c r="Q41" s="19"/>
      <c r="R41" s="19"/>
      <c r="S41" s="19"/>
      <c r="T41" s="19"/>
      <c r="U41" s="19"/>
      <c r="V41" s="19"/>
    </row>
    <row r="42" spans="1:22" ht="15.75" thickBot="1" x14ac:dyDescent="0.3">
      <c r="A42" s="28">
        <v>28</v>
      </c>
      <c r="B42" s="103"/>
      <c r="C42" s="103"/>
      <c r="D42" s="103"/>
      <c r="E42" s="95" t="e">
        <f t="shared" si="0"/>
        <v>#N/A</v>
      </c>
      <c r="F42" s="96" t="e">
        <f t="shared" si="1"/>
        <v>#N/A</v>
      </c>
      <c r="G42" s="96" t="e">
        <f t="shared" si="2"/>
        <v>#N/A</v>
      </c>
      <c r="H42" s="97" t="e">
        <f t="shared" si="3"/>
        <v>#N/A</v>
      </c>
      <c r="I42" s="28" t="str">
        <f t="shared" si="4"/>
        <v/>
      </c>
      <c r="J42" s="30" t="s">
        <v>30</v>
      </c>
      <c r="K42" s="19"/>
      <c r="L42" s="19"/>
      <c r="M42" s="19"/>
      <c r="N42" s="19"/>
      <c r="O42" s="19"/>
      <c r="P42" s="19"/>
      <c r="Q42" s="19"/>
      <c r="R42" s="19"/>
      <c r="S42" s="19"/>
      <c r="T42" s="19"/>
      <c r="U42" s="19"/>
      <c r="V42" s="19"/>
    </row>
    <row r="43" spans="1:22" ht="15.75" thickBot="1" x14ac:dyDescent="0.3">
      <c r="A43" s="28">
        <v>29</v>
      </c>
      <c r="B43" s="103"/>
      <c r="C43" s="104"/>
      <c r="D43" s="104"/>
      <c r="E43" s="95" t="e">
        <f t="shared" si="0"/>
        <v>#N/A</v>
      </c>
      <c r="F43" s="96" t="e">
        <f t="shared" si="1"/>
        <v>#N/A</v>
      </c>
      <c r="G43" s="96" t="e">
        <f t="shared" si="2"/>
        <v>#N/A</v>
      </c>
      <c r="H43" s="97" t="e">
        <f t="shared" si="3"/>
        <v>#N/A</v>
      </c>
      <c r="I43" s="28" t="str">
        <f t="shared" si="4"/>
        <v/>
      </c>
      <c r="J43" s="30" t="s">
        <v>25</v>
      </c>
      <c r="K43" s="19"/>
      <c r="L43" s="19"/>
      <c r="M43" s="19"/>
      <c r="N43" s="19"/>
      <c r="O43" s="19"/>
      <c r="P43" s="19"/>
      <c r="Q43" s="19"/>
      <c r="R43" s="19"/>
      <c r="S43" s="19"/>
      <c r="T43" s="19"/>
      <c r="U43" s="19"/>
      <c r="V43" s="19"/>
    </row>
    <row r="44" spans="1:22" ht="15.75" thickBot="1" x14ac:dyDescent="0.3">
      <c r="A44" s="28">
        <v>30</v>
      </c>
      <c r="B44" s="103"/>
      <c r="C44" s="104"/>
      <c r="D44" s="104"/>
      <c r="E44" s="95" t="e">
        <f t="shared" si="0"/>
        <v>#N/A</v>
      </c>
      <c r="F44" s="96" t="e">
        <f t="shared" si="1"/>
        <v>#N/A</v>
      </c>
      <c r="G44" s="96" t="e">
        <f t="shared" si="2"/>
        <v>#N/A</v>
      </c>
      <c r="H44" s="97" t="e">
        <f t="shared" si="3"/>
        <v>#N/A</v>
      </c>
      <c r="I44" s="28" t="str">
        <f t="shared" si="4"/>
        <v/>
      </c>
      <c r="J44" s="19" t="s">
        <v>18</v>
      </c>
      <c r="K44" s="19"/>
      <c r="L44" s="19"/>
      <c r="M44" s="19"/>
      <c r="N44" s="19"/>
      <c r="O44" s="19"/>
      <c r="P44" s="19"/>
      <c r="Q44" s="19"/>
      <c r="R44" s="19"/>
      <c r="S44" s="19"/>
      <c r="T44" s="19"/>
      <c r="U44" s="19"/>
      <c r="V44" s="19"/>
    </row>
    <row r="45" spans="1:22" ht="15.75" thickBot="1" x14ac:dyDescent="0.3">
      <c r="A45" s="28">
        <v>31</v>
      </c>
      <c r="B45" s="103"/>
      <c r="C45" s="104"/>
      <c r="D45" s="104"/>
      <c r="E45" s="95" t="e">
        <f t="shared" si="0"/>
        <v>#N/A</v>
      </c>
      <c r="F45" s="96" t="e">
        <f t="shared" si="1"/>
        <v>#N/A</v>
      </c>
      <c r="G45" s="96" t="e">
        <f t="shared" si="2"/>
        <v>#N/A</v>
      </c>
      <c r="H45" s="97" t="e">
        <f t="shared" si="3"/>
        <v>#N/A</v>
      </c>
      <c r="I45" s="28" t="str">
        <f t="shared" si="4"/>
        <v/>
      </c>
      <c r="J45" s="19" t="s">
        <v>37</v>
      </c>
      <c r="K45" s="19"/>
      <c r="L45" s="19"/>
      <c r="M45" s="19"/>
      <c r="N45" s="19"/>
      <c r="O45" s="19"/>
      <c r="P45" s="19"/>
      <c r="Q45" s="19"/>
      <c r="R45" s="19"/>
      <c r="S45" s="19"/>
      <c r="T45" s="19"/>
      <c r="U45" s="19"/>
      <c r="V45" s="19"/>
    </row>
    <row r="46" spans="1:22" ht="15.75" thickBot="1" x14ac:dyDescent="0.3">
      <c r="A46" s="28">
        <v>32</v>
      </c>
      <c r="B46" s="103"/>
      <c r="C46" s="104"/>
      <c r="D46" s="104"/>
      <c r="E46" s="95" t="e">
        <f t="shared" si="0"/>
        <v>#N/A</v>
      </c>
      <c r="F46" s="96" t="e">
        <f t="shared" si="1"/>
        <v>#N/A</v>
      </c>
      <c r="G46" s="96" t="e">
        <f t="shared" si="2"/>
        <v>#N/A</v>
      </c>
      <c r="H46" s="97" t="e">
        <f t="shared" si="3"/>
        <v>#N/A</v>
      </c>
      <c r="I46" s="28" t="str">
        <f t="shared" si="4"/>
        <v/>
      </c>
      <c r="J46" s="19" t="s">
        <v>20</v>
      </c>
      <c r="K46" s="19"/>
      <c r="L46" s="19"/>
      <c r="M46" s="19"/>
      <c r="N46" s="19"/>
      <c r="O46" s="19"/>
      <c r="P46" s="19"/>
      <c r="Q46" s="19"/>
      <c r="R46" s="19"/>
      <c r="S46" s="19"/>
      <c r="T46" s="19"/>
      <c r="U46" s="19"/>
      <c r="V46" s="19"/>
    </row>
    <row r="47" spans="1:22" ht="15.75" thickBot="1" x14ac:dyDescent="0.3">
      <c r="A47" s="28">
        <v>33</v>
      </c>
      <c r="B47" s="103"/>
      <c r="C47" s="104"/>
      <c r="D47" s="104"/>
      <c r="E47" s="95" t="e">
        <f t="shared" si="0"/>
        <v>#N/A</v>
      </c>
      <c r="F47" s="96" t="e">
        <f t="shared" si="1"/>
        <v>#N/A</v>
      </c>
      <c r="G47" s="96" t="e">
        <f t="shared" si="2"/>
        <v>#N/A</v>
      </c>
      <c r="H47" s="97" t="e">
        <f t="shared" si="3"/>
        <v>#N/A</v>
      </c>
      <c r="I47" s="28" t="str">
        <f t="shared" si="4"/>
        <v/>
      </c>
      <c r="J47" s="44" t="s">
        <v>55</v>
      </c>
      <c r="K47" s="19"/>
      <c r="L47" s="19"/>
      <c r="M47" s="19"/>
      <c r="N47" s="19"/>
      <c r="O47" s="19"/>
      <c r="P47" s="19"/>
      <c r="Q47" s="19"/>
      <c r="R47" s="19"/>
      <c r="S47" s="19"/>
      <c r="T47" s="19"/>
      <c r="U47" s="19"/>
      <c r="V47" s="19"/>
    </row>
    <row r="48" spans="1:22" ht="15.75" thickBot="1" x14ac:dyDescent="0.3">
      <c r="A48" s="28">
        <v>34</v>
      </c>
      <c r="B48" s="103"/>
      <c r="C48" s="104"/>
      <c r="D48" s="104"/>
      <c r="E48" s="95" t="e">
        <f t="shared" si="0"/>
        <v>#N/A</v>
      </c>
      <c r="F48" s="96" t="e">
        <f t="shared" si="1"/>
        <v>#N/A</v>
      </c>
      <c r="G48" s="96" t="e">
        <f t="shared" si="2"/>
        <v>#N/A</v>
      </c>
      <c r="H48" s="97" t="e">
        <f t="shared" si="3"/>
        <v>#N/A</v>
      </c>
      <c r="I48" s="28" t="str">
        <f t="shared" si="4"/>
        <v/>
      </c>
      <c r="J48" s="44" t="s">
        <v>56</v>
      </c>
      <c r="K48" s="19"/>
      <c r="L48" s="19"/>
      <c r="M48" s="19"/>
      <c r="N48" s="19"/>
      <c r="O48" s="19"/>
      <c r="P48" s="19"/>
      <c r="Q48" s="19"/>
      <c r="R48" s="19"/>
      <c r="S48" s="19"/>
      <c r="T48" s="19"/>
      <c r="U48" s="19"/>
      <c r="V48" s="19"/>
    </row>
    <row r="49" spans="1:22" ht="15.75" thickBot="1" x14ac:dyDescent="0.3">
      <c r="A49" s="28">
        <v>35</v>
      </c>
      <c r="B49" s="103"/>
      <c r="C49" s="104"/>
      <c r="D49" s="104"/>
      <c r="E49" s="95" t="e">
        <f t="shared" si="0"/>
        <v>#N/A</v>
      </c>
      <c r="F49" s="96" t="e">
        <f t="shared" si="1"/>
        <v>#N/A</v>
      </c>
      <c r="G49" s="96" t="e">
        <f t="shared" si="2"/>
        <v>#N/A</v>
      </c>
      <c r="H49" s="97" t="e">
        <f t="shared" si="3"/>
        <v>#N/A</v>
      </c>
      <c r="I49" s="28" t="str">
        <f t="shared" si="4"/>
        <v/>
      </c>
      <c r="J49" s="44" t="s">
        <v>58</v>
      </c>
      <c r="K49" s="19"/>
      <c r="L49" s="19"/>
      <c r="M49" s="19"/>
      <c r="N49" s="19"/>
      <c r="O49" s="19"/>
      <c r="P49" s="19"/>
      <c r="Q49" s="19"/>
      <c r="R49" s="19"/>
      <c r="S49" s="19"/>
      <c r="T49" s="19"/>
      <c r="U49" s="19"/>
      <c r="V49" s="19"/>
    </row>
    <row r="50" spans="1:22" ht="15.75" thickBot="1" x14ac:dyDescent="0.3">
      <c r="A50" s="28">
        <v>36</v>
      </c>
      <c r="B50" s="103"/>
      <c r="C50" s="104"/>
      <c r="D50" s="104"/>
      <c r="E50" s="95" t="e">
        <f t="shared" si="0"/>
        <v>#N/A</v>
      </c>
      <c r="F50" s="96" t="e">
        <f t="shared" si="1"/>
        <v>#N/A</v>
      </c>
      <c r="G50" s="96" t="e">
        <f t="shared" si="2"/>
        <v>#N/A</v>
      </c>
      <c r="H50" s="97" t="e">
        <f t="shared" si="3"/>
        <v>#N/A</v>
      </c>
      <c r="I50" s="28" t="str">
        <f t="shared" si="4"/>
        <v/>
      </c>
      <c r="J50" s="246" t="s">
        <v>313</v>
      </c>
      <c r="K50" s="19"/>
      <c r="L50" s="19"/>
      <c r="M50" s="19"/>
      <c r="N50" s="19"/>
      <c r="O50" s="19"/>
      <c r="P50" s="19"/>
      <c r="Q50" s="19"/>
      <c r="R50" s="19"/>
      <c r="S50" s="19"/>
      <c r="T50" s="19"/>
      <c r="U50" s="19"/>
      <c r="V50" s="19"/>
    </row>
    <row r="51" spans="1:22" ht="15.75" thickBot="1" x14ac:dyDescent="0.3">
      <c r="A51" s="28">
        <v>37</v>
      </c>
      <c r="B51" s="103"/>
      <c r="C51" s="104"/>
      <c r="D51" s="104"/>
      <c r="E51" s="95" t="e">
        <f t="shared" si="0"/>
        <v>#N/A</v>
      </c>
      <c r="F51" s="96" t="e">
        <f t="shared" si="1"/>
        <v>#N/A</v>
      </c>
      <c r="G51" s="96" t="e">
        <f t="shared" si="2"/>
        <v>#N/A</v>
      </c>
      <c r="H51" s="97" t="e">
        <f t="shared" si="3"/>
        <v>#N/A</v>
      </c>
      <c r="I51" s="28" t="str">
        <f t="shared" si="4"/>
        <v/>
      </c>
      <c r="J51" s="34"/>
      <c r="K51" s="19"/>
      <c r="L51" s="19"/>
      <c r="M51" s="19"/>
      <c r="N51" s="19"/>
      <c r="O51" s="19"/>
      <c r="P51" s="19"/>
      <c r="Q51" s="19"/>
      <c r="R51" s="19"/>
      <c r="S51" s="19"/>
      <c r="T51" s="19"/>
      <c r="U51" s="19"/>
      <c r="V51" s="19"/>
    </row>
    <row r="52" spans="1:22" ht="15.75" thickBot="1" x14ac:dyDescent="0.3">
      <c r="A52" s="28">
        <v>38</v>
      </c>
      <c r="B52" s="103"/>
      <c r="C52" s="104"/>
      <c r="D52" s="104"/>
      <c r="E52" s="95" t="e">
        <f t="shared" si="0"/>
        <v>#N/A</v>
      </c>
      <c r="F52" s="96" t="e">
        <f t="shared" si="1"/>
        <v>#N/A</v>
      </c>
      <c r="G52" s="96" t="e">
        <f t="shared" si="2"/>
        <v>#N/A</v>
      </c>
      <c r="H52" s="97" t="e">
        <f t="shared" si="3"/>
        <v>#N/A</v>
      </c>
      <c r="I52" s="28" t="str">
        <f t="shared" si="4"/>
        <v/>
      </c>
      <c r="J52" s="9"/>
      <c r="K52" s="19"/>
      <c r="L52" s="19"/>
      <c r="M52" s="19"/>
      <c r="N52" s="19"/>
      <c r="O52" s="19"/>
      <c r="P52" s="19"/>
      <c r="Q52" s="19"/>
      <c r="R52" s="19"/>
      <c r="S52" s="19"/>
      <c r="T52" s="19"/>
      <c r="U52" s="19"/>
      <c r="V52" s="19"/>
    </row>
    <row r="53" spans="1:22" ht="15.75" thickBot="1" x14ac:dyDescent="0.3">
      <c r="A53" s="28">
        <v>39</v>
      </c>
      <c r="B53" s="103"/>
      <c r="C53" s="103"/>
      <c r="D53" s="105"/>
      <c r="E53" s="95" t="e">
        <f t="shared" si="0"/>
        <v>#N/A</v>
      </c>
      <c r="F53" s="96" t="e">
        <f t="shared" si="1"/>
        <v>#N/A</v>
      </c>
      <c r="G53" s="96" t="e">
        <f t="shared" si="2"/>
        <v>#N/A</v>
      </c>
      <c r="H53" s="97" t="e">
        <f t="shared" si="3"/>
        <v>#N/A</v>
      </c>
      <c r="I53" s="28" t="str">
        <f t="shared" si="4"/>
        <v/>
      </c>
      <c r="J53" s="9" t="s">
        <v>319</v>
      </c>
      <c r="K53" s="40"/>
      <c r="L53" s="19"/>
      <c r="M53" s="40"/>
      <c r="N53" s="40"/>
      <c r="O53" s="40"/>
      <c r="P53" s="40"/>
      <c r="Q53" s="19"/>
      <c r="R53" s="19"/>
      <c r="S53" s="19"/>
      <c r="T53" s="19"/>
      <c r="U53" s="19"/>
      <c r="V53" s="19"/>
    </row>
    <row r="54" spans="1:22" ht="15.75" thickBot="1" x14ac:dyDescent="0.3">
      <c r="A54" s="28">
        <v>40</v>
      </c>
      <c r="B54" s="103"/>
      <c r="C54" s="103"/>
      <c r="D54" s="103"/>
      <c r="E54" s="95" t="e">
        <f t="shared" si="0"/>
        <v>#N/A</v>
      </c>
      <c r="F54" s="96" t="e">
        <f t="shared" si="1"/>
        <v>#N/A</v>
      </c>
      <c r="G54" s="96" t="e">
        <f t="shared" si="2"/>
        <v>#N/A</v>
      </c>
      <c r="H54" s="97" t="e">
        <f t="shared" si="3"/>
        <v>#N/A</v>
      </c>
      <c r="I54" s="28" t="str">
        <f t="shared" si="4"/>
        <v/>
      </c>
      <c r="J54" s="9" t="s">
        <v>0</v>
      </c>
      <c r="K54" s="40"/>
      <c r="L54" s="40"/>
      <c r="M54" s="40"/>
      <c r="N54" s="40"/>
      <c r="O54" s="40"/>
      <c r="P54" s="40"/>
      <c r="Q54" s="40"/>
      <c r="R54" s="40"/>
      <c r="S54" s="40"/>
      <c r="T54" s="40"/>
      <c r="U54" s="40"/>
      <c r="V54" s="19"/>
    </row>
    <row r="55" spans="1:22" ht="15.75" thickBot="1" x14ac:dyDescent="0.3">
      <c r="A55" s="28">
        <v>41</v>
      </c>
      <c r="B55" s="103"/>
      <c r="C55" s="103"/>
      <c r="D55" s="103"/>
      <c r="E55" s="95" t="e">
        <f t="shared" si="0"/>
        <v>#N/A</v>
      </c>
      <c r="F55" s="96" t="e">
        <f t="shared" si="1"/>
        <v>#N/A</v>
      </c>
      <c r="G55" s="96" t="e">
        <f t="shared" si="2"/>
        <v>#N/A</v>
      </c>
      <c r="H55" s="97" t="e">
        <f t="shared" si="3"/>
        <v>#N/A</v>
      </c>
      <c r="I55" s="28" t="str">
        <f t="shared" si="4"/>
        <v/>
      </c>
      <c r="J55" s="40"/>
      <c r="K55" s="40"/>
      <c r="L55" s="40"/>
      <c r="M55" s="40"/>
      <c r="N55" s="40"/>
      <c r="O55" s="40"/>
      <c r="P55" s="40"/>
      <c r="Q55" s="40"/>
      <c r="R55" s="40"/>
      <c r="S55" s="40"/>
      <c r="T55" s="40"/>
      <c r="U55" s="40"/>
      <c r="V55" s="19"/>
    </row>
    <row r="56" spans="1:22" ht="15.75" thickBot="1" x14ac:dyDescent="0.3">
      <c r="A56" s="28">
        <v>42</v>
      </c>
      <c r="B56" s="103"/>
      <c r="C56" s="103"/>
      <c r="D56" s="103"/>
      <c r="E56" s="95" t="e">
        <f t="shared" si="0"/>
        <v>#N/A</v>
      </c>
      <c r="F56" s="96" t="e">
        <f t="shared" si="1"/>
        <v>#N/A</v>
      </c>
      <c r="G56" s="96" t="e">
        <f t="shared" si="2"/>
        <v>#N/A</v>
      </c>
      <c r="H56" s="97" t="e">
        <f t="shared" si="3"/>
        <v>#N/A</v>
      </c>
      <c r="I56" s="28" t="str">
        <f t="shared" si="4"/>
        <v/>
      </c>
      <c r="J56" s="40"/>
      <c r="K56" s="40"/>
      <c r="L56" s="40"/>
      <c r="M56" s="40"/>
      <c r="N56" s="40"/>
      <c r="O56" s="40"/>
      <c r="P56" s="40"/>
      <c r="Q56" s="40"/>
      <c r="R56" s="40"/>
      <c r="S56" s="40"/>
      <c r="T56" s="40"/>
      <c r="U56" s="40"/>
      <c r="V56" s="19"/>
    </row>
    <row r="57" spans="1:22" ht="15.75" thickBot="1" x14ac:dyDescent="0.3">
      <c r="A57" s="28">
        <v>43</v>
      </c>
      <c r="B57" s="103"/>
      <c r="C57" s="103"/>
      <c r="D57" s="103"/>
      <c r="E57" s="95" t="e">
        <f t="shared" si="0"/>
        <v>#N/A</v>
      </c>
      <c r="F57" s="96" t="e">
        <f t="shared" si="1"/>
        <v>#N/A</v>
      </c>
      <c r="G57" s="96" t="e">
        <f t="shared" si="2"/>
        <v>#N/A</v>
      </c>
      <c r="H57" s="97" t="e">
        <f t="shared" si="3"/>
        <v>#N/A</v>
      </c>
      <c r="I57" s="28" t="str">
        <f t="shared" si="4"/>
        <v/>
      </c>
      <c r="J57" s="40"/>
      <c r="K57" s="40"/>
      <c r="L57" s="40"/>
      <c r="M57" s="40"/>
      <c r="N57" s="40"/>
      <c r="O57" s="40"/>
      <c r="P57" s="40"/>
      <c r="Q57" s="40"/>
      <c r="R57" s="40"/>
      <c r="S57" s="40"/>
      <c r="T57" s="40"/>
      <c r="U57" s="40"/>
      <c r="V57" s="19"/>
    </row>
    <row r="58" spans="1:22" ht="15.75" thickBot="1" x14ac:dyDescent="0.3">
      <c r="A58" s="28">
        <v>44</v>
      </c>
      <c r="B58" s="103"/>
      <c r="C58" s="103"/>
      <c r="D58" s="103"/>
      <c r="E58" s="95" t="e">
        <f t="shared" si="0"/>
        <v>#N/A</v>
      </c>
      <c r="F58" s="96" t="e">
        <f t="shared" si="1"/>
        <v>#N/A</v>
      </c>
      <c r="G58" s="96" t="e">
        <f t="shared" si="2"/>
        <v>#N/A</v>
      </c>
      <c r="H58" s="97" t="e">
        <f t="shared" si="3"/>
        <v>#N/A</v>
      </c>
      <c r="I58" s="28" t="str">
        <f t="shared" si="4"/>
        <v/>
      </c>
      <c r="J58" s="40"/>
      <c r="K58" s="40"/>
      <c r="L58" s="40"/>
      <c r="M58" s="40"/>
      <c r="N58" s="40"/>
      <c r="O58" s="40"/>
      <c r="P58" s="40"/>
      <c r="Q58" s="40"/>
      <c r="R58" s="40"/>
      <c r="S58" s="40"/>
      <c r="T58" s="40"/>
      <c r="U58" s="40"/>
      <c r="V58" s="19"/>
    </row>
    <row r="59" spans="1:22" ht="15.75" thickBot="1" x14ac:dyDescent="0.3">
      <c r="A59" s="28">
        <v>45</v>
      </c>
      <c r="B59" s="103"/>
      <c r="C59" s="103"/>
      <c r="D59" s="103"/>
      <c r="E59" s="95" t="e">
        <f t="shared" si="0"/>
        <v>#N/A</v>
      </c>
      <c r="F59" s="96" t="e">
        <f t="shared" si="1"/>
        <v>#N/A</v>
      </c>
      <c r="G59" s="96" t="e">
        <f t="shared" si="2"/>
        <v>#N/A</v>
      </c>
      <c r="H59" s="97" t="e">
        <f t="shared" si="3"/>
        <v>#N/A</v>
      </c>
      <c r="I59" s="28" t="str">
        <f t="shared" si="4"/>
        <v/>
      </c>
      <c r="J59" s="40"/>
      <c r="K59" s="40"/>
      <c r="L59" s="40"/>
      <c r="M59" s="40"/>
      <c r="N59" s="40"/>
      <c r="O59" s="40"/>
      <c r="P59" s="40"/>
      <c r="Q59" s="40"/>
      <c r="R59" s="40"/>
      <c r="S59" s="40"/>
      <c r="T59" s="40"/>
      <c r="U59" s="40"/>
      <c r="V59" s="19"/>
    </row>
    <row r="60" spans="1:22" ht="15.75" thickBot="1" x14ac:dyDescent="0.3">
      <c r="A60" s="28">
        <v>46</v>
      </c>
      <c r="B60" s="103"/>
      <c r="C60" s="103"/>
      <c r="D60" s="103"/>
      <c r="E60" s="95" t="e">
        <f t="shared" si="0"/>
        <v>#N/A</v>
      </c>
      <c r="F60" s="96" t="e">
        <f t="shared" si="1"/>
        <v>#N/A</v>
      </c>
      <c r="G60" s="96" t="e">
        <f t="shared" si="2"/>
        <v>#N/A</v>
      </c>
      <c r="H60" s="97" t="e">
        <f t="shared" si="3"/>
        <v>#N/A</v>
      </c>
      <c r="I60" s="28" t="str">
        <f t="shared" si="4"/>
        <v/>
      </c>
      <c r="J60" s="40"/>
      <c r="K60" s="40"/>
      <c r="L60" s="40"/>
      <c r="M60" s="40"/>
      <c r="N60" s="40"/>
      <c r="O60" s="40"/>
      <c r="P60" s="40"/>
      <c r="Q60" s="40"/>
      <c r="R60" s="40"/>
      <c r="S60" s="40"/>
      <c r="T60" s="40"/>
      <c r="U60" s="40"/>
      <c r="V60" s="19"/>
    </row>
    <row r="61" spans="1:22" ht="15.75" thickBot="1" x14ac:dyDescent="0.3">
      <c r="A61" s="28">
        <v>47</v>
      </c>
      <c r="B61" s="103"/>
      <c r="C61" s="103"/>
      <c r="D61" s="103"/>
      <c r="E61" s="95" t="e">
        <f t="shared" si="0"/>
        <v>#N/A</v>
      </c>
      <c r="F61" s="96" t="e">
        <f t="shared" si="1"/>
        <v>#N/A</v>
      </c>
      <c r="G61" s="96" t="e">
        <f t="shared" si="2"/>
        <v>#N/A</v>
      </c>
      <c r="H61" s="97" t="e">
        <f t="shared" si="3"/>
        <v>#N/A</v>
      </c>
      <c r="I61" s="28" t="str">
        <f t="shared" si="4"/>
        <v/>
      </c>
      <c r="J61" s="40"/>
      <c r="K61" s="40"/>
      <c r="L61" s="40"/>
      <c r="M61" s="40"/>
      <c r="N61" s="40"/>
      <c r="O61" s="40"/>
      <c r="P61" s="40"/>
      <c r="Q61" s="40"/>
      <c r="R61" s="40"/>
      <c r="S61" s="40"/>
      <c r="T61" s="40"/>
      <c r="U61" s="40"/>
      <c r="V61" s="19"/>
    </row>
    <row r="62" spans="1:22" ht="15.75" thickBot="1" x14ac:dyDescent="0.3">
      <c r="A62" s="28">
        <v>48</v>
      </c>
      <c r="B62" s="103"/>
      <c r="C62" s="103"/>
      <c r="D62" s="103"/>
      <c r="E62" s="95" t="e">
        <f t="shared" si="0"/>
        <v>#N/A</v>
      </c>
      <c r="F62" s="96" t="e">
        <f t="shared" si="1"/>
        <v>#N/A</v>
      </c>
      <c r="G62" s="96" t="e">
        <f t="shared" si="2"/>
        <v>#N/A</v>
      </c>
      <c r="H62" s="97" t="e">
        <f t="shared" si="3"/>
        <v>#N/A</v>
      </c>
      <c r="I62" s="28" t="str">
        <f t="shared" si="4"/>
        <v/>
      </c>
      <c r="J62" s="40"/>
      <c r="K62" s="40"/>
      <c r="L62" s="40"/>
      <c r="M62" s="40"/>
      <c r="N62" s="40"/>
      <c r="O62" s="40"/>
      <c r="P62" s="40"/>
      <c r="Q62" s="40"/>
      <c r="R62" s="40"/>
      <c r="S62" s="40"/>
      <c r="T62" s="40"/>
      <c r="U62" s="40"/>
      <c r="V62" s="19"/>
    </row>
    <row r="63" spans="1:22" ht="15.75" thickBot="1" x14ac:dyDescent="0.3">
      <c r="A63" s="28">
        <v>49</v>
      </c>
      <c r="B63" s="103"/>
      <c r="C63" s="103"/>
      <c r="D63" s="103"/>
      <c r="E63" s="95" t="e">
        <f t="shared" si="0"/>
        <v>#N/A</v>
      </c>
      <c r="F63" s="96" t="e">
        <f t="shared" si="1"/>
        <v>#N/A</v>
      </c>
      <c r="G63" s="96" t="e">
        <f t="shared" si="2"/>
        <v>#N/A</v>
      </c>
      <c r="H63" s="97" t="e">
        <f t="shared" si="3"/>
        <v>#N/A</v>
      </c>
      <c r="I63" s="28" t="str">
        <f t="shared" si="4"/>
        <v/>
      </c>
      <c r="J63" s="40"/>
      <c r="K63" s="40"/>
      <c r="L63" s="40"/>
      <c r="M63" s="40"/>
      <c r="N63" s="40"/>
      <c r="O63" s="40"/>
      <c r="P63" s="40"/>
      <c r="Q63" s="40"/>
      <c r="R63" s="40"/>
      <c r="S63" s="40"/>
      <c r="T63" s="40"/>
      <c r="U63" s="40"/>
      <c r="V63" s="19"/>
    </row>
    <row r="64" spans="1:22" ht="15.75" thickBot="1" x14ac:dyDescent="0.3">
      <c r="A64" s="28">
        <v>50</v>
      </c>
      <c r="B64" s="103"/>
      <c r="C64" s="103"/>
      <c r="D64" s="103"/>
      <c r="E64" s="95" t="e">
        <f t="shared" si="0"/>
        <v>#N/A</v>
      </c>
      <c r="F64" s="96" t="e">
        <f t="shared" si="1"/>
        <v>#N/A</v>
      </c>
      <c r="G64" s="96" t="e">
        <f t="shared" si="2"/>
        <v>#N/A</v>
      </c>
      <c r="H64" s="97" t="e">
        <f t="shared" si="3"/>
        <v>#N/A</v>
      </c>
      <c r="I64" s="28" t="str">
        <f t="shared" si="4"/>
        <v/>
      </c>
      <c r="J64" s="40"/>
      <c r="K64" s="40"/>
      <c r="L64" s="40"/>
      <c r="M64" s="40"/>
      <c r="N64" s="40"/>
      <c r="O64" s="40"/>
      <c r="P64" s="40"/>
      <c r="Q64" s="40"/>
      <c r="R64" s="40"/>
      <c r="S64" s="40"/>
      <c r="T64" s="40"/>
      <c r="U64" s="40"/>
      <c r="V64" s="19"/>
    </row>
    <row r="65" spans="1:22" ht="15.75" thickBot="1" x14ac:dyDescent="0.3">
      <c r="A65" s="28">
        <v>51</v>
      </c>
      <c r="B65" s="103"/>
      <c r="C65" s="103"/>
      <c r="D65" s="103"/>
      <c r="E65" s="95" t="e">
        <f t="shared" si="0"/>
        <v>#N/A</v>
      </c>
      <c r="F65" s="96" t="e">
        <f t="shared" si="1"/>
        <v>#N/A</v>
      </c>
      <c r="G65" s="96" t="e">
        <f t="shared" si="2"/>
        <v>#N/A</v>
      </c>
      <c r="H65" s="97" t="e">
        <f t="shared" si="3"/>
        <v>#N/A</v>
      </c>
      <c r="I65" s="28" t="str">
        <f t="shared" si="4"/>
        <v/>
      </c>
      <c r="J65" s="40"/>
      <c r="K65" s="40"/>
      <c r="L65" s="40"/>
      <c r="M65" s="40"/>
      <c r="N65" s="40"/>
      <c r="O65" s="40"/>
      <c r="P65" s="40"/>
      <c r="Q65" s="40"/>
      <c r="R65" s="40"/>
      <c r="S65" s="40"/>
      <c r="T65" s="40"/>
      <c r="U65" s="40"/>
      <c r="V65" s="19"/>
    </row>
    <row r="66" spans="1:22" ht="15.75" thickBot="1" x14ac:dyDescent="0.3">
      <c r="A66" s="28">
        <v>52</v>
      </c>
      <c r="B66" s="103"/>
      <c r="C66" s="103"/>
      <c r="D66" s="103"/>
      <c r="E66" s="95" t="e">
        <f t="shared" si="0"/>
        <v>#N/A</v>
      </c>
      <c r="F66" s="96" t="e">
        <f t="shared" si="1"/>
        <v>#N/A</v>
      </c>
      <c r="G66" s="96" t="e">
        <f t="shared" si="2"/>
        <v>#N/A</v>
      </c>
      <c r="H66" s="97" t="e">
        <f t="shared" si="3"/>
        <v>#N/A</v>
      </c>
      <c r="I66" s="28" t="str">
        <f t="shared" si="4"/>
        <v/>
      </c>
      <c r="J66" s="40"/>
      <c r="K66" s="40"/>
      <c r="L66" s="40"/>
      <c r="M66" s="40"/>
      <c r="N66" s="40"/>
      <c r="O66" s="40"/>
      <c r="P66" s="40"/>
      <c r="Q66" s="40"/>
      <c r="R66" s="40"/>
      <c r="S66" s="40"/>
      <c r="T66" s="40"/>
      <c r="U66" s="40"/>
      <c r="V66" s="19"/>
    </row>
    <row r="67" spans="1:22" ht="15.75" thickBot="1" x14ac:dyDescent="0.3">
      <c r="A67" s="28">
        <v>53</v>
      </c>
      <c r="B67" s="103"/>
      <c r="C67" s="103"/>
      <c r="D67" s="103"/>
      <c r="E67" s="95" t="e">
        <f t="shared" si="0"/>
        <v>#N/A</v>
      </c>
      <c r="F67" s="96" t="e">
        <f t="shared" si="1"/>
        <v>#N/A</v>
      </c>
      <c r="G67" s="96" t="e">
        <f t="shared" si="2"/>
        <v>#N/A</v>
      </c>
      <c r="H67" s="97" t="e">
        <f t="shared" si="3"/>
        <v>#N/A</v>
      </c>
      <c r="I67" s="28" t="str">
        <f t="shared" si="4"/>
        <v/>
      </c>
      <c r="J67" s="40"/>
      <c r="K67" s="40"/>
      <c r="L67" s="40"/>
      <c r="M67" s="40"/>
      <c r="N67" s="40"/>
      <c r="O67" s="40"/>
      <c r="P67" s="40"/>
      <c r="Q67" s="40"/>
      <c r="R67" s="40"/>
      <c r="S67" s="40"/>
      <c r="T67" s="40"/>
      <c r="U67" s="40"/>
      <c r="V67" s="19"/>
    </row>
    <row r="68" spans="1:22" ht="15.75" thickBot="1" x14ac:dyDescent="0.3">
      <c r="A68" s="28">
        <v>54</v>
      </c>
      <c r="B68" s="103"/>
      <c r="C68" s="106"/>
      <c r="D68" s="106"/>
      <c r="E68" s="95" t="e">
        <f t="shared" si="0"/>
        <v>#N/A</v>
      </c>
      <c r="F68" s="96" t="e">
        <f t="shared" si="1"/>
        <v>#N/A</v>
      </c>
      <c r="G68" s="96" t="e">
        <f t="shared" si="2"/>
        <v>#N/A</v>
      </c>
      <c r="H68" s="97" t="e">
        <f t="shared" si="3"/>
        <v>#N/A</v>
      </c>
      <c r="I68" s="28" t="str">
        <f t="shared" si="4"/>
        <v/>
      </c>
      <c r="J68" s="40"/>
      <c r="K68" s="40"/>
      <c r="L68" s="40"/>
      <c r="M68" s="40"/>
      <c r="N68" s="40"/>
      <c r="O68" s="40"/>
      <c r="P68" s="40"/>
      <c r="Q68" s="40"/>
      <c r="R68" s="40"/>
      <c r="S68" s="40"/>
      <c r="T68" s="40"/>
      <c r="U68" s="40"/>
      <c r="V68" s="19"/>
    </row>
    <row r="69" spans="1:22" ht="15.75" thickBot="1" x14ac:dyDescent="0.3">
      <c r="A69" s="28">
        <v>55</v>
      </c>
      <c r="B69" s="103"/>
      <c r="C69" s="106"/>
      <c r="D69" s="106"/>
      <c r="E69" s="95" t="e">
        <f t="shared" si="0"/>
        <v>#N/A</v>
      </c>
      <c r="F69" s="96" t="e">
        <f t="shared" si="1"/>
        <v>#N/A</v>
      </c>
      <c r="G69" s="96" t="e">
        <f t="shared" si="2"/>
        <v>#N/A</v>
      </c>
      <c r="H69" s="97" t="e">
        <f t="shared" si="3"/>
        <v>#N/A</v>
      </c>
      <c r="I69" s="28" t="str">
        <f t="shared" si="4"/>
        <v/>
      </c>
      <c r="J69" s="40"/>
      <c r="K69" s="40"/>
      <c r="L69" s="40"/>
      <c r="M69" s="40"/>
      <c r="N69" s="40"/>
      <c r="O69" s="40"/>
      <c r="P69" s="40"/>
      <c r="Q69" s="40"/>
      <c r="R69" s="40"/>
      <c r="S69" s="40"/>
      <c r="T69" s="40"/>
      <c r="U69" s="40"/>
      <c r="V69" s="19"/>
    </row>
    <row r="70" spans="1:22" ht="15.75" thickBot="1" x14ac:dyDescent="0.3">
      <c r="A70" s="28">
        <v>56</v>
      </c>
      <c r="B70" s="103"/>
      <c r="C70" s="106"/>
      <c r="D70" s="106"/>
      <c r="E70" s="95" t="e">
        <f t="shared" si="0"/>
        <v>#N/A</v>
      </c>
      <c r="F70" s="96" t="e">
        <f t="shared" si="1"/>
        <v>#N/A</v>
      </c>
      <c r="G70" s="96" t="e">
        <f t="shared" si="2"/>
        <v>#N/A</v>
      </c>
      <c r="H70" s="97" t="e">
        <f t="shared" si="3"/>
        <v>#N/A</v>
      </c>
      <c r="I70" s="28" t="str">
        <f t="shared" si="4"/>
        <v/>
      </c>
      <c r="J70" s="40"/>
      <c r="K70" s="40"/>
      <c r="L70" s="40"/>
      <c r="M70" s="40"/>
      <c r="N70" s="40"/>
      <c r="O70" s="40"/>
      <c r="P70" s="40"/>
      <c r="Q70" s="40"/>
      <c r="R70" s="40"/>
      <c r="S70" s="40"/>
      <c r="T70" s="40"/>
      <c r="U70" s="40"/>
      <c r="V70" s="19"/>
    </row>
    <row r="71" spans="1:22" ht="15.75" thickBot="1" x14ac:dyDescent="0.3">
      <c r="A71" s="28">
        <v>57</v>
      </c>
      <c r="B71" s="103"/>
      <c r="C71" s="106"/>
      <c r="D71" s="106"/>
      <c r="E71" s="95" t="e">
        <f t="shared" si="0"/>
        <v>#N/A</v>
      </c>
      <c r="F71" s="96" t="e">
        <f t="shared" si="1"/>
        <v>#N/A</v>
      </c>
      <c r="G71" s="96" t="e">
        <f t="shared" si="2"/>
        <v>#N/A</v>
      </c>
      <c r="H71" s="97" t="e">
        <f t="shared" si="3"/>
        <v>#N/A</v>
      </c>
      <c r="I71" s="28" t="str">
        <f t="shared" si="4"/>
        <v/>
      </c>
      <c r="J71" s="40"/>
      <c r="K71" s="40"/>
      <c r="L71" s="40"/>
      <c r="M71" s="40"/>
      <c r="N71" s="40"/>
      <c r="O71" s="40"/>
      <c r="P71" s="40"/>
      <c r="Q71" s="40"/>
      <c r="R71" s="40"/>
      <c r="S71" s="40"/>
      <c r="T71" s="40"/>
      <c r="U71" s="40"/>
      <c r="V71" s="19"/>
    </row>
    <row r="72" spans="1:22" ht="15.75" thickBot="1" x14ac:dyDescent="0.3">
      <c r="A72" s="28">
        <v>58</v>
      </c>
      <c r="B72" s="103"/>
      <c r="C72" s="106"/>
      <c r="D72" s="106"/>
      <c r="E72" s="95" t="e">
        <f t="shared" si="0"/>
        <v>#N/A</v>
      </c>
      <c r="F72" s="96" t="e">
        <f t="shared" si="1"/>
        <v>#N/A</v>
      </c>
      <c r="G72" s="96" t="e">
        <f t="shared" si="2"/>
        <v>#N/A</v>
      </c>
      <c r="H72" s="97" t="e">
        <f t="shared" si="3"/>
        <v>#N/A</v>
      </c>
      <c r="I72" s="28" t="str">
        <f t="shared" si="4"/>
        <v/>
      </c>
      <c r="J72" s="40"/>
      <c r="K72" s="40"/>
      <c r="L72" s="40"/>
      <c r="M72" s="40"/>
      <c r="N72" s="40"/>
      <c r="O72" s="40"/>
      <c r="P72" s="40"/>
      <c r="Q72" s="40"/>
      <c r="R72" s="40"/>
      <c r="S72" s="40"/>
      <c r="T72" s="40"/>
      <c r="U72" s="40"/>
      <c r="V72" s="19"/>
    </row>
    <row r="73" spans="1:22" ht="15.75" thickBot="1" x14ac:dyDescent="0.3">
      <c r="A73" s="28">
        <v>59</v>
      </c>
      <c r="B73" s="103"/>
      <c r="C73" s="106"/>
      <c r="D73" s="106"/>
      <c r="E73" s="95" t="e">
        <f t="shared" si="0"/>
        <v>#N/A</v>
      </c>
      <c r="F73" s="96" t="e">
        <f t="shared" si="1"/>
        <v>#N/A</v>
      </c>
      <c r="G73" s="96" t="e">
        <f t="shared" si="2"/>
        <v>#N/A</v>
      </c>
      <c r="H73" s="97" t="e">
        <f t="shared" si="3"/>
        <v>#N/A</v>
      </c>
      <c r="I73" s="28" t="str">
        <f t="shared" si="4"/>
        <v/>
      </c>
      <c r="J73" s="40"/>
      <c r="K73" s="40"/>
      <c r="L73" s="40"/>
      <c r="M73" s="40"/>
      <c r="N73" s="40"/>
      <c r="O73" s="40"/>
      <c r="P73" s="40"/>
      <c r="Q73" s="40"/>
      <c r="R73" s="40"/>
      <c r="S73" s="40"/>
      <c r="T73" s="40"/>
      <c r="U73" s="40"/>
      <c r="V73" s="19"/>
    </row>
    <row r="74" spans="1:22" ht="15.75" thickBot="1" x14ac:dyDescent="0.3">
      <c r="A74" s="28">
        <v>60</v>
      </c>
      <c r="B74" s="103"/>
      <c r="C74" s="106"/>
      <c r="D74" s="106"/>
      <c r="E74" s="95" t="e">
        <f t="shared" si="0"/>
        <v>#N/A</v>
      </c>
      <c r="F74" s="96" t="e">
        <f t="shared" si="1"/>
        <v>#N/A</v>
      </c>
      <c r="G74" s="96" t="e">
        <f t="shared" si="2"/>
        <v>#N/A</v>
      </c>
      <c r="H74" s="97" t="e">
        <f t="shared" si="3"/>
        <v>#N/A</v>
      </c>
      <c r="I74" s="28" t="str">
        <f t="shared" si="4"/>
        <v/>
      </c>
      <c r="J74" s="40"/>
      <c r="K74" s="40"/>
      <c r="L74" s="40"/>
      <c r="M74" s="40"/>
      <c r="N74" s="40"/>
      <c r="O74" s="40"/>
      <c r="P74" s="40"/>
      <c r="Q74" s="40"/>
      <c r="R74" s="40"/>
      <c r="S74" s="40"/>
      <c r="T74" s="40"/>
      <c r="U74" s="40"/>
      <c r="V74" s="19"/>
    </row>
    <row r="75" spans="1:22" ht="15.75" thickBot="1" x14ac:dyDescent="0.3">
      <c r="A75" s="28">
        <v>61</v>
      </c>
      <c r="B75" s="103"/>
      <c r="C75" s="106"/>
      <c r="D75" s="106"/>
      <c r="E75" s="95" t="e">
        <f t="shared" si="0"/>
        <v>#N/A</v>
      </c>
      <c r="F75" s="96" t="e">
        <f t="shared" si="1"/>
        <v>#N/A</v>
      </c>
      <c r="G75" s="96" t="e">
        <f t="shared" si="2"/>
        <v>#N/A</v>
      </c>
      <c r="H75" s="97" t="e">
        <f t="shared" si="3"/>
        <v>#N/A</v>
      </c>
      <c r="I75" s="28" t="str">
        <f t="shared" si="4"/>
        <v/>
      </c>
      <c r="J75" s="40"/>
      <c r="K75" s="40"/>
      <c r="L75" s="40"/>
      <c r="M75" s="40"/>
      <c r="N75" s="40"/>
      <c r="O75" s="40"/>
      <c r="P75" s="40"/>
      <c r="Q75" s="40"/>
      <c r="R75" s="40"/>
      <c r="S75" s="40"/>
      <c r="T75" s="40"/>
      <c r="U75" s="40"/>
      <c r="V75" s="19"/>
    </row>
    <row r="76" spans="1:22" ht="15.75" thickBot="1" x14ac:dyDescent="0.3">
      <c r="A76" s="28">
        <v>62</v>
      </c>
      <c r="B76" s="103"/>
      <c r="C76" s="106"/>
      <c r="D76" s="106"/>
      <c r="E76" s="95" t="e">
        <f t="shared" si="0"/>
        <v>#N/A</v>
      </c>
      <c r="F76" s="96" t="e">
        <f t="shared" si="1"/>
        <v>#N/A</v>
      </c>
      <c r="G76" s="96" t="e">
        <f t="shared" si="2"/>
        <v>#N/A</v>
      </c>
      <c r="H76" s="97" t="e">
        <f t="shared" si="3"/>
        <v>#N/A</v>
      </c>
      <c r="I76" s="28" t="str">
        <f t="shared" si="4"/>
        <v/>
      </c>
      <c r="J76" s="40"/>
      <c r="K76" s="40"/>
      <c r="L76" s="40"/>
      <c r="M76" s="40"/>
      <c r="N76" s="40"/>
      <c r="O76" s="40"/>
      <c r="P76" s="40"/>
      <c r="Q76" s="40"/>
      <c r="R76" s="40"/>
      <c r="S76" s="40"/>
      <c r="T76" s="40"/>
      <c r="U76" s="40"/>
      <c r="V76" s="19"/>
    </row>
    <row r="77" spans="1:22" ht="15.75" thickBot="1" x14ac:dyDescent="0.3">
      <c r="A77" s="28">
        <v>63</v>
      </c>
      <c r="B77" s="103"/>
      <c r="C77" s="106"/>
      <c r="D77" s="106"/>
      <c r="E77" s="95" t="e">
        <f t="shared" si="0"/>
        <v>#N/A</v>
      </c>
      <c r="F77" s="96" t="e">
        <f t="shared" si="1"/>
        <v>#N/A</v>
      </c>
      <c r="G77" s="96" t="e">
        <f t="shared" si="2"/>
        <v>#N/A</v>
      </c>
      <c r="H77" s="97" t="e">
        <f t="shared" si="3"/>
        <v>#N/A</v>
      </c>
      <c r="I77" s="28" t="str">
        <f t="shared" si="4"/>
        <v/>
      </c>
      <c r="J77" s="40"/>
      <c r="K77" s="40"/>
      <c r="L77" s="40"/>
      <c r="M77" s="40"/>
      <c r="N77" s="40"/>
      <c r="O77" s="40"/>
      <c r="P77" s="40"/>
      <c r="Q77" s="40"/>
      <c r="R77" s="40"/>
      <c r="S77" s="40"/>
      <c r="T77" s="40"/>
      <c r="U77" s="40"/>
      <c r="V77" s="19"/>
    </row>
    <row r="78" spans="1:22" ht="15.75" thickBot="1" x14ac:dyDescent="0.3">
      <c r="A78" s="28">
        <v>64</v>
      </c>
      <c r="B78" s="103"/>
      <c r="C78" s="106"/>
      <c r="D78" s="106"/>
      <c r="E78" s="95" t="e">
        <f t="shared" si="0"/>
        <v>#N/A</v>
      </c>
      <c r="F78" s="96" t="e">
        <f t="shared" si="1"/>
        <v>#N/A</v>
      </c>
      <c r="G78" s="96" t="e">
        <f t="shared" si="2"/>
        <v>#N/A</v>
      </c>
      <c r="H78" s="97" t="e">
        <f t="shared" si="3"/>
        <v>#N/A</v>
      </c>
      <c r="I78" s="28" t="str">
        <f t="shared" si="4"/>
        <v/>
      </c>
      <c r="J78" s="40"/>
      <c r="K78" s="40"/>
      <c r="L78" s="40"/>
      <c r="M78" s="40"/>
      <c r="N78" s="40"/>
      <c r="O78" s="40"/>
      <c r="P78" s="40"/>
      <c r="Q78" s="40"/>
      <c r="R78" s="40"/>
      <c r="S78" s="40"/>
      <c r="T78" s="40"/>
      <c r="U78" s="40"/>
      <c r="V78" s="19"/>
    </row>
    <row r="79" spans="1:22" ht="15.75" thickBot="1" x14ac:dyDescent="0.3">
      <c r="A79" s="28">
        <v>65</v>
      </c>
      <c r="B79" s="103"/>
      <c r="C79" s="106"/>
      <c r="D79" s="106"/>
      <c r="E79" s="95" t="e">
        <f t="shared" si="0"/>
        <v>#N/A</v>
      </c>
      <c r="F79" s="96" t="e">
        <f t="shared" si="1"/>
        <v>#N/A</v>
      </c>
      <c r="G79" s="96" t="e">
        <f t="shared" si="2"/>
        <v>#N/A</v>
      </c>
      <c r="H79" s="97" t="e">
        <f t="shared" si="3"/>
        <v>#N/A</v>
      </c>
      <c r="I79" s="28" t="str">
        <f t="shared" si="4"/>
        <v/>
      </c>
      <c r="J79" s="40"/>
      <c r="K79" s="40"/>
      <c r="L79" s="40"/>
      <c r="M79" s="40"/>
      <c r="N79" s="40"/>
      <c r="O79" s="40"/>
      <c r="P79" s="40"/>
      <c r="Q79" s="40"/>
      <c r="R79" s="40"/>
      <c r="S79" s="40"/>
      <c r="T79" s="40"/>
      <c r="U79" s="40"/>
      <c r="V79" s="19"/>
    </row>
    <row r="80" spans="1:22" ht="15.75" thickBot="1" x14ac:dyDescent="0.3">
      <c r="A80" s="28">
        <v>66</v>
      </c>
      <c r="B80" s="103"/>
      <c r="C80" s="106"/>
      <c r="D80" s="106"/>
      <c r="E80" s="95" t="e">
        <f t="shared" ref="E80:E114" si="5">IF(AND(ISNUMBER(C80),C80&gt;=0,ISNUMBER(D80),D80&gt;0,C80&lt;=D80,ISNUMBER($E$11),$E$11&gt;0),$E$11*C80/D80,NA())</f>
        <v>#N/A</v>
      </c>
      <c r="F80" s="96" t="e">
        <f t="shared" ref="F80:F114" si="6">IF(ISNUMBER(E80),$E$11*$E$10,NA())</f>
        <v>#N/A</v>
      </c>
      <c r="G80" s="96" t="e">
        <f t="shared" ref="G80:G114" si="7">IF(ISNUMBER(E80),      IF(AND($L$37="Adjusted",D80*$E$10&lt;10), IF(D80&lt;100,NA(),IF($E$10&lt;=(2.78217496688721+SQRT(6.46427826534363-9.36600203111234/D80))/(D80+7.74049754637384),0,$E$11*MAX(0,$E$10-2.78217496688721*SQRT($E$10*(1-$E$10)/D80)+1.1/D80))),         IF(AND($L$37="Adjusted",D80*$E$10&gt;D80-10),IF(D80&lt;100,NA(),$E$11*($E$10-2.78217496688721*SQRT($E$10*(1-$E$10)/D80)-1/D80)),    IF(AND($L$37="Adjusted",D80&lt;100),NA(),$E$11*MAX(0,$E$10-3*SQRT($E$10*(1-$E$10)/D80))))),         NA())</f>
        <v>#N/A</v>
      </c>
      <c r="H80" s="97" t="e">
        <f t="shared" ref="H80:H114" si="8">IF(ISNUMBER(E80),      IF(AND($L$37="Adjusted",D80*$E$10&gt;D80-10), IF(D80&lt;100,NA(),IF($E$10&gt;=1-(2.78217496688721+SQRT(6.46427826534363-9.36600203111234/D80))/(D80+7.74049754637384),1,$E$11*MIN(D80,$E$10+2.78217496688721*SQRT($E$10*(1-$E$10)/D80)-1.1/D80))),         IF(AND($L$37="Adjusted",D80*$E$10&lt;10),IF(D80&lt;100,NA(),$E$11*($E$10+2.78217496688721*SQRT($E$10*(1-$E$10)/D80)+1/D80)),    IF(AND($L$37="Adjusted",D80&lt;100),NA(),$E$11*MIN(1,$E$10+3*SQRT($E$10*(1-$E$10)/D80))))),         NA())</f>
        <v>#N/A</v>
      </c>
      <c r="I80" s="28" t="str">
        <f t="shared" ref="I80:I114" si="9">IF(ISNUMBER(E80),A80,"")</f>
        <v/>
      </c>
      <c r="J80" s="40"/>
      <c r="K80" s="40"/>
      <c r="L80" s="40"/>
      <c r="M80" s="40"/>
      <c r="N80" s="40"/>
      <c r="O80" s="40"/>
      <c r="P80" s="40"/>
      <c r="Q80" s="40"/>
      <c r="R80" s="40"/>
      <c r="S80" s="40"/>
      <c r="T80" s="40"/>
      <c r="U80" s="40"/>
      <c r="V80" s="19"/>
    </row>
    <row r="81" spans="1:22" ht="15.75" thickBot="1" x14ac:dyDescent="0.3">
      <c r="A81" s="28">
        <v>67</v>
      </c>
      <c r="B81" s="103"/>
      <c r="C81" s="106"/>
      <c r="D81" s="106"/>
      <c r="E81" s="95" t="e">
        <f t="shared" si="5"/>
        <v>#N/A</v>
      </c>
      <c r="F81" s="96" t="e">
        <f t="shared" si="6"/>
        <v>#N/A</v>
      </c>
      <c r="G81" s="96" t="e">
        <f t="shared" si="7"/>
        <v>#N/A</v>
      </c>
      <c r="H81" s="97" t="e">
        <f t="shared" si="8"/>
        <v>#N/A</v>
      </c>
      <c r="I81" s="28" t="str">
        <f t="shared" si="9"/>
        <v/>
      </c>
      <c r="J81" s="40"/>
      <c r="K81" s="40"/>
      <c r="L81" s="40"/>
      <c r="M81" s="40"/>
      <c r="N81" s="40"/>
      <c r="O81" s="40"/>
      <c r="P81" s="40"/>
      <c r="Q81" s="40"/>
      <c r="R81" s="40"/>
      <c r="S81" s="40"/>
      <c r="T81" s="40"/>
      <c r="U81" s="40"/>
      <c r="V81" s="19"/>
    </row>
    <row r="82" spans="1:22" ht="15.75" thickBot="1" x14ac:dyDescent="0.3">
      <c r="A82" s="28">
        <v>68</v>
      </c>
      <c r="B82" s="103"/>
      <c r="C82" s="106"/>
      <c r="D82" s="106"/>
      <c r="E82" s="95" t="e">
        <f t="shared" si="5"/>
        <v>#N/A</v>
      </c>
      <c r="F82" s="96" t="e">
        <f t="shared" si="6"/>
        <v>#N/A</v>
      </c>
      <c r="G82" s="96" t="e">
        <f t="shared" si="7"/>
        <v>#N/A</v>
      </c>
      <c r="H82" s="97" t="e">
        <f t="shared" si="8"/>
        <v>#N/A</v>
      </c>
      <c r="I82" s="28" t="str">
        <f t="shared" si="9"/>
        <v/>
      </c>
      <c r="J82" s="40"/>
      <c r="K82" s="40"/>
      <c r="L82" s="40"/>
      <c r="M82" s="40"/>
      <c r="N82" s="40"/>
      <c r="O82" s="40"/>
      <c r="P82" s="40"/>
      <c r="Q82" s="40"/>
      <c r="R82" s="40"/>
      <c r="S82" s="40"/>
      <c r="T82" s="40"/>
      <c r="U82" s="40"/>
      <c r="V82" s="19"/>
    </row>
    <row r="83" spans="1:22" ht="15.75" thickBot="1" x14ac:dyDescent="0.3">
      <c r="A83" s="28">
        <v>69</v>
      </c>
      <c r="B83" s="103"/>
      <c r="C83" s="106"/>
      <c r="D83" s="106"/>
      <c r="E83" s="95" t="e">
        <f t="shared" si="5"/>
        <v>#N/A</v>
      </c>
      <c r="F83" s="96" t="e">
        <f t="shared" si="6"/>
        <v>#N/A</v>
      </c>
      <c r="G83" s="96" t="e">
        <f t="shared" si="7"/>
        <v>#N/A</v>
      </c>
      <c r="H83" s="97" t="e">
        <f t="shared" si="8"/>
        <v>#N/A</v>
      </c>
      <c r="I83" s="28" t="str">
        <f t="shared" si="9"/>
        <v/>
      </c>
      <c r="J83" s="40"/>
      <c r="K83" s="40"/>
      <c r="L83" s="40"/>
      <c r="M83" s="40"/>
      <c r="N83" s="40"/>
      <c r="O83" s="40"/>
      <c r="P83" s="40"/>
      <c r="Q83" s="40"/>
      <c r="R83" s="40"/>
      <c r="S83" s="40"/>
      <c r="T83" s="40"/>
      <c r="U83" s="40"/>
      <c r="V83" s="19"/>
    </row>
    <row r="84" spans="1:22" ht="15.75" thickBot="1" x14ac:dyDescent="0.3">
      <c r="A84" s="28">
        <v>70</v>
      </c>
      <c r="B84" s="103"/>
      <c r="C84" s="106"/>
      <c r="D84" s="106"/>
      <c r="E84" s="95" t="e">
        <f t="shared" si="5"/>
        <v>#N/A</v>
      </c>
      <c r="F84" s="96" t="e">
        <f t="shared" si="6"/>
        <v>#N/A</v>
      </c>
      <c r="G84" s="96" t="e">
        <f t="shared" si="7"/>
        <v>#N/A</v>
      </c>
      <c r="H84" s="97" t="e">
        <f t="shared" si="8"/>
        <v>#N/A</v>
      </c>
      <c r="I84" s="28" t="str">
        <f t="shared" si="9"/>
        <v/>
      </c>
      <c r="J84" s="40"/>
      <c r="K84" s="40"/>
      <c r="L84" s="40"/>
      <c r="M84" s="40"/>
      <c r="N84" s="40"/>
      <c r="O84" s="40"/>
      <c r="P84" s="40"/>
      <c r="Q84" s="40"/>
      <c r="R84" s="40"/>
      <c r="S84" s="40"/>
      <c r="T84" s="40"/>
      <c r="U84" s="40"/>
      <c r="V84" s="19"/>
    </row>
    <row r="85" spans="1:22" ht="15.75" thickBot="1" x14ac:dyDescent="0.3">
      <c r="A85" s="28">
        <v>71</v>
      </c>
      <c r="B85" s="103"/>
      <c r="C85" s="106"/>
      <c r="D85" s="106"/>
      <c r="E85" s="95" t="e">
        <f t="shared" si="5"/>
        <v>#N/A</v>
      </c>
      <c r="F85" s="96" t="e">
        <f t="shared" si="6"/>
        <v>#N/A</v>
      </c>
      <c r="G85" s="96" t="e">
        <f t="shared" si="7"/>
        <v>#N/A</v>
      </c>
      <c r="H85" s="97" t="e">
        <f t="shared" si="8"/>
        <v>#N/A</v>
      </c>
      <c r="I85" s="28" t="str">
        <f t="shared" si="9"/>
        <v/>
      </c>
      <c r="J85" s="40"/>
      <c r="K85" s="40"/>
      <c r="L85" s="40"/>
      <c r="M85" s="40"/>
      <c r="N85" s="40"/>
      <c r="O85" s="40"/>
      <c r="P85" s="40"/>
      <c r="Q85" s="40"/>
      <c r="R85" s="40"/>
      <c r="S85" s="40"/>
      <c r="T85" s="40"/>
      <c r="U85" s="40"/>
      <c r="V85" s="19"/>
    </row>
    <row r="86" spans="1:22" ht="15.75" thickBot="1" x14ac:dyDescent="0.3">
      <c r="A86" s="28">
        <v>72</v>
      </c>
      <c r="B86" s="103"/>
      <c r="C86" s="106"/>
      <c r="D86" s="106"/>
      <c r="E86" s="95" t="e">
        <f t="shared" si="5"/>
        <v>#N/A</v>
      </c>
      <c r="F86" s="96" t="e">
        <f t="shared" si="6"/>
        <v>#N/A</v>
      </c>
      <c r="G86" s="96" t="e">
        <f t="shared" si="7"/>
        <v>#N/A</v>
      </c>
      <c r="H86" s="97" t="e">
        <f t="shared" si="8"/>
        <v>#N/A</v>
      </c>
      <c r="I86" s="28" t="str">
        <f t="shared" si="9"/>
        <v/>
      </c>
      <c r="J86" s="40"/>
      <c r="K86" s="40"/>
      <c r="L86" s="40"/>
      <c r="M86" s="40"/>
      <c r="N86" s="40"/>
      <c r="O86" s="40"/>
      <c r="P86" s="40"/>
      <c r="Q86" s="40"/>
      <c r="R86" s="40"/>
      <c r="S86" s="40"/>
      <c r="T86" s="40"/>
      <c r="U86" s="40"/>
      <c r="V86" s="19"/>
    </row>
    <row r="87" spans="1:22" ht="15.75" thickBot="1" x14ac:dyDescent="0.3">
      <c r="A87" s="28">
        <v>73</v>
      </c>
      <c r="B87" s="103"/>
      <c r="C87" s="106"/>
      <c r="D87" s="106"/>
      <c r="E87" s="95" t="e">
        <f t="shared" si="5"/>
        <v>#N/A</v>
      </c>
      <c r="F87" s="96" t="e">
        <f t="shared" si="6"/>
        <v>#N/A</v>
      </c>
      <c r="G87" s="96" t="e">
        <f t="shared" si="7"/>
        <v>#N/A</v>
      </c>
      <c r="H87" s="97" t="e">
        <f t="shared" si="8"/>
        <v>#N/A</v>
      </c>
      <c r="I87" s="28" t="str">
        <f t="shared" si="9"/>
        <v/>
      </c>
      <c r="J87" s="40"/>
      <c r="K87" s="40"/>
      <c r="L87" s="40"/>
      <c r="M87" s="40"/>
      <c r="N87" s="40"/>
      <c r="O87" s="40"/>
      <c r="P87" s="40"/>
      <c r="Q87" s="40"/>
      <c r="R87" s="40"/>
      <c r="S87" s="40"/>
      <c r="T87" s="40"/>
      <c r="U87" s="40"/>
      <c r="V87" s="19"/>
    </row>
    <row r="88" spans="1:22" ht="15.75" thickBot="1" x14ac:dyDescent="0.3">
      <c r="A88" s="28">
        <v>74</v>
      </c>
      <c r="B88" s="103"/>
      <c r="C88" s="106"/>
      <c r="D88" s="106"/>
      <c r="E88" s="95" t="e">
        <f t="shared" si="5"/>
        <v>#N/A</v>
      </c>
      <c r="F88" s="96" t="e">
        <f t="shared" si="6"/>
        <v>#N/A</v>
      </c>
      <c r="G88" s="96" t="e">
        <f t="shared" si="7"/>
        <v>#N/A</v>
      </c>
      <c r="H88" s="97" t="e">
        <f t="shared" si="8"/>
        <v>#N/A</v>
      </c>
      <c r="I88" s="28" t="str">
        <f t="shared" si="9"/>
        <v/>
      </c>
      <c r="J88" s="40"/>
      <c r="K88" s="40"/>
      <c r="L88" s="40"/>
      <c r="M88" s="40"/>
      <c r="N88" s="40"/>
      <c r="O88" s="40"/>
      <c r="P88" s="40"/>
      <c r="Q88" s="40"/>
      <c r="R88" s="40"/>
      <c r="S88" s="40"/>
      <c r="T88" s="40"/>
      <c r="U88" s="40"/>
      <c r="V88" s="19"/>
    </row>
    <row r="89" spans="1:22" ht="15.75" thickBot="1" x14ac:dyDescent="0.3">
      <c r="A89" s="28">
        <v>75</v>
      </c>
      <c r="B89" s="103"/>
      <c r="C89" s="106"/>
      <c r="D89" s="106"/>
      <c r="E89" s="95" t="e">
        <f t="shared" si="5"/>
        <v>#N/A</v>
      </c>
      <c r="F89" s="96" t="e">
        <f t="shared" si="6"/>
        <v>#N/A</v>
      </c>
      <c r="G89" s="96" t="e">
        <f t="shared" si="7"/>
        <v>#N/A</v>
      </c>
      <c r="H89" s="97" t="e">
        <f t="shared" si="8"/>
        <v>#N/A</v>
      </c>
      <c r="I89" s="28" t="str">
        <f t="shared" si="9"/>
        <v/>
      </c>
      <c r="J89" s="40"/>
      <c r="K89" s="40"/>
      <c r="L89" s="40"/>
      <c r="M89" s="40"/>
      <c r="N89" s="40"/>
      <c r="O89" s="40"/>
      <c r="P89" s="40"/>
      <c r="Q89" s="40"/>
      <c r="R89" s="40"/>
      <c r="S89" s="40"/>
      <c r="T89" s="40"/>
      <c r="U89" s="40"/>
      <c r="V89" s="19"/>
    </row>
    <row r="90" spans="1:22" ht="15.75" thickBot="1" x14ac:dyDescent="0.3">
      <c r="A90" s="28">
        <v>76</v>
      </c>
      <c r="B90" s="103"/>
      <c r="C90" s="106"/>
      <c r="D90" s="106"/>
      <c r="E90" s="95" t="e">
        <f t="shared" si="5"/>
        <v>#N/A</v>
      </c>
      <c r="F90" s="96" t="e">
        <f t="shared" si="6"/>
        <v>#N/A</v>
      </c>
      <c r="G90" s="96" t="e">
        <f t="shared" si="7"/>
        <v>#N/A</v>
      </c>
      <c r="H90" s="97" t="e">
        <f t="shared" si="8"/>
        <v>#N/A</v>
      </c>
      <c r="I90" s="28" t="str">
        <f t="shared" si="9"/>
        <v/>
      </c>
      <c r="J90" s="40"/>
      <c r="K90" s="40"/>
      <c r="L90" s="40"/>
      <c r="M90" s="40"/>
      <c r="N90" s="40"/>
      <c r="O90" s="40"/>
      <c r="P90" s="40"/>
      <c r="Q90" s="40"/>
      <c r="R90" s="40"/>
      <c r="S90" s="40"/>
      <c r="T90" s="40"/>
      <c r="U90" s="40"/>
      <c r="V90" s="19"/>
    </row>
    <row r="91" spans="1:22" ht="15.75" thickBot="1" x14ac:dyDescent="0.3">
      <c r="A91" s="28">
        <v>77</v>
      </c>
      <c r="B91" s="103"/>
      <c r="C91" s="106"/>
      <c r="D91" s="106"/>
      <c r="E91" s="95" t="e">
        <f t="shared" si="5"/>
        <v>#N/A</v>
      </c>
      <c r="F91" s="96" t="e">
        <f t="shared" si="6"/>
        <v>#N/A</v>
      </c>
      <c r="G91" s="96" t="e">
        <f t="shared" si="7"/>
        <v>#N/A</v>
      </c>
      <c r="H91" s="97" t="e">
        <f t="shared" si="8"/>
        <v>#N/A</v>
      </c>
      <c r="I91" s="28" t="str">
        <f t="shared" si="9"/>
        <v/>
      </c>
      <c r="J91" s="40"/>
      <c r="K91" s="40"/>
      <c r="L91" s="40"/>
      <c r="M91" s="40"/>
      <c r="N91" s="40"/>
      <c r="O91" s="40"/>
      <c r="P91" s="40"/>
      <c r="Q91" s="40"/>
      <c r="R91" s="40"/>
      <c r="S91" s="40"/>
      <c r="T91" s="40"/>
      <c r="U91" s="40"/>
      <c r="V91" s="19"/>
    </row>
    <row r="92" spans="1:22" ht="15.75" thickBot="1" x14ac:dyDescent="0.3">
      <c r="A92" s="28">
        <v>78</v>
      </c>
      <c r="B92" s="103"/>
      <c r="C92" s="106"/>
      <c r="D92" s="106"/>
      <c r="E92" s="95" t="e">
        <f t="shared" si="5"/>
        <v>#N/A</v>
      </c>
      <c r="F92" s="96" t="e">
        <f t="shared" si="6"/>
        <v>#N/A</v>
      </c>
      <c r="G92" s="96" t="e">
        <f t="shared" si="7"/>
        <v>#N/A</v>
      </c>
      <c r="H92" s="97" t="e">
        <f t="shared" si="8"/>
        <v>#N/A</v>
      </c>
      <c r="I92" s="28" t="str">
        <f t="shared" si="9"/>
        <v/>
      </c>
      <c r="J92" s="40"/>
      <c r="K92" s="40"/>
      <c r="L92" s="40"/>
      <c r="M92" s="40"/>
      <c r="N92" s="40"/>
      <c r="O92" s="40"/>
      <c r="P92" s="40"/>
      <c r="Q92" s="40"/>
      <c r="R92" s="40"/>
      <c r="S92" s="40"/>
      <c r="T92" s="40"/>
      <c r="U92" s="40"/>
      <c r="V92" s="19"/>
    </row>
    <row r="93" spans="1:22" ht="15.75" thickBot="1" x14ac:dyDescent="0.3">
      <c r="A93" s="28">
        <v>79</v>
      </c>
      <c r="B93" s="103"/>
      <c r="C93" s="106"/>
      <c r="D93" s="106"/>
      <c r="E93" s="95" t="e">
        <f t="shared" si="5"/>
        <v>#N/A</v>
      </c>
      <c r="F93" s="96" t="e">
        <f t="shared" si="6"/>
        <v>#N/A</v>
      </c>
      <c r="G93" s="96" t="e">
        <f t="shared" si="7"/>
        <v>#N/A</v>
      </c>
      <c r="H93" s="97" t="e">
        <f t="shared" si="8"/>
        <v>#N/A</v>
      </c>
      <c r="I93" s="28" t="str">
        <f t="shared" si="9"/>
        <v/>
      </c>
      <c r="J93" s="40"/>
      <c r="K93" s="40"/>
      <c r="L93" s="40"/>
      <c r="M93" s="40"/>
      <c r="N93" s="40"/>
      <c r="O93" s="40"/>
      <c r="P93" s="40"/>
      <c r="Q93" s="40"/>
      <c r="R93" s="40"/>
      <c r="S93" s="40"/>
      <c r="T93" s="40"/>
      <c r="U93" s="40"/>
      <c r="V93" s="19"/>
    </row>
    <row r="94" spans="1:22" ht="15.75" thickBot="1" x14ac:dyDescent="0.3">
      <c r="A94" s="28">
        <v>80</v>
      </c>
      <c r="B94" s="103"/>
      <c r="C94" s="106"/>
      <c r="D94" s="106"/>
      <c r="E94" s="95" t="e">
        <f t="shared" si="5"/>
        <v>#N/A</v>
      </c>
      <c r="F94" s="96" t="e">
        <f t="shared" si="6"/>
        <v>#N/A</v>
      </c>
      <c r="G94" s="96" t="e">
        <f t="shared" si="7"/>
        <v>#N/A</v>
      </c>
      <c r="H94" s="97" t="e">
        <f t="shared" si="8"/>
        <v>#N/A</v>
      </c>
      <c r="I94" s="28" t="str">
        <f t="shared" si="9"/>
        <v/>
      </c>
      <c r="J94" s="40"/>
      <c r="K94" s="40"/>
      <c r="L94" s="40"/>
      <c r="M94" s="40"/>
      <c r="N94" s="40"/>
      <c r="O94" s="40"/>
      <c r="P94" s="40"/>
      <c r="Q94" s="40"/>
      <c r="R94" s="40"/>
      <c r="S94" s="40"/>
      <c r="T94" s="40"/>
      <c r="U94" s="40"/>
      <c r="V94" s="19"/>
    </row>
    <row r="95" spans="1:22" ht="15.75" thickBot="1" x14ac:dyDescent="0.3">
      <c r="A95" s="28">
        <v>81</v>
      </c>
      <c r="B95" s="103"/>
      <c r="C95" s="106"/>
      <c r="D95" s="106"/>
      <c r="E95" s="95" t="e">
        <f t="shared" si="5"/>
        <v>#N/A</v>
      </c>
      <c r="F95" s="96" t="e">
        <f t="shared" si="6"/>
        <v>#N/A</v>
      </c>
      <c r="G95" s="96" t="e">
        <f t="shared" si="7"/>
        <v>#N/A</v>
      </c>
      <c r="H95" s="97" t="e">
        <f t="shared" si="8"/>
        <v>#N/A</v>
      </c>
      <c r="I95" s="28" t="str">
        <f t="shared" si="9"/>
        <v/>
      </c>
      <c r="J95" s="40"/>
      <c r="K95" s="40"/>
      <c r="L95" s="40"/>
      <c r="M95" s="40"/>
      <c r="N95" s="40"/>
      <c r="O95" s="40"/>
      <c r="P95" s="40"/>
      <c r="Q95" s="40"/>
      <c r="R95" s="40"/>
      <c r="S95" s="40"/>
      <c r="T95" s="40"/>
      <c r="U95" s="40"/>
      <c r="V95" s="19"/>
    </row>
    <row r="96" spans="1:22" ht="15.75" thickBot="1" x14ac:dyDescent="0.3">
      <c r="A96" s="28">
        <v>82</v>
      </c>
      <c r="B96" s="103"/>
      <c r="C96" s="106"/>
      <c r="D96" s="106"/>
      <c r="E96" s="95" t="e">
        <f t="shared" si="5"/>
        <v>#N/A</v>
      </c>
      <c r="F96" s="96" t="e">
        <f t="shared" si="6"/>
        <v>#N/A</v>
      </c>
      <c r="G96" s="96" t="e">
        <f t="shared" si="7"/>
        <v>#N/A</v>
      </c>
      <c r="H96" s="97" t="e">
        <f t="shared" si="8"/>
        <v>#N/A</v>
      </c>
      <c r="I96" s="28" t="str">
        <f t="shared" si="9"/>
        <v/>
      </c>
      <c r="J96" s="40"/>
      <c r="K96" s="40"/>
      <c r="L96" s="40"/>
      <c r="M96" s="40"/>
      <c r="N96" s="40"/>
      <c r="O96" s="40"/>
      <c r="P96" s="40"/>
      <c r="Q96" s="40"/>
      <c r="R96" s="40"/>
      <c r="S96" s="40"/>
      <c r="T96" s="40"/>
      <c r="U96" s="40"/>
      <c r="V96" s="19"/>
    </row>
    <row r="97" spans="1:22" ht="15.75" thickBot="1" x14ac:dyDescent="0.3">
      <c r="A97" s="28">
        <v>83</v>
      </c>
      <c r="B97" s="103"/>
      <c r="C97" s="106"/>
      <c r="D97" s="106"/>
      <c r="E97" s="95" t="e">
        <f t="shared" si="5"/>
        <v>#N/A</v>
      </c>
      <c r="F97" s="96" t="e">
        <f t="shared" si="6"/>
        <v>#N/A</v>
      </c>
      <c r="G97" s="96" t="e">
        <f t="shared" si="7"/>
        <v>#N/A</v>
      </c>
      <c r="H97" s="97" t="e">
        <f t="shared" si="8"/>
        <v>#N/A</v>
      </c>
      <c r="I97" s="28" t="str">
        <f t="shared" si="9"/>
        <v/>
      </c>
      <c r="J97" s="40"/>
      <c r="K97" s="40"/>
      <c r="L97" s="40"/>
      <c r="M97" s="40"/>
      <c r="N97" s="40"/>
      <c r="O97" s="40"/>
      <c r="P97" s="40"/>
      <c r="Q97" s="40"/>
      <c r="R97" s="40"/>
      <c r="S97" s="40"/>
      <c r="T97" s="40"/>
      <c r="U97" s="40"/>
      <c r="V97" s="19"/>
    </row>
    <row r="98" spans="1:22" ht="15.75" thickBot="1" x14ac:dyDescent="0.3">
      <c r="A98" s="28">
        <v>84</v>
      </c>
      <c r="B98" s="103"/>
      <c r="C98" s="106"/>
      <c r="D98" s="106"/>
      <c r="E98" s="95" t="e">
        <f t="shared" si="5"/>
        <v>#N/A</v>
      </c>
      <c r="F98" s="96" t="e">
        <f t="shared" si="6"/>
        <v>#N/A</v>
      </c>
      <c r="G98" s="96" t="e">
        <f t="shared" si="7"/>
        <v>#N/A</v>
      </c>
      <c r="H98" s="97" t="e">
        <f t="shared" si="8"/>
        <v>#N/A</v>
      </c>
      <c r="I98" s="28" t="str">
        <f t="shared" si="9"/>
        <v/>
      </c>
      <c r="J98" s="40"/>
      <c r="K98" s="40"/>
      <c r="L98" s="40"/>
      <c r="M98" s="40"/>
      <c r="N98" s="40"/>
      <c r="O98" s="40"/>
      <c r="P98" s="40"/>
      <c r="Q98" s="40"/>
      <c r="R98" s="40"/>
      <c r="S98" s="40"/>
      <c r="T98" s="40"/>
      <c r="U98" s="40"/>
      <c r="V98" s="19"/>
    </row>
    <row r="99" spans="1:22" ht="15.75" thickBot="1" x14ac:dyDescent="0.3">
      <c r="A99" s="28">
        <v>85</v>
      </c>
      <c r="B99" s="103"/>
      <c r="C99" s="106"/>
      <c r="D99" s="106"/>
      <c r="E99" s="95" t="e">
        <f t="shared" si="5"/>
        <v>#N/A</v>
      </c>
      <c r="F99" s="96" t="e">
        <f t="shared" si="6"/>
        <v>#N/A</v>
      </c>
      <c r="G99" s="96" t="e">
        <f t="shared" si="7"/>
        <v>#N/A</v>
      </c>
      <c r="H99" s="97" t="e">
        <f t="shared" si="8"/>
        <v>#N/A</v>
      </c>
      <c r="I99" s="28" t="str">
        <f t="shared" si="9"/>
        <v/>
      </c>
      <c r="J99" s="40"/>
      <c r="K99" s="40"/>
      <c r="L99" s="40"/>
      <c r="M99" s="40"/>
      <c r="N99" s="40"/>
      <c r="O99" s="40"/>
      <c r="P99" s="40"/>
      <c r="Q99" s="40"/>
      <c r="R99" s="40"/>
      <c r="S99" s="40"/>
      <c r="T99" s="40"/>
      <c r="U99" s="40"/>
      <c r="V99" s="19"/>
    </row>
    <row r="100" spans="1:22" ht="15.75" thickBot="1" x14ac:dyDescent="0.3">
      <c r="A100" s="28">
        <v>86</v>
      </c>
      <c r="B100" s="103"/>
      <c r="C100" s="106"/>
      <c r="D100" s="106"/>
      <c r="E100" s="95" t="e">
        <f t="shared" si="5"/>
        <v>#N/A</v>
      </c>
      <c r="F100" s="96" t="e">
        <f t="shared" si="6"/>
        <v>#N/A</v>
      </c>
      <c r="G100" s="96" t="e">
        <f t="shared" si="7"/>
        <v>#N/A</v>
      </c>
      <c r="H100" s="97" t="e">
        <f t="shared" si="8"/>
        <v>#N/A</v>
      </c>
      <c r="I100" s="28" t="str">
        <f t="shared" si="9"/>
        <v/>
      </c>
      <c r="J100" s="40"/>
      <c r="K100" s="40"/>
      <c r="L100" s="40"/>
      <c r="M100" s="40"/>
      <c r="N100" s="40"/>
      <c r="O100" s="40"/>
      <c r="P100" s="40"/>
      <c r="Q100" s="40"/>
      <c r="R100" s="40"/>
      <c r="S100" s="40"/>
      <c r="T100" s="40"/>
      <c r="U100" s="40"/>
      <c r="V100" s="19"/>
    </row>
    <row r="101" spans="1:22" ht="15.75" thickBot="1" x14ac:dyDescent="0.3">
      <c r="A101" s="28">
        <v>87</v>
      </c>
      <c r="B101" s="103"/>
      <c r="C101" s="106"/>
      <c r="D101" s="106"/>
      <c r="E101" s="95" t="e">
        <f t="shared" si="5"/>
        <v>#N/A</v>
      </c>
      <c r="F101" s="96" t="e">
        <f t="shared" si="6"/>
        <v>#N/A</v>
      </c>
      <c r="G101" s="96" t="e">
        <f t="shared" si="7"/>
        <v>#N/A</v>
      </c>
      <c r="H101" s="97" t="e">
        <f t="shared" si="8"/>
        <v>#N/A</v>
      </c>
      <c r="I101" s="28" t="str">
        <f t="shared" si="9"/>
        <v/>
      </c>
      <c r="J101" s="40"/>
      <c r="K101" s="40"/>
      <c r="L101" s="40"/>
      <c r="M101" s="40"/>
      <c r="N101" s="40"/>
      <c r="O101" s="40"/>
      <c r="P101" s="40"/>
      <c r="Q101" s="40"/>
      <c r="R101" s="40"/>
      <c r="S101" s="40"/>
      <c r="T101" s="40"/>
      <c r="U101" s="40"/>
      <c r="V101" s="19"/>
    </row>
    <row r="102" spans="1:22" ht="15.75" thickBot="1" x14ac:dyDescent="0.3">
      <c r="A102" s="28">
        <v>88</v>
      </c>
      <c r="B102" s="103"/>
      <c r="C102" s="106"/>
      <c r="D102" s="106"/>
      <c r="E102" s="95" t="e">
        <f t="shared" si="5"/>
        <v>#N/A</v>
      </c>
      <c r="F102" s="96" t="e">
        <f t="shared" si="6"/>
        <v>#N/A</v>
      </c>
      <c r="G102" s="96" t="e">
        <f t="shared" si="7"/>
        <v>#N/A</v>
      </c>
      <c r="H102" s="97" t="e">
        <f t="shared" si="8"/>
        <v>#N/A</v>
      </c>
      <c r="I102" s="28" t="str">
        <f t="shared" si="9"/>
        <v/>
      </c>
      <c r="J102" s="40"/>
      <c r="K102" s="40"/>
      <c r="L102" s="40"/>
      <c r="M102" s="40"/>
      <c r="N102" s="40"/>
      <c r="O102" s="40"/>
      <c r="P102" s="40"/>
      <c r="Q102" s="40"/>
      <c r="R102" s="40"/>
      <c r="S102" s="40"/>
      <c r="T102" s="40"/>
      <c r="U102" s="40"/>
      <c r="V102" s="19"/>
    </row>
    <row r="103" spans="1:22" ht="15.75" thickBot="1" x14ac:dyDescent="0.3">
      <c r="A103" s="28">
        <v>89</v>
      </c>
      <c r="B103" s="103"/>
      <c r="C103" s="106"/>
      <c r="D103" s="106"/>
      <c r="E103" s="95" t="e">
        <f t="shared" si="5"/>
        <v>#N/A</v>
      </c>
      <c r="F103" s="96" t="e">
        <f t="shared" si="6"/>
        <v>#N/A</v>
      </c>
      <c r="G103" s="96" t="e">
        <f t="shared" si="7"/>
        <v>#N/A</v>
      </c>
      <c r="H103" s="97" t="e">
        <f t="shared" si="8"/>
        <v>#N/A</v>
      </c>
      <c r="I103" s="28" t="str">
        <f t="shared" si="9"/>
        <v/>
      </c>
      <c r="J103" s="40"/>
      <c r="K103" s="40"/>
      <c r="L103" s="40"/>
      <c r="M103" s="40"/>
      <c r="N103" s="40"/>
      <c r="O103" s="40"/>
      <c r="P103" s="40"/>
      <c r="Q103" s="40"/>
      <c r="R103" s="40"/>
      <c r="S103" s="40"/>
      <c r="T103" s="40"/>
      <c r="U103" s="40"/>
      <c r="V103" s="19"/>
    </row>
    <row r="104" spans="1:22" ht="15.75" thickBot="1" x14ac:dyDescent="0.3">
      <c r="A104" s="28">
        <v>90</v>
      </c>
      <c r="B104" s="103"/>
      <c r="C104" s="106"/>
      <c r="D104" s="106"/>
      <c r="E104" s="95" t="e">
        <f t="shared" si="5"/>
        <v>#N/A</v>
      </c>
      <c r="F104" s="96" t="e">
        <f t="shared" si="6"/>
        <v>#N/A</v>
      </c>
      <c r="G104" s="96" t="e">
        <f t="shared" si="7"/>
        <v>#N/A</v>
      </c>
      <c r="H104" s="97" t="e">
        <f t="shared" si="8"/>
        <v>#N/A</v>
      </c>
      <c r="I104" s="28" t="str">
        <f t="shared" si="9"/>
        <v/>
      </c>
      <c r="J104" s="40"/>
      <c r="K104" s="40"/>
      <c r="L104" s="40"/>
      <c r="M104" s="40"/>
      <c r="N104" s="40"/>
      <c r="O104" s="40"/>
      <c r="P104" s="40"/>
      <c r="Q104" s="40"/>
      <c r="R104" s="40"/>
      <c r="S104" s="40"/>
      <c r="T104" s="40"/>
      <c r="U104" s="40"/>
      <c r="V104" s="19"/>
    </row>
    <row r="105" spans="1:22" ht="15.75" thickBot="1" x14ac:dyDescent="0.3">
      <c r="A105" s="28">
        <v>91</v>
      </c>
      <c r="B105" s="103"/>
      <c r="C105" s="106"/>
      <c r="D105" s="106"/>
      <c r="E105" s="95" t="e">
        <f t="shared" si="5"/>
        <v>#N/A</v>
      </c>
      <c r="F105" s="96" t="e">
        <f t="shared" si="6"/>
        <v>#N/A</v>
      </c>
      <c r="G105" s="96" t="e">
        <f t="shared" si="7"/>
        <v>#N/A</v>
      </c>
      <c r="H105" s="97" t="e">
        <f t="shared" si="8"/>
        <v>#N/A</v>
      </c>
      <c r="I105" s="28" t="str">
        <f t="shared" si="9"/>
        <v/>
      </c>
      <c r="J105" s="40"/>
      <c r="K105" s="40"/>
      <c r="L105" s="40"/>
      <c r="M105" s="40"/>
      <c r="N105" s="40"/>
      <c r="O105" s="40"/>
      <c r="P105" s="40"/>
      <c r="Q105" s="40"/>
      <c r="R105" s="40"/>
      <c r="S105" s="40"/>
      <c r="T105" s="40"/>
      <c r="U105" s="40"/>
      <c r="V105" s="19"/>
    </row>
    <row r="106" spans="1:22" ht="15.75" thickBot="1" x14ac:dyDescent="0.3">
      <c r="A106" s="28">
        <v>92</v>
      </c>
      <c r="B106" s="103"/>
      <c r="C106" s="106"/>
      <c r="D106" s="106"/>
      <c r="E106" s="95" t="e">
        <f t="shared" si="5"/>
        <v>#N/A</v>
      </c>
      <c r="F106" s="96" t="e">
        <f t="shared" si="6"/>
        <v>#N/A</v>
      </c>
      <c r="G106" s="96" t="e">
        <f t="shared" si="7"/>
        <v>#N/A</v>
      </c>
      <c r="H106" s="97" t="e">
        <f t="shared" si="8"/>
        <v>#N/A</v>
      </c>
      <c r="I106" s="28" t="str">
        <f t="shared" si="9"/>
        <v/>
      </c>
      <c r="J106" s="40"/>
      <c r="K106" s="40"/>
      <c r="L106" s="40"/>
      <c r="M106" s="40"/>
      <c r="N106" s="40"/>
      <c r="O106" s="40"/>
      <c r="P106" s="40"/>
      <c r="Q106" s="40"/>
      <c r="R106" s="40"/>
      <c r="S106" s="40"/>
      <c r="T106" s="40"/>
      <c r="U106" s="40"/>
      <c r="V106" s="19"/>
    </row>
    <row r="107" spans="1:22" ht="15.75" thickBot="1" x14ac:dyDescent="0.3">
      <c r="A107" s="28">
        <v>93</v>
      </c>
      <c r="B107" s="103"/>
      <c r="C107" s="106"/>
      <c r="D107" s="106"/>
      <c r="E107" s="95" t="e">
        <f t="shared" si="5"/>
        <v>#N/A</v>
      </c>
      <c r="F107" s="96" t="e">
        <f t="shared" si="6"/>
        <v>#N/A</v>
      </c>
      <c r="G107" s="96" t="e">
        <f t="shared" si="7"/>
        <v>#N/A</v>
      </c>
      <c r="H107" s="97" t="e">
        <f t="shared" si="8"/>
        <v>#N/A</v>
      </c>
      <c r="I107" s="28" t="str">
        <f t="shared" si="9"/>
        <v/>
      </c>
      <c r="J107" s="40"/>
      <c r="K107" s="40"/>
      <c r="L107" s="40"/>
      <c r="M107" s="40"/>
      <c r="N107" s="40"/>
      <c r="O107" s="40"/>
      <c r="P107" s="40"/>
      <c r="Q107" s="40"/>
      <c r="R107" s="40"/>
      <c r="S107" s="40"/>
      <c r="T107" s="40"/>
      <c r="U107" s="40"/>
      <c r="V107" s="19"/>
    </row>
    <row r="108" spans="1:22" ht="15.75" thickBot="1" x14ac:dyDescent="0.3">
      <c r="A108" s="28">
        <v>94</v>
      </c>
      <c r="B108" s="103"/>
      <c r="C108" s="106"/>
      <c r="D108" s="106"/>
      <c r="E108" s="95" t="e">
        <f t="shared" si="5"/>
        <v>#N/A</v>
      </c>
      <c r="F108" s="96" t="e">
        <f t="shared" si="6"/>
        <v>#N/A</v>
      </c>
      <c r="G108" s="96" t="e">
        <f t="shared" si="7"/>
        <v>#N/A</v>
      </c>
      <c r="H108" s="97" t="e">
        <f t="shared" si="8"/>
        <v>#N/A</v>
      </c>
      <c r="I108" s="28" t="str">
        <f t="shared" si="9"/>
        <v/>
      </c>
      <c r="J108" s="40"/>
      <c r="K108" s="40"/>
      <c r="L108" s="40"/>
      <c r="M108" s="40"/>
      <c r="N108" s="40"/>
      <c r="O108" s="40"/>
      <c r="P108" s="40"/>
      <c r="Q108" s="40"/>
      <c r="R108" s="40"/>
      <c r="S108" s="40"/>
      <c r="T108" s="40"/>
      <c r="U108" s="40"/>
      <c r="V108" s="19"/>
    </row>
    <row r="109" spans="1:22" ht="15.75" thickBot="1" x14ac:dyDescent="0.3">
      <c r="A109" s="28">
        <v>95</v>
      </c>
      <c r="B109" s="103"/>
      <c r="C109" s="106"/>
      <c r="D109" s="106"/>
      <c r="E109" s="95" t="e">
        <f t="shared" si="5"/>
        <v>#N/A</v>
      </c>
      <c r="F109" s="96" t="e">
        <f t="shared" si="6"/>
        <v>#N/A</v>
      </c>
      <c r="G109" s="96" t="e">
        <f t="shared" si="7"/>
        <v>#N/A</v>
      </c>
      <c r="H109" s="97" t="e">
        <f t="shared" si="8"/>
        <v>#N/A</v>
      </c>
      <c r="I109" s="28" t="str">
        <f t="shared" si="9"/>
        <v/>
      </c>
      <c r="J109" s="40"/>
      <c r="K109" s="40"/>
      <c r="L109" s="40"/>
      <c r="M109" s="40"/>
      <c r="N109" s="40"/>
      <c r="O109" s="40"/>
      <c r="P109" s="40"/>
      <c r="Q109" s="40"/>
      <c r="R109" s="40"/>
      <c r="S109" s="40"/>
      <c r="T109" s="40"/>
      <c r="U109" s="40"/>
      <c r="V109" s="19"/>
    </row>
    <row r="110" spans="1:22" ht="15.75" thickBot="1" x14ac:dyDescent="0.3">
      <c r="A110" s="28">
        <v>96</v>
      </c>
      <c r="B110" s="103"/>
      <c r="C110" s="106"/>
      <c r="D110" s="106"/>
      <c r="E110" s="95" t="e">
        <f t="shared" si="5"/>
        <v>#N/A</v>
      </c>
      <c r="F110" s="96" t="e">
        <f t="shared" si="6"/>
        <v>#N/A</v>
      </c>
      <c r="G110" s="96" t="e">
        <f t="shared" si="7"/>
        <v>#N/A</v>
      </c>
      <c r="H110" s="97" t="e">
        <f t="shared" si="8"/>
        <v>#N/A</v>
      </c>
      <c r="I110" s="28" t="str">
        <f t="shared" si="9"/>
        <v/>
      </c>
      <c r="J110" s="40"/>
      <c r="K110" s="40"/>
      <c r="L110" s="40"/>
      <c r="M110" s="40"/>
      <c r="N110" s="40"/>
      <c r="O110" s="40"/>
      <c r="P110" s="40"/>
      <c r="Q110" s="40"/>
      <c r="R110" s="40"/>
      <c r="S110" s="40"/>
      <c r="T110" s="40"/>
      <c r="U110" s="40"/>
      <c r="V110" s="19"/>
    </row>
    <row r="111" spans="1:22" ht="15.75" thickBot="1" x14ac:dyDescent="0.3">
      <c r="A111" s="28">
        <v>97</v>
      </c>
      <c r="B111" s="103"/>
      <c r="C111" s="106"/>
      <c r="D111" s="106"/>
      <c r="E111" s="95" t="e">
        <f t="shared" si="5"/>
        <v>#N/A</v>
      </c>
      <c r="F111" s="96" t="e">
        <f t="shared" si="6"/>
        <v>#N/A</v>
      </c>
      <c r="G111" s="96" t="e">
        <f t="shared" si="7"/>
        <v>#N/A</v>
      </c>
      <c r="H111" s="97" t="e">
        <f t="shared" si="8"/>
        <v>#N/A</v>
      </c>
      <c r="I111" s="28" t="str">
        <f t="shared" si="9"/>
        <v/>
      </c>
      <c r="J111" s="40"/>
      <c r="K111" s="19"/>
      <c r="L111" s="40"/>
      <c r="M111" s="19"/>
      <c r="N111" s="19"/>
      <c r="O111" s="19"/>
      <c r="P111" s="19"/>
      <c r="Q111" s="40"/>
      <c r="R111" s="40"/>
      <c r="S111" s="40"/>
      <c r="T111" s="40"/>
      <c r="U111" s="40"/>
      <c r="V111" s="19"/>
    </row>
    <row r="112" spans="1:22" ht="15.75" thickBot="1" x14ac:dyDescent="0.3">
      <c r="A112" s="28">
        <v>98</v>
      </c>
      <c r="B112" s="103"/>
      <c r="C112" s="106"/>
      <c r="D112" s="106"/>
      <c r="E112" s="95" t="e">
        <f t="shared" si="5"/>
        <v>#N/A</v>
      </c>
      <c r="F112" s="96" t="e">
        <f t="shared" si="6"/>
        <v>#N/A</v>
      </c>
      <c r="G112" s="96" t="e">
        <f t="shared" si="7"/>
        <v>#N/A</v>
      </c>
      <c r="H112" s="97" t="e">
        <f t="shared" si="8"/>
        <v>#N/A</v>
      </c>
      <c r="I112" s="28" t="str">
        <f t="shared" si="9"/>
        <v/>
      </c>
      <c r="J112" s="19"/>
      <c r="K112" s="19"/>
      <c r="L112" s="19"/>
      <c r="M112" s="19"/>
      <c r="N112" s="19"/>
      <c r="O112" s="19"/>
      <c r="P112" s="19"/>
      <c r="Q112" s="19"/>
      <c r="R112" s="19"/>
      <c r="S112" s="19"/>
      <c r="T112" s="19"/>
      <c r="U112" s="19"/>
      <c r="V112" s="19"/>
    </row>
    <row r="113" spans="1:22" ht="15.75" thickBot="1" x14ac:dyDescent="0.3">
      <c r="A113" s="28">
        <v>99</v>
      </c>
      <c r="B113" s="103"/>
      <c r="C113" s="106"/>
      <c r="D113" s="106"/>
      <c r="E113" s="95" t="e">
        <f t="shared" si="5"/>
        <v>#N/A</v>
      </c>
      <c r="F113" s="96" t="e">
        <f t="shared" si="6"/>
        <v>#N/A</v>
      </c>
      <c r="G113" s="96" t="e">
        <f t="shared" si="7"/>
        <v>#N/A</v>
      </c>
      <c r="H113" s="97" t="e">
        <f t="shared" si="8"/>
        <v>#N/A</v>
      </c>
      <c r="I113" s="28" t="str">
        <f t="shared" si="9"/>
        <v/>
      </c>
      <c r="J113" s="31"/>
      <c r="K113" s="19"/>
      <c r="L113" s="19"/>
      <c r="M113" s="19"/>
      <c r="N113" s="19"/>
      <c r="O113" s="19"/>
      <c r="P113" s="19"/>
      <c r="Q113" s="19"/>
      <c r="R113" s="19"/>
      <c r="S113" s="19"/>
      <c r="T113" s="19"/>
      <c r="U113" s="19"/>
      <c r="V113" s="19"/>
    </row>
    <row r="114" spans="1:22" ht="15.75" thickBot="1" x14ac:dyDescent="0.3">
      <c r="A114" s="28">
        <v>100</v>
      </c>
      <c r="B114" s="103"/>
      <c r="C114" s="106"/>
      <c r="D114" s="106"/>
      <c r="E114" s="95" t="e">
        <f t="shared" si="5"/>
        <v>#N/A</v>
      </c>
      <c r="F114" s="96" t="e">
        <f t="shared" si="6"/>
        <v>#N/A</v>
      </c>
      <c r="G114" s="96" t="e">
        <f t="shared" si="7"/>
        <v>#N/A</v>
      </c>
      <c r="H114" s="97" t="e">
        <f t="shared" si="8"/>
        <v>#N/A</v>
      </c>
      <c r="I114" s="28" t="str">
        <f t="shared" si="9"/>
        <v/>
      </c>
      <c r="J114" s="31"/>
      <c r="K114" s="19"/>
      <c r="L114" s="19"/>
      <c r="M114" s="19"/>
      <c r="N114" s="19"/>
      <c r="O114" s="19"/>
      <c r="P114" s="19"/>
      <c r="Q114" s="19"/>
      <c r="R114" s="19"/>
      <c r="S114" s="19"/>
      <c r="T114" s="19"/>
      <c r="U114" s="19"/>
      <c r="V114" s="19"/>
    </row>
    <row r="115" spans="1:22"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row>
  </sheetData>
  <sheetProtection algorithmName="SHA-512" hashValue="dNL51HWR8xSembZLX3wRoCswcd+z+0Q9nVgcgn89wozLFoKnTJMOYwG4r9zn8C6LFQPxaMGAuea6jownRm0Myg==" saltValue="YUNyOFBj6YsVy15OSiKRmw==" spinCount="100000" sheet="1" scenarios="1" formatCells="0"/>
  <mergeCells count="9">
    <mergeCell ref="J37:K37"/>
    <mergeCell ref="L7:Q7"/>
    <mergeCell ref="L6:Q6"/>
    <mergeCell ref="L5:Q5"/>
    <mergeCell ref="C7:D7"/>
    <mergeCell ref="C8:D8"/>
    <mergeCell ref="C9:D9"/>
    <mergeCell ref="C10:D10"/>
    <mergeCell ref="C12:D12"/>
  </mergeCells>
  <conditionalFormatting sqref="E15">
    <cfRule type="cellIs" dxfId="1995" priority="199" stopIfTrue="1" operator="greaterThan">
      <formula>$H$15</formula>
    </cfRule>
    <cfRule type="cellIs" dxfId="1994" priority="200" stopIfTrue="1" operator="lessThan">
      <formula>$G$15</formula>
    </cfRule>
  </conditionalFormatting>
  <conditionalFormatting sqref="E16">
    <cfRule type="cellIs" dxfId="1993" priority="197" stopIfTrue="1" operator="greaterThan">
      <formula>$H$16</formula>
    </cfRule>
    <cfRule type="cellIs" dxfId="1992" priority="198" stopIfTrue="1" operator="lessThan">
      <formula>$G$16</formula>
    </cfRule>
  </conditionalFormatting>
  <conditionalFormatting sqref="E17">
    <cfRule type="cellIs" dxfId="1991" priority="195" stopIfTrue="1" operator="greaterThan">
      <formula>$H$17</formula>
    </cfRule>
    <cfRule type="cellIs" dxfId="1990" priority="196" stopIfTrue="1" operator="lessThan">
      <formula>$G$17</formula>
    </cfRule>
  </conditionalFormatting>
  <conditionalFormatting sqref="E18">
    <cfRule type="cellIs" dxfId="1989" priority="193" stopIfTrue="1" operator="greaterThan">
      <formula>$H$18</formula>
    </cfRule>
    <cfRule type="cellIs" dxfId="1988" priority="194" stopIfTrue="1" operator="lessThan">
      <formula>$G$18</formula>
    </cfRule>
  </conditionalFormatting>
  <conditionalFormatting sqref="E19">
    <cfRule type="cellIs" dxfId="1987" priority="191" stopIfTrue="1" operator="greaterThan">
      <formula>$H$19</formula>
    </cfRule>
    <cfRule type="cellIs" dxfId="1986" priority="192" stopIfTrue="1" operator="lessThan">
      <formula>$G$19</formula>
    </cfRule>
  </conditionalFormatting>
  <conditionalFormatting sqref="E20">
    <cfRule type="cellIs" dxfId="1985" priority="189" stopIfTrue="1" operator="greaterThan">
      <formula>$H$20</formula>
    </cfRule>
    <cfRule type="cellIs" dxfId="1984" priority="190" stopIfTrue="1" operator="lessThan">
      <formula>$G$20</formula>
    </cfRule>
  </conditionalFormatting>
  <conditionalFormatting sqref="E21">
    <cfRule type="cellIs" dxfId="1983" priority="187" stopIfTrue="1" operator="greaterThan">
      <formula>$H$21</formula>
    </cfRule>
    <cfRule type="cellIs" dxfId="1982" priority="188" stopIfTrue="1" operator="lessThan">
      <formula>$G$21</formula>
    </cfRule>
  </conditionalFormatting>
  <conditionalFormatting sqref="E22">
    <cfRule type="cellIs" dxfId="1981" priority="185" stopIfTrue="1" operator="greaterThan">
      <formula>$H$22</formula>
    </cfRule>
    <cfRule type="cellIs" dxfId="1980" priority="186" stopIfTrue="1" operator="lessThan">
      <formula>$G$22</formula>
    </cfRule>
  </conditionalFormatting>
  <conditionalFormatting sqref="E23">
    <cfRule type="cellIs" dxfId="1979" priority="183" stopIfTrue="1" operator="greaterThan">
      <formula>$H$23</formula>
    </cfRule>
    <cfRule type="cellIs" dxfId="1978" priority="184" stopIfTrue="1" operator="lessThan">
      <formula>$G$23</formula>
    </cfRule>
  </conditionalFormatting>
  <conditionalFormatting sqref="E24">
    <cfRule type="cellIs" dxfId="1977" priority="181" stopIfTrue="1" operator="greaterThan">
      <formula>$H$24</formula>
    </cfRule>
    <cfRule type="cellIs" dxfId="1976" priority="182" stopIfTrue="1" operator="lessThan">
      <formula>$G$24</formula>
    </cfRule>
  </conditionalFormatting>
  <conditionalFormatting sqref="E25">
    <cfRule type="cellIs" dxfId="1975" priority="179" stopIfTrue="1" operator="greaterThan">
      <formula>$H$25</formula>
    </cfRule>
    <cfRule type="cellIs" dxfId="1974" priority="180" stopIfTrue="1" operator="lessThan">
      <formula>$G$25</formula>
    </cfRule>
  </conditionalFormatting>
  <conditionalFormatting sqref="E26">
    <cfRule type="cellIs" dxfId="1973" priority="177" stopIfTrue="1" operator="greaterThan">
      <formula>$H$26</formula>
    </cfRule>
    <cfRule type="cellIs" dxfId="1972" priority="178" stopIfTrue="1" operator="lessThan">
      <formula>$G$26</formula>
    </cfRule>
  </conditionalFormatting>
  <conditionalFormatting sqref="E27">
    <cfRule type="cellIs" dxfId="1971" priority="175" stopIfTrue="1" operator="greaterThan">
      <formula>$H$27</formula>
    </cfRule>
    <cfRule type="cellIs" dxfId="1970" priority="176" stopIfTrue="1" operator="lessThan">
      <formula>$G$27</formula>
    </cfRule>
  </conditionalFormatting>
  <conditionalFormatting sqref="E28">
    <cfRule type="cellIs" dxfId="1969" priority="173" stopIfTrue="1" operator="greaterThan">
      <formula>$H$28</formula>
    </cfRule>
    <cfRule type="cellIs" dxfId="1968" priority="174" stopIfTrue="1" operator="lessThan">
      <formula>$G$28</formula>
    </cfRule>
  </conditionalFormatting>
  <conditionalFormatting sqref="E29">
    <cfRule type="cellIs" dxfId="1967" priority="171" stopIfTrue="1" operator="greaterThan">
      <formula>$H$29</formula>
    </cfRule>
    <cfRule type="cellIs" dxfId="1966" priority="172" stopIfTrue="1" operator="lessThan">
      <formula>$G$29</formula>
    </cfRule>
  </conditionalFormatting>
  <conditionalFormatting sqref="E30">
    <cfRule type="cellIs" dxfId="1965" priority="169" stopIfTrue="1" operator="greaterThan">
      <formula>$H$30</formula>
    </cfRule>
    <cfRule type="cellIs" dxfId="1964" priority="170" stopIfTrue="1" operator="lessThan">
      <formula>$G$30</formula>
    </cfRule>
  </conditionalFormatting>
  <conditionalFormatting sqref="E31">
    <cfRule type="cellIs" dxfId="1963" priority="167" stopIfTrue="1" operator="greaterThan">
      <formula>$H$31</formula>
    </cfRule>
    <cfRule type="cellIs" dxfId="1962" priority="168" stopIfTrue="1" operator="lessThan">
      <formula>$G$31</formula>
    </cfRule>
  </conditionalFormatting>
  <conditionalFormatting sqref="E32">
    <cfRule type="cellIs" dxfId="1961" priority="165" stopIfTrue="1" operator="greaterThan">
      <formula>$H$32</formula>
    </cfRule>
    <cfRule type="cellIs" dxfId="1960" priority="166" stopIfTrue="1" operator="lessThan">
      <formula>$G$32</formula>
    </cfRule>
  </conditionalFormatting>
  <conditionalFormatting sqref="E33">
    <cfRule type="cellIs" dxfId="1959" priority="163" stopIfTrue="1" operator="greaterThan">
      <formula>$H$33</formula>
    </cfRule>
    <cfRule type="cellIs" dxfId="1958" priority="164" stopIfTrue="1" operator="lessThan">
      <formula>$G$33</formula>
    </cfRule>
  </conditionalFormatting>
  <conditionalFormatting sqref="E34">
    <cfRule type="cellIs" dxfId="1957" priority="161" stopIfTrue="1" operator="greaterThan">
      <formula>$H$34</formula>
    </cfRule>
    <cfRule type="cellIs" dxfId="1956" priority="162" stopIfTrue="1" operator="lessThan">
      <formula>$G$34</formula>
    </cfRule>
  </conditionalFormatting>
  <conditionalFormatting sqref="E35">
    <cfRule type="cellIs" dxfId="1955" priority="159" stopIfTrue="1" operator="greaterThan">
      <formula>$H$35</formula>
    </cfRule>
    <cfRule type="cellIs" dxfId="1954" priority="160" stopIfTrue="1" operator="lessThan">
      <formula>$G$35</formula>
    </cfRule>
  </conditionalFormatting>
  <conditionalFormatting sqref="E36">
    <cfRule type="cellIs" dxfId="1953" priority="157" stopIfTrue="1" operator="greaterThan">
      <formula>$H$36</formula>
    </cfRule>
    <cfRule type="cellIs" dxfId="1952" priority="158" stopIfTrue="1" operator="lessThan">
      <formula>$G$36</formula>
    </cfRule>
  </conditionalFormatting>
  <conditionalFormatting sqref="E37">
    <cfRule type="cellIs" dxfId="1951" priority="155" stopIfTrue="1" operator="greaterThan">
      <formula>$H$37</formula>
    </cfRule>
    <cfRule type="cellIs" dxfId="1950" priority="156" stopIfTrue="1" operator="lessThan">
      <formula>$G$37</formula>
    </cfRule>
  </conditionalFormatting>
  <conditionalFormatting sqref="E38">
    <cfRule type="cellIs" dxfId="1949" priority="153" stopIfTrue="1" operator="greaterThan">
      <formula>$H$38</formula>
    </cfRule>
    <cfRule type="cellIs" dxfId="1948" priority="154" stopIfTrue="1" operator="lessThan">
      <formula>$G$38</formula>
    </cfRule>
  </conditionalFormatting>
  <conditionalFormatting sqref="E39">
    <cfRule type="cellIs" dxfId="1947" priority="151" stopIfTrue="1" operator="greaterThan">
      <formula>$H$39</formula>
    </cfRule>
    <cfRule type="cellIs" dxfId="1946" priority="152" stopIfTrue="1" operator="lessThan">
      <formula>$G$39</formula>
    </cfRule>
  </conditionalFormatting>
  <conditionalFormatting sqref="E40">
    <cfRule type="cellIs" dxfId="1945" priority="149" stopIfTrue="1" operator="greaterThan">
      <formula>$H$40</formula>
    </cfRule>
    <cfRule type="cellIs" dxfId="1944" priority="150" stopIfTrue="1" operator="lessThan">
      <formula>$G$40</formula>
    </cfRule>
  </conditionalFormatting>
  <conditionalFormatting sqref="E41">
    <cfRule type="cellIs" dxfId="1943" priority="147" stopIfTrue="1" operator="greaterThan">
      <formula>$H$41</formula>
    </cfRule>
    <cfRule type="cellIs" dxfId="1942" priority="148" stopIfTrue="1" operator="lessThan">
      <formula>$G$41</formula>
    </cfRule>
  </conditionalFormatting>
  <conditionalFormatting sqref="E42">
    <cfRule type="cellIs" dxfId="1941" priority="145" stopIfTrue="1" operator="greaterThan">
      <formula>$H$42</formula>
    </cfRule>
    <cfRule type="cellIs" dxfId="1940" priority="146" stopIfTrue="1" operator="lessThan">
      <formula>$G$42</formula>
    </cfRule>
  </conditionalFormatting>
  <conditionalFormatting sqref="E43">
    <cfRule type="cellIs" dxfId="1939" priority="143" stopIfTrue="1" operator="greaterThan">
      <formula>$H$43</formula>
    </cfRule>
    <cfRule type="cellIs" dxfId="1938" priority="144" stopIfTrue="1" operator="lessThan">
      <formula>$G$43</formula>
    </cfRule>
  </conditionalFormatting>
  <conditionalFormatting sqref="E44">
    <cfRule type="cellIs" dxfId="1937" priority="141" stopIfTrue="1" operator="greaterThan">
      <formula>$H$44</formula>
    </cfRule>
    <cfRule type="cellIs" dxfId="1936" priority="142" stopIfTrue="1" operator="lessThan">
      <formula>$G$44</formula>
    </cfRule>
  </conditionalFormatting>
  <conditionalFormatting sqref="E45">
    <cfRule type="cellIs" dxfId="1935" priority="139" stopIfTrue="1" operator="greaterThan">
      <formula>$H$45</formula>
    </cfRule>
    <cfRule type="cellIs" dxfId="1934" priority="140" stopIfTrue="1" operator="lessThan">
      <formula>$G$45</formula>
    </cfRule>
  </conditionalFormatting>
  <conditionalFormatting sqref="E46">
    <cfRule type="cellIs" dxfId="1933" priority="137" stopIfTrue="1" operator="greaterThan">
      <formula>$H$46</formula>
    </cfRule>
    <cfRule type="cellIs" dxfId="1932" priority="138" stopIfTrue="1" operator="lessThan">
      <formula>$G$46</formula>
    </cfRule>
  </conditionalFormatting>
  <conditionalFormatting sqref="E47">
    <cfRule type="cellIs" dxfId="1931" priority="135" stopIfTrue="1" operator="greaterThan">
      <formula>$H$47</formula>
    </cfRule>
    <cfRule type="cellIs" dxfId="1930" priority="136" stopIfTrue="1" operator="lessThan">
      <formula>$G$47</formula>
    </cfRule>
  </conditionalFormatting>
  <conditionalFormatting sqref="E48">
    <cfRule type="cellIs" dxfId="1929" priority="133" stopIfTrue="1" operator="greaterThan">
      <formula>$H$48</formula>
    </cfRule>
    <cfRule type="cellIs" dxfId="1928" priority="134" stopIfTrue="1" operator="lessThan">
      <formula>$G$48</formula>
    </cfRule>
  </conditionalFormatting>
  <conditionalFormatting sqref="E49">
    <cfRule type="cellIs" dxfId="1927" priority="131" stopIfTrue="1" operator="greaterThan">
      <formula>$H$49</formula>
    </cfRule>
    <cfRule type="cellIs" dxfId="1926" priority="132" stopIfTrue="1" operator="lessThan">
      <formula>$G$49</formula>
    </cfRule>
  </conditionalFormatting>
  <conditionalFormatting sqref="E50">
    <cfRule type="cellIs" dxfId="1925" priority="129" stopIfTrue="1" operator="greaterThan">
      <formula>$H$50</formula>
    </cfRule>
    <cfRule type="cellIs" dxfId="1924" priority="130" stopIfTrue="1" operator="lessThan">
      <formula>$G$50</formula>
    </cfRule>
  </conditionalFormatting>
  <conditionalFormatting sqref="E51">
    <cfRule type="cellIs" dxfId="1923" priority="127" stopIfTrue="1" operator="greaterThan">
      <formula>$H$51</formula>
    </cfRule>
    <cfRule type="cellIs" dxfId="1922" priority="128" stopIfTrue="1" operator="lessThan">
      <formula>$G$51</formula>
    </cfRule>
  </conditionalFormatting>
  <conditionalFormatting sqref="E52">
    <cfRule type="cellIs" dxfId="1921" priority="125" stopIfTrue="1" operator="greaterThan">
      <formula>$H$52</formula>
    </cfRule>
    <cfRule type="cellIs" dxfId="1920" priority="126" stopIfTrue="1" operator="lessThan">
      <formula>$G$52</formula>
    </cfRule>
  </conditionalFormatting>
  <conditionalFormatting sqref="E53">
    <cfRule type="cellIs" dxfId="1919" priority="123" stopIfTrue="1" operator="greaterThan">
      <formula>$H$53</formula>
    </cfRule>
    <cfRule type="cellIs" dxfId="1918" priority="124" stopIfTrue="1" operator="lessThan">
      <formula>$G$53</formula>
    </cfRule>
  </conditionalFormatting>
  <conditionalFormatting sqref="E54">
    <cfRule type="cellIs" dxfId="1917" priority="121" stopIfTrue="1" operator="greaterThan">
      <formula>$H$54</formula>
    </cfRule>
    <cfRule type="cellIs" dxfId="1916" priority="122" stopIfTrue="1" operator="lessThan">
      <formula>$G$54</formula>
    </cfRule>
  </conditionalFormatting>
  <conditionalFormatting sqref="E55">
    <cfRule type="cellIs" dxfId="1915" priority="119" stopIfTrue="1" operator="greaterThan">
      <formula>$H$55</formula>
    </cfRule>
    <cfRule type="cellIs" dxfId="1914" priority="120" stopIfTrue="1" operator="lessThan">
      <formula>$G$55</formula>
    </cfRule>
  </conditionalFormatting>
  <conditionalFormatting sqref="E56">
    <cfRule type="cellIs" dxfId="1913" priority="117" stopIfTrue="1" operator="greaterThan">
      <formula>$H$56</formula>
    </cfRule>
    <cfRule type="cellIs" dxfId="1912" priority="118" stopIfTrue="1" operator="lessThan">
      <formula>$G$56</formula>
    </cfRule>
  </conditionalFormatting>
  <conditionalFormatting sqref="E57">
    <cfRule type="cellIs" dxfId="1911" priority="115" stopIfTrue="1" operator="greaterThan">
      <formula>$H$57</formula>
    </cfRule>
    <cfRule type="cellIs" dxfId="1910" priority="116" stopIfTrue="1" operator="lessThan">
      <formula>$G$57</formula>
    </cfRule>
  </conditionalFormatting>
  <conditionalFormatting sqref="E58">
    <cfRule type="cellIs" dxfId="1909" priority="113" stopIfTrue="1" operator="greaterThan">
      <formula>$H$58</formula>
    </cfRule>
    <cfRule type="cellIs" dxfId="1908" priority="114" stopIfTrue="1" operator="lessThan">
      <formula>$G$58</formula>
    </cfRule>
  </conditionalFormatting>
  <conditionalFormatting sqref="E59">
    <cfRule type="cellIs" dxfId="1907" priority="111" stopIfTrue="1" operator="greaterThan">
      <formula>$H$59</formula>
    </cfRule>
    <cfRule type="cellIs" dxfId="1906" priority="112" stopIfTrue="1" operator="lessThan">
      <formula>$G$59</formula>
    </cfRule>
  </conditionalFormatting>
  <conditionalFormatting sqref="E60">
    <cfRule type="cellIs" dxfId="1905" priority="109" stopIfTrue="1" operator="greaterThan">
      <formula>$H$60</formula>
    </cfRule>
    <cfRule type="cellIs" dxfId="1904" priority="110" stopIfTrue="1" operator="lessThan">
      <formula>$G$60</formula>
    </cfRule>
  </conditionalFormatting>
  <conditionalFormatting sqref="E61">
    <cfRule type="cellIs" dxfId="1903" priority="107" stopIfTrue="1" operator="greaterThan">
      <formula>$H$61</formula>
    </cfRule>
    <cfRule type="cellIs" dxfId="1902" priority="108" stopIfTrue="1" operator="lessThan">
      <formula>$G$61</formula>
    </cfRule>
  </conditionalFormatting>
  <conditionalFormatting sqref="E62">
    <cfRule type="cellIs" dxfId="1901" priority="105" stopIfTrue="1" operator="greaterThan">
      <formula>$H$62</formula>
    </cfRule>
    <cfRule type="cellIs" dxfId="1900" priority="106" stopIfTrue="1" operator="lessThan">
      <formula>$G$62</formula>
    </cfRule>
  </conditionalFormatting>
  <conditionalFormatting sqref="E63">
    <cfRule type="cellIs" dxfId="1899" priority="103" stopIfTrue="1" operator="greaterThan">
      <formula>$H$63</formula>
    </cfRule>
    <cfRule type="cellIs" dxfId="1898" priority="104" stopIfTrue="1" operator="lessThan">
      <formula>$G$63</formula>
    </cfRule>
  </conditionalFormatting>
  <conditionalFormatting sqref="E64">
    <cfRule type="cellIs" dxfId="1897" priority="101" stopIfTrue="1" operator="greaterThan">
      <formula>$H$64</formula>
    </cfRule>
    <cfRule type="cellIs" dxfId="1896" priority="102" stopIfTrue="1" operator="lessThan">
      <formula>$G$64</formula>
    </cfRule>
  </conditionalFormatting>
  <conditionalFormatting sqref="E65">
    <cfRule type="cellIs" dxfId="1895" priority="99" stopIfTrue="1" operator="greaterThan">
      <formula>$H$65</formula>
    </cfRule>
    <cfRule type="cellIs" dxfId="1894" priority="100" stopIfTrue="1" operator="lessThan">
      <formula>$G$65</formula>
    </cfRule>
  </conditionalFormatting>
  <conditionalFormatting sqref="E66">
    <cfRule type="cellIs" dxfId="1893" priority="97" stopIfTrue="1" operator="greaterThan">
      <formula>$H$66</formula>
    </cfRule>
    <cfRule type="cellIs" dxfId="1892" priority="98" stopIfTrue="1" operator="lessThan">
      <formula>$G$66</formula>
    </cfRule>
  </conditionalFormatting>
  <conditionalFormatting sqref="E67">
    <cfRule type="cellIs" dxfId="1891" priority="95" stopIfTrue="1" operator="greaterThan">
      <formula>$H$67</formula>
    </cfRule>
    <cfRule type="cellIs" dxfId="1890" priority="96" stopIfTrue="1" operator="lessThan">
      <formula>$G$67</formula>
    </cfRule>
  </conditionalFormatting>
  <conditionalFormatting sqref="E68">
    <cfRule type="cellIs" dxfId="1889" priority="93" stopIfTrue="1" operator="greaterThan">
      <formula>$H$68</formula>
    </cfRule>
    <cfRule type="cellIs" dxfId="1888" priority="94" stopIfTrue="1" operator="lessThan">
      <formula>$G$68</formula>
    </cfRule>
  </conditionalFormatting>
  <conditionalFormatting sqref="E69">
    <cfRule type="cellIs" dxfId="1887" priority="91" stopIfTrue="1" operator="greaterThan">
      <formula>$H$69</formula>
    </cfRule>
    <cfRule type="cellIs" dxfId="1886" priority="92" stopIfTrue="1" operator="lessThan">
      <formula>$G$69</formula>
    </cfRule>
  </conditionalFormatting>
  <conditionalFormatting sqref="E70">
    <cfRule type="cellIs" dxfId="1885" priority="89" stopIfTrue="1" operator="greaterThan">
      <formula>$H$70</formula>
    </cfRule>
    <cfRule type="cellIs" dxfId="1884" priority="90" stopIfTrue="1" operator="lessThan">
      <formula>$G$70</formula>
    </cfRule>
  </conditionalFormatting>
  <conditionalFormatting sqref="E71">
    <cfRule type="cellIs" dxfId="1883" priority="87" stopIfTrue="1" operator="greaterThan">
      <formula>$H$71</formula>
    </cfRule>
    <cfRule type="cellIs" dxfId="1882" priority="88" stopIfTrue="1" operator="lessThan">
      <formula>$G$71</formula>
    </cfRule>
  </conditionalFormatting>
  <conditionalFormatting sqref="E72">
    <cfRule type="cellIs" dxfId="1881" priority="85" stopIfTrue="1" operator="greaterThan">
      <formula>$H$72</formula>
    </cfRule>
    <cfRule type="cellIs" dxfId="1880" priority="86" stopIfTrue="1" operator="lessThan">
      <formula>$G$72</formula>
    </cfRule>
  </conditionalFormatting>
  <conditionalFormatting sqref="E73">
    <cfRule type="cellIs" dxfId="1879" priority="83" stopIfTrue="1" operator="greaterThan">
      <formula>$H$73</formula>
    </cfRule>
    <cfRule type="cellIs" dxfId="1878" priority="84" stopIfTrue="1" operator="lessThan">
      <formula>$G$73</formula>
    </cfRule>
  </conditionalFormatting>
  <conditionalFormatting sqref="E74">
    <cfRule type="cellIs" dxfId="1877" priority="81" stopIfTrue="1" operator="greaterThan">
      <formula>$H$74</formula>
    </cfRule>
    <cfRule type="cellIs" dxfId="1876" priority="82" stopIfTrue="1" operator="lessThan">
      <formula>$G$74</formula>
    </cfRule>
  </conditionalFormatting>
  <conditionalFormatting sqref="E75">
    <cfRule type="cellIs" dxfId="1875" priority="79" stopIfTrue="1" operator="greaterThan">
      <formula>$H$75</formula>
    </cfRule>
    <cfRule type="cellIs" dxfId="1874" priority="80" stopIfTrue="1" operator="lessThan">
      <formula>$G$75</formula>
    </cfRule>
  </conditionalFormatting>
  <conditionalFormatting sqref="E76">
    <cfRule type="cellIs" dxfId="1873" priority="77" stopIfTrue="1" operator="greaterThan">
      <formula>$H$76</formula>
    </cfRule>
    <cfRule type="cellIs" dxfId="1872" priority="78" stopIfTrue="1" operator="lessThan">
      <formula>$G$76</formula>
    </cfRule>
  </conditionalFormatting>
  <conditionalFormatting sqref="E77">
    <cfRule type="cellIs" dxfId="1871" priority="75" stopIfTrue="1" operator="greaterThan">
      <formula>$H$77</formula>
    </cfRule>
    <cfRule type="cellIs" dxfId="1870" priority="76" stopIfTrue="1" operator="lessThan">
      <formula>$G$77</formula>
    </cfRule>
  </conditionalFormatting>
  <conditionalFormatting sqref="E78">
    <cfRule type="cellIs" dxfId="1869" priority="73" stopIfTrue="1" operator="greaterThan">
      <formula>$H$78</formula>
    </cfRule>
    <cfRule type="cellIs" dxfId="1868" priority="74" stopIfTrue="1" operator="lessThan">
      <formula>$G$78</formula>
    </cfRule>
  </conditionalFormatting>
  <conditionalFormatting sqref="E79">
    <cfRule type="cellIs" dxfId="1867" priority="71" stopIfTrue="1" operator="greaterThan">
      <formula>$H$79</formula>
    </cfRule>
    <cfRule type="cellIs" dxfId="1866" priority="72" stopIfTrue="1" operator="lessThan">
      <formula>$G$79</formula>
    </cfRule>
  </conditionalFormatting>
  <conditionalFormatting sqref="E80">
    <cfRule type="cellIs" dxfId="1865" priority="69" stopIfTrue="1" operator="greaterThan">
      <formula>$H$80</formula>
    </cfRule>
    <cfRule type="cellIs" dxfId="1864" priority="70" stopIfTrue="1" operator="lessThan">
      <formula>$G$80</formula>
    </cfRule>
  </conditionalFormatting>
  <conditionalFormatting sqref="E81">
    <cfRule type="cellIs" dxfId="1863" priority="67" stopIfTrue="1" operator="greaterThan">
      <formula>$H$81</formula>
    </cfRule>
    <cfRule type="cellIs" dxfId="1862" priority="68" stopIfTrue="1" operator="lessThan">
      <formula>$G$81</formula>
    </cfRule>
  </conditionalFormatting>
  <conditionalFormatting sqref="E82">
    <cfRule type="cellIs" dxfId="1861" priority="65" stopIfTrue="1" operator="greaterThan">
      <formula>$H$82</formula>
    </cfRule>
    <cfRule type="cellIs" dxfId="1860" priority="66" stopIfTrue="1" operator="lessThan">
      <formula>$G$82</formula>
    </cfRule>
  </conditionalFormatting>
  <conditionalFormatting sqref="E83">
    <cfRule type="cellIs" dxfId="1859" priority="63" stopIfTrue="1" operator="greaterThan">
      <formula>$H$83</formula>
    </cfRule>
    <cfRule type="cellIs" dxfId="1858" priority="64" stopIfTrue="1" operator="lessThan">
      <formula>$G$83</formula>
    </cfRule>
  </conditionalFormatting>
  <conditionalFormatting sqref="E84">
    <cfRule type="cellIs" dxfId="1857" priority="61" stopIfTrue="1" operator="greaterThan">
      <formula>$H$84</formula>
    </cfRule>
    <cfRule type="cellIs" dxfId="1856" priority="62" stopIfTrue="1" operator="lessThan">
      <formula>$G$84</formula>
    </cfRule>
  </conditionalFormatting>
  <conditionalFormatting sqref="E85">
    <cfRule type="cellIs" dxfId="1855" priority="59" stopIfTrue="1" operator="greaterThan">
      <formula>$H$85</formula>
    </cfRule>
    <cfRule type="cellIs" dxfId="1854" priority="60" stopIfTrue="1" operator="lessThan">
      <formula>$G$85</formula>
    </cfRule>
  </conditionalFormatting>
  <conditionalFormatting sqref="E86">
    <cfRule type="cellIs" dxfId="1853" priority="57" stopIfTrue="1" operator="greaterThan">
      <formula>$H$86</formula>
    </cfRule>
    <cfRule type="cellIs" dxfId="1852" priority="58" stopIfTrue="1" operator="lessThan">
      <formula>$G$86</formula>
    </cfRule>
  </conditionalFormatting>
  <conditionalFormatting sqref="E87">
    <cfRule type="cellIs" dxfId="1851" priority="55" stopIfTrue="1" operator="greaterThan">
      <formula>$H$87</formula>
    </cfRule>
    <cfRule type="cellIs" dxfId="1850" priority="56" stopIfTrue="1" operator="lessThan">
      <formula>$G$87</formula>
    </cfRule>
  </conditionalFormatting>
  <conditionalFormatting sqref="E88">
    <cfRule type="cellIs" dxfId="1849" priority="53" stopIfTrue="1" operator="greaterThan">
      <formula>$H$88</formula>
    </cfRule>
    <cfRule type="cellIs" dxfId="1848" priority="54" stopIfTrue="1" operator="lessThan">
      <formula>$G$88</formula>
    </cfRule>
  </conditionalFormatting>
  <conditionalFormatting sqref="E89">
    <cfRule type="cellIs" dxfId="1847" priority="51" stopIfTrue="1" operator="greaterThan">
      <formula>$H$89</formula>
    </cfRule>
    <cfRule type="cellIs" dxfId="1846" priority="52" stopIfTrue="1" operator="lessThan">
      <formula>$G$89</formula>
    </cfRule>
  </conditionalFormatting>
  <conditionalFormatting sqref="E90">
    <cfRule type="cellIs" dxfId="1845" priority="49" stopIfTrue="1" operator="greaterThan">
      <formula>$H$90</formula>
    </cfRule>
    <cfRule type="cellIs" dxfId="1844" priority="50" stopIfTrue="1" operator="lessThan">
      <formula>$G$90</formula>
    </cfRule>
  </conditionalFormatting>
  <conditionalFormatting sqref="E91">
    <cfRule type="cellIs" dxfId="1843" priority="47" stopIfTrue="1" operator="greaterThan">
      <formula>$H$91</formula>
    </cfRule>
    <cfRule type="cellIs" dxfId="1842" priority="48" stopIfTrue="1" operator="lessThan">
      <formula>$G$91</formula>
    </cfRule>
  </conditionalFormatting>
  <conditionalFormatting sqref="E92">
    <cfRule type="cellIs" dxfId="1841" priority="45" stopIfTrue="1" operator="greaterThan">
      <formula>$H$92</formula>
    </cfRule>
    <cfRule type="cellIs" dxfId="1840" priority="46" stopIfTrue="1" operator="lessThan">
      <formula>$G$92</formula>
    </cfRule>
  </conditionalFormatting>
  <conditionalFormatting sqref="E93">
    <cfRule type="cellIs" dxfId="1839" priority="43" stopIfTrue="1" operator="greaterThan">
      <formula>$H$93</formula>
    </cfRule>
    <cfRule type="cellIs" dxfId="1838" priority="44" stopIfTrue="1" operator="lessThan">
      <formula>$G$93</formula>
    </cfRule>
  </conditionalFormatting>
  <conditionalFormatting sqref="E94">
    <cfRule type="cellIs" dxfId="1837" priority="41" stopIfTrue="1" operator="greaterThan">
      <formula>$H$94</formula>
    </cfRule>
    <cfRule type="cellIs" dxfId="1836" priority="42" stopIfTrue="1" operator="lessThan">
      <formula>$G$94</formula>
    </cfRule>
  </conditionalFormatting>
  <conditionalFormatting sqref="E95">
    <cfRule type="cellIs" dxfId="1835" priority="39" stopIfTrue="1" operator="greaterThan">
      <formula>$H$95</formula>
    </cfRule>
    <cfRule type="cellIs" dxfId="1834" priority="40" stopIfTrue="1" operator="lessThan">
      <formula>$G$95</formula>
    </cfRule>
  </conditionalFormatting>
  <conditionalFormatting sqref="E96">
    <cfRule type="cellIs" dxfId="1833" priority="37" stopIfTrue="1" operator="greaterThan">
      <formula>$H$96</formula>
    </cfRule>
    <cfRule type="cellIs" dxfId="1832" priority="38" stopIfTrue="1" operator="lessThan">
      <formula>$G$96</formula>
    </cfRule>
  </conditionalFormatting>
  <conditionalFormatting sqref="E97">
    <cfRule type="cellIs" dxfId="1831" priority="35" stopIfTrue="1" operator="greaterThan">
      <formula>$H$97</formula>
    </cfRule>
    <cfRule type="cellIs" dxfId="1830" priority="36" stopIfTrue="1" operator="lessThan">
      <formula>$G$97</formula>
    </cfRule>
  </conditionalFormatting>
  <conditionalFormatting sqref="E98">
    <cfRule type="cellIs" dxfId="1829" priority="33" stopIfTrue="1" operator="greaterThan">
      <formula>$H$98</formula>
    </cfRule>
    <cfRule type="cellIs" dxfId="1828" priority="34" stopIfTrue="1" operator="lessThan">
      <formula>$G$98</formula>
    </cfRule>
  </conditionalFormatting>
  <conditionalFormatting sqref="E99">
    <cfRule type="cellIs" dxfId="1827" priority="31" stopIfTrue="1" operator="greaterThan">
      <formula>$H$99</formula>
    </cfRule>
    <cfRule type="cellIs" dxfId="1826" priority="32" stopIfTrue="1" operator="lessThan">
      <formula>$G$99</formula>
    </cfRule>
  </conditionalFormatting>
  <conditionalFormatting sqref="E100">
    <cfRule type="cellIs" dxfId="1825" priority="29" stopIfTrue="1" operator="greaterThan">
      <formula>$H$100</formula>
    </cfRule>
    <cfRule type="cellIs" dxfId="1824" priority="30" stopIfTrue="1" operator="lessThan">
      <formula>$G$100</formula>
    </cfRule>
  </conditionalFormatting>
  <conditionalFormatting sqref="E101">
    <cfRule type="cellIs" dxfId="1823" priority="27" stopIfTrue="1" operator="greaterThan">
      <formula>$H$101</formula>
    </cfRule>
    <cfRule type="cellIs" dxfId="1822" priority="28" stopIfTrue="1" operator="lessThan">
      <formula>$G$101</formula>
    </cfRule>
  </conditionalFormatting>
  <conditionalFormatting sqref="E102">
    <cfRule type="cellIs" dxfId="1821" priority="25" stopIfTrue="1" operator="greaterThan">
      <formula>$H$102</formula>
    </cfRule>
    <cfRule type="cellIs" dxfId="1820" priority="26" stopIfTrue="1" operator="lessThan">
      <formula>$G$102</formula>
    </cfRule>
  </conditionalFormatting>
  <conditionalFormatting sqref="E103">
    <cfRule type="cellIs" dxfId="1819" priority="23" stopIfTrue="1" operator="greaterThan">
      <formula>$H$103</formula>
    </cfRule>
    <cfRule type="cellIs" dxfId="1818" priority="24" stopIfTrue="1" operator="lessThan">
      <formula>$G$103</formula>
    </cfRule>
  </conditionalFormatting>
  <conditionalFormatting sqref="E104">
    <cfRule type="cellIs" dxfId="1817" priority="21" stopIfTrue="1" operator="greaterThan">
      <formula>$H$104</formula>
    </cfRule>
    <cfRule type="cellIs" dxfId="1816" priority="22" stopIfTrue="1" operator="lessThan">
      <formula>$G$104</formula>
    </cfRule>
  </conditionalFormatting>
  <conditionalFormatting sqref="E105">
    <cfRule type="cellIs" dxfId="1815" priority="19" stopIfTrue="1" operator="greaterThan">
      <formula>$H$105</formula>
    </cfRule>
    <cfRule type="cellIs" dxfId="1814" priority="20" stopIfTrue="1" operator="lessThan">
      <formula>$G$105</formula>
    </cfRule>
  </conditionalFormatting>
  <conditionalFormatting sqref="E106">
    <cfRule type="cellIs" dxfId="1813" priority="17" stopIfTrue="1" operator="greaterThan">
      <formula>$H$106</formula>
    </cfRule>
    <cfRule type="cellIs" dxfId="1812" priority="18" stopIfTrue="1" operator="lessThan">
      <formula>$G$106</formula>
    </cfRule>
  </conditionalFormatting>
  <conditionalFormatting sqref="E107">
    <cfRule type="cellIs" dxfId="1811" priority="15" stopIfTrue="1" operator="greaterThan">
      <formula>$H$107</formula>
    </cfRule>
    <cfRule type="cellIs" dxfId="1810" priority="16" stopIfTrue="1" operator="lessThan">
      <formula>$G$107</formula>
    </cfRule>
  </conditionalFormatting>
  <conditionalFormatting sqref="E108">
    <cfRule type="cellIs" dxfId="1809" priority="13" stopIfTrue="1" operator="greaterThan">
      <formula>$H$108</formula>
    </cfRule>
    <cfRule type="cellIs" dxfId="1808" priority="14" stopIfTrue="1" operator="lessThan">
      <formula>$G$108</formula>
    </cfRule>
  </conditionalFormatting>
  <conditionalFormatting sqref="E109">
    <cfRule type="cellIs" dxfId="1807" priority="11" stopIfTrue="1" operator="greaterThan">
      <formula>$H$109</formula>
    </cfRule>
    <cfRule type="cellIs" dxfId="1806" priority="12" stopIfTrue="1" operator="lessThan">
      <formula>$G$109</formula>
    </cfRule>
  </conditionalFormatting>
  <conditionalFormatting sqref="E110">
    <cfRule type="cellIs" dxfId="1805" priority="9" stopIfTrue="1" operator="greaterThan">
      <formula>$H$110</formula>
    </cfRule>
    <cfRule type="cellIs" dxfId="1804" priority="10" stopIfTrue="1" operator="lessThan">
      <formula>$G$110</formula>
    </cfRule>
  </conditionalFormatting>
  <conditionalFormatting sqref="E111">
    <cfRule type="cellIs" dxfId="1803" priority="7" stopIfTrue="1" operator="greaterThan">
      <formula>$H$111</formula>
    </cfRule>
    <cfRule type="cellIs" dxfId="1802" priority="8" stopIfTrue="1" operator="lessThan">
      <formula>$G$111</formula>
    </cfRule>
  </conditionalFormatting>
  <conditionalFormatting sqref="E112">
    <cfRule type="cellIs" dxfId="1801" priority="5" stopIfTrue="1" operator="greaterThan">
      <formula>$H$112</formula>
    </cfRule>
    <cfRule type="cellIs" dxfId="1800" priority="6" stopIfTrue="1" operator="lessThan">
      <formula>$G$112</formula>
    </cfRule>
  </conditionalFormatting>
  <conditionalFormatting sqref="E113">
    <cfRule type="cellIs" dxfId="1799" priority="3" stopIfTrue="1" operator="greaterThan">
      <formula>$H$113</formula>
    </cfRule>
    <cfRule type="cellIs" dxfId="1798" priority="4" stopIfTrue="1" operator="lessThan">
      <formula>$G$113</formula>
    </cfRule>
  </conditionalFormatting>
  <conditionalFormatting sqref="E114">
    <cfRule type="cellIs" dxfId="1797" priority="1" stopIfTrue="1" operator="greaterThan">
      <formula>$H$114</formula>
    </cfRule>
    <cfRule type="cellIs" dxfId="1796" priority="2" stopIfTrue="1" operator="lessThan">
      <formula>$G$114</formula>
    </cfRule>
  </conditionalFormatting>
  <dataValidations count="1">
    <dataValidation type="list" allowBlank="1" showInputMessage="1" showErrorMessage="1" sqref="L37" xr:uid="{00000000-0002-0000-0C00-000000000000}">
      <formula1>$L$38:$L$39</formula1>
    </dataValidation>
  </dataValidations>
  <hyperlinks>
    <hyperlink ref="K12:Q12" r:id="rId1" display="http://www.variation.com/techlib/brief3.html" xr:uid="{00000000-0004-0000-0C00-000000000000}"/>
    <hyperlink ref="L7" r:id="rId2" display="http://www.variation.com/techlib/brief3.html" xr:uid="{00000000-0004-0000-0C00-000001000000}"/>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V114"/>
  <sheetViews>
    <sheetView zoomScaleNormal="100" workbookViewId="0">
      <selection activeCell="B13" sqref="B13"/>
    </sheetView>
  </sheetViews>
  <sheetFormatPr defaultColWidth="12.140625" defaultRowHeight="15" x14ac:dyDescent="0.25"/>
  <cols>
    <col min="1" max="1" width="7.28515625" style="20" customWidth="1"/>
    <col min="2" max="2" width="12.140625" style="20" customWidth="1"/>
    <col min="3" max="3" width="12.85546875" style="20" customWidth="1"/>
    <col min="4" max="4" width="14.5703125" style="20" customWidth="1"/>
    <col min="5" max="5" width="18.28515625" style="20" customWidth="1"/>
    <col min="6" max="6" width="12.7109375" style="20" customWidth="1"/>
    <col min="7" max="8" width="12.140625" style="20"/>
    <col min="9" max="9" width="7.85546875" style="20" customWidth="1"/>
    <col min="10" max="10" width="12.140625" style="20"/>
    <col min="11" max="11" width="14.42578125" style="20" customWidth="1"/>
    <col min="12" max="16384" width="12.140625" style="20"/>
  </cols>
  <sheetData>
    <row r="1" spans="1:22" x14ac:dyDescent="0.25">
      <c r="A1" s="19"/>
      <c r="B1" s="19"/>
      <c r="C1" s="19"/>
      <c r="D1" s="19"/>
      <c r="E1" s="19"/>
      <c r="F1" s="19"/>
      <c r="G1" s="19"/>
      <c r="H1" s="19"/>
      <c r="I1" s="19"/>
      <c r="J1" s="19"/>
      <c r="K1" s="19"/>
      <c r="L1" s="19"/>
      <c r="M1" s="19"/>
      <c r="N1" s="19"/>
      <c r="O1" s="19"/>
      <c r="P1" s="19"/>
      <c r="Q1" s="19"/>
      <c r="R1" s="19"/>
      <c r="S1" s="19"/>
      <c r="T1" s="19"/>
      <c r="U1" s="19"/>
      <c r="V1" s="19"/>
    </row>
    <row r="2" spans="1:22" ht="23.25" x14ac:dyDescent="0.35">
      <c r="A2" s="19"/>
      <c r="B2" s="21" t="s">
        <v>17</v>
      </c>
      <c r="C2" s="19"/>
      <c r="D2" s="19"/>
      <c r="E2" s="19"/>
      <c r="F2" s="19"/>
      <c r="G2" s="19"/>
      <c r="H2" s="19"/>
      <c r="I2" s="19"/>
      <c r="J2" s="19"/>
      <c r="K2" s="19"/>
      <c r="L2" s="19"/>
      <c r="M2" s="19"/>
      <c r="N2" s="19"/>
      <c r="O2" s="19"/>
      <c r="P2" s="19"/>
      <c r="Q2" s="19"/>
      <c r="R2" s="19"/>
      <c r="S2" s="19"/>
      <c r="T2" s="19"/>
      <c r="U2" s="19"/>
      <c r="V2" s="19"/>
    </row>
    <row r="3" spans="1:22" ht="18.75" x14ac:dyDescent="0.3">
      <c r="A3" s="19"/>
      <c r="B3" s="22" t="s">
        <v>40</v>
      </c>
      <c r="C3" s="19"/>
      <c r="D3" s="19"/>
      <c r="E3" s="19"/>
      <c r="F3" s="19"/>
      <c r="G3" s="19"/>
      <c r="H3" s="19"/>
      <c r="I3" s="19"/>
      <c r="J3" s="19"/>
      <c r="K3" s="19"/>
      <c r="L3" s="19"/>
      <c r="M3" s="19"/>
      <c r="N3" s="19"/>
      <c r="O3" s="19"/>
      <c r="P3" s="19"/>
      <c r="Q3" s="19"/>
      <c r="R3" s="19"/>
      <c r="S3" s="19"/>
      <c r="T3" s="19"/>
      <c r="U3" s="19"/>
      <c r="V3" s="19"/>
    </row>
    <row r="4" spans="1:22" ht="18.75" x14ac:dyDescent="0.3">
      <c r="A4" s="19"/>
      <c r="B4" s="22"/>
      <c r="C4" s="19"/>
      <c r="D4" s="19"/>
      <c r="E4" s="19"/>
      <c r="F4" s="19"/>
      <c r="G4" s="19"/>
      <c r="H4" s="19"/>
      <c r="I4" s="19"/>
      <c r="J4" s="19"/>
      <c r="K4" s="19"/>
      <c r="L4" s="19"/>
      <c r="M4" s="19"/>
      <c r="N4" s="19"/>
      <c r="O4" s="19"/>
      <c r="P4" s="19"/>
      <c r="Q4" s="19"/>
      <c r="R4" s="19"/>
      <c r="S4" s="19"/>
      <c r="T4" s="19"/>
      <c r="U4" s="19"/>
      <c r="V4" s="19"/>
    </row>
    <row r="5" spans="1:22" ht="18.75" x14ac:dyDescent="0.3">
      <c r="A5" s="19"/>
      <c r="B5" s="4" t="s">
        <v>51</v>
      </c>
      <c r="C5" s="22"/>
      <c r="D5" s="19"/>
      <c r="E5" s="19"/>
      <c r="F5" s="19"/>
      <c r="G5" s="19"/>
      <c r="H5" s="19"/>
      <c r="I5" s="19"/>
      <c r="J5" s="19"/>
      <c r="K5" s="19"/>
      <c r="L5" s="279" t="str">
        <f>IF(AND($E$7&gt;0,ISNUMBER($E$8)),IF(AND($L$35="Adjusted",MIN($D$13:$D$112)&lt;100),"Adjusted limits are not displayed when n&lt;100.",IF(AND($L$35="3 SD",$E$8*AVERAGE($D$13:$D$112)&lt;10),"Warning:  Counts are low.  Adjusted limits are recommended.",IF(AND($L$35="3 SD",$E$8*AVERAGE($D$13:$D$112)&gt;AVERAGE($D$13:$D$112)-10),"Warning:  Counts are close to sample size.  Adjusted limits are recommended.",""))),"")</f>
        <v/>
      </c>
      <c r="M5" s="279"/>
      <c r="N5" s="279"/>
      <c r="O5" s="279"/>
      <c r="P5" s="279"/>
      <c r="Q5" s="279"/>
      <c r="R5" s="19"/>
      <c r="S5" s="19"/>
      <c r="T5" s="19"/>
      <c r="U5" s="19"/>
      <c r="V5" s="19"/>
    </row>
    <row r="6" spans="1:22" s="24" customFormat="1" x14ac:dyDescent="0.25">
      <c r="A6" s="23"/>
      <c r="B6" s="23"/>
      <c r="C6" s="23"/>
      <c r="D6" s="23"/>
      <c r="E6" s="23"/>
      <c r="F6" s="23"/>
      <c r="G6" s="23"/>
      <c r="H6" s="23"/>
      <c r="I6" s="23"/>
      <c r="J6" s="23"/>
      <c r="K6" s="23"/>
      <c r="L6" s="279" t="str">
        <f>IF(AND($E$7&gt;0,ISNUMBER($E$8)),IF(AND($L$35="Adjusted",MIN($D$13:$D$112)&lt;100),"One option is to combine intervals to increase the sample size.",IF(AND($L$35="3 SD",$E$8*AVERAGE($D$13:$D$112)&lt;10),"3 standard deviations limits will result in frequent false detections.",IF(AND($L$35="3 SD",$E$8*AVERAGE($D$13:$D$112)&gt;AVERAGE($D$13:$D$112)-10),"3 standard deviations limits will result in frequent false detections.",""))),"")</f>
        <v/>
      </c>
      <c r="M6" s="279"/>
      <c r="N6" s="279"/>
      <c r="O6" s="279"/>
      <c r="P6" s="279"/>
      <c r="Q6" s="279"/>
      <c r="R6" s="23"/>
      <c r="S6" s="23"/>
      <c r="T6" s="23"/>
      <c r="U6" s="23"/>
      <c r="V6" s="23"/>
    </row>
    <row r="7" spans="1:22" s="24" customFormat="1" ht="15.75" thickBot="1" x14ac:dyDescent="0.3">
      <c r="A7" s="23"/>
      <c r="B7" s="23"/>
      <c r="C7" s="283" t="s">
        <v>14</v>
      </c>
      <c r="D7" s="283"/>
      <c r="E7" s="25">
        <f>COUNT(E13:E112)</f>
        <v>0</v>
      </c>
      <c r="F7" s="25"/>
      <c r="G7" s="23"/>
      <c r="H7" s="23"/>
      <c r="I7" s="23"/>
      <c r="J7" s="23"/>
      <c r="K7" s="23"/>
      <c r="L7" s="279" t="str">
        <f>IF(AND($E$7&gt;0,ISNUMBER($E$8)),IF(AND($L$35="Adjusted",MIN($D$13:$D$112)&lt;100),"See Adjusted Control Limits for P Charts, Taylor (2017).",IF(AND($L$35="3 SD",$E$8*AVERAGE($D$13:$D$112)&lt;10),"See Adjusted Control Limits for P Charts, Taylor (2017).",IF(AND($L$35="3 SD",$E$8*AVERAGE($D$13:$D$112)&gt;AVERAGE($D$13:$D$112)-10),"See Adjusted Control Limits for P Charts, Taylor (2017).",""))),"")</f>
        <v/>
      </c>
      <c r="M7" s="279"/>
      <c r="N7" s="279"/>
      <c r="O7" s="279"/>
      <c r="P7" s="279"/>
      <c r="Q7" s="279"/>
      <c r="R7" s="23"/>
      <c r="S7" s="23"/>
      <c r="T7" s="23"/>
      <c r="U7" s="23"/>
      <c r="V7" s="23"/>
    </row>
    <row r="8" spans="1:22" s="24" customFormat="1" ht="15.75" thickBot="1" x14ac:dyDescent="0.3">
      <c r="A8" s="23"/>
      <c r="B8" s="23"/>
      <c r="C8" s="283" t="s">
        <v>34</v>
      </c>
      <c r="D8" s="283"/>
      <c r="E8" s="26" t="e">
        <f>'P Chart Setup'!E10</f>
        <v>#N/A</v>
      </c>
      <c r="F8" s="180" t="str">
        <f>"    Average Proportion as "&amp;C12&amp;" per "&amp;D12</f>
        <v xml:space="preserve">    Average Proportion as Failures per Units of Product</v>
      </c>
      <c r="G8" s="23"/>
      <c r="H8" s="23"/>
      <c r="I8" s="23"/>
      <c r="J8" s="23"/>
      <c r="K8" s="23"/>
      <c r="L8" s="23"/>
      <c r="M8" s="23"/>
      <c r="N8" s="23"/>
      <c r="O8" s="23"/>
      <c r="P8" s="23"/>
      <c r="Q8" s="23"/>
      <c r="R8" s="23"/>
      <c r="S8" s="23"/>
      <c r="T8" s="23"/>
      <c r="U8" s="23"/>
      <c r="V8" s="23"/>
    </row>
    <row r="9" spans="1:22" s="24" customFormat="1" ht="15.75" thickBot="1" x14ac:dyDescent="0.3">
      <c r="A9" s="23"/>
      <c r="B9" s="23"/>
      <c r="C9" s="180" t="s">
        <v>23</v>
      </c>
      <c r="D9" s="180"/>
      <c r="E9" s="26">
        <v>100</v>
      </c>
      <c r="F9" s="180" t="str">
        <f>"    Proportion on plot is "&amp;C12&amp;" per "&amp;E9&amp;" "&amp;D12</f>
        <v xml:space="preserve">    Proportion on plot is Failures per 100 Units of Product</v>
      </c>
      <c r="G9" s="23"/>
      <c r="H9" s="23"/>
      <c r="I9" s="23"/>
      <c r="J9" s="23"/>
      <c r="K9" s="23"/>
      <c r="L9" s="23"/>
      <c r="M9" s="23"/>
      <c r="N9" s="23"/>
      <c r="O9" s="23"/>
      <c r="P9" s="23"/>
      <c r="Q9" s="23"/>
      <c r="R9" s="23"/>
      <c r="S9" s="23"/>
      <c r="T9" s="23"/>
      <c r="U9" s="23"/>
      <c r="V9" s="23"/>
    </row>
    <row r="10" spans="1:22" s="24" customFormat="1" x14ac:dyDescent="0.25">
      <c r="A10" s="23"/>
      <c r="B10" s="23"/>
      <c r="C10" s="262" t="s">
        <v>54</v>
      </c>
      <c r="D10" s="262"/>
      <c r="E10" s="7" t="e">
        <f>IF(AND(ISNUMBER(E8),E8&gt;=0,E8&lt;=1,ISNUMBER(E9),E9&gt;0),E9*E8,NA())</f>
        <v>#N/A</v>
      </c>
      <c r="F10" s="180" t="str">
        <f>"    Average Proportion as "&amp;C12&amp;" per "&amp;E9&amp;" "&amp;D12</f>
        <v xml:space="preserve">    Average Proportion as Failures per 100 Units of Product</v>
      </c>
      <c r="G10" s="23"/>
      <c r="H10" s="23"/>
      <c r="I10" s="23"/>
      <c r="J10" s="23"/>
      <c r="K10" s="23"/>
      <c r="L10" s="23"/>
      <c r="M10" s="23"/>
      <c r="N10" s="23"/>
      <c r="O10" s="23"/>
      <c r="P10" s="23"/>
      <c r="Q10" s="23"/>
      <c r="R10" s="23"/>
      <c r="S10" s="23"/>
      <c r="T10" s="23"/>
      <c r="U10" s="23"/>
      <c r="V10" s="23"/>
    </row>
    <row r="11" spans="1:22" s="24" customFormat="1" ht="15.75" thickBot="1" x14ac:dyDescent="0.3">
      <c r="A11" s="23"/>
      <c r="B11" s="23"/>
      <c r="C11" s="23"/>
      <c r="D11" s="23"/>
      <c r="E11" s="23"/>
      <c r="F11" s="23"/>
      <c r="G11" s="23"/>
      <c r="H11" s="23"/>
      <c r="I11" s="27">
        <f>MAX(MIN(I13:I112)-1,0)</f>
        <v>0</v>
      </c>
      <c r="J11" s="23"/>
      <c r="K11" s="23"/>
      <c r="L11" s="182"/>
      <c r="M11" s="182"/>
      <c r="N11" s="182"/>
      <c r="O11" s="182"/>
      <c r="P11" s="182"/>
      <c r="Q11" s="23"/>
      <c r="R11" s="23"/>
      <c r="S11" s="23"/>
      <c r="T11" s="23"/>
      <c r="U11" s="23"/>
      <c r="V11" s="23"/>
    </row>
    <row r="12" spans="1:22" ht="15.75" thickBot="1" x14ac:dyDescent="0.3">
      <c r="A12" s="19"/>
      <c r="B12" s="122" t="s">
        <v>11</v>
      </c>
      <c r="C12" s="123" t="s">
        <v>35</v>
      </c>
      <c r="D12" s="123" t="s">
        <v>36</v>
      </c>
      <c r="E12" s="91" t="str">
        <f>IF(E9=1,C12,C12&amp;" per "&amp;E9)</f>
        <v>Failures per 100</v>
      </c>
      <c r="F12" s="91" t="s">
        <v>21</v>
      </c>
      <c r="G12" s="107" t="str">
        <f>IF(L35="3 SD","LCL (3 SD)","LCL (Adj.)")</f>
        <v>LCL (Adj.)</v>
      </c>
      <c r="H12" s="107" t="str">
        <f>IF(L35="3 SD","UCL (3 SD)","UCL (Adj.)")</f>
        <v>UCL (Adj.)</v>
      </c>
      <c r="I12" s="28">
        <f>MAX(MAX(I13:I112)-I11,1)</f>
        <v>1</v>
      </c>
      <c r="J12" s="19"/>
      <c r="K12" s="23"/>
      <c r="L12" s="23"/>
      <c r="M12" s="23"/>
      <c r="N12" s="23"/>
      <c r="O12" s="23"/>
      <c r="P12" s="23"/>
      <c r="Q12" s="19"/>
      <c r="R12" s="19"/>
      <c r="S12" s="19"/>
      <c r="T12" s="19"/>
      <c r="U12" s="19"/>
      <c r="V12" s="19"/>
    </row>
    <row r="13" spans="1:22" ht="15.75" thickBot="1" x14ac:dyDescent="0.3">
      <c r="A13" s="28">
        <v>1</v>
      </c>
      <c r="B13" s="92"/>
      <c r="C13" s="93"/>
      <c r="D13" s="94"/>
      <c r="E13" s="95" t="e">
        <f>IF(AND(ISNUMBER(C13),C13&gt;=0,ISNUMBER(D13),D13&gt;0,C13&lt;=D13,ISNUMBER($E$9),$E$9&gt;0),$E$9*C13/D13,NA())</f>
        <v>#N/A</v>
      </c>
      <c r="F13" s="96" t="e">
        <f>IF(AND(ISNUMBER(E13),ISNUMBER($E$8),$E$8&gt;=0,$E$8&lt;=1),$E$9*$E$8,NA())</f>
        <v>#N/A</v>
      </c>
      <c r="G13" s="96" t="e">
        <f>IF(AND(ISNUMBER(E13),ISNUMBER($E$8),$E$8&gt;=0,$E$8&lt;=1),IF(AND($L$35="Adjusted",D13*$E$8&lt;10), IF(D13&lt;100,NA(),IF($E$8&lt;=(2.78217496688721+SQRT(6.46427826534363-9.36600203111234/D13))/(D13+7.74049754637384),0,$E$9*MAX(0,$E$8-2.78217496688721*SQRT($E$8*(1-$E$8)/D13)+1.1/D13))),         IF(AND($L$35="Adjusted",D13*$E$8&gt;D13-10),IF(D13&lt;100,NA(),$E$9*($E$8-2.78217496688721*SQRT($E$8*(1-$E$8)/D13)-1/D13)),    IF(AND($L$35="Adjusted",D13&lt;100),NA(),$E$9*MAX(0,$E$8-3*SQRT($E$8*(1-$E$8)/D13))))),         NA())</f>
        <v>#N/A</v>
      </c>
      <c r="H13" s="97" t="e">
        <f>IF(AND(ISNUMBER(E13),ISNUMBER($E$8),$E$8&gt;=0,$E$8&lt;=1),IF(AND($L$35="Adjusted",D13*$E$8&gt;D13-10), IF(D13&lt;100,NA(),IF($E$8&gt;=1-(2.78217496688721+SQRT(6.46427826534363-9.36600203111234/D13))/(D13+7.74049754637384),1,$E$9*MIN(D13,$E$8+2.78217496688721*SQRT($E$8*(1-$E$8)/D13)-1.1/D13))),         IF(AND($L$35="Adjusted",D13*$E$8&lt;10),IF(D13&lt;100,NA(),$E$9*($E$8+2.78217496688721*SQRT($E$8*(1-$E$8)/D13)+1/D13)),    IF(AND($L$35="Adjusted",D13&lt;100),NA(),$E$9*MIN(1,$E$8+3*SQRT($E$8*(1-$E$8)/D13))))),         NA())</f>
        <v>#N/A</v>
      </c>
      <c r="I13" s="28" t="str">
        <f>IF(ISNUMBER(E13),A13,"")</f>
        <v/>
      </c>
      <c r="J13" s="19"/>
      <c r="K13" s="19"/>
      <c r="L13" s="19"/>
      <c r="M13" s="19"/>
      <c r="N13" s="19"/>
      <c r="O13" s="19"/>
      <c r="P13" s="19"/>
      <c r="Q13" s="19"/>
      <c r="R13" s="19"/>
      <c r="S13" s="19"/>
      <c r="T13" s="19"/>
      <c r="U13" s="19"/>
      <c r="V13" s="19"/>
    </row>
    <row r="14" spans="1:22" ht="15.75" thickBot="1" x14ac:dyDescent="0.3">
      <c r="A14" s="28">
        <v>2</v>
      </c>
      <c r="B14" s="98"/>
      <c r="C14" s="93"/>
      <c r="D14" s="94"/>
      <c r="E14" s="95" t="e">
        <f t="shared" ref="E14:E77" si="0">IF(AND(ISNUMBER(C14),C14&gt;=0,ISNUMBER(D14),D14&gt;0,C14&lt;=D14,ISNUMBER($E$9),$E$9&gt;0),$E$9*C14/D14,NA())</f>
        <v>#N/A</v>
      </c>
      <c r="F14" s="96" t="e">
        <f t="shared" ref="F14:F77" si="1">IF(AND(ISNUMBER(E14),ISNUMBER($E$8),$E$8&gt;=0,$E$8&lt;=1),$E$9*$E$8,NA())</f>
        <v>#N/A</v>
      </c>
      <c r="G14" s="96" t="e">
        <f t="shared" ref="G14:G77" si="2">IF(AND(ISNUMBER(E14),ISNUMBER($E$8),$E$8&gt;=0,$E$8&lt;=1),IF(AND($L$35="Adjusted",D14*$E$8&lt;10), IF(D14&lt;100,NA(),IF($E$8&lt;=(2.78217496688721+SQRT(6.46427826534363-9.36600203111234/D14))/(D14+7.74049754637384),0,$E$9*MAX(0,$E$8-2.78217496688721*SQRT($E$8*(1-$E$8)/D14)+1.1/D14))),         IF(AND($L$35="Adjusted",D14*$E$8&gt;D14-10),IF(D14&lt;100,NA(),$E$9*($E$8-2.78217496688721*SQRT($E$8*(1-$E$8)/D14)-1/D14)),    IF(AND($L$35="Adjusted",D14&lt;100),NA(),$E$9*MAX(0,$E$8-3*SQRT($E$8*(1-$E$8)/D14))))),         NA())</f>
        <v>#N/A</v>
      </c>
      <c r="H14" s="97" t="e">
        <f t="shared" ref="H14:H77" si="3">IF(AND(ISNUMBER(E14),ISNUMBER($E$8),$E$8&gt;=0,$E$8&lt;=1),IF(AND($L$35="Adjusted",D14*$E$8&gt;D14-10), IF(D14&lt;100,NA(),IF($E$8&gt;=1-(2.78217496688721+SQRT(6.46427826534363-9.36600203111234/D14))/(D14+7.74049754637384),1,$E$9*MIN(D14,$E$8+2.78217496688721*SQRT($E$8*(1-$E$8)/D14)-1.1/D14))),         IF(AND($L$35="Adjusted",D14*$E$8&lt;10),IF(D14&lt;100,NA(),$E$9*($E$8+2.78217496688721*SQRT($E$8*(1-$E$8)/D14)+1/D14)),    IF(AND($L$35="Adjusted",D14&lt;100),NA(),$E$9*MIN(1,$E$8+3*SQRT($E$8*(1-$E$8)/D14))))),         NA())</f>
        <v>#N/A</v>
      </c>
      <c r="I14" s="28" t="str">
        <f t="shared" ref="I14:I77" si="4">IF(ISNUMBER(E14),A14,"")</f>
        <v/>
      </c>
      <c r="J14" s="19"/>
      <c r="K14" s="19"/>
      <c r="L14" s="19"/>
      <c r="M14" s="19"/>
      <c r="N14" s="19"/>
      <c r="O14" s="19"/>
      <c r="P14" s="19"/>
      <c r="Q14" s="19"/>
      <c r="R14" s="19"/>
      <c r="S14" s="19"/>
      <c r="T14" s="19"/>
      <c r="U14" s="19"/>
      <c r="V14" s="19"/>
    </row>
    <row r="15" spans="1:22" ht="15.75" thickBot="1" x14ac:dyDescent="0.3">
      <c r="A15" s="28">
        <v>3</v>
      </c>
      <c r="B15" s="98"/>
      <c r="C15" s="93"/>
      <c r="D15" s="94"/>
      <c r="E15" s="95" t="e">
        <f t="shared" si="0"/>
        <v>#N/A</v>
      </c>
      <c r="F15" s="96" t="e">
        <f t="shared" si="1"/>
        <v>#N/A</v>
      </c>
      <c r="G15" s="96" t="e">
        <f t="shared" si="2"/>
        <v>#N/A</v>
      </c>
      <c r="H15" s="97" t="e">
        <f t="shared" si="3"/>
        <v>#N/A</v>
      </c>
      <c r="I15" s="28" t="str">
        <f t="shared" si="4"/>
        <v/>
      </c>
      <c r="J15" s="19"/>
      <c r="K15" s="19"/>
      <c r="L15" s="19"/>
      <c r="M15" s="19"/>
      <c r="N15" s="19"/>
      <c r="O15" s="19"/>
      <c r="P15" s="19"/>
      <c r="Q15" s="19"/>
      <c r="R15" s="19"/>
      <c r="S15" s="19"/>
      <c r="T15" s="19"/>
      <c r="U15" s="19"/>
      <c r="V15" s="19"/>
    </row>
    <row r="16" spans="1:22" ht="15.75" thickBot="1" x14ac:dyDescent="0.3">
      <c r="A16" s="28">
        <v>4</v>
      </c>
      <c r="B16" s="98"/>
      <c r="C16" s="93"/>
      <c r="D16" s="94"/>
      <c r="E16" s="95" t="e">
        <f t="shared" si="0"/>
        <v>#N/A</v>
      </c>
      <c r="F16" s="96" t="e">
        <f t="shared" si="1"/>
        <v>#N/A</v>
      </c>
      <c r="G16" s="96" t="e">
        <f t="shared" si="2"/>
        <v>#N/A</v>
      </c>
      <c r="H16" s="97" t="e">
        <f t="shared" si="3"/>
        <v>#N/A</v>
      </c>
      <c r="I16" s="28" t="str">
        <f t="shared" si="4"/>
        <v/>
      </c>
      <c r="J16" s="19"/>
      <c r="K16" s="19"/>
      <c r="L16" s="19"/>
      <c r="M16" s="19"/>
      <c r="N16" s="19"/>
      <c r="O16" s="19"/>
      <c r="P16" s="19"/>
      <c r="Q16" s="19"/>
      <c r="R16" s="19"/>
      <c r="S16" s="19"/>
      <c r="T16" s="19"/>
      <c r="U16" s="19"/>
      <c r="V16" s="19"/>
    </row>
    <row r="17" spans="1:22" ht="15.75" thickBot="1" x14ac:dyDescent="0.3">
      <c r="A17" s="28">
        <v>5</v>
      </c>
      <c r="B17" s="98"/>
      <c r="C17" s="93"/>
      <c r="D17" s="94"/>
      <c r="E17" s="95" t="e">
        <f t="shared" si="0"/>
        <v>#N/A</v>
      </c>
      <c r="F17" s="96" t="e">
        <f t="shared" si="1"/>
        <v>#N/A</v>
      </c>
      <c r="G17" s="96" t="e">
        <f t="shared" si="2"/>
        <v>#N/A</v>
      </c>
      <c r="H17" s="97" t="e">
        <f t="shared" si="3"/>
        <v>#N/A</v>
      </c>
      <c r="I17" s="28" t="str">
        <f t="shared" si="4"/>
        <v/>
      </c>
      <c r="J17" s="19"/>
      <c r="K17" s="19"/>
      <c r="L17" s="19"/>
      <c r="M17" s="19"/>
      <c r="N17" s="19"/>
      <c r="O17" s="19"/>
      <c r="P17" s="19"/>
      <c r="Q17" s="19"/>
      <c r="R17" s="19"/>
      <c r="S17" s="19"/>
      <c r="T17" s="19"/>
      <c r="U17" s="19"/>
      <c r="V17" s="19"/>
    </row>
    <row r="18" spans="1:22" ht="15.75" thickBot="1" x14ac:dyDescent="0.3">
      <c r="A18" s="28">
        <v>6</v>
      </c>
      <c r="B18" s="98"/>
      <c r="C18" s="93"/>
      <c r="D18" s="94"/>
      <c r="E18" s="95" t="e">
        <f t="shared" si="0"/>
        <v>#N/A</v>
      </c>
      <c r="F18" s="96" t="e">
        <f t="shared" si="1"/>
        <v>#N/A</v>
      </c>
      <c r="G18" s="96" t="e">
        <f t="shared" si="2"/>
        <v>#N/A</v>
      </c>
      <c r="H18" s="97" t="e">
        <f t="shared" si="3"/>
        <v>#N/A</v>
      </c>
      <c r="I18" s="28" t="str">
        <f t="shared" si="4"/>
        <v/>
      </c>
      <c r="J18" s="19"/>
      <c r="K18" s="19"/>
      <c r="L18" s="19"/>
      <c r="M18" s="19"/>
      <c r="N18" s="19"/>
      <c r="O18" s="19"/>
      <c r="P18" s="19"/>
      <c r="Q18" s="19"/>
      <c r="R18" s="19"/>
      <c r="S18" s="19"/>
      <c r="T18" s="19"/>
      <c r="U18" s="19"/>
      <c r="V18" s="19"/>
    </row>
    <row r="19" spans="1:22" ht="15.75" thickBot="1" x14ac:dyDescent="0.3">
      <c r="A19" s="28">
        <v>7</v>
      </c>
      <c r="B19" s="98"/>
      <c r="C19" s="93"/>
      <c r="D19" s="94"/>
      <c r="E19" s="95" t="e">
        <f t="shared" si="0"/>
        <v>#N/A</v>
      </c>
      <c r="F19" s="96" t="e">
        <f t="shared" si="1"/>
        <v>#N/A</v>
      </c>
      <c r="G19" s="96" t="e">
        <f t="shared" si="2"/>
        <v>#N/A</v>
      </c>
      <c r="H19" s="97" t="e">
        <f t="shared" si="3"/>
        <v>#N/A</v>
      </c>
      <c r="I19" s="28" t="str">
        <f t="shared" si="4"/>
        <v/>
      </c>
      <c r="J19" s="19"/>
      <c r="K19" s="19"/>
      <c r="L19" s="19"/>
      <c r="M19" s="19"/>
      <c r="N19" s="19"/>
      <c r="O19" s="19"/>
      <c r="P19" s="19"/>
      <c r="Q19" s="19"/>
      <c r="R19" s="19"/>
      <c r="S19" s="19"/>
      <c r="T19" s="19"/>
      <c r="U19" s="19"/>
      <c r="V19" s="19"/>
    </row>
    <row r="20" spans="1:22" ht="15.75" thickBot="1" x14ac:dyDescent="0.3">
      <c r="A20" s="28">
        <v>8</v>
      </c>
      <c r="B20" s="98"/>
      <c r="C20" s="93"/>
      <c r="D20" s="94"/>
      <c r="E20" s="95" t="e">
        <f t="shared" si="0"/>
        <v>#N/A</v>
      </c>
      <c r="F20" s="96" t="e">
        <f t="shared" si="1"/>
        <v>#N/A</v>
      </c>
      <c r="G20" s="96" t="e">
        <f t="shared" si="2"/>
        <v>#N/A</v>
      </c>
      <c r="H20" s="97" t="e">
        <f t="shared" si="3"/>
        <v>#N/A</v>
      </c>
      <c r="I20" s="28" t="str">
        <f t="shared" si="4"/>
        <v/>
      </c>
      <c r="J20" s="19"/>
      <c r="K20" s="19"/>
      <c r="L20" s="19"/>
      <c r="M20" s="19"/>
      <c r="N20" s="19"/>
      <c r="O20" s="19"/>
      <c r="P20" s="19"/>
      <c r="Q20" s="19"/>
      <c r="R20" s="19"/>
      <c r="S20" s="19"/>
      <c r="T20" s="19"/>
      <c r="U20" s="19"/>
      <c r="V20" s="19"/>
    </row>
    <row r="21" spans="1:22" ht="15.75" thickBot="1" x14ac:dyDescent="0.3">
      <c r="A21" s="28">
        <v>9</v>
      </c>
      <c r="B21" s="98"/>
      <c r="C21" s="93"/>
      <c r="D21" s="94"/>
      <c r="E21" s="95" t="e">
        <f t="shared" si="0"/>
        <v>#N/A</v>
      </c>
      <c r="F21" s="96" t="e">
        <f t="shared" si="1"/>
        <v>#N/A</v>
      </c>
      <c r="G21" s="96" t="e">
        <f t="shared" si="2"/>
        <v>#N/A</v>
      </c>
      <c r="H21" s="97" t="e">
        <f t="shared" si="3"/>
        <v>#N/A</v>
      </c>
      <c r="I21" s="28" t="str">
        <f t="shared" si="4"/>
        <v/>
      </c>
      <c r="J21" s="19"/>
      <c r="K21" s="19"/>
      <c r="L21" s="19"/>
      <c r="M21" s="19"/>
      <c r="N21" s="19"/>
      <c r="O21" s="19"/>
      <c r="P21" s="19"/>
      <c r="Q21" s="19"/>
      <c r="R21" s="19"/>
      <c r="S21" s="19"/>
      <c r="T21" s="19"/>
      <c r="U21" s="19"/>
      <c r="V21" s="19"/>
    </row>
    <row r="22" spans="1:22" ht="15.75" thickBot="1" x14ac:dyDescent="0.3">
      <c r="A22" s="28">
        <v>10</v>
      </c>
      <c r="B22" s="98"/>
      <c r="C22" s="93"/>
      <c r="D22" s="94"/>
      <c r="E22" s="95" t="e">
        <f t="shared" si="0"/>
        <v>#N/A</v>
      </c>
      <c r="F22" s="96" t="e">
        <f t="shared" si="1"/>
        <v>#N/A</v>
      </c>
      <c r="G22" s="96" t="e">
        <f t="shared" si="2"/>
        <v>#N/A</v>
      </c>
      <c r="H22" s="97" t="e">
        <f t="shared" si="3"/>
        <v>#N/A</v>
      </c>
      <c r="I22" s="28" t="str">
        <f t="shared" si="4"/>
        <v/>
      </c>
      <c r="J22" s="19"/>
      <c r="K22" s="19"/>
      <c r="L22" s="19"/>
      <c r="M22" s="19"/>
      <c r="N22" s="19"/>
      <c r="O22" s="19"/>
      <c r="P22" s="19"/>
      <c r="Q22" s="19"/>
      <c r="R22" s="19"/>
      <c r="S22" s="19"/>
      <c r="T22" s="19"/>
      <c r="U22" s="19"/>
      <c r="V22" s="19"/>
    </row>
    <row r="23" spans="1:22" ht="15.75" thickBot="1" x14ac:dyDescent="0.3">
      <c r="A23" s="28">
        <v>11</v>
      </c>
      <c r="B23" s="98"/>
      <c r="C23" s="93"/>
      <c r="D23" s="94"/>
      <c r="E23" s="95" t="e">
        <f t="shared" si="0"/>
        <v>#N/A</v>
      </c>
      <c r="F23" s="96" t="e">
        <f t="shared" si="1"/>
        <v>#N/A</v>
      </c>
      <c r="G23" s="96" t="e">
        <f t="shared" si="2"/>
        <v>#N/A</v>
      </c>
      <c r="H23" s="97" t="e">
        <f t="shared" si="3"/>
        <v>#N/A</v>
      </c>
      <c r="I23" s="28" t="str">
        <f t="shared" si="4"/>
        <v/>
      </c>
      <c r="J23" s="19"/>
      <c r="K23" s="19"/>
      <c r="L23" s="19"/>
      <c r="M23" s="19"/>
      <c r="N23" s="19"/>
      <c r="O23" s="19"/>
      <c r="P23" s="19"/>
      <c r="Q23" s="19"/>
      <c r="R23" s="19"/>
      <c r="S23" s="19"/>
      <c r="T23" s="19"/>
      <c r="U23" s="19"/>
      <c r="V23" s="19"/>
    </row>
    <row r="24" spans="1:22" ht="15.75" thickBot="1" x14ac:dyDescent="0.3">
      <c r="A24" s="28">
        <v>12</v>
      </c>
      <c r="B24" s="98"/>
      <c r="C24" s="93"/>
      <c r="D24" s="94"/>
      <c r="E24" s="95" t="e">
        <f t="shared" si="0"/>
        <v>#N/A</v>
      </c>
      <c r="F24" s="96" t="e">
        <f t="shared" si="1"/>
        <v>#N/A</v>
      </c>
      <c r="G24" s="96" t="e">
        <f t="shared" si="2"/>
        <v>#N/A</v>
      </c>
      <c r="H24" s="97" t="e">
        <f t="shared" si="3"/>
        <v>#N/A</v>
      </c>
      <c r="I24" s="28" t="str">
        <f t="shared" si="4"/>
        <v/>
      </c>
      <c r="J24" s="19"/>
      <c r="K24" s="19"/>
      <c r="L24" s="19"/>
      <c r="M24" s="19"/>
      <c r="N24" s="19"/>
      <c r="O24" s="19"/>
      <c r="P24" s="19"/>
      <c r="Q24" s="19"/>
      <c r="R24" s="19"/>
      <c r="S24" s="19"/>
      <c r="T24" s="19"/>
      <c r="U24" s="19"/>
      <c r="V24" s="19"/>
    </row>
    <row r="25" spans="1:22" ht="15.75" thickBot="1" x14ac:dyDescent="0.3">
      <c r="A25" s="28">
        <v>13</v>
      </c>
      <c r="B25" s="98"/>
      <c r="C25" s="93"/>
      <c r="D25" s="94"/>
      <c r="E25" s="95" t="e">
        <f t="shared" si="0"/>
        <v>#N/A</v>
      </c>
      <c r="F25" s="96" t="e">
        <f t="shared" si="1"/>
        <v>#N/A</v>
      </c>
      <c r="G25" s="96" t="e">
        <f t="shared" si="2"/>
        <v>#N/A</v>
      </c>
      <c r="H25" s="97" t="e">
        <f t="shared" si="3"/>
        <v>#N/A</v>
      </c>
      <c r="I25" s="28" t="str">
        <f t="shared" si="4"/>
        <v/>
      </c>
      <c r="J25" s="19"/>
      <c r="K25" s="19"/>
      <c r="L25" s="19"/>
      <c r="M25" s="19"/>
      <c r="N25" s="19"/>
      <c r="O25" s="19"/>
      <c r="P25" s="19"/>
      <c r="Q25" s="19"/>
      <c r="R25" s="19"/>
      <c r="S25" s="19"/>
      <c r="T25" s="19"/>
      <c r="U25" s="19"/>
      <c r="V25" s="19"/>
    </row>
    <row r="26" spans="1:22" ht="15.75" thickBot="1" x14ac:dyDescent="0.3">
      <c r="A26" s="28">
        <v>14</v>
      </c>
      <c r="B26" s="98"/>
      <c r="C26" s="93"/>
      <c r="D26" s="94"/>
      <c r="E26" s="95" t="e">
        <f t="shared" si="0"/>
        <v>#N/A</v>
      </c>
      <c r="F26" s="96" t="e">
        <f t="shared" si="1"/>
        <v>#N/A</v>
      </c>
      <c r="G26" s="96" t="e">
        <f t="shared" si="2"/>
        <v>#N/A</v>
      </c>
      <c r="H26" s="97" t="e">
        <f t="shared" si="3"/>
        <v>#N/A</v>
      </c>
      <c r="I26" s="28" t="str">
        <f t="shared" si="4"/>
        <v/>
      </c>
      <c r="J26" s="19"/>
      <c r="K26" s="19"/>
      <c r="L26" s="19"/>
      <c r="M26" s="19"/>
      <c r="N26" s="19"/>
      <c r="O26" s="19"/>
      <c r="P26" s="19"/>
      <c r="Q26" s="19"/>
      <c r="R26" s="19"/>
      <c r="S26" s="19"/>
      <c r="T26" s="19"/>
      <c r="U26" s="19"/>
      <c r="V26" s="19"/>
    </row>
    <row r="27" spans="1:22" ht="15.75" thickBot="1" x14ac:dyDescent="0.3">
      <c r="A27" s="28">
        <v>15</v>
      </c>
      <c r="B27" s="98"/>
      <c r="C27" s="93"/>
      <c r="D27" s="94"/>
      <c r="E27" s="95" t="e">
        <f t="shared" si="0"/>
        <v>#N/A</v>
      </c>
      <c r="F27" s="96" t="e">
        <f t="shared" si="1"/>
        <v>#N/A</v>
      </c>
      <c r="G27" s="96" t="e">
        <f t="shared" si="2"/>
        <v>#N/A</v>
      </c>
      <c r="H27" s="97" t="e">
        <f t="shared" si="3"/>
        <v>#N/A</v>
      </c>
      <c r="I27" s="28" t="str">
        <f t="shared" si="4"/>
        <v/>
      </c>
      <c r="J27" s="19"/>
      <c r="K27" s="19"/>
      <c r="L27" s="19"/>
      <c r="M27" s="19"/>
      <c r="N27" s="19"/>
      <c r="O27" s="19"/>
      <c r="P27" s="19"/>
      <c r="Q27" s="19"/>
      <c r="R27" s="19"/>
      <c r="S27" s="19"/>
      <c r="T27" s="19"/>
      <c r="U27" s="19"/>
      <c r="V27" s="19"/>
    </row>
    <row r="28" spans="1:22" ht="15.75" thickBot="1" x14ac:dyDescent="0.3">
      <c r="A28" s="28">
        <v>16</v>
      </c>
      <c r="B28" s="98"/>
      <c r="C28" s="93"/>
      <c r="D28" s="94"/>
      <c r="E28" s="95" t="e">
        <f t="shared" si="0"/>
        <v>#N/A</v>
      </c>
      <c r="F28" s="96" t="e">
        <f t="shared" si="1"/>
        <v>#N/A</v>
      </c>
      <c r="G28" s="96" t="e">
        <f t="shared" si="2"/>
        <v>#N/A</v>
      </c>
      <c r="H28" s="97" t="e">
        <f t="shared" si="3"/>
        <v>#N/A</v>
      </c>
      <c r="I28" s="28" t="str">
        <f t="shared" si="4"/>
        <v/>
      </c>
      <c r="J28" s="19"/>
      <c r="K28" s="19"/>
      <c r="L28" s="19"/>
      <c r="M28" s="19"/>
      <c r="N28" s="19"/>
      <c r="O28" s="19"/>
      <c r="P28" s="19"/>
      <c r="Q28" s="19"/>
      <c r="R28" s="19"/>
      <c r="S28" s="19"/>
      <c r="T28" s="19"/>
      <c r="U28" s="19"/>
      <c r="V28" s="19"/>
    </row>
    <row r="29" spans="1:22" ht="15.75" thickBot="1" x14ac:dyDescent="0.3">
      <c r="A29" s="28">
        <v>17</v>
      </c>
      <c r="B29" s="98"/>
      <c r="C29" s="93"/>
      <c r="D29" s="94"/>
      <c r="E29" s="95" t="e">
        <f t="shared" si="0"/>
        <v>#N/A</v>
      </c>
      <c r="F29" s="96" t="e">
        <f t="shared" si="1"/>
        <v>#N/A</v>
      </c>
      <c r="G29" s="96" t="e">
        <f t="shared" si="2"/>
        <v>#N/A</v>
      </c>
      <c r="H29" s="97" t="e">
        <f t="shared" si="3"/>
        <v>#N/A</v>
      </c>
      <c r="I29" s="28" t="str">
        <f t="shared" si="4"/>
        <v/>
      </c>
      <c r="J29" s="19"/>
      <c r="K29" s="19"/>
      <c r="L29" s="19"/>
      <c r="M29" s="19"/>
      <c r="N29" s="19"/>
      <c r="O29" s="19"/>
      <c r="P29" s="19"/>
      <c r="Q29" s="19"/>
      <c r="R29" s="19"/>
      <c r="S29" s="19"/>
      <c r="T29" s="19"/>
      <c r="U29" s="19"/>
      <c r="V29" s="19"/>
    </row>
    <row r="30" spans="1:22" ht="15.75" thickBot="1" x14ac:dyDescent="0.3">
      <c r="A30" s="28">
        <v>18</v>
      </c>
      <c r="B30" s="98"/>
      <c r="C30" s="93"/>
      <c r="D30" s="94"/>
      <c r="E30" s="95" t="e">
        <f t="shared" si="0"/>
        <v>#N/A</v>
      </c>
      <c r="F30" s="96" t="e">
        <f t="shared" si="1"/>
        <v>#N/A</v>
      </c>
      <c r="G30" s="96" t="e">
        <f t="shared" si="2"/>
        <v>#N/A</v>
      </c>
      <c r="H30" s="97" t="e">
        <f t="shared" si="3"/>
        <v>#N/A</v>
      </c>
      <c r="I30" s="28" t="str">
        <f t="shared" si="4"/>
        <v/>
      </c>
      <c r="J30" s="19"/>
      <c r="K30" s="19"/>
      <c r="L30" s="19"/>
      <c r="M30" s="19"/>
      <c r="N30" s="19"/>
      <c r="O30" s="19"/>
      <c r="P30" s="19"/>
      <c r="Q30" s="19"/>
      <c r="R30" s="19"/>
      <c r="S30" s="19"/>
      <c r="T30" s="19"/>
      <c r="U30" s="19"/>
      <c r="V30" s="19"/>
    </row>
    <row r="31" spans="1:22" ht="15.75" thickBot="1" x14ac:dyDescent="0.3">
      <c r="A31" s="28">
        <v>19</v>
      </c>
      <c r="B31" s="98"/>
      <c r="C31" s="93"/>
      <c r="D31" s="94"/>
      <c r="E31" s="95" t="e">
        <f t="shared" si="0"/>
        <v>#N/A</v>
      </c>
      <c r="F31" s="96" t="e">
        <f t="shared" si="1"/>
        <v>#N/A</v>
      </c>
      <c r="G31" s="96" t="e">
        <f t="shared" si="2"/>
        <v>#N/A</v>
      </c>
      <c r="H31" s="97" t="e">
        <f t="shared" si="3"/>
        <v>#N/A</v>
      </c>
      <c r="I31" s="28" t="str">
        <f t="shared" si="4"/>
        <v/>
      </c>
      <c r="J31" s="19"/>
      <c r="K31" s="19"/>
      <c r="L31" s="19"/>
      <c r="M31" s="19"/>
      <c r="N31" s="19"/>
      <c r="O31" s="19"/>
      <c r="P31" s="19"/>
      <c r="Q31" s="19"/>
      <c r="R31" s="19"/>
      <c r="S31" s="19"/>
      <c r="T31" s="19"/>
      <c r="U31" s="19"/>
      <c r="V31" s="19"/>
    </row>
    <row r="32" spans="1:22" ht="15.75" thickBot="1" x14ac:dyDescent="0.3">
      <c r="A32" s="28">
        <v>20</v>
      </c>
      <c r="B32" s="98"/>
      <c r="C32" s="93"/>
      <c r="D32" s="94"/>
      <c r="E32" s="95" t="e">
        <f t="shared" si="0"/>
        <v>#N/A</v>
      </c>
      <c r="F32" s="96" t="e">
        <f t="shared" si="1"/>
        <v>#N/A</v>
      </c>
      <c r="G32" s="96" t="e">
        <f t="shared" si="2"/>
        <v>#N/A</v>
      </c>
      <c r="H32" s="97" t="e">
        <f t="shared" si="3"/>
        <v>#N/A</v>
      </c>
      <c r="I32" s="28" t="str">
        <f t="shared" si="4"/>
        <v/>
      </c>
      <c r="J32" s="19"/>
      <c r="K32" s="19"/>
      <c r="L32" s="19"/>
      <c r="M32" s="19"/>
      <c r="N32" s="19"/>
      <c r="O32" s="19"/>
      <c r="P32" s="19"/>
      <c r="Q32" s="19"/>
      <c r="R32" s="19"/>
      <c r="S32" s="19"/>
      <c r="T32" s="19"/>
      <c r="U32" s="19"/>
      <c r="V32" s="19"/>
    </row>
    <row r="33" spans="1:22" ht="15.75" thickBot="1" x14ac:dyDescent="0.3">
      <c r="A33" s="28">
        <v>21</v>
      </c>
      <c r="B33" s="103"/>
      <c r="C33" s="93"/>
      <c r="D33" s="94"/>
      <c r="E33" s="95" t="e">
        <f t="shared" si="0"/>
        <v>#N/A</v>
      </c>
      <c r="F33" s="96" t="e">
        <f t="shared" si="1"/>
        <v>#N/A</v>
      </c>
      <c r="G33" s="96" t="e">
        <f t="shared" si="2"/>
        <v>#N/A</v>
      </c>
      <c r="H33" s="97" t="e">
        <f t="shared" si="3"/>
        <v>#N/A</v>
      </c>
      <c r="I33" s="28" t="str">
        <f t="shared" si="4"/>
        <v/>
      </c>
      <c r="J33" s="19"/>
      <c r="K33" s="19"/>
      <c r="L33" s="19"/>
      <c r="M33" s="19"/>
      <c r="N33" s="19"/>
      <c r="O33" s="19"/>
      <c r="P33" s="19"/>
      <c r="Q33" s="19"/>
      <c r="R33" s="19"/>
      <c r="S33" s="19"/>
      <c r="T33" s="19"/>
      <c r="U33" s="19"/>
      <c r="V33" s="19"/>
    </row>
    <row r="34" spans="1:22" ht="15.75" thickBot="1" x14ac:dyDescent="0.3">
      <c r="A34" s="28">
        <v>22</v>
      </c>
      <c r="B34" s="103"/>
      <c r="C34" s="93"/>
      <c r="D34" s="94"/>
      <c r="E34" s="95" t="e">
        <f t="shared" si="0"/>
        <v>#N/A</v>
      </c>
      <c r="F34" s="96" t="e">
        <f t="shared" si="1"/>
        <v>#N/A</v>
      </c>
      <c r="G34" s="96" t="e">
        <f t="shared" si="2"/>
        <v>#N/A</v>
      </c>
      <c r="H34" s="97" t="e">
        <f t="shared" si="3"/>
        <v>#N/A</v>
      </c>
      <c r="I34" s="28" t="str">
        <f t="shared" si="4"/>
        <v/>
      </c>
      <c r="J34" s="19"/>
      <c r="K34" s="19"/>
      <c r="L34" s="19"/>
      <c r="M34" s="19"/>
      <c r="N34" s="19"/>
      <c r="O34" s="19"/>
      <c r="P34" s="19"/>
      <c r="Q34" s="19"/>
      <c r="R34" s="19"/>
      <c r="S34" s="19"/>
      <c r="T34" s="19"/>
      <c r="U34" s="19"/>
      <c r="V34" s="19"/>
    </row>
    <row r="35" spans="1:22" ht="15.75" thickBot="1" x14ac:dyDescent="0.3">
      <c r="A35" s="28">
        <v>23</v>
      </c>
      <c r="B35" s="103"/>
      <c r="C35" s="93"/>
      <c r="D35" s="94"/>
      <c r="E35" s="95" t="e">
        <f t="shared" si="0"/>
        <v>#N/A</v>
      </c>
      <c r="F35" s="96" t="e">
        <f t="shared" si="1"/>
        <v>#N/A</v>
      </c>
      <c r="G35" s="96" t="e">
        <f t="shared" si="2"/>
        <v>#N/A</v>
      </c>
      <c r="H35" s="97" t="e">
        <f t="shared" si="3"/>
        <v>#N/A</v>
      </c>
      <c r="I35" s="28" t="str">
        <f t="shared" si="4"/>
        <v/>
      </c>
      <c r="J35" s="281" t="s">
        <v>176</v>
      </c>
      <c r="K35" s="282"/>
      <c r="L35" s="167" t="s">
        <v>177</v>
      </c>
      <c r="M35" s="19"/>
      <c r="N35" s="19"/>
      <c r="O35" s="19"/>
      <c r="P35" s="19"/>
      <c r="Q35" s="19"/>
      <c r="R35" s="19"/>
      <c r="S35" s="19"/>
      <c r="T35" s="19"/>
      <c r="U35" s="19"/>
      <c r="V35" s="19"/>
    </row>
    <row r="36" spans="1:22" ht="15.75" thickBot="1" x14ac:dyDescent="0.3">
      <c r="A36" s="28">
        <v>24</v>
      </c>
      <c r="B36" s="103"/>
      <c r="C36" s="93"/>
      <c r="D36" s="94"/>
      <c r="E36" s="95" t="e">
        <f t="shared" si="0"/>
        <v>#N/A</v>
      </c>
      <c r="F36" s="96" t="e">
        <f t="shared" si="1"/>
        <v>#N/A</v>
      </c>
      <c r="G36" s="96" t="e">
        <f t="shared" si="2"/>
        <v>#N/A</v>
      </c>
      <c r="H36" s="97" t="e">
        <f t="shared" si="3"/>
        <v>#N/A</v>
      </c>
      <c r="I36" s="28" t="str">
        <f t="shared" si="4"/>
        <v/>
      </c>
      <c r="J36" s="5"/>
      <c r="K36" s="36"/>
      <c r="L36" s="38" t="s">
        <v>107</v>
      </c>
      <c r="M36" s="19"/>
      <c r="N36" s="19"/>
      <c r="O36" s="19"/>
      <c r="P36" s="19"/>
      <c r="Q36" s="19"/>
      <c r="R36" s="19"/>
      <c r="S36" s="19"/>
      <c r="T36" s="19"/>
      <c r="U36" s="19"/>
      <c r="V36" s="19"/>
    </row>
    <row r="37" spans="1:22" ht="15.75" thickBot="1" x14ac:dyDescent="0.3">
      <c r="A37" s="28">
        <v>25</v>
      </c>
      <c r="B37" s="103"/>
      <c r="C37" s="93"/>
      <c r="D37" s="94"/>
      <c r="E37" s="95" t="e">
        <f t="shared" si="0"/>
        <v>#N/A</v>
      </c>
      <c r="F37" s="96" t="e">
        <f t="shared" si="1"/>
        <v>#N/A</v>
      </c>
      <c r="G37" s="96" t="e">
        <f t="shared" si="2"/>
        <v>#N/A</v>
      </c>
      <c r="H37" s="97" t="e">
        <f t="shared" si="3"/>
        <v>#N/A</v>
      </c>
      <c r="I37" s="28" t="str">
        <f t="shared" si="4"/>
        <v/>
      </c>
      <c r="J37" s="5"/>
      <c r="K37" s="19"/>
      <c r="L37" s="70" t="s">
        <v>177</v>
      </c>
      <c r="M37" s="19"/>
      <c r="N37" s="19"/>
      <c r="O37" s="19"/>
      <c r="P37" s="19"/>
      <c r="Q37" s="19"/>
      <c r="R37" s="19"/>
      <c r="S37" s="19"/>
      <c r="T37" s="19"/>
      <c r="U37" s="19"/>
      <c r="V37" s="19"/>
    </row>
    <row r="38" spans="1:22" ht="16.5" thickBot="1" x14ac:dyDescent="0.3">
      <c r="A38" s="28">
        <v>26</v>
      </c>
      <c r="B38" s="103"/>
      <c r="C38" s="93"/>
      <c r="D38" s="94"/>
      <c r="E38" s="95" t="e">
        <f t="shared" si="0"/>
        <v>#N/A</v>
      </c>
      <c r="F38" s="96" t="e">
        <f t="shared" si="1"/>
        <v>#N/A</v>
      </c>
      <c r="G38" s="96" t="e">
        <f t="shared" si="2"/>
        <v>#N/A</v>
      </c>
      <c r="H38" s="97" t="e">
        <f t="shared" si="3"/>
        <v>#N/A</v>
      </c>
      <c r="I38" s="28" t="str">
        <f t="shared" si="4"/>
        <v/>
      </c>
      <c r="J38" s="29" t="s">
        <v>22</v>
      </c>
      <c r="K38" s="19"/>
      <c r="L38" s="19"/>
      <c r="M38" s="19"/>
      <c r="N38" s="19"/>
      <c r="O38" s="19"/>
      <c r="P38" s="19"/>
      <c r="Q38" s="19"/>
      <c r="R38" s="19"/>
      <c r="S38" s="19"/>
      <c r="T38" s="19"/>
      <c r="U38" s="19"/>
      <c r="V38" s="19"/>
    </row>
    <row r="39" spans="1:22" ht="15.75" thickBot="1" x14ac:dyDescent="0.3">
      <c r="A39" s="28">
        <v>27</v>
      </c>
      <c r="B39" s="103"/>
      <c r="C39" s="93"/>
      <c r="D39" s="94"/>
      <c r="E39" s="95" t="e">
        <f t="shared" si="0"/>
        <v>#N/A</v>
      </c>
      <c r="F39" s="96" t="e">
        <f t="shared" si="1"/>
        <v>#N/A</v>
      </c>
      <c r="G39" s="96" t="e">
        <f t="shared" si="2"/>
        <v>#N/A</v>
      </c>
      <c r="H39" s="97" t="e">
        <f t="shared" si="3"/>
        <v>#N/A</v>
      </c>
      <c r="I39" s="28" t="str">
        <f t="shared" si="4"/>
        <v/>
      </c>
      <c r="J39" s="19"/>
      <c r="K39" s="19"/>
      <c r="L39" s="19"/>
      <c r="M39" s="19"/>
      <c r="N39" s="19"/>
      <c r="O39" s="19"/>
      <c r="P39" s="19"/>
      <c r="Q39" s="19"/>
      <c r="R39" s="19"/>
      <c r="S39" s="19"/>
      <c r="T39" s="19"/>
      <c r="U39" s="19"/>
      <c r="V39" s="19"/>
    </row>
    <row r="40" spans="1:22" ht="15.75" thickBot="1" x14ac:dyDescent="0.3">
      <c r="A40" s="28">
        <v>28</v>
      </c>
      <c r="B40" s="103"/>
      <c r="C40" s="93"/>
      <c r="D40" s="94"/>
      <c r="E40" s="95" t="e">
        <f t="shared" si="0"/>
        <v>#N/A</v>
      </c>
      <c r="F40" s="96" t="e">
        <f t="shared" si="1"/>
        <v>#N/A</v>
      </c>
      <c r="G40" s="96" t="e">
        <f t="shared" si="2"/>
        <v>#N/A</v>
      </c>
      <c r="H40" s="97" t="e">
        <f t="shared" si="3"/>
        <v>#N/A</v>
      </c>
      <c r="I40" s="28" t="str">
        <f t="shared" si="4"/>
        <v/>
      </c>
      <c r="J40" s="30" t="s">
        <v>30</v>
      </c>
      <c r="K40" s="19"/>
      <c r="L40" s="19"/>
      <c r="M40" s="19"/>
      <c r="N40" s="19"/>
      <c r="O40" s="19"/>
      <c r="P40" s="19"/>
      <c r="Q40" s="19"/>
      <c r="R40" s="19"/>
      <c r="S40" s="19"/>
      <c r="T40" s="19"/>
      <c r="U40" s="19"/>
      <c r="V40" s="19"/>
    </row>
    <row r="41" spans="1:22" ht="15.75" thickBot="1" x14ac:dyDescent="0.3">
      <c r="A41" s="28">
        <v>29</v>
      </c>
      <c r="B41" s="103"/>
      <c r="C41" s="93"/>
      <c r="D41" s="94"/>
      <c r="E41" s="95" t="e">
        <f t="shared" si="0"/>
        <v>#N/A</v>
      </c>
      <c r="F41" s="96" t="e">
        <f t="shared" si="1"/>
        <v>#N/A</v>
      </c>
      <c r="G41" s="96" t="e">
        <f t="shared" si="2"/>
        <v>#N/A</v>
      </c>
      <c r="H41" s="97" t="e">
        <f t="shared" si="3"/>
        <v>#N/A</v>
      </c>
      <c r="I41" s="28" t="str">
        <f t="shared" si="4"/>
        <v/>
      </c>
      <c r="J41" s="32" t="s">
        <v>38</v>
      </c>
      <c r="K41" s="19"/>
      <c r="L41" s="19"/>
      <c r="M41" s="19"/>
      <c r="N41" s="19"/>
      <c r="O41" s="19"/>
      <c r="P41" s="19"/>
      <c r="Q41" s="19"/>
      <c r="R41" s="19"/>
      <c r="S41" s="19"/>
      <c r="T41" s="19"/>
      <c r="U41" s="19"/>
      <c r="V41" s="19"/>
    </row>
    <row r="42" spans="1:22" ht="15.75" thickBot="1" x14ac:dyDescent="0.3">
      <c r="A42" s="28">
        <v>30</v>
      </c>
      <c r="B42" s="103"/>
      <c r="C42" s="93"/>
      <c r="D42" s="94"/>
      <c r="E42" s="95" t="e">
        <f t="shared" si="0"/>
        <v>#N/A</v>
      </c>
      <c r="F42" s="96" t="e">
        <f t="shared" si="1"/>
        <v>#N/A</v>
      </c>
      <c r="G42" s="96" t="e">
        <f t="shared" si="2"/>
        <v>#N/A</v>
      </c>
      <c r="H42" s="97" t="e">
        <f t="shared" si="3"/>
        <v>#N/A</v>
      </c>
      <c r="I42" s="28" t="str">
        <f t="shared" si="4"/>
        <v/>
      </c>
      <c r="J42" s="30" t="s">
        <v>25</v>
      </c>
      <c r="K42" s="19"/>
      <c r="L42" s="19"/>
      <c r="M42" s="19"/>
      <c r="N42" s="19"/>
      <c r="O42" s="19"/>
      <c r="P42" s="19"/>
      <c r="Q42" s="19"/>
      <c r="R42" s="19"/>
      <c r="S42" s="19"/>
      <c r="T42" s="19"/>
      <c r="U42" s="19"/>
      <c r="V42" s="19"/>
    </row>
    <row r="43" spans="1:22" ht="15.75" thickBot="1" x14ac:dyDescent="0.3">
      <c r="A43" s="28">
        <v>31</v>
      </c>
      <c r="B43" s="103"/>
      <c r="C43" s="93"/>
      <c r="D43" s="94"/>
      <c r="E43" s="95" t="e">
        <f t="shared" si="0"/>
        <v>#N/A</v>
      </c>
      <c r="F43" s="96" t="e">
        <f t="shared" si="1"/>
        <v>#N/A</v>
      </c>
      <c r="G43" s="96" t="e">
        <f t="shared" si="2"/>
        <v>#N/A</v>
      </c>
      <c r="H43" s="97" t="e">
        <f t="shared" si="3"/>
        <v>#N/A</v>
      </c>
      <c r="I43" s="28" t="str">
        <f t="shared" si="4"/>
        <v/>
      </c>
      <c r="J43" s="19" t="s">
        <v>18</v>
      </c>
      <c r="K43" s="19"/>
      <c r="L43" s="19"/>
      <c r="M43" s="19"/>
      <c r="N43" s="19"/>
      <c r="O43" s="19"/>
      <c r="P43" s="19"/>
      <c r="Q43" s="19"/>
      <c r="R43" s="19"/>
      <c r="S43" s="19"/>
      <c r="T43" s="19"/>
      <c r="U43" s="19"/>
      <c r="V43" s="19"/>
    </row>
    <row r="44" spans="1:22" ht="15.75" thickBot="1" x14ac:dyDescent="0.3">
      <c r="A44" s="28">
        <v>32</v>
      </c>
      <c r="B44" s="103"/>
      <c r="C44" s="93"/>
      <c r="D44" s="94"/>
      <c r="E44" s="95" t="e">
        <f t="shared" si="0"/>
        <v>#N/A</v>
      </c>
      <c r="F44" s="96" t="e">
        <f t="shared" si="1"/>
        <v>#N/A</v>
      </c>
      <c r="G44" s="96" t="e">
        <f t="shared" si="2"/>
        <v>#N/A</v>
      </c>
      <c r="H44" s="97" t="e">
        <f t="shared" si="3"/>
        <v>#N/A</v>
      </c>
      <c r="I44" s="28" t="str">
        <f t="shared" si="4"/>
        <v/>
      </c>
      <c r="J44" s="19" t="s">
        <v>37</v>
      </c>
      <c r="K44" s="19"/>
      <c r="L44" s="19"/>
      <c r="M44" s="19"/>
      <c r="N44" s="19"/>
      <c r="O44" s="19"/>
      <c r="P44" s="19"/>
      <c r="Q44" s="19"/>
      <c r="R44" s="19"/>
      <c r="S44" s="19"/>
      <c r="T44" s="19"/>
      <c r="U44" s="19"/>
      <c r="V44" s="19"/>
    </row>
    <row r="45" spans="1:22" ht="15.75" thickBot="1" x14ac:dyDescent="0.3">
      <c r="A45" s="28">
        <v>33</v>
      </c>
      <c r="B45" s="103"/>
      <c r="C45" s="93"/>
      <c r="D45" s="94"/>
      <c r="E45" s="95" t="e">
        <f t="shared" si="0"/>
        <v>#N/A</v>
      </c>
      <c r="F45" s="96" t="e">
        <f t="shared" si="1"/>
        <v>#N/A</v>
      </c>
      <c r="G45" s="96" t="e">
        <f t="shared" si="2"/>
        <v>#N/A</v>
      </c>
      <c r="H45" s="97" t="e">
        <f t="shared" si="3"/>
        <v>#N/A</v>
      </c>
      <c r="I45" s="28" t="str">
        <f t="shared" si="4"/>
        <v/>
      </c>
      <c r="J45" s="19" t="s">
        <v>20</v>
      </c>
      <c r="K45" s="19"/>
      <c r="L45" s="19"/>
      <c r="M45" s="19"/>
      <c r="N45" s="19"/>
      <c r="O45" s="19"/>
      <c r="P45" s="19"/>
      <c r="Q45" s="19"/>
      <c r="R45" s="19"/>
      <c r="S45" s="19"/>
      <c r="T45" s="19"/>
      <c r="U45" s="19"/>
      <c r="V45" s="19"/>
    </row>
    <row r="46" spans="1:22" ht="15.75" thickBot="1" x14ac:dyDescent="0.3">
      <c r="A46" s="28">
        <v>34</v>
      </c>
      <c r="B46" s="103"/>
      <c r="C46" s="93"/>
      <c r="D46" s="94"/>
      <c r="E46" s="95" t="e">
        <f t="shared" si="0"/>
        <v>#N/A</v>
      </c>
      <c r="F46" s="96" t="e">
        <f t="shared" si="1"/>
        <v>#N/A</v>
      </c>
      <c r="G46" s="96" t="e">
        <f t="shared" si="2"/>
        <v>#N/A</v>
      </c>
      <c r="H46" s="97" t="e">
        <f t="shared" si="3"/>
        <v>#N/A</v>
      </c>
      <c r="I46" s="28" t="str">
        <f t="shared" si="4"/>
        <v/>
      </c>
      <c r="J46" s="44" t="s">
        <v>55</v>
      </c>
      <c r="K46" s="19"/>
      <c r="L46" s="19"/>
      <c r="M46" s="19"/>
      <c r="N46" s="19"/>
      <c r="O46" s="19"/>
      <c r="P46" s="19"/>
      <c r="Q46" s="19"/>
      <c r="R46" s="19"/>
      <c r="S46" s="19"/>
      <c r="T46" s="19"/>
      <c r="U46" s="19"/>
      <c r="V46" s="19"/>
    </row>
    <row r="47" spans="1:22" ht="15.75" thickBot="1" x14ac:dyDescent="0.3">
      <c r="A47" s="28">
        <v>35</v>
      </c>
      <c r="B47" s="103"/>
      <c r="C47" s="93"/>
      <c r="D47" s="94"/>
      <c r="E47" s="95" t="e">
        <f t="shared" si="0"/>
        <v>#N/A</v>
      </c>
      <c r="F47" s="96" t="e">
        <f t="shared" si="1"/>
        <v>#N/A</v>
      </c>
      <c r="G47" s="96" t="e">
        <f t="shared" si="2"/>
        <v>#N/A</v>
      </c>
      <c r="H47" s="97" t="e">
        <f t="shared" si="3"/>
        <v>#N/A</v>
      </c>
      <c r="I47" s="28" t="str">
        <f t="shared" si="4"/>
        <v/>
      </c>
      <c r="J47" s="44" t="s">
        <v>56</v>
      </c>
      <c r="K47" s="19"/>
      <c r="L47" s="19"/>
      <c r="M47" s="19"/>
      <c r="N47" s="19"/>
      <c r="O47" s="19"/>
      <c r="P47" s="19"/>
      <c r="Q47" s="19"/>
      <c r="R47" s="19"/>
      <c r="S47" s="19"/>
      <c r="T47" s="19"/>
      <c r="U47" s="19"/>
      <c r="V47" s="19"/>
    </row>
    <row r="48" spans="1:22" ht="15.75" thickBot="1" x14ac:dyDescent="0.3">
      <c r="A48" s="28">
        <v>36</v>
      </c>
      <c r="B48" s="103"/>
      <c r="C48" s="93"/>
      <c r="D48" s="94"/>
      <c r="E48" s="95" t="e">
        <f t="shared" si="0"/>
        <v>#N/A</v>
      </c>
      <c r="F48" s="96" t="e">
        <f t="shared" si="1"/>
        <v>#N/A</v>
      </c>
      <c r="G48" s="96" t="e">
        <f t="shared" si="2"/>
        <v>#N/A</v>
      </c>
      <c r="H48" s="97" t="e">
        <f t="shared" si="3"/>
        <v>#N/A</v>
      </c>
      <c r="I48" s="28" t="str">
        <f t="shared" si="4"/>
        <v/>
      </c>
      <c r="J48" s="44" t="s">
        <v>58</v>
      </c>
      <c r="K48" s="19"/>
      <c r="L48" s="19"/>
      <c r="M48" s="19"/>
      <c r="N48" s="19"/>
      <c r="O48" s="19"/>
      <c r="P48" s="19"/>
      <c r="Q48" s="19"/>
      <c r="R48" s="19"/>
      <c r="S48" s="19"/>
      <c r="T48" s="19"/>
      <c r="U48" s="19"/>
      <c r="V48" s="19"/>
    </row>
    <row r="49" spans="1:22" ht="15.75" thickBot="1" x14ac:dyDescent="0.3">
      <c r="A49" s="28">
        <v>37</v>
      </c>
      <c r="B49" s="103"/>
      <c r="C49" s="93"/>
      <c r="D49" s="94"/>
      <c r="E49" s="95" t="e">
        <f t="shared" si="0"/>
        <v>#N/A</v>
      </c>
      <c r="F49" s="96" t="e">
        <f t="shared" si="1"/>
        <v>#N/A</v>
      </c>
      <c r="G49" s="96" t="e">
        <f t="shared" si="2"/>
        <v>#N/A</v>
      </c>
      <c r="H49" s="97" t="e">
        <f t="shared" si="3"/>
        <v>#N/A</v>
      </c>
      <c r="I49" s="28" t="str">
        <f t="shared" si="4"/>
        <v/>
      </c>
      <c r="J49" s="246" t="s">
        <v>315</v>
      </c>
      <c r="K49" s="19"/>
      <c r="L49" s="19"/>
      <c r="M49" s="19"/>
      <c r="N49" s="19"/>
      <c r="O49" s="19"/>
      <c r="P49" s="19"/>
      <c r="Q49" s="19"/>
      <c r="R49" s="19"/>
      <c r="S49" s="19"/>
      <c r="T49" s="19"/>
      <c r="U49" s="19"/>
      <c r="V49" s="19"/>
    </row>
    <row r="50" spans="1:22" ht="15.75" thickBot="1" x14ac:dyDescent="0.3">
      <c r="A50" s="28">
        <v>38</v>
      </c>
      <c r="B50" s="103"/>
      <c r="C50" s="93"/>
      <c r="D50" s="94"/>
      <c r="E50" s="95" t="e">
        <f t="shared" si="0"/>
        <v>#N/A</v>
      </c>
      <c r="F50" s="96" t="e">
        <f t="shared" si="1"/>
        <v>#N/A</v>
      </c>
      <c r="G50" s="96" t="e">
        <f t="shared" si="2"/>
        <v>#N/A</v>
      </c>
      <c r="H50" s="97" t="e">
        <f t="shared" si="3"/>
        <v>#N/A</v>
      </c>
      <c r="I50" s="28" t="str">
        <f t="shared" si="4"/>
        <v/>
      </c>
      <c r="J50" s="34"/>
      <c r="K50" s="19"/>
      <c r="L50" s="19"/>
      <c r="M50" s="19"/>
      <c r="N50" s="19"/>
      <c r="O50" s="19"/>
      <c r="P50" s="19"/>
      <c r="Q50" s="19"/>
      <c r="R50" s="19"/>
      <c r="S50" s="19"/>
      <c r="T50" s="19"/>
      <c r="U50" s="19"/>
      <c r="V50" s="19"/>
    </row>
    <row r="51" spans="1:22" ht="15.75" thickBot="1" x14ac:dyDescent="0.3">
      <c r="A51" s="28">
        <v>39</v>
      </c>
      <c r="B51" s="103"/>
      <c r="C51" s="93"/>
      <c r="D51" s="94"/>
      <c r="E51" s="95" t="e">
        <f t="shared" si="0"/>
        <v>#N/A</v>
      </c>
      <c r="F51" s="96" t="e">
        <f t="shared" si="1"/>
        <v>#N/A</v>
      </c>
      <c r="G51" s="96" t="e">
        <f t="shared" si="2"/>
        <v>#N/A</v>
      </c>
      <c r="H51" s="97" t="e">
        <f t="shared" si="3"/>
        <v>#N/A</v>
      </c>
      <c r="I51" s="28" t="str">
        <f t="shared" si="4"/>
        <v/>
      </c>
      <c r="J51" s="9"/>
      <c r="K51" s="19"/>
      <c r="L51" s="19"/>
      <c r="M51" s="19"/>
      <c r="N51" s="19"/>
      <c r="O51" s="19"/>
      <c r="P51" s="19"/>
      <c r="Q51" s="19"/>
      <c r="R51" s="19"/>
      <c r="S51" s="19"/>
      <c r="T51" s="19"/>
      <c r="U51" s="19"/>
      <c r="V51" s="19"/>
    </row>
    <row r="52" spans="1:22" ht="15.75" thickBot="1" x14ac:dyDescent="0.3">
      <c r="A52" s="28">
        <v>40</v>
      </c>
      <c r="B52" s="103"/>
      <c r="C52" s="93"/>
      <c r="D52" s="94"/>
      <c r="E52" s="95" t="e">
        <f t="shared" si="0"/>
        <v>#N/A</v>
      </c>
      <c r="F52" s="96" t="e">
        <f t="shared" si="1"/>
        <v>#N/A</v>
      </c>
      <c r="G52" s="96" t="e">
        <f t="shared" si="2"/>
        <v>#N/A</v>
      </c>
      <c r="H52" s="97" t="e">
        <f t="shared" si="3"/>
        <v>#N/A</v>
      </c>
      <c r="I52" s="28" t="str">
        <f t="shared" si="4"/>
        <v/>
      </c>
      <c r="J52" s="9" t="s">
        <v>319</v>
      </c>
      <c r="K52" s="40"/>
      <c r="L52" s="40"/>
      <c r="M52" s="40"/>
      <c r="N52" s="40"/>
      <c r="O52" s="40"/>
      <c r="P52" s="40"/>
      <c r="Q52" s="40"/>
      <c r="R52" s="40"/>
      <c r="S52" s="40"/>
      <c r="T52" s="40"/>
      <c r="U52" s="40"/>
      <c r="V52" s="19"/>
    </row>
    <row r="53" spans="1:22" ht="15.75" thickBot="1" x14ac:dyDescent="0.3">
      <c r="A53" s="28">
        <v>41</v>
      </c>
      <c r="B53" s="103"/>
      <c r="C53" s="93"/>
      <c r="D53" s="94"/>
      <c r="E53" s="95" t="e">
        <f t="shared" si="0"/>
        <v>#N/A</v>
      </c>
      <c r="F53" s="96" t="e">
        <f t="shared" si="1"/>
        <v>#N/A</v>
      </c>
      <c r="G53" s="96" t="e">
        <f t="shared" si="2"/>
        <v>#N/A</v>
      </c>
      <c r="H53" s="97" t="e">
        <f t="shared" si="3"/>
        <v>#N/A</v>
      </c>
      <c r="I53" s="28" t="str">
        <f t="shared" si="4"/>
        <v/>
      </c>
      <c r="J53" s="9" t="s">
        <v>0</v>
      </c>
      <c r="K53" s="40"/>
      <c r="L53" s="40"/>
      <c r="M53" s="40"/>
      <c r="N53" s="40"/>
      <c r="O53" s="40"/>
      <c r="P53" s="40"/>
      <c r="Q53" s="40"/>
      <c r="R53" s="40"/>
      <c r="S53" s="40"/>
      <c r="T53" s="40"/>
      <c r="U53" s="40"/>
      <c r="V53" s="19"/>
    </row>
    <row r="54" spans="1:22" ht="15.75" thickBot="1" x14ac:dyDescent="0.3">
      <c r="A54" s="28">
        <v>42</v>
      </c>
      <c r="B54" s="103"/>
      <c r="C54" s="93"/>
      <c r="D54" s="94"/>
      <c r="E54" s="95" t="e">
        <f t="shared" si="0"/>
        <v>#N/A</v>
      </c>
      <c r="F54" s="96" t="e">
        <f t="shared" si="1"/>
        <v>#N/A</v>
      </c>
      <c r="G54" s="96" t="e">
        <f t="shared" si="2"/>
        <v>#N/A</v>
      </c>
      <c r="H54" s="97" t="e">
        <f t="shared" si="3"/>
        <v>#N/A</v>
      </c>
      <c r="I54" s="28" t="str">
        <f t="shared" si="4"/>
        <v/>
      </c>
      <c r="J54" s="39"/>
      <c r="K54" s="40"/>
      <c r="L54" s="40"/>
      <c r="M54" s="40"/>
      <c r="N54" s="40"/>
      <c r="O54" s="40"/>
      <c r="P54" s="40"/>
      <c r="Q54" s="40"/>
      <c r="R54" s="40"/>
      <c r="S54" s="40"/>
      <c r="T54" s="40"/>
      <c r="U54" s="40"/>
      <c r="V54" s="19"/>
    </row>
    <row r="55" spans="1:22" ht="15.75" thickBot="1" x14ac:dyDescent="0.3">
      <c r="A55" s="28">
        <v>43</v>
      </c>
      <c r="B55" s="103"/>
      <c r="C55" s="93"/>
      <c r="D55" s="94"/>
      <c r="E55" s="95" t="e">
        <f t="shared" si="0"/>
        <v>#N/A</v>
      </c>
      <c r="F55" s="96" t="e">
        <f t="shared" si="1"/>
        <v>#N/A</v>
      </c>
      <c r="G55" s="96" t="e">
        <f t="shared" si="2"/>
        <v>#N/A</v>
      </c>
      <c r="H55" s="97" t="e">
        <f t="shared" si="3"/>
        <v>#N/A</v>
      </c>
      <c r="I55" s="28" t="str">
        <f t="shared" si="4"/>
        <v/>
      </c>
      <c r="J55" s="40"/>
      <c r="K55" s="40"/>
      <c r="L55" s="40"/>
      <c r="M55" s="40"/>
      <c r="N55" s="40"/>
      <c r="O55" s="40"/>
      <c r="P55" s="40"/>
      <c r="Q55" s="40"/>
      <c r="R55" s="40"/>
      <c r="S55" s="40"/>
      <c r="T55" s="40"/>
      <c r="U55" s="40"/>
      <c r="V55" s="19"/>
    </row>
    <row r="56" spans="1:22" ht="15.75" thickBot="1" x14ac:dyDescent="0.3">
      <c r="A56" s="28">
        <v>44</v>
      </c>
      <c r="B56" s="103"/>
      <c r="C56" s="93"/>
      <c r="D56" s="94"/>
      <c r="E56" s="95" t="e">
        <f t="shared" si="0"/>
        <v>#N/A</v>
      </c>
      <c r="F56" s="96" t="e">
        <f t="shared" si="1"/>
        <v>#N/A</v>
      </c>
      <c r="G56" s="96" t="e">
        <f t="shared" si="2"/>
        <v>#N/A</v>
      </c>
      <c r="H56" s="97" t="e">
        <f t="shared" si="3"/>
        <v>#N/A</v>
      </c>
      <c r="I56" s="28" t="str">
        <f t="shared" si="4"/>
        <v/>
      </c>
      <c r="J56" s="40"/>
      <c r="K56" s="40"/>
      <c r="L56" s="40"/>
      <c r="M56" s="40"/>
      <c r="N56" s="40"/>
      <c r="O56" s="40"/>
      <c r="P56" s="40"/>
      <c r="Q56" s="40"/>
      <c r="R56" s="40"/>
      <c r="S56" s="40"/>
      <c r="T56" s="40"/>
      <c r="U56" s="40"/>
      <c r="V56" s="19"/>
    </row>
    <row r="57" spans="1:22" ht="15.75" thickBot="1" x14ac:dyDescent="0.3">
      <c r="A57" s="28">
        <v>45</v>
      </c>
      <c r="B57" s="103"/>
      <c r="C57" s="93"/>
      <c r="D57" s="94"/>
      <c r="E57" s="95" t="e">
        <f t="shared" si="0"/>
        <v>#N/A</v>
      </c>
      <c r="F57" s="96" t="e">
        <f t="shared" si="1"/>
        <v>#N/A</v>
      </c>
      <c r="G57" s="96" t="e">
        <f t="shared" si="2"/>
        <v>#N/A</v>
      </c>
      <c r="H57" s="97" t="e">
        <f t="shared" si="3"/>
        <v>#N/A</v>
      </c>
      <c r="I57" s="28" t="str">
        <f t="shared" si="4"/>
        <v/>
      </c>
      <c r="J57" s="40"/>
      <c r="K57" s="40"/>
      <c r="L57" s="40"/>
      <c r="M57" s="40"/>
      <c r="N57" s="40"/>
      <c r="O57" s="40"/>
      <c r="P57" s="40"/>
      <c r="Q57" s="40"/>
      <c r="R57" s="40"/>
      <c r="S57" s="40"/>
      <c r="T57" s="40"/>
      <c r="U57" s="40"/>
      <c r="V57" s="19"/>
    </row>
    <row r="58" spans="1:22" ht="15.75" thickBot="1" x14ac:dyDescent="0.3">
      <c r="A58" s="28">
        <v>46</v>
      </c>
      <c r="B58" s="103"/>
      <c r="C58" s="93"/>
      <c r="D58" s="94"/>
      <c r="E58" s="95" t="e">
        <f t="shared" si="0"/>
        <v>#N/A</v>
      </c>
      <c r="F58" s="96" t="e">
        <f t="shared" si="1"/>
        <v>#N/A</v>
      </c>
      <c r="G58" s="96" t="e">
        <f t="shared" si="2"/>
        <v>#N/A</v>
      </c>
      <c r="H58" s="97" t="e">
        <f t="shared" si="3"/>
        <v>#N/A</v>
      </c>
      <c r="I58" s="28" t="str">
        <f t="shared" si="4"/>
        <v/>
      </c>
      <c r="J58" s="40"/>
      <c r="K58" s="40"/>
      <c r="L58" s="40"/>
      <c r="M58" s="40"/>
      <c r="N58" s="40"/>
      <c r="O58" s="40"/>
      <c r="P58" s="40"/>
      <c r="Q58" s="40"/>
      <c r="R58" s="40"/>
      <c r="S58" s="40"/>
      <c r="T58" s="40"/>
      <c r="U58" s="40"/>
      <c r="V58" s="19"/>
    </row>
    <row r="59" spans="1:22" ht="15.75" thickBot="1" x14ac:dyDescent="0.3">
      <c r="A59" s="28">
        <v>47</v>
      </c>
      <c r="B59" s="103"/>
      <c r="C59" s="93"/>
      <c r="D59" s="94"/>
      <c r="E59" s="95" t="e">
        <f t="shared" si="0"/>
        <v>#N/A</v>
      </c>
      <c r="F59" s="96" t="e">
        <f t="shared" si="1"/>
        <v>#N/A</v>
      </c>
      <c r="G59" s="96" t="e">
        <f t="shared" si="2"/>
        <v>#N/A</v>
      </c>
      <c r="H59" s="97" t="e">
        <f t="shared" si="3"/>
        <v>#N/A</v>
      </c>
      <c r="I59" s="28" t="str">
        <f t="shared" si="4"/>
        <v/>
      </c>
      <c r="J59" s="40"/>
      <c r="K59" s="40"/>
      <c r="L59" s="40"/>
      <c r="M59" s="40"/>
      <c r="N59" s="40"/>
      <c r="O59" s="40"/>
      <c r="P59" s="40"/>
      <c r="Q59" s="40"/>
      <c r="R59" s="40"/>
      <c r="S59" s="40"/>
      <c r="T59" s="40"/>
      <c r="U59" s="40"/>
      <c r="V59" s="19"/>
    </row>
    <row r="60" spans="1:22" ht="15.75" thickBot="1" x14ac:dyDescent="0.3">
      <c r="A60" s="28">
        <v>48</v>
      </c>
      <c r="B60" s="103"/>
      <c r="C60" s="93"/>
      <c r="D60" s="94"/>
      <c r="E60" s="95" t="e">
        <f t="shared" si="0"/>
        <v>#N/A</v>
      </c>
      <c r="F60" s="96" t="e">
        <f t="shared" si="1"/>
        <v>#N/A</v>
      </c>
      <c r="G60" s="96" t="e">
        <f t="shared" si="2"/>
        <v>#N/A</v>
      </c>
      <c r="H60" s="97" t="e">
        <f t="shared" si="3"/>
        <v>#N/A</v>
      </c>
      <c r="I60" s="28" t="str">
        <f t="shared" si="4"/>
        <v/>
      </c>
      <c r="J60" s="40"/>
      <c r="K60" s="40"/>
      <c r="L60" s="40"/>
      <c r="M60" s="40"/>
      <c r="N60" s="40"/>
      <c r="O60" s="40"/>
      <c r="P60" s="40"/>
      <c r="Q60" s="40"/>
      <c r="R60" s="40"/>
      <c r="S60" s="40"/>
      <c r="T60" s="40"/>
      <c r="U60" s="40"/>
      <c r="V60" s="19"/>
    </row>
    <row r="61" spans="1:22" ht="15.75" thickBot="1" x14ac:dyDescent="0.3">
      <c r="A61" s="28">
        <v>49</v>
      </c>
      <c r="B61" s="103"/>
      <c r="C61" s="93"/>
      <c r="D61" s="94"/>
      <c r="E61" s="95" t="e">
        <f t="shared" si="0"/>
        <v>#N/A</v>
      </c>
      <c r="F61" s="96" t="e">
        <f t="shared" si="1"/>
        <v>#N/A</v>
      </c>
      <c r="G61" s="96" t="e">
        <f t="shared" si="2"/>
        <v>#N/A</v>
      </c>
      <c r="H61" s="97" t="e">
        <f t="shared" si="3"/>
        <v>#N/A</v>
      </c>
      <c r="I61" s="28" t="str">
        <f t="shared" si="4"/>
        <v/>
      </c>
      <c r="J61" s="40"/>
      <c r="K61" s="40"/>
      <c r="L61" s="40"/>
      <c r="M61" s="40"/>
      <c r="N61" s="40"/>
      <c r="O61" s="40"/>
      <c r="P61" s="40"/>
      <c r="Q61" s="40"/>
      <c r="R61" s="40"/>
      <c r="S61" s="40"/>
      <c r="T61" s="40"/>
      <c r="U61" s="40"/>
      <c r="V61" s="19"/>
    </row>
    <row r="62" spans="1:22" ht="15.75" thickBot="1" x14ac:dyDescent="0.3">
      <c r="A62" s="28">
        <v>50</v>
      </c>
      <c r="B62" s="103"/>
      <c r="C62" s="93"/>
      <c r="D62" s="94"/>
      <c r="E62" s="95" t="e">
        <f t="shared" si="0"/>
        <v>#N/A</v>
      </c>
      <c r="F62" s="96" t="e">
        <f t="shared" si="1"/>
        <v>#N/A</v>
      </c>
      <c r="G62" s="96" t="e">
        <f t="shared" si="2"/>
        <v>#N/A</v>
      </c>
      <c r="H62" s="97" t="e">
        <f t="shared" si="3"/>
        <v>#N/A</v>
      </c>
      <c r="I62" s="28" t="str">
        <f t="shared" si="4"/>
        <v/>
      </c>
      <c r="J62" s="40"/>
      <c r="K62" s="40"/>
      <c r="L62" s="40"/>
      <c r="M62" s="40"/>
      <c r="N62" s="40"/>
      <c r="O62" s="40"/>
      <c r="P62" s="40"/>
      <c r="Q62" s="40"/>
      <c r="R62" s="40"/>
      <c r="S62" s="40"/>
      <c r="T62" s="40"/>
      <c r="U62" s="40"/>
      <c r="V62" s="19"/>
    </row>
    <row r="63" spans="1:22" ht="15.75" thickBot="1" x14ac:dyDescent="0.3">
      <c r="A63" s="28">
        <v>51</v>
      </c>
      <c r="B63" s="103"/>
      <c r="C63" s="93"/>
      <c r="D63" s="94"/>
      <c r="E63" s="95" t="e">
        <f t="shared" si="0"/>
        <v>#N/A</v>
      </c>
      <c r="F63" s="96" t="e">
        <f t="shared" si="1"/>
        <v>#N/A</v>
      </c>
      <c r="G63" s="96" t="e">
        <f t="shared" si="2"/>
        <v>#N/A</v>
      </c>
      <c r="H63" s="97" t="e">
        <f t="shared" si="3"/>
        <v>#N/A</v>
      </c>
      <c r="I63" s="28" t="str">
        <f t="shared" si="4"/>
        <v/>
      </c>
      <c r="J63" s="40"/>
      <c r="K63" s="40"/>
      <c r="L63" s="40"/>
      <c r="M63" s="40"/>
      <c r="N63" s="40"/>
      <c r="O63" s="40"/>
      <c r="P63" s="40"/>
      <c r="Q63" s="40"/>
      <c r="R63" s="40"/>
      <c r="S63" s="40"/>
      <c r="T63" s="40"/>
      <c r="U63" s="40"/>
      <c r="V63" s="19"/>
    </row>
    <row r="64" spans="1:22" ht="15.75" thickBot="1" x14ac:dyDescent="0.3">
      <c r="A64" s="28">
        <v>52</v>
      </c>
      <c r="B64" s="103"/>
      <c r="C64" s="93"/>
      <c r="D64" s="94"/>
      <c r="E64" s="95" t="e">
        <f t="shared" si="0"/>
        <v>#N/A</v>
      </c>
      <c r="F64" s="96" t="e">
        <f t="shared" si="1"/>
        <v>#N/A</v>
      </c>
      <c r="G64" s="96" t="e">
        <f t="shared" si="2"/>
        <v>#N/A</v>
      </c>
      <c r="H64" s="97" t="e">
        <f t="shared" si="3"/>
        <v>#N/A</v>
      </c>
      <c r="I64" s="28" t="str">
        <f t="shared" si="4"/>
        <v/>
      </c>
      <c r="J64" s="40"/>
      <c r="K64" s="40"/>
      <c r="L64" s="40"/>
      <c r="M64" s="40"/>
      <c r="N64" s="40"/>
      <c r="O64" s="40"/>
      <c r="P64" s="40"/>
      <c r="Q64" s="40"/>
      <c r="R64" s="40"/>
      <c r="S64" s="40"/>
      <c r="T64" s="40"/>
      <c r="U64" s="40"/>
      <c r="V64" s="19"/>
    </row>
    <row r="65" spans="1:22" ht="15.75" thickBot="1" x14ac:dyDescent="0.3">
      <c r="A65" s="28">
        <v>53</v>
      </c>
      <c r="B65" s="103"/>
      <c r="C65" s="93"/>
      <c r="D65" s="94"/>
      <c r="E65" s="95" t="e">
        <f t="shared" si="0"/>
        <v>#N/A</v>
      </c>
      <c r="F65" s="96" t="e">
        <f t="shared" si="1"/>
        <v>#N/A</v>
      </c>
      <c r="G65" s="96" t="e">
        <f t="shared" si="2"/>
        <v>#N/A</v>
      </c>
      <c r="H65" s="97" t="e">
        <f t="shared" si="3"/>
        <v>#N/A</v>
      </c>
      <c r="I65" s="28" t="str">
        <f t="shared" si="4"/>
        <v/>
      </c>
      <c r="J65" s="40"/>
      <c r="K65" s="40"/>
      <c r="L65" s="40"/>
      <c r="M65" s="40"/>
      <c r="N65" s="40"/>
      <c r="O65" s="40"/>
      <c r="P65" s="40"/>
      <c r="Q65" s="40"/>
      <c r="R65" s="40"/>
      <c r="S65" s="40"/>
      <c r="T65" s="40"/>
      <c r="U65" s="40"/>
      <c r="V65" s="19"/>
    </row>
    <row r="66" spans="1:22" ht="15.75" thickBot="1" x14ac:dyDescent="0.3">
      <c r="A66" s="28">
        <v>54</v>
      </c>
      <c r="B66" s="103"/>
      <c r="C66" s="93"/>
      <c r="D66" s="94"/>
      <c r="E66" s="95" t="e">
        <f t="shared" si="0"/>
        <v>#N/A</v>
      </c>
      <c r="F66" s="96" t="e">
        <f t="shared" si="1"/>
        <v>#N/A</v>
      </c>
      <c r="G66" s="96" t="e">
        <f t="shared" si="2"/>
        <v>#N/A</v>
      </c>
      <c r="H66" s="97" t="e">
        <f t="shared" si="3"/>
        <v>#N/A</v>
      </c>
      <c r="I66" s="28" t="str">
        <f t="shared" si="4"/>
        <v/>
      </c>
      <c r="J66" s="40"/>
      <c r="K66" s="40"/>
      <c r="L66" s="40"/>
      <c r="M66" s="40"/>
      <c r="N66" s="40"/>
      <c r="O66" s="40"/>
      <c r="P66" s="40"/>
      <c r="Q66" s="40"/>
      <c r="R66" s="40"/>
      <c r="S66" s="40"/>
      <c r="T66" s="40"/>
      <c r="U66" s="40"/>
      <c r="V66" s="19"/>
    </row>
    <row r="67" spans="1:22" ht="15.75" thickBot="1" x14ac:dyDescent="0.3">
      <c r="A67" s="28">
        <v>55</v>
      </c>
      <c r="B67" s="103"/>
      <c r="C67" s="93"/>
      <c r="D67" s="94"/>
      <c r="E67" s="95" t="e">
        <f t="shared" si="0"/>
        <v>#N/A</v>
      </c>
      <c r="F67" s="96" t="e">
        <f t="shared" si="1"/>
        <v>#N/A</v>
      </c>
      <c r="G67" s="96" t="e">
        <f t="shared" si="2"/>
        <v>#N/A</v>
      </c>
      <c r="H67" s="97" t="e">
        <f t="shared" si="3"/>
        <v>#N/A</v>
      </c>
      <c r="I67" s="28" t="str">
        <f t="shared" si="4"/>
        <v/>
      </c>
      <c r="J67" s="40"/>
      <c r="K67" s="40"/>
      <c r="L67" s="40"/>
      <c r="M67" s="40"/>
      <c r="N67" s="40"/>
      <c r="O67" s="40"/>
      <c r="P67" s="40"/>
      <c r="Q67" s="40"/>
      <c r="R67" s="40"/>
      <c r="S67" s="40"/>
      <c r="T67" s="40"/>
      <c r="U67" s="40"/>
      <c r="V67" s="19"/>
    </row>
    <row r="68" spans="1:22" ht="15.75" thickBot="1" x14ac:dyDescent="0.3">
      <c r="A68" s="28">
        <v>56</v>
      </c>
      <c r="B68" s="103"/>
      <c r="C68" s="93"/>
      <c r="D68" s="94"/>
      <c r="E68" s="95" t="e">
        <f t="shared" si="0"/>
        <v>#N/A</v>
      </c>
      <c r="F68" s="96" t="e">
        <f t="shared" si="1"/>
        <v>#N/A</v>
      </c>
      <c r="G68" s="96" t="e">
        <f t="shared" si="2"/>
        <v>#N/A</v>
      </c>
      <c r="H68" s="97" t="e">
        <f t="shared" si="3"/>
        <v>#N/A</v>
      </c>
      <c r="I68" s="28" t="str">
        <f t="shared" si="4"/>
        <v/>
      </c>
      <c r="J68" s="40"/>
      <c r="K68" s="40"/>
      <c r="L68" s="40"/>
      <c r="M68" s="40"/>
      <c r="N68" s="40"/>
      <c r="O68" s="40"/>
      <c r="P68" s="40"/>
      <c r="Q68" s="40"/>
      <c r="R68" s="40"/>
      <c r="S68" s="40"/>
      <c r="T68" s="40"/>
      <c r="U68" s="40"/>
      <c r="V68" s="19"/>
    </row>
    <row r="69" spans="1:22" ht="15.75" thickBot="1" x14ac:dyDescent="0.3">
      <c r="A69" s="28">
        <v>57</v>
      </c>
      <c r="B69" s="103"/>
      <c r="C69" s="93"/>
      <c r="D69" s="94"/>
      <c r="E69" s="95" t="e">
        <f t="shared" si="0"/>
        <v>#N/A</v>
      </c>
      <c r="F69" s="96" t="e">
        <f t="shared" si="1"/>
        <v>#N/A</v>
      </c>
      <c r="G69" s="96" t="e">
        <f t="shared" si="2"/>
        <v>#N/A</v>
      </c>
      <c r="H69" s="97" t="e">
        <f t="shared" si="3"/>
        <v>#N/A</v>
      </c>
      <c r="I69" s="28" t="str">
        <f t="shared" si="4"/>
        <v/>
      </c>
      <c r="J69" s="40"/>
      <c r="K69" s="40"/>
      <c r="L69" s="40"/>
      <c r="M69" s="40"/>
      <c r="N69" s="40"/>
      <c r="O69" s="40"/>
      <c r="P69" s="40"/>
      <c r="Q69" s="40"/>
      <c r="R69" s="40"/>
      <c r="S69" s="40"/>
      <c r="T69" s="40"/>
      <c r="U69" s="40"/>
      <c r="V69" s="19"/>
    </row>
    <row r="70" spans="1:22" ht="15.75" thickBot="1" x14ac:dyDescent="0.3">
      <c r="A70" s="28">
        <v>58</v>
      </c>
      <c r="B70" s="103"/>
      <c r="C70" s="93"/>
      <c r="D70" s="94"/>
      <c r="E70" s="95" t="e">
        <f t="shared" si="0"/>
        <v>#N/A</v>
      </c>
      <c r="F70" s="96" t="e">
        <f t="shared" si="1"/>
        <v>#N/A</v>
      </c>
      <c r="G70" s="96" t="e">
        <f t="shared" si="2"/>
        <v>#N/A</v>
      </c>
      <c r="H70" s="97" t="e">
        <f t="shared" si="3"/>
        <v>#N/A</v>
      </c>
      <c r="I70" s="28" t="str">
        <f t="shared" si="4"/>
        <v/>
      </c>
      <c r="J70" s="40"/>
      <c r="K70" s="40"/>
      <c r="L70" s="40"/>
      <c r="M70" s="40"/>
      <c r="N70" s="40"/>
      <c r="O70" s="40"/>
      <c r="P70" s="40"/>
      <c r="Q70" s="40"/>
      <c r="R70" s="40"/>
      <c r="S70" s="40"/>
      <c r="T70" s="40"/>
      <c r="U70" s="40"/>
      <c r="V70" s="19"/>
    </row>
    <row r="71" spans="1:22" ht="15.75" thickBot="1" x14ac:dyDescent="0.3">
      <c r="A71" s="28">
        <v>59</v>
      </c>
      <c r="B71" s="103"/>
      <c r="C71" s="93"/>
      <c r="D71" s="94"/>
      <c r="E71" s="95" t="e">
        <f t="shared" si="0"/>
        <v>#N/A</v>
      </c>
      <c r="F71" s="96" t="e">
        <f t="shared" si="1"/>
        <v>#N/A</v>
      </c>
      <c r="G71" s="96" t="e">
        <f t="shared" si="2"/>
        <v>#N/A</v>
      </c>
      <c r="H71" s="97" t="e">
        <f t="shared" si="3"/>
        <v>#N/A</v>
      </c>
      <c r="I71" s="28" t="str">
        <f t="shared" si="4"/>
        <v/>
      </c>
      <c r="J71" s="40"/>
      <c r="K71" s="40"/>
      <c r="L71" s="40"/>
      <c r="M71" s="40"/>
      <c r="N71" s="40"/>
      <c r="O71" s="40"/>
      <c r="P71" s="40"/>
      <c r="Q71" s="40"/>
      <c r="R71" s="40"/>
      <c r="S71" s="40"/>
      <c r="T71" s="40"/>
      <c r="U71" s="40"/>
      <c r="V71" s="19"/>
    </row>
    <row r="72" spans="1:22" ht="15.75" thickBot="1" x14ac:dyDescent="0.3">
      <c r="A72" s="28">
        <v>60</v>
      </c>
      <c r="B72" s="103"/>
      <c r="C72" s="93"/>
      <c r="D72" s="94"/>
      <c r="E72" s="95" t="e">
        <f t="shared" si="0"/>
        <v>#N/A</v>
      </c>
      <c r="F72" s="96" t="e">
        <f t="shared" si="1"/>
        <v>#N/A</v>
      </c>
      <c r="G72" s="96" t="e">
        <f t="shared" si="2"/>
        <v>#N/A</v>
      </c>
      <c r="H72" s="97" t="e">
        <f t="shared" si="3"/>
        <v>#N/A</v>
      </c>
      <c r="I72" s="28" t="str">
        <f t="shared" si="4"/>
        <v/>
      </c>
      <c r="J72" s="40"/>
      <c r="K72" s="40"/>
      <c r="L72" s="40"/>
      <c r="M72" s="40"/>
      <c r="N72" s="40"/>
      <c r="O72" s="40"/>
      <c r="P72" s="40"/>
      <c r="Q72" s="40"/>
      <c r="R72" s="40"/>
      <c r="S72" s="40"/>
      <c r="T72" s="40"/>
      <c r="U72" s="40"/>
      <c r="V72" s="19"/>
    </row>
    <row r="73" spans="1:22" ht="15.75" thickBot="1" x14ac:dyDescent="0.3">
      <c r="A73" s="28">
        <v>61</v>
      </c>
      <c r="B73" s="103"/>
      <c r="C73" s="93"/>
      <c r="D73" s="94"/>
      <c r="E73" s="95" t="e">
        <f t="shared" si="0"/>
        <v>#N/A</v>
      </c>
      <c r="F73" s="96" t="e">
        <f t="shared" si="1"/>
        <v>#N/A</v>
      </c>
      <c r="G73" s="96" t="e">
        <f t="shared" si="2"/>
        <v>#N/A</v>
      </c>
      <c r="H73" s="97" t="e">
        <f t="shared" si="3"/>
        <v>#N/A</v>
      </c>
      <c r="I73" s="28" t="str">
        <f t="shared" si="4"/>
        <v/>
      </c>
      <c r="J73" s="40"/>
      <c r="K73" s="40"/>
      <c r="L73" s="40"/>
      <c r="M73" s="40"/>
      <c r="N73" s="40"/>
      <c r="O73" s="40"/>
      <c r="P73" s="40"/>
      <c r="Q73" s="40"/>
      <c r="R73" s="40"/>
      <c r="S73" s="40"/>
      <c r="T73" s="40"/>
      <c r="U73" s="40"/>
      <c r="V73" s="19"/>
    </row>
    <row r="74" spans="1:22" ht="15.75" thickBot="1" x14ac:dyDescent="0.3">
      <c r="A74" s="28">
        <v>62</v>
      </c>
      <c r="B74" s="103"/>
      <c r="C74" s="93"/>
      <c r="D74" s="94"/>
      <c r="E74" s="95" t="e">
        <f t="shared" si="0"/>
        <v>#N/A</v>
      </c>
      <c r="F74" s="96" t="e">
        <f t="shared" si="1"/>
        <v>#N/A</v>
      </c>
      <c r="G74" s="96" t="e">
        <f t="shared" si="2"/>
        <v>#N/A</v>
      </c>
      <c r="H74" s="97" t="e">
        <f t="shared" si="3"/>
        <v>#N/A</v>
      </c>
      <c r="I74" s="28" t="str">
        <f t="shared" si="4"/>
        <v/>
      </c>
      <c r="J74" s="40"/>
      <c r="K74" s="40"/>
      <c r="L74" s="40"/>
      <c r="M74" s="40"/>
      <c r="N74" s="40"/>
      <c r="O74" s="40"/>
      <c r="P74" s="40"/>
      <c r="Q74" s="40"/>
      <c r="R74" s="40"/>
      <c r="S74" s="40"/>
      <c r="T74" s="40"/>
      <c r="U74" s="40"/>
      <c r="V74" s="19"/>
    </row>
    <row r="75" spans="1:22" ht="15.75" thickBot="1" x14ac:dyDescent="0.3">
      <c r="A75" s="28">
        <v>63</v>
      </c>
      <c r="B75" s="103"/>
      <c r="C75" s="93"/>
      <c r="D75" s="94"/>
      <c r="E75" s="95" t="e">
        <f t="shared" si="0"/>
        <v>#N/A</v>
      </c>
      <c r="F75" s="96" t="e">
        <f t="shared" si="1"/>
        <v>#N/A</v>
      </c>
      <c r="G75" s="96" t="e">
        <f t="shared" si="2"/>
        <v>#N/A</v>
      </c>
      <c r="H75" s="97" t="e">
        <f t="shared" si="3"/>
        <v>#N/A</v>
      </c>
      <c r="I75" s="28" t="str">
        <f t="shared" si="4"/>
        <v/>
      </c>
      <c r="J75" s="40"/>
      <c r="K75" s="40"/>
      <c r="L75" s="40"/>
      <c r="M75" s="40"/>
      <c r="N75" s="40"/>
      <c r="O75" s="40"/>
      <c r="P75" s="40"/>
      <c r="Q75" s="40"/>
      <c r="R75" s="40"/>
      <c r="S75" s="40"/>
      <c r="T75" s="40"/>
      <c r="U75" s="40"/>
      <c r="V75" s="19"/>
    </row>
    <row r="76" spans="1:22" ht="15.75" thickBot="1" x14ac:dyDescent="0.3">
      <c r="A76" s="28">
        <v>64</v>
      </c>
      <c r="B76" s="103"/>
      <c r="C76" s="93"/>
      <c r="D76" s="94"/>
      <c r="E76" s="95" t="e">
        <f t="shared" si="0"/>
        <v>#N/A</v>
      </c>
      <c r="F76" s="96" t="e">
        <f t="shared" si="1"/>
        <v>#N/A</v>
      </c>
      <c r="G76" s="96" t="e">
        <f t="shared" si="2"/>
        <v>#N/A</v>
      </c>
      <c r="H76" s="97" t="e">
        <f t="shared" si="3"/>
        <v>#N/A</v>
      </c>
      <c r="I76" s="28" t="str">
        <f t="shared" si="4"/>
        <v/>
      </c>
      <c r="J76" s="40"/>
      <c r="K76" s="40"/>
      <c r="L76" s="40"/>
      <c r="M76" s="40"/>
      <c r="N76" s="40"/>
      <c r="O76" s="40"/>
      <c r="P76" s="40"/>
      <c r="Q76" s="40"/>
      <c r="R76" s="40"/>
      <c r="S76" s="40"/>
      <c r="T76" s="40"/>
      <c r="U76" s="40"/>
      <c r="V76" s="19"/>
    </row>
    <row r="77" spans="1:22" ht="15.75" thickBot="1" x14ac:dyDescent="0.3">
      <c r="A77" s="28">
        <v>65</v>
      </c>
      <c r="B77" s="103"/>
      <c r="C77" s="93"/>
      <c r="D77" s="94"/>
      <c r="E77" s="95" t="e">
        <f t="shared" si="0"/>
        <v>#N/A</v>
      </c>
      <c r="F77" s="96" t="e">
        <f t="shared" si="1"/>
        <v>#N/A</v>
      </c>
      <c r="G77" s="96" t="e">
        <f t="shared" si="2"/>
        <v>#N/A</v>
      </c>
      <c r="H77" s="97" t="e">
        <f t="shared" si="3"/>
        <v>#N/A</v>
      </c>
      <c r="I77" s="28" t="str">
        <f t="shared" si="4"/>
        <v/>
      </c>
      <c r="J77" s="40"/>
      <c r="K77" s="40"/>
      <c r="L77" s="40"/>
      <c r="M77" s="40"/>
      <c r="N77" s="40"/>
      <c r="O77" s="40"/>
      <c r="P77" s="40"/>
      <c r="Q77" s="40"/>
      <c r="R77" s="40"/>
      <c r="S77" s="40"/>
      <c r="T77" s="40"/>
      <c r="U77" s="40"/>
      <c r="V77" s="19"/>
    </row>
    <row r="78" spans="1:22" ht="15.75" thickBot="1" x14ac:dyDescent="0.3">
      <c r="A78" s="28">
        <v>66</v>
      </c>
      <c r="B78" s="103"/>
      <c r="C78" s="93"/>
      <c r="D78" s="94"/>
      <c r="E78" s="95" t="e">
        <f t="shared" ref="E78:E112" si="5">IF(AND(ISNUMBER(C78),C78&gt;=0,ISNUMBER(D78),D78&gt;0,C78&lt;=D78,ISNUMBER($E$9),$E$9&gt;0),$E$9*C78/D78,NA())</f>
        <v>#N/A</v>
      </c>
      <c r="F78" s="96" t="e">
        <f t="shared" ref="F78:F112" si="6">IF(AND(ISNUMBER(E78),ISNUMBER($E$8),$E$8&gt;=0,$E$8&lt;=1),$E$9*$E$8,NA())</f>
        <v>#N/A</v>
      </c>
      <c r="G78" s="96" t="e">
        <f t="shared" ref="G78:G112" si="7">IF(AND(ISNUMBER(E78),ISNUMBER($E$8),$E$8&gt;=0,$E$8&lt;=1),IF(AND($L$35="Adjusted",D78*$E$8&lt;10), IF(D78&lt;100,NA(),IF($E$8&lt;=(2.78217496688721+SQRT(6.46427826534363-9.36600203111234/D78))/(D78+7.74049754637384),0,$E$9*MAX(0,$E$8-2.78217496688721*SQRT($E$8*(1-$E$8)/D78)+1.1/D78))),         IF(AND($L$35="Adjusted",D78*$E$8&gt;D78-10),IF(D78&lt;100,NA(),$E$9*($E$8-2.78217496688721*SQRT($E$8*(1-$E$8)/D78)-1/D78)),    IF(AND($L$35="Adjusted",D78&lt;100),NA(),$E$9*MAX(0,$E$8-3*SQRT($E$8*(1-$E$8)/D78))))),         NA())</f>
        <v>#N/A</v>
      </c>
      <c r="H78" s="97" t="e">
        <f t="shared" ref="H78:H112" si="8">IF(AND(ISNUMBER(E78),ISNUMBER($E$8),$E$8&gt;=0,$E$8&lt;=1),IF(AND($L$35="Adjusted",D78*$E$8&gt;D78-10), IF(D78&lt;100,NA(),IF($E$8&gt;=1-(2.78217496688721+SQRT(6.46427826534363-9.36600203111234/D78))/(D78+7.74049754637384),1,$E$9*MIN(D78,$E$8+2.78217496688721*SQRT($E$8*(1-$E$8)/D78)-1.1/D78))),         IF(AND($L$35="Adjusted",D78*$E$8&lt;10),IF(D78&lt;100,NA(),$E$9*($E$8+2.78217496688721*SQRT($E$8*(1-$E$8)/D78)+1/D78)),    IF(AND($L$35="Adjusted",D78&lt;100),NA(),$E$9*MIN(1,$E$8+3*SQRT($E$8*(1-$E$8)/D78))))),         NA())</f>
        <v>#N/A</v>
      </c>
      <c r="I78" s="28" t="str">
        <f t="shared" ref="I78:I112" si="9">IF(ISNUMBER(E78),A78,"")</f>
        <v/>
      </c>
      <c r="J78" s="40"/>
      <c r="K78" s="40"/>
      <c r="L78" s="40"/>
      <c r="M78" s="40"/>
      <c r="N78" s="40"/>
      <c r="O78" s="40"/>
      <c r="P78" s="40"/>
      <c r="Q78" s="40"/>
      <c r="R78" s="40"/>
      <c r="S78" s="40"/>
      <c r="T78" s="40"/>
      <c r="U78" s="40"/>
      <c r="V78" s="19"/>
    </row>
    <row r="79" spans="1:22" ht="15.75" thickBot="1" x14ac:dyDescent="0.3">
      <c r="A79" s="28">
        <v>67</v>
      </c>
      <c r="B79" s="103"/>
      <c r="C79" s="93"/>
      <c r="D79" s="94"/>
      <c r="E79" s="95" t="e">
        <f t="shared" si="5"/>
        <v>#N/A</v>
      </c>
      <c r="F79" s="96" t="e">
        <f t="shared" si="6"/>
        <v>#N/A</v>
      </c>
      <c r="G79" s="96" t="e">
        <f t="shared" si="7"/>
        <v>#N/A</v>
      </c>
      <c r="H79" s="97" t="e">
        <f t="shared" si="8"/>
        <v>#N/A</v>
      </c>
      <c r="I79" s="28" t="str">
        <f t="shared" si="9"/>
        <v/>
      </c>
      <c r="J79" s="40"/>
      <c r="K79" s="40"/>
      <c r="L79" s="40"/>
      <c r="M79" s="40"/>
      <c r="N79" s="40"/>
      <c r="O79" s="40"/>
      <c r="P79" s="40"/>
      <c r="Q79" s="40"/>
      <c r="R79" s="40"/>
      <c r="S79" s="40"/>
      <c r="T79" s="40"/>
      <c r="U79" s="40"/>
      <c r="V79" s="19"/>
    </row>
    <row r="80" spans="1:22" ht="15.75" thickBot="1" x14ac:dyDescent="0.3">
      <c r="A80" s="28">
        <v>68</v>
      </c>
      <c r="B80" s="103"/>
      <c r="C80" s="93"/>
      <c r="D80" s="94"/>
      <c r="E80" s="95" t="e">
        <f t="shared" si="5"/>
        <v>#N/A</v>
      </c>
      <c r="F80" s="96" t="e">
        <f t="shared" si="6"/>
        <v>#N/A</v>
      </c>
      <c r="G80" s="96" t="e">
        <f t="shared" si="7"/>
        <v>#N/A</v>
      </c>
      <c r="H80" s="97" t="e">
        <f t="shared" si="8"/>
        <v>#N/A</v>
      </c>
      <c r="I80" s="28" t="str">
        <f t="shared" si="9"/>
        <v/>
      </c>
      <c r="J80" s="40"/>
      <c r="K80" s="40"/>
      <c r="L80" s="40"/>
      <c r="M80" s="40"/>
      <c r="N80" s="40"/>
      <c r="O80" s="40"/>
      <c r="P80" s="40"/>
      <c r="Q80" s="40"/>
      <c r="R80" s="40"/>
      <c r="S80" s="40"/>
      <c r="T80" s="40"/>
      <c r="U80" s="40"/>
      <c r="V80" s="19"/>
    </row>
    <row r="81" spans="1:22" ht="15.75" thickBot="1" x14ac:dyDescent="0.3">
      <c r="A81" s="28">
        <v>69</v>
      </c>
      <c r="B81" s="103"/>
      <c r="C81" s="93"/>
      <c r="D81" s="94"/>
      <c r="E81" s="95" t="e">
        <f t="shared" si="5"/>
        <v>#N/A</v>
      </c>
      <c r="F81" s="96" t="e">
        <f t="shared" si="6"/>
        <v>#N/A</v>
      </c>
      <c r="G81" s="96" t="e">
        <f t="shared" si="7"/>
        <v>#N/A</v>
      </c>
      <c r="H81" s="97" t="e">
        <f t="shared" si="8"/>
        <v>#N/A</v>
      </c>
      <c r="I81" s="28" t="str">
        <f t="shared" si="9"/>
        <v/>
      </c>
      <c r="J81" s="40"/>
      <c r="K81" s="40"/>
      <c r="L81" s="40"/>
      <c r="M81" s="40"/>
      <c r="N81" s="40"/>
      <c r="O81" s="40"/>
      <c r="P81" s="40"/>
      <c r="Q81" s="40"/>
      <c r="R81" s="40"/>
      <c r="S81" s="40"/>
      <c r="T81" s="40"/>
      <c r="U81" s="40"/>
      <c r="V81" s="19"/>
    </row>
    <row r="82" spans="1:22" ht="15.75" thickBot="1" x14ac:dyDescent="0.3">
      <c r="A82" s="28">
        <v>70</v>
      </c>
      <c r="B82" s="103"/>
      <c r="C82" s="93"/>
      <c r="D82" s="94"/>
      <c r="E82" s="95" t="e">
        <f t="shared" si="5"/>
        <v>#N/A</v>
      </c>
      <c r="F82" s="96" t="e">
        <f t="shared" si="6"/>
        <v>#N/A</v>
      </c>
      <c r="G82" s="96" t="e">
        <f t="shared" si="7"/>
        <v>#N/A</v>
      </c>
      <c r="H82" s="97" t="e">
        <f t="shared" si="8"/>
        <v>#N/A</v>
      </c>
      <c r="I82" s="28" t="str">
        <f t="shared" si="9"/>
        <v/>
      </c>
      <c r="J82" s="40"/>
      <c r="K82" s="40"/>
      <c r="L82" s="40"/>
      <c r="M82" s="40"/>
      <c r="N82" s="40"/>
      <c r="O82" s="40"/>
      <c r="P82" s="40"/>
      <c r="Q82" s="40"/>
      <c r="R82" s="40"/>
      <c r="S82" s="40"/>
      <c r="T82" s="40"/>
      <c r="U82" s="40"/>
      <c r="V82" s="19"/>
    </row>
    <row r="83" spans="1:22" ht="15.75" thickBot="1" x14ac:dyDescent="0.3">
      <c r="A83" s="28">
        <v>71</v>
      </c>
      <c r="B83" s="103"/>
      <c r="C83" s="93"/>
      <c r="D83" s="94"/>
      <c r="E83" s="95" t="e">
        <f t="shared" si="5"/>
        <v>#N/A</v>
      </c>
      <c r="F83" s="96" t="e">
        <f t="shared" si="6"/>
        <v>#N/A</v>
      </c>
      <c r="G83" s="96" t="e">
        <f t="shared" si="7"/>
        <v>#N/A</v>
      </c>
      <c r="H83" s="97" t="e">
        <f t="shared" si="8"/>
        <v>#N/A</v>
      </c>
      <c r="I83" s="28" t="str">
        <f t="shared" si="9"/>
        <v/>
      </c>
      <c r="J83" s="40"/>
      <c r="K83" s="40"/>
      <c r="L83" s="40"/>
      <c r="M83" s="40"/>
      <c r="N83" s="40"/>
      <c r="O83" s="40"/>
      <c r="P83" s="40"/>
      <c r="Q83" s="40"/>
      <c r="R83" s="40"/>
      <c r="S83" s="40"/>
      <c r="T83" s="40"/>
      <c r="U83" s="40"/>
      <c r="V83" s="19"/>
    </row>
    <row r="84" spans="1:22" ht="15.75" thickBot="1" x14ac:dyDescent="0.3">
      <c r="A84" s="28">
        <v>72</v>
      </c>
      <c r="B84" s="103"/>
      <c r="C84" s="93"/>
      <c r="D84" s="94"/>
      <c r="E84" s="95" t="e">
        <f t="shared" si="5"/>
        <v>#N/A</v>
      </c>
      <c r="F84" s="96" t="e">
        <f t="shared" si="6"/>
        <v>#N/A</v>
      </c>
      <c r="G84" s="96" t="e">
        <f t="shared" si="7"/>
        <v>#N/A</v>
      </c>
      <c r="H84" s="97" t="e">
        <f t="shared" si="8"/>
        <v>#N/A</v>
      </c>
      <c r="I84" s="28" t="str">
        <f t="shared" si="9"/>
        <v/>
      </c>
      <c r="J84" s="40"/>
      <c r="K84" s="40"/>
      <c r="L84" s="40"/>
      <c r="M84" s="40"/>
      <c r="N84" s="40"/>
      <c r="O84" s="40"/>
      <c r="P84" s="40"/>
      <c r="Q84" s="40"/>
      <c r="R84" s="40"/>
      <c r="S84" s="40"/>
      <c r="T84" s="40"/>
      <c r="U84" s="40"/>
      <c r="V84" s="19"/>
    </row>
    <row r="85" spans="1:22" ht="15.75" thickBot="1" x14ac:dyDescent="0.3">
      <c r="A85" s="28">
        <v>73</v>
      </c>
      <c r="B85" s="103"/>
      <c r="C85" s="93"/>
      <c r="D85" s="94"/>
      <c r="E85" s="95" t="e">
        <f t="shared" si="5"/>
        <v>#N/A</v>
      </c>
      <c r="F85" s="96" t="e">
        <f t="shared" si="6"/>
        <v>#N/A</v>
      </c>
      <c r="G85" s="96" t="e">
        <f t="shared" si="7"/>
        <v>#N/A</v>
      </c>
      <c r="H85" s="97" t="e">
        <f t="shared" si="8"/>
        <v>#N/A</v>
      </c>
      <c r="I85" s="28" t="str">
        <f t="shared" si="9"/>
        <v/>
      </c>
      <c r="J85" s="40"/>
      <c r="K85" s="40"/>
      <c r="L85" s="40"/>
      <c r="M85" s="40"/>
      <c r="N85" s="40"/>
      <c r="O85" s="40"/>
      <c r="P85" s="40"/>
      <c r="Q85" s="40"/>
      <c r="R85" s="40"/>
      <c r="S85" s="40"/>
      <c r="T85" s="40"/>
      <c r="U85" s="40"/>
      <c r="V85" s="19"/>
    </row>
    <row r="86" spans="1:22" ht="15.75" thickBot="1" x14ac:dyDescent="0.3">
      <c r="A86" s="28">
        <v>74</v>
      </c>
      <c r="B86" s="103"/>
      <c r="C86" s="93"/>
      <c r="D86" s="94"/>
      <c r="E86" s="95" t="e">
        <f t="shared" si="5"/>
        <v>#N/A</v>
      </c>
      <c r="F86" s="96" t="e">
        <f t="shared" si="6"/>
        <v>#N/A</v>
      </c>
      <c r="G86" s="96" t="e">
        <f t="shared" si="7"/>
        <v>#N/A</v>
      </c>
      <c r="H86" s="97" t="e">
        <f t="shared" si="8"/>
        <v>#N/A</v>
      </c>
      <c r="I86" s="28" t="str">
        <f t="shared" si="9"/>
        <v/>
      </c>
      <c r="J86" s="40"/>
      <c r="K86" s="40"/>
      <c r="L86" s="40"/>
      <c r="M86" s="40"/>
      <c r="N86" s="40"/>
      <c r="O86" s="40"/>
      <c r="P86" s="40"/>
      <c r="Q86" s="40"/>
      <c r="R86" s="40"/>
      <c r="S86" s="40"/>
      <c r="T86" s="40"/>
      <c r="U86" s="40"/>
      <c r="V86" s="19"/>
    </row>
    <row r="87" spans="1:22" ht="15.75" thickBot="1" x14ac:dyDescent="0.3">
      <c r="A87" s="28">
        <v>75</v>
      </c>
      <c r="B87" s="103"/>
      <c r="C87" s="93"/>
      <c r="D87" s="94"/>
      <c r="E87" s="95" t="e">
        <f t="shared" si="5"/>
        <v>#N/A</v>
      </c>
      <c r="F87" s="96" t="e">
        <f t="shared" si="6"/>
        <v>#N/A</v>
      </c>
      <c r="G87" s="96" t="e">
        <f t="shared" si="7"/>
        <v>#N/A</v>
      </c>
      <c r="H87" s="97" t="e">
        <f t="shared" si="8"/>
        <v>#N/A</v>
      </c>
      <c r="I87" s="28" t="str">
        <f t="shared" si="9"/>
        <v/>
      </c>
      <c r="J87" s="40"/>
      <c r="K87" s="40"/>
      <c r="L87" s="40"/>
      <c r="M87" s="40"/>
      <c r="N87" s="40"/>
      <c r="O87" s="40"/>
      <c r="P87" s="40"/>
      <c r="Q87" s="40"/>
      <c r="R87" s="40"/>
      <c r="S87" s="40"/>
      <c r="T87" s="40"/>
      <c r="U87" s="40"/>
      <c r="V87" s="19"/>
    </row>
    <row r="88" spans="1:22" ht="15.75" thickBot="1" x14ac:dyDescent="0.3">
      <c r="A88" s="28">
        <v>76</v>
      </c>
      <c r="B88" s="103"/>
      <c r="C88" s="93"/>
      <c r="D88" s="94"/>
      <c r="E88" s="95" t="e">
        <f t="shared" si="5"/>
        <v>#N/A</v>
      </c>
      <c r="F88" s="96" t="e">
        <f t="shared" si="6"/>
        <v>#N/A</v>
      </c>
      <c r="G88" s="96" t="e">
        <f t="shared" si="7"/>
        <v>#N/A</v>
      </c>
      <c r="H88" s="97" t="e">
        <f t="shared" si="8"/>
        <v>#N/A</v>
      </c>
      <c r="I88" s="28" t="str">
        <f t="shared" si="9"/>
        <v/>
      </c>
      <c r="J88" s="40"/>
      <c r="K88" s="40"/>
      <c r="L88" s="40"/>
      <c r="M88" s="40"/>
      <c r="N88" s="40"/>
      <c r="O88" s="40"/>
      <c r="P88" s="40"/>
      <c r="Q88" s="40"/>
      <c r="R88" s="40"/>
      <c r="S88" s="40"/>
      <c r="T88" s="40"/>
      <c r="U88" s="40"/>
      <c r="V88" s="19"/>
    </row>
    <row r="89" spans="1:22" ht="15.75" thickBot="1" x14ac:dyDescent="0.3">
      <c r="A89" s="28">
        <v>77</v>
      </c>
      <c r="B89" s="103"/>
      <c r="C89" s="93"/>
      <c r="D89" s="94"/>
      <c r="E89" s="95" t="e">
        <f t="shared" si="5"/>
        <v>#N/A</v>
      </c>
      <c r="F89" s="96" t="e">
        <f t="shared" si="6"/>
        <v>#N/A</v>
      </c>
      <c r="G89" s="96" t="e">
        <f t="shared" si="7"/>
        <v>#N/A</v>
      </c>
      <c r="H89" s="97" t="e">
        <f t="shared" si="8"/>
        <v>#N/A</v>
      </c>
      <c r="I89" s="28" t="str">
        <f t="shared" si="9"/>
        <v/>
      </c>
      <c r="J89" s="40"/>
      <c r="K89" s="40"/>
      <c r="L89" s="40"/>
      <c r="M89" s="40"/>
      <c r="N89" s="40"/>
      <c r="O89" s="40"/>
      <c r="P89" s="40"/>
      <c r="Q89" s="40"/>
      <c r="R89" s="40"/>
      <c r="S89" s="40"/>
      <c r="T89" s="40"/>
      <c r="U89" s="40"/>
      <c r="V89" s="19"/>
    </row>
    <row r="90" spans="1:22" ht="15.75" thickBot="1" x14ac:dyDescent="0.3">
      <c r="A90" s="28">
        <v>78</v>
      </c>
      <c r="B90" s="103"/>
      <c r="C90" s="93"/>
      <c r="D90" s="94"/>
      <c r="E90" s="95" t="e">
        <f t="shared" si="5"/>
        <v>#N/A</v>
      </c>
      <c r="F90" s="96" t="e">
        <f t="shared" si="6"/>
        <v>#N/A</v>
      </c>
      <c r="G90" s="96" t="e">
        <f t="shared" si="7"/>
        <v>#N/A</v>
      </c>
      <c r="H90" s="97" t="e">
        <f t="shared" si="8"/>
        <v>#N/A</v>
      </c>
      <c r="I90" s="28" t="str">
        <f t="shared" si="9"/>
        <v/>
      </c>
      <c r="J90" s="40"/>
      <c r="K90" s="40"/>
      <c r="L90" s="40"/>
      <c r="M90" s="40"/>
      <c r="N90" s="40"/>
      <c r="O90" s="40"/>
      <c r="P90" s="40"/>
      <c r="Q90" s="40"/>
      <c r="R90" s="40"/>
      <c r="S90" s="40"/>
      <c r="T90" s="40"/>
      <c r="U90" s="40"/>
      <c r="V90" s="19"/>
    </row>
    <row r="91" spans="1:22" ht="15.75" thickBot="1" x14ac:dyDescent="0.3">
      <c r="A91" s="28">
        <v>79</v>
      </c>
      <c r="B91" s="103"/>
      <c r="C91" s="93"/>
      <c r="D91" s="94"/>
      <c r="E91" s="95" t="e">
        <f t="shared" si="5"/>
        <v>#N/A</v>
      </c>
      <c r="F91" s="96" t="e">
        <f t="shared" si="6"/>
        <v>#N/A</v>
      </c>
      <c r="G91" s="96" t="e">
        <f t="shared" si="7"/>
        <v>#N/A</v>
      </c>
      <c r="H91" s="97" t="e">
        <f t="shared" si="8"/>
        <v>#N/A</v>
      </c>
      <c r="I91" s="28" t="str">
        <f t="shared" si="9"/>
        <v/>
      </c>
      <c r="J91" s="40"/>
      <c r="K91" s="40"/>
      <c r="L91" s="40"/>
      <c r="M91" s="40"/>
      <c r="N91" s="40"/>
      <c r="O91" s="40"/>
      <c r="P91" s="40"/>
      <c r="Q91" s="40"/>
      <c r="R91" s="40"/>
      <c r="S91" s="40"/>
      <c r="T91" s="40"/>
      <c r="U91" s="40"/>
      <c r="V91" s="19"/>
    </row>
    <row r="92" spans="1:22" ht="15.75" thickBot="1" x14ac:dyDescent="0.3">
      <c r="A92" s="28">
        <v>80</v>
      </c>
      <c r="B92" s="103"/>
      <c r="C92" s="93"/>
      <c r="D92" s="94"/>
      <c r="E92" s="95" t="e">
        <f t="shared" si="5"/>
        <v>#N/A</v>
      </c>
      <c r="F92" s="96" t="e">
        <f t="shared" si="6"/>
        <v>#N/A</v>
      </c>
      <c r="G92" s="96" t="e">
        <f t="shared" si="7"/>
        <v>#N/A</v>
      </c>
      <c r="H92" s="97" t="e">
        <f t="shared" si="8"/>
        <v>#N/A</v>
      </c>
      <c r="I92" s="28" t="str">
        <f t="shared" si="9"/>
        <v/>
      </c>
      <c r="J92" s="40"/>
      <c r="K92" s="40"/>
      <c r="L92" s="40"/>
      <c r="M92" s="40"/>
      <c r="N92" s="40"/>
      <c r="O92" s="40"/>
      <c r="P92" s="40"/>
      <c r="Q92" s="40"/>
      <c r="R92" s="40"/>
      <c r="S92" s="40"/>
      <c r="T92" s="40"/>
      <c r="U92" s="40"/>
      <c r="V92" s="19"/>
    </row>
    <row r="93" spans="1:22" ht="15.75" thickBot="1" x14ac:dyDescent="0.3">
      <c r="A93" s="28">
        <v>81</v>
      </c>
      <c r="B93" s="103"/>
      <c r="C93" s="93"/>
      <c r="D93" s="94"/>
      <c r="E93" s="95" t="e">
        <f t="shared" si="5"/>
        <v>#N/A</v>
      </c>
      <c r="F93" s="96" t="e">
        <f t="shared" si="6"/>
        <v>#N/A</v>
      </c>
      <c r="G93" s="96" t="e">
        <f t="shared" si="7"/>
        <v>#N/A</v>
      </c>
      <c r="H93" s="97" t="e">
        <f t="shared" si="8"/>
        <v>#N/A</v>
      </c>
      <c r="I93" s="28" t="str">
        <f t="shared" si="9"/>
        <v/>
      </c>
      <c r="J93" s="40"/>
      <c r="K93" s="40"/>
      <c r="L93" s="40"/>
      <c r="M93" s="40"/>
      <c r="N93" s="40"/>
      <c r="O93" s="40"/>
      <c r="P93" s="40"/>
      <c r="Q93" s="40"/>
      <c r="R93" s="40"/>
      <c r="S93" s="40"/>
      <c r="T93" s="40"/>
      <c r="U93" s="40"/>
      <c r="V93" s="19"/>
    </row>
    <row r="94" spans="1:22" ht="15.75" thickBot="1" x14ac:dyDescent="0.3">
      <c r="A94" s="28">
        <v>82</v>
      </c>
      <c r="B94" s="103"/>
      <c r="C94" s="93"/>
      <c r="D94" s="94"/>
      <c r="E94" s="95" t="e">
        <f t="shared" si="5"/>
        <v>#N/A</v>
      </c>
      <c r="F94" s="96" t="e">
        <f t="shared" si="6"/>
        <v>#N/A</v>
      </c>
      <c r="G94" s="96" t="e">
        <f t="shared" si="7"/>
        <v>#N/A</v>
      </c>
      <c r="H94" s="97" t="e">
        <f t="shared" si="8"/>
        <v>#N/A</v>
      </c>
      <c r="I94" s="28" t="str">
        <f t="shared" si="9"/>
        <v/>
      </c>
      <c r="J94" s="40"/>
      <c r="K94" s="40"/>
      <c r="L94" s="40"/>
      <c r="M94" s="40"/>
      <c r="N94" s="40"/>
      <c r="O94" s="40"/>
      <c r="P94" s="40"/>
      <c r="Q94" s="40"/>
      <c r="R94" s="40"/>
      <c r="S94" s="40"/>
      <c r="T94" s="40"/>
      <c r="U94" s="40"/>
      <c r="V94" s="19"/>
    </row>
    <row r="95" spans="1:22" ht="15.75" thickBot="1" x14ac:dyDescent="0.3">
      <c r="A95" s="28">
        <v>83</v>
      </c>
      <c r="B95" s="103"/>
      <c r="C95" s="93"/>
      <c r="D95" s="94"/>
      <c r="E95" s="95" t="e">
        <f t="shared" si="5"/>
        <v>#N/A</v>
      </c>
      <c r="F95" s="96" t="e">
        <f t="shared" si="6"/>
        <v>#N/A</v>
      </c>
      <c r="G95" s="96" t="e">
        <f t="shared" si="7"/>
        <v>#N/A</v>
      </c>
      <c r="H95" s="97" t="e">
        <f t="shared" si="8"/>
        <v>#N/A</v>
      </c>
      <c r="I95" s="28" t="str">
        <f t="shared" si="9"/>
        <v/>
      </c>
      <c r="J95" s="40"/>
      <c r="K95" s="40"/>
      <c r="L95" s="40"/>
      <c r="M95" s="40"/>
      <c r="N95" s="40"/>
      <c r="O95" s="40"/>
      <c r="P95" s="40"/>
      <c r="Q95" s="40"/>
      <c r="R95" s="40"/>
      <c r="S95" s="40"/>
      <c r="T95" s="40"/>
      <c r="U95" s="40"/>
      <c r="V95" s="19"/>
    </row>
    <row r="96" spans="1:22" ht="15.75" thickBot="1" x14ac:dyDescent="0.3">
      <c r="A96" s="28">
        <v>84</v>
      </c>
      <c r="B96" s="103"/>
      <c r="C96" s="93"/>
      <c r="D96" s="94"/>
      <c r="E96" s="95" t="e">
        <f t="shared" si="5"/>
        <v>#N/A</v>
      </c>
      <c r="F96" s="96" t="e">
        <f t="shared" si="6"/>
        <v>#N/A</v>
      </c>
      <c r="G96" s="96" t="e">
        <f t="shared" si="7"/>
        <v>#N/A</v>
      </c>
      <c r="H96" s="97" t="e">
        <f t="shared" si="8"/>
        <v>#N/A</v>
      </c>
      <c r="I96" s="28" t="str">
        <f t="shared" si="9"/>
        <v/>
      </c>
      <c r="J96" s="40"/>
      <c r="K96" s="40"/>
      <c r="L96" s="40"/>
      <c r="M96" s="40"/>
      <c r="N96" s="40"/>
      <c r="O96" s="40"/>
      <c r="P96" s="40"/>
      <c r="Q96" s="40"/>
      <c r="R96" s="40"/>
      <c r="S96" s="40"/>
      <c r="T96" s="40"/>
      <c r="U96" s="40"/>
      <c r="V96" s="19"/>
    </row>
    <row r="97" spans="1:22" ht="15.75" thickBot="1" x14ac:dyDescent="0.3">
      <c r="A97" s="28">
        <v>85</v>
      </c>
      <c r="B97" s="103"/>
      <c r="C97" s="93"/>
      <c r="D97" s="94"/>
      <c r="E97" s="95" t="e">
        <f t="shared" si="5"/>
        <v>#N/A</v>
      </c>
      <c r="F97" s="96" t="e">
        <f t="shared" si="6"/>
        <v>#N/A</v>
      </c>
      <c r="G97" s="96" t="e">
        <f t="shared" si="7"/>
        <v>#N/A</v>
      </c>
      <c r="H97" s="97" t="e">
        <f t="shared" si="8"/>
        <v>#N/A</v>
      </c>
      <c r="I97" s="28" t="str">
        <f t="shared" si="9"/>
        <v/>
      </c>
      <c r="J97" s="40"/>
      <c r="K97" s="40"/>
      <c r="L97" s="40"/>
      <c r="M97" s="40"/>
      <c r="N97" s="40"/>
      <c r="O97" s="40"/>
      <c r="P97" s="40"/>
      <c r="Q97" s="40"/>
      <c r="R97" s="40"/>
      <c r="S97" s="40"/>
      <c r="T97" s="40"/>
      <c r="U97" s="40"/>
      <c r="V97" s="19"/>
    </row>
    <row r="98" spans="1:22" ht="15.75" thickBot="1" x14ac:dyDescent="0.3">
      <c r="A98" s="28">
        <v>86</v>
      </c>
      <c r="B98" s="103"/>
      <c r="C98" s="93"/>
      <c r="D98" s="94"/>
      <c r="E98" s="95" t="e">
        <f t="shared" si="5"/>
        <v>#N/A</v>
      </c>
      <c r="F98" s="96" t="e">
        <f t="shared" si="6"/>
        <v>#N/A</v>
      </c>
      <c r="G98" s="96" t="e">
        <f t="shared" si="7"/>
        <v>#N/A</v>
      </c>
      <c r="H98" s="97" t="e">
        <f t="shared" si="8"/>
        <v>#N/A</v>
      </c>
      <c r="I98" s="28" t="str">
        <f t="shared" si="9"/>
        <v/>
      </c>
      <c r="J98" s="40"/>
      <c r="K98" s="40"/>
      <c r="L98" s="40"/>
      <c r="M98" s="40"/>
      <c r="N98" s="40"/>
      <c r="O98" s="40"/>
      <c r="P98" s="40"/>
      <c r="Q98" s="40"/>
      <c r="R98" s="40"/>
      <c r="S98" s="40"/>
      <c r="T98" s="40"/>
      <c r="U98" s="40"/>
      <c r="V98" s="19"/>
    </row>
    <row r="99" spans="1:22" ht="15.75" thickBot="1" x14ac:dyDescent="0.3">
      <c r="A99" s="28">
        <v>87</v>
      </c>
      <c r="B99" s="103"/>
      <c r="C99" s="93"/>
      <c r="D99" s="94"/>
      <c r="E99" s="95" t="e">
        <f t="shared" si="5"/>
        <v>#N/A</v>
      </c>
      <c r="F99" s="96" t="e">
        <f t="shared" si="6"/>
        <v>#N/A</v>
      </c>
      <c r="G99" s="96" t="e">
        <f t="shared" si="7"/>
        <v>#N/A</v>
      </c>
      <c r="H99" s="97" t="e">
        <f t="shared" si="8"/>
        <v>#N/A</v>
      </c>
      <c r="I99" s="28" t="str">
        <f t="shared" si="9"/>
        <v/>
      </c>
      <c r="J99" s="40"/>
      <c r="K99" s="40"/>
      <c r="L99" s="40"/>
      <c r="M99" s="40"/>
      <c r="N99" s="40"/>
      <c r="O99" s="40"/>
      <c r="P99" s="40"/>
      <c r="Q99" s="40"/>
      <c r="R99" s="40"/>
      <c r="S99" s="40"/>
      <c r="T99" s="40"/>
      <c r="U99" s="40"/>
      <c r="V99" s="19"/>
    </row>
    <row r="100" spans="1:22" ht="15.75" thickBot="1" x14ac:dyDescent="0.3">
      <c r="A100" s="28">
        <v>88</v>
      </c>
      <c r="B100" s="103"/>
      <c r="C100" s="93"/>
      <c r="D100" s="94"/>
      <c r="E100" s="95" t="e">
        <f t="shared" si="5"/>
        <v>#N/A</v>
      </c>
      <c r="F100" s="96" t="e">
        <f t="shared" si="6"/>
        <v>#N/A</v>
      </c>
      <c r="G100" s="96" t="e">
        <f t="shared" si="7"/>
        <v>#N/A</v>
      </c>
      <c r="H100" s="97" t="e">
        <f t="shared" si="8"/>
        <v>#N/A</v>
      </c>
      <c r="I100" s="28" t="str">
        <f t="shared" si="9"/>
        <v/>
      </c>
      <c r="J100" s="40"/>
      <c r="K100" s="40"/>
      <c r="L100" s="40"/>
      <c r="M100" s="40"/>
      <c r="N100" s="40"/>
      <c r="O100" s="40"/>
      <c r="P100" s="40"/>
      <c r="Q100" s="40"/>
      <c r="R100" s="40"/>
      <c r="S100" s="40"/>
      <c r="T100" s="40"/>
      <c r="U100" s="40"/>
      <c r="V100" s="19"/>
    </row>
    <row r="101" spans="1:22" ht="15.75" thickBot="1" x14ac:dyDescent="0.3">
      <c r="A101" s="28">
        <v>89</v>
      </c>
      <c r="B101" s="103"/>
      <c r="C101" s="93"/>
      <c r="D101" s="94"/>
      <c r="E101" s="95" t="e">
        <f t="shared" si="5"/>
        <v>#N/A</v>
      </c>
      <c r="F101" s="96" t="e">
        <f t="shared" si="6"/>
        <v>#N/A</v>
      </c>
      <c r="G101" s="96" t="e">
        <f t="shared" si="7"/>
        <v>#N/A</v>
      </c>
      <c r="H101" s="97" t="e">
        <f t="shared" si="8"/>
        <v>#N/A</v>
      </c>
      <c r="I101" s="28" t="str">
        <f t="shared" si="9"/>
        <v/>
      </c>
      <c r="J101" s="40"/>
      <c r="K101" s="40"/>
      <c r="L101" s="40"/>
      <c r="M101" s="40"/>
      <c r="N101" s="40"/>
      <c r="O101" s="40"/>
      <c r="P101" s="40"/>
      <c r="Q101" s="40"/>
      <c r="R101" s="40"/>
      <c r="S101" s="40"/>
      <c r="T101" s="40"/>
      <c r="U101" s="40"/>
      <c r="V101" s="19"/>
    </row>
    <row r="102" spans="1:22" ht="15.75" thickBot="1" x14ac:dyDescent="0.3">
      <c r="A102" s="28">
        <v>90</v>
      </c>
      <c r="B102" s="103"/>
      <c r="C102" s="93"/>
      <c r="D102" s="94"/>
      <c r="E102" s="95" t="e">
        <f t="shared" si="5"/>
        <v>#N/A</v>
      </c>
      <c r="F102" s="96" t="e">
        <f t="shared" si="6"/>
        <v>#N/A</v>
      </c>
      <c r="G102" s="96" t="e">
        <f t="shared" si="7"/>
        <v>#N/A</v>
      </c>
      <c r="H102" s="97" t="e">
        <f t="shared" si="8"/>
        <v>#N/A</v>
      </c>
      <c r="I102" s="28" t="str">
        <f t="shared" si="9"/>
        <v/>
      </c>
      <c r="J102" s="40"/>
      <c r="K102" s="40"/>
      <c r="L102" s="40"/>
      <c r="M102" s="40"/>
      <c r="N102" s="40"/>
      <c r="O102" s="40"/>
      <c r="P102" s="40"/>
      <c r="Q102" s="40"/>
      <c r="R102" s="40"/>
      <c r="S102" s="40"/>
      <c r="T102" s="40"/>
      <c r="U102" s="40"/>
      <c r="V102" s="19"/>
    </row>
    <row r="103" spans="1:22" ht="15.75" thickBot="1" x14ac:dyDescent="0.3">
      <c r="A103" s="28">
        <v>91</v>
      </c>
      <c r="B103" s="103"/>
      <c r="C103" s="93"/>
      <c r="D103" s="94"/>
      <c r="E103" s="95" t="e">
        <f t="shared" si="5"/>
        <v>#N/A</v>
      </c>
      <c r="F103" s="96" t="e">
        <f t="shared" si="6"/>
        <v>#N/A</v>
      </c>
      <c r="G103" s="96" t="e">
        <f t="shared" si="7"/>
        <v>#N/A</v>
      </c>
      <c r="H103" s="97" t="e">
        <f t="shared" si="8"/>
        <v>#N/A</v>
      </c>
      <c r="I103" s="28" t="str">
        <f t="shared" si="9"/>
        <v/>
      </c>
      <c r="J103" s="40"/>
      <c r="K103" s="40"/>
      <c r="L103" s="40"/>
      <c r="M103" s="40"/>
      <c r="N103" s="40"/>
      <c r="O103" s="40"/>
      <c r="P103" s="40"/>
      <c r="Q103" s="40"/>
      <c r="R103" s="40"/>
      <c r="S103" s="40"/>
      <c r="T103" s="40"/>
      <c r="U103" s="40"/>
      <c r="V103" s="19"/>
    </row>
    <row r="104" spans="1:22" ht="15.75" thickBot="1" x14ac:dyDescent="0.3">
      <c r="A104" s="28">
        <v>92</v>
      </c>
      <c r="B104" s="103"/>
      <c r="C104" s="93"/>
      <c r="D104" s="94"/>
      <c r="E104" s="95" t="e">
        <f t="shared" si="5"/>
        <v>#N/A</v>
      </c>
      <c r="F104" s="96" t="e">
        <f t="shared" si="6"/>
        <v>#N/A</v>
      </c>
      <c r="G104" s="96" t="e">
        <f t="shared" si="7"/>
        <v>#N/A</v>
      </c>
      <c r="H104" s="97" t="e">
        <f t="shared" si="8"/>
        <v>#N/A</v>
      </c>
      <c r="I104" s="28" t="str">
        <f t="shared" si="9"/>
        <v/>
      </c>
      <c r="J104" s="40"/>
      <c r="K104" s="40"/>
      <c r="L104" s="40"/>
      <c r="M104" s="40"/>
      <c r="N104" s="40"/>
      <c r="O104" s="40"/>
      <c r="P104" s="40"/>
      <c r="Q104" s="40"/>
      <c r="R104" s="40"/>
      <c r="S104" s="40"/>
      <c r="T104" s="40"/>
      <c r="U104" s="40"/>
      <c r="V104" s="19"/>
    </row>
    <row r="105" spans="1:22" ht="15.75" thickBot="1" x14ac:dyDescent="0.3">
      <c r="A105" s="28">
        <v>93</v>
      </c>
      <c r="B105" s="103"/>
      <c r="C105" s="93"/>
      <c r="D105" s="94"/>
      <c r="E105" s="95" t="e">
        <f t="shared" si="5"/>
        <v>#N/A</v>
      </c>
      <c r="F105" s="96" t="e">
        <f t="shared" si="6"/>
        <v>#N/A</v>
      </c>
      <c r="G105" s="96" t="e">
        <f t="shared" si="7"/>
        <v>#N/A</v>
      </c>
      <c r="H105" s="97" t="e">
        <f t="shared" si="8"/>
        <v>#N/A</v>
      </c>
      <c r="I105" s="28" t="str">
        <f t="shared" si="9"/>
        <v/>
      </c>
      <c r="J105" s="40"/>
      <c r="K105" s="40"/>
      <c r="L105" s="40"/>
      <c r="M105" s="40"/>
      <c r="N105" s="40"/>
      <c r="O105" s="40"/>
      <c r="P105" s="40"/>
      <c r="Q105" s="40"/>
      <c r="R105" s="40"/>
      <c r="S105" s="40"/>
      <c r="T105" s="40"/>
      <c r="U105" s="40"/>
      <c r="V105" s="19"/>
    </row>
    <row r="106" spans="1:22" ht="15.75" thickBot="1" x14ac:dyDescent="0.3">
      <c r="A106" s="28">
        <v>94</v>
      </c>
      <c r="B106" s="103"/>
      <c r="C106" s="93"/>
      <c r="D106" s="94"/>
      <c r="E106" s="95" t="e">
        <f t="shared" si="5"/>
        <v>#N/A</v>
      </c>
      <c r="F106" s="96" t="e">
        <f t="shared" si="6"/>
        <v>#N/A</v>
      </c>
      <c r="G106" s="96" t="e">
        <f t="shared" si="7"/>
        <v>#N/A</v>
      </c>
      <c r="H106" s="97" t="e">
        <f t="shared" si="8"/>
        <v>#N/A</v>
      </c>
      <c r="I106" s="28" t="str">
        <f t="shared" si="9"/>
        <v/>
      </c>
      <c r="J106" s="40"/>
      <c r="K106" s="40"/>
      <c r="L106" s="40"/>
      <c r="M106" s="40"/>
      <c r="N106" s="40"/>
      <c r="O106" s="40"/>
      <c r="P106" s="40"/>
      <c r="Q106" s="40"/>
      <c r="R106" s="40"/>
      <c r="S106" s="40"/>
      <c r="T106" s="40"/>
      <c r="U106" s="40"/>
      <c r="V106" s="19"/>
    </row>
    <row r="107" spans="1:22" ht="15.75" thickBot="1" x14ac:dyDescent="0.3">
      <c r="A107" s="28">
        <v>95</v>
      </c>
      <c r="B107" s="103"/>
      <c r="C107" s="93"/>
      <c r="D107" s="94"/>
      <c r="E107" s="95" t="e">
        <f t="shared" si="5"/>
        <v>#N/A</v>
      </c>
      <c r="F107" s="96" t="e">
        <f t="shared" si="6"/>
        <v>#N/A</v>
      </c>
      <c r="G107" s="96" t="e">
        <f t="shared" si="7"/>
        <v>#N/A</v>
      </c>
      <c r="H107" s="97" t="e">
        <f t="shared" si="8"/>
        <v>#N/A</v>
      </c>
      <c r="I107" s="28" t="str">
        <f t="shared" si="9"/>
        <v/>
      </c>
      <c r="J107" s="40"/>
      <c r="K107" s="40"/>
      <c r="L107" s="40"/>
      <c r="M107" s="40"/>
      <c r="N107" s="40"/>
      <c r="O107" s="40"/>
      <c r="P107" s="40"/>
      <c r="Q107" s="40"/>
      <c r="R107" s="40"/>
      <c r="S107" s="40"/>
      <c r="T107" s="40"/>
      <c r="U107" s="40"/>
      <c r="V107" s="19"/>
    </row>
    <row r="108" spans="1:22" ht="15.75" thickBot="1" x14ac:dyDescent="0.3">
      <c r="A108" s="28">
        <v>96</v>
      </c>
      <c r="B108" s="103"/>
      <c r="C108" s="93"/>
      <c r="D108" s="94"/>
      <c r="E108" s="95" t="e">
        <f t="shared" si="5"/>
        <v>#N/A</v>
      </c>
      <c r="F108" s="96" t="e">
        <f t="shared" si="6"/>
        <v>#N/A</v>
      </c>
      <c r="G108" s="96" t="e">
        <f t="shared" si="7"/>
        <v>#N/A</v>
      </c>
      <c r="H108" s="97" t="e">
        <f t="shared" si="8"/>
        <v>#N/A</v>
      </c>
      <c r="I108" s="28" t="str">
        <f t="shared" si="9"/>
        <v/>
      </c>
      <c r="J108" s="40"/>
      <c r="K108" s="40"/>
      <c r="L108" s="40"/>
      <c r="M108" s="40"/>
      <c r="N108" s="40"/>
      <c r="O108" s="40"/>
      <c r="P108" s="40"/>
      <c r="Q108" s="40"/>
      <c r="R108" s="40"/>
      <c r="S108" s="40"/>
      <c r="T108" s="40"/>
      <c r="U108" s="40"/>
      <c r="V108" s="19"/>
    </row>
    <row r="109" spans="1:22" ht="15.75" thickBot="1" x14ac:dyDescent="0.3">
      <c r="A109" s="28">
        <v>97</v>
      </c>
      <c r="B109" s="103"/>
      <c r="C109" s="93"/>
      <c r="D109" s="94"/>
      <c r="E109" s="95" t="e">
        <f t="shared" si="5"/>
        <v>#N/A</v>
      </c>
      <c r="F109" s="96" t="e">
        <f t="shared" si="6"/>
        <v>#N/A</v>
      </c>
      <c r="G109" s="96" t="e">
        <f t="shared" si="7"/>
        <v>#N/A</v>
      </c>
      <c r="H109" s="97" t="e">
        <f t="shared" si="8"/>
        <v>#N/A</v>
      </c>
      <c r="I109" s="28" t="str">
        <f t="shared" si="9"/>
        <v/>
      </c>
      <c r="J109" s="40"/>
      <c r="K109" s="40"/>
      <c r="L109" s="40"/>
      <c r="M109" s="40"/>
      <c r="N109" s="40"/>
      <c r="O109" s="40"/>
      <c r="P109" s="40"/>
      <c r="Q109" s="40"/>
      <c r="R109" s="40"/>
      <c r="S109" s="40"/>
      <c r="T109" s="40"/>
      <c r="U109" s="40"/>
      <c r="V109" s="19"/>
    </row>
    <row r="110" spans="1:22" ht="15.75" thickBot="1" x14ac:dyDescent="0.3">
      <c r="A110" s="28">
        <v>98</v>
      </c>
      <c r="B110" s="103"/>
      <c r="C110" s="93"/>
      <c r="D110" s="94"/>
      <c r="E110" s="95" t="e">
        <f t="shared" si="5"/>
        <v>#N/A</v>
      </c>
      <c r="F110" s="96" t="e">
        <f t="shared" si="6"/>
        <v>#N/A</v>
      </c>
      <c r="G110" s="96" t="e">
        <f t="shared" si="7"/>
        <v>#N/A</v>
      </c>
      <c r="H110" s="97" t="e">
        <f t="shared" si="8"/>
        <v>#N/A</v>
      </c>
      <c r="I110" s="28" t="str">
        <f t="shared" si="9"/>
        <v/>
      </c>
      <c r="J110" s="40"/>
      <c r="K110" s="19"/>
      <c r="L110" s="19"/>
      <c r="M110" s="19"/>
      <c r="N110" s="19"/>
      <c r="O110" s="19"/>
      <c r="P110" s="19"/>
      <c r="Q110" s="19"/>
      <c r="R110" s="19"/>
      <c r="S110" s="19"/>
      <c r="T110" s="19"/>
      <c r="U110" s="19"/>
      <c r="V110" s="19"/>
    </row>
    <row r="111" spans="1:22" ht="15.75" thickBot="1" x14ac:dyDescent="0.3">
      <c r="A111" s="28">
        <v>99</v>
      </c>
      <c r="B111" s="103"/>
      <c r="C111" s="93"/>
      <c r="D111" s="94"/>
      <c r="E111" s="95" t="e">
        <f t="shared" si="5"/>
        <v>#N/A</v>
      </c>
      <c r="F111" s="96" t="e">
        <f t="shared" si="6"/>
        <v>#N/A</v>
      </c>
      <c r="G111" s="96" t="e">
        <f t="shared" si="7"/>
        <v>#N/A</v>
      </c>
      <c r="H111" s="97" t="e">
        <f t="shared" si="8"/>
        <v>#N/A</v>
      </c>
      <c r="I111" s="28" t="str">
        <f t="shared" si="9"/>
        <v/>
      </c>
      <c r="J111" s="40"/>
      <c r="K111" s="19"/>
      <c r="L111" s="19"/>
      <c r="M111" s="19"/>
      <c r="N111" s="19"/>
      <c r="O111" s="19"/>
      <c r="P111" s="19"/>
      <c r="Q111" s="19"/>
      <c r="R111" s="19"/>
      <c r="S111" s="19"/>
      <c r="T111" s="19"/>
      <c r="U111" s="19"/>
      <c r="V111" s="19"/>
    </row>
    <row r="112" spans="1:22" ht="15.75" thickBot="1" x14ac:dyDescent="0.3">
      <c r="A112" s="28">
        <v>100</v>
      </c>
      <c r="B112" s="103"/>
      <c r="C112" s="93"/>
      <c r="D112" s="94"/>
      <c r="E112" s="95" t="e">
        <f t="shared" si="5"/>
        <v>#N/A</v>
      </c>
      <c r="F112" s="96" t="e">
        <f t="shared" si="6"/>
        <v>#N/A</v>
      </c>
      <c r="G112" s="96" t="e">
        <f t="shared" si="7"/>
        <v>#N/A</v>
      </c>
      <c r="H112" s="97" t="e">
        <f t="shared" si="8"/>
        <v>#N/A</v>
      </c>
      <c r="I112" s="28" t="str">
        <f t="shared" si="9"/>
        <v/>
      </c>
      <c r="J112" s="19"/>
      <c r="K112" s="19"/>
      <c r="L112" s="19"/>
      <c r="M112" s="19"/>
      <c r="N112" s="19"/>
      <c r="O112" s="19"/>
      <c r="P112" s="19"/>
      <c r="Q112" s="19"/>
      <c r="R112" s="19"/>
      <c r="S112" s="19"/>
      <c r="T112" s="19"/>
      <c r="U112" s="19"/>
      <c r="V112" s="19"/>
    </row>
    <row r="113" spans="1:22" x14ac:dyDescent="0.25">
      <c r="A113" s="19"/>
      <c r="B113" s="19"/>
      <c r="C113" s="19"/>
      <c r="D113" s="19"/>
      <c r="E113" s="19"/>
      <c r="F113" s="19"/>
      <c r="G113" s="19"/>
      <c r="H113" s="19"/>
      <c r="I113" s="19"/>
      <c r="J113" s="31"/>
      <c r="K113" s="19"/>
      <c r="L113" s="19"/>
      <c r="M113" s="19"/>
      <c r="N113" s="19"/>
      <c r="O113" s="19"/>
      <c r="P113" s="19"/>
      <c r="Q113" s="19"/>
      <c r="R113" s="19"/>
      <c r="S113" s="19"/>
      <c r="T113" s="19"/>
      <c r="U113" s="19"/>
      <c r="V113" s="19"/>
    </row>
    <row r="114" spans="1:22" x14ac:dyDescent="0.25">
      <c r="J114" s="183"/>
    </row>
  </sheetData>
  <sheetProtection algorithmName="SHA-512" hashValue="L6RneQxtX/H3ACsNiHXxFR8/bIrfp8BNm93Z6Nm4tFnKAPglufasSQJBksBlQ+xAstK07H6F9QRqFmpuoJ/jGg==" saltValue="nD/vc3vQXaKPWEqOEEKeOg==" spinCount="100000" sheet="1" scenarios="1" formatCells="0"/>
  <mergeCells count="7">
    <mergeCell ref="J35:K35"/>
    <mergeCell ref="C7:D7"/>
    <mergeCell ref="C8:D8"/>
    <mergeCell ref="C10:D10"/>
    <mergeCell ref="L5:Q5"/>
    <mergeCell ref="L6:Q6"/>
    <mergeCell ref="L7:Q7"/>
  </mergeCells>
  <conditionalFormatting sqref="E13">
    <cfRule type="cellIs" dxfId="1795" priority="201" stopIfTrue="1" operator="greaterThan">
      <formula>$H$13</formula>
    </cfRule>
    <cfRule type="cellIs" dxfId="1794" priority="202" stopIfTrue="1" operator="lessThan">
      <formula>$G$13</formula>
    </cfRule>
  </conditionalFormatting>
  <conditionalFormatting sqref="E14">
    <cfRule type="cellIs" dxfId="1793" priority="199" stopIfTrue="1" operator="greaterThan">
      <formula>$H$14</formula>
    </cfRule>
    <cfRule type="cellIs" dxfId="1792" priority="200" stopIfTrue="1" operator="lessThan">
      <formula>$G$14</formula>
    </cfRule>
  </conditionalFormatting>
  <conditionalFormatting sqref="E15">
    <cfRule type="cellIs" dxfId="1791" priority="197" stopIfTrue="1" operator="greaterThan">
      <formula>$H$15</formula>
    </cfRule>
    <cfRule type="cellIs" dxfId="1790" priority="198" stopIfTrue="1" operator="lessThan">
      <formula>$G$15</formula>
    </cfRule>
  </conditionalFormatting>
  <conditionalFormatting sqref="E16">
    <cfRule type="cellIs" dxfId="1789" priority="195" stopIfTrue="1" operator="greaterThan">
      <formula>$H$16</formula>
    </cfRule>
    <cfRule type="cellIs" dxfId="1788" priority="196" stopIfTrue="1" operator="lessThan">
      <formula>$G$16</formula>
    </cfRule>
  </conditionalFormatting>
  <conditionalFormatting sqref="E17">
    <cfRule type="cellIs" dxfId="1787" priority="193" stopIfTrue="1" operator="greaterThan">
      <formula>$H$17</formula>
    </cfRule>
    <cfRule type="cellIs" dxfId="1786" priority="194" stopIfTrue="1" operator="lessThan">
      <formula>$G$17</formula>
    </cfRule>
  </conditionalFormatting>
  <conditionalFormatting sqref="E18">
    <cfRule type="cellIs" dxfId="1785" priority="191" stopIfTrue="1" operator="greaterThan">
      <formula>$H$18</formula>
    </cfRule>
    <cfRule type="cellIs" dxfId="1784" priority="192" stopIfTrue="1" operator="lessThan">
      <formula>$G$18</formula>
    </cfRule>
  </conditionalFormatting>
  <conditionalFormatting sqref="E19">
    <cfRule type="cellIs" dxfId="1783" priority="189" stopIfTrue="1" operator="greaterThan">
      <formula>$H$19</formula>
    </cfRule>
    <cfRule type="cellIs" dxfId="1782" priority="190" stopIfTrue="1" operator="lessThan">
      <formula>$G$19</formula>
    </cfRule>
  </conditionalFormatting>
  <conditionalFormatting sqref="E20">
    <cfRule type="cellIs" dxfId="1781" priority="187" stopIfTrue="1" operator="greaterThan">
      <formula>$H$20</formula>
    </cfRule>
    <cfRule type="cellIs" dxfId="1780" priority="188" stopIfTrue="1" operator="lessThan">
      <formula>$G$20</formula>
    </cfRule>
  </conditionalFormatting>
  <conditionalFormatting sqref="E21">
    <cfRule type="cellIs" dxfId="1779" priority="185" stopIfTrue="1" operator="greaterThan">
      <formula>$H$21</formula>
    </cfRule>
    <cfRule type="cellIs" dxfId="1778" priority="186" stopIfTrue="1" operator="lessThan">
      <formula>$G$21</formula>
    </cfRule>
  </conditionalFormatting>
  <conditionalFormatting sqref="E22">
    <cfRule type="cellIs" dxfId="1777" priority="183" stopIfTrue="1" operator="greaterThan">
      <formula>$H$22</formula>
    </cfRule>
    <cfRule type="cellIs" dxfId="1776" priority="184" stopIfTrue="1" operator="lessThan">
      <formula>$G$22</formula>
    </cfRule>
  </conditionalFormatting>
  <conditionalFormatting sqref="E23">
    <cfRule type="cellIs" dxfId="1775" priority="181" stopIfTrue="1" operator="greaterThan">
      <formula>$H$23</formula>
    </cfRule>
    <cfRule type="cellIs" dxfId="1774" priority="182" stopIfTrue="1" operator="lessThan">
      <formula>$G$23</formula>
    </cfRule>
  </conditionalFormatting>
  <conditionalFormatting sqref="E24">
    <cfRule type="cellIs" dxfId="1773" priority="179" stopIfTrue="1" operator="greaterThan">
      <formula>$H$24</formula>
    </cfRule>
    <cfRule type="cellIs" dxfId="1772" priority="180" stopIfTrue="1" operator="lessThan">
      <formula>$G$24</formula>
    </cfRule>
  </conditionalFormatting>
  <conditionalFormatting sqref="E25">
    <cfRule type="cellIs" dxfId="1771" priority="177" stopIfTrue="1" operator="greaterThan">
      <formula>$H$25</formula>
    </cfRule>
    <cfRule type="cellIs" dxfId="1770" priority="178" stopIfTrue="1" operator="lessThan">
      <formula>$G$25</formula>
    </cfRule>
  </conditionalFormatting>
  <conditionalFormatting sqref="E26">
    <cfRule type="cellIs" dxfId="1769" priority="175" stopIfTrue="1" operator="greaterThan">
      <formula>$H$26</formula>
    </cfRule>
    <cfRule type="cellIs" dxfId="1768" priority="176" stopIfTrue="1" operator="lessThan">
      <formula>$G$26</formula>
    </cfRule>
  </conditionalFormatting>
  <conditionalFormatting sqref="E27">
    <cfRule type="cellIs" dxfId="1767" priority="173" stopIfTrue="1" operator="greaterThan">
      <formula>$H$27</formula>
    </cfRule>
    <cfRule type="cellIs" dxfId="1766" priority="174" stopIfTrue="1" operator="lessThan">
      <formula>$G$27</formula>
    </cfRule>
  </conditionalFormatting>
  <conditionalFormatting sqref="E28">
    <cfRule type="cellIs" dxfId="1765" priority="171" stopIfTrue="1" operator="greaterThan">
      <formula>$H$28</formula>
    </cfRule>
    <cfRule type="cellIs" dxfId="1764" priority="172" stopIfTrue="1" operator="lessThan">
      <formula>$G$28</formula>
    </cfRule>
  </conditionalFormatting>
  <conditionalFormatting sqref="E29">
    <cfRule type="cellIs" dxfId="1763" priority="169" stopIfTrue="1" operator="greaterThan">
      <formula>$H$29</formula>
    </cfRule>
    <cfRule type="cellIs" dxfId="1762" priority="170" stopIfTrue="1" operator="lessThan">
      <formula>$G$29</formula>
    </cfRule>
  </conditionalFormatting>
  <conditionalFormatting sqref="E30">
    <cfRule type="cellIs" dxfId="1761" priority="167" stopIfTrue="1" operator="greaterThan">
      <formula>$H$30</formula>
    </cfRule>
    <cfRule type="cellIs" dxfId="1760" priority="168" stopIfTrue="1" operator="lessThan">
      <formula>$G$30</formula>
    </cfRule>
  </conditionalFormatting>
  <conditionalFormatting sqref="E31">
    <cfRule type="cellIs" dxfId="1759" priority="165" stopIfTrue="1" operator="greaterThan">
      <formula>$H$31</formula>
    </cfRule>
    <cfRule type="cellIs" dxfId="1758" priority="166" stopIfTrue="1" operator="lessThan">
      <formula>$G$31</formula>
    </cfRule>
  </conditionalFormatting>
  <conditionalFormatting sqref="E32">
    <cfRule type="cellIs" dxfId="1757" priority="163" stopIfTrue="1" operator="greaterThan">
      <formula>$H$32</formula>
    </cfRule>
    <cfRule type="cellIs" dxfId="1756" priority="164" stopIfTrue="1" operator="lessThan">
      <formula>$G$32</formula>
    </cfRule>
  </conditionalFormatting>
  <conditionalFormatting sqref="E33">
    <cfRule type="cellIs" dxfId="1755" priority="161" stopIfTrue="1" operator="greaterThan">
      <formula>$H$33</formula>
    </cfRule>
    <cfRule type="cellIs" dxfId="1754" priority="162" stopIfTrue="1" operator="lessThan">
      <formula>$G$33</formula>
    </cfRule>
  </conditionalFormatting>
  <conditionalFormatting sqref="E34">
    <cfRule type="cellIs" dxfId="1753" priority="159" stopIfTrue="1" operator="greaterThan">
      <formula>$H$34</formula>
    </cfRule>
    <cfRule type="cellIs" dxfId="1752" priority="160" stopIfTrue="1" operator="lessThan">
      <formula>$G$34</formula>
    </cfRule>
  </conditionalFormatting>
  <conditionalFormatting sqref="E35">
    <cfRule type="cellIs" dxfId="1751" priority="157" stopIfTrue="1" operator="greaterThan">
      <formula>$H$35</formula>
    </cfRule>
    <cfRule type="cellIs" dxfId="1750" priority="158" stopIfTrue="1" operator="lessThan">
      <formula>$G$35</formula>
    </cfRule>
  </conditionalFormatting>
  <conditionalFormatting sqref="E36">
    <cfRule type="cellIs" dxfId="1749" priority="155" stopIfTrue="1" operator="greaterThan">
      <formula>$H$36</formula>
    </cfRule>
    <cfRule type="cellIs" dxfId="1748" priority="156" stopIfTrue="1" operator="lessThan">
      <formula>$G$36</formula>
    </cfRule>
  </conditionalFormatting>
  <conditionalFormatting sqref="E37">
    <cfRule type="cellIs" dxfId="1747" priority="153" stopIfTrue="1" operator="greaterThan">
      <formula>$H$37</formula>
    </cfRule>
    <cfRule type="cellIs" dxfId="1746" priority="154" stopIfTrue="1" operator="lessThan">
      <formula>$G$37</formula>
    </cfRule>
  </conditionalFormatting>
  <conditionalFormatting sqref="E38">
    <cfRule type="cellIs" dxfId="1745" priority="151" stopIfTrue="1" operator="greaterThan">
      <formula>$H$38</formula>
    </cfRule>
    <cfRule type="cellIs" dxfId="1744" priority="152" stopIfTrue="1" operator="lessThan">
      <formula>$G$38</formula>
    </cfRule>
  </conditionalFormatting>
  <conditionalFormatting sqref="E39">
    <cfRule type="cellIs" dxfId="1743" priority="149" stopIfTrue="1" operator="greaterThan">
      <formula>$H$39</formula>
    </cfRule>
    <cfRule type="cellIs" dxfId="1742" priority="150" stopIfTrue="1" operator="lessThan">
      <formula>$G$39</formula>
    </cfRule>
  </conditionalFormatting>
  <conditionalFormatting sqref="E40">
    <cfRule type="cellIs" dxfId="1741" priority="147" stopIfTrue="1" operator="greaterThan">
      <formula>$H$40</formula>
    </cfRule>
    <cfRule type="cellIs" dxfId="1740" priority="148" stopIfTrue="1" operator="lessThan">
      <formula>$G$40</formula>
    </cfRule>
  </conditionalFormatting>
  <conditionalFormatting sqref="E41">
    <cfRule type="cellIs" dxfId="1739" priority="145" stopIfTrue="1" operator="greaterThan">
      <formula>$H$41</formula>
    </cfRule>
    <cfRule type="cellIs" dxfId="1738" priority="146" stopIfTrue="1" operator="lessThan">
      <formula>$G$41</formula>
    </cfRule>
  </conditionalFormatting>
  <conditionalFormatting sqref="E42">
    <cfRule type="cellIs" dxfId="1737" priority="143" stopIfTrue="1" operator="greaterThan">
      <formula>$H$42</formula>
    </cfRule>
    <cfRule type="cellIs" dxfId="1736" priority="144" stopIfTrue="1" operator="lessThan">
      <formula>$G$42</formula>
    </cfRule>
  </conditionalFormatting>
  <conditionalFormatting sqref="E43">
    <cfRule type="cellIs" dxfId="1735" priority="141" stopIfTrue="1" operator="greaterThan">
      <formula>$H$43</formula>
    </cfRule>
    <cfRule type="cellIs" dxfId="1734" priority="142" stopIfTrue="1" operator="lessThan">
      <formula>$G$43</formula>
    </cfRule>
  </conditionalFormatting>
  <conditionalFormatting sqref="E44">
    <cfRule type="cellIs" dxfId="1733" priority="139" stopIfTrue="1" operator="greaterThan">
      <formula>$H$44</formula>
    </cfRule>
    <cfRule type="cellIs" dxfId="1732" priority="140" stopIfTrue="1" operator="lessThan">
      <formula>$G$44</formula>
    </cfRule>
  </conditionalFormatting>
  <conditionalFormatting sqref="E45">
    <cfRule type="cellIs" dxfId="1731" priority="137" stopIfTrue="1" operator="greaterThan">
      <formula>$H$45</formula>
    </cfRule>
    <cfRule type="cellIs" dxfId="1730" priority="138" stopIfTrue="1" operator="lessThan">
      <formula>$G$45</formula>
    </cfRule>
  </conditionalFormatting>
  <conditionalFormatting sqref="E46">
    <cfRule type="cellIs" dxfId="1729" priority="135" stopIfTrue="1" operator="greaterThan">
      <formula>$H$46</formula>
    </cfRule>
    <cfRule type="cellIs" dxfId="1728" priority="136" stopIfTrue="1" operator="lessThan">
      <formula>$G$46</formula>
    </cfRule>
  </conditionalFormatting>
  <conditionalFormatting sqref="E47">
    <cfRule type="cellIs" dxfId="1727" priority="133" stopIfTrue="1" operator="greaterThan">
      <formula>$H$47</formula>
    </cfRule>
    <cfRule type="cellIs" dxfId="1726" priority="134" stopIfTrue="1" operator="lessThan">
      <formula>$G$47</formula>
    </cfRule>
  </conditionalFormatting>
  <conditionalFormatting sqref="E48">
    <cfRule type="cellIs" dxfId="1725" priority="131" stopIfTrue="1" operator="greaterThan">
      <formula>$H$48</formula>
    </cfRule>
    <cfRule type="cellIs" dxfId="1724" priority="132" stopIfTrue="1" operator="lessThan">
      <formula>$G$48</formula>
    </cfRule>
  </conditionalFormatting>
  <conditionalFormatting sqref="E49">
    <cfRule type="cellIs" dxfId="1723" priority="129" stopIfTrue="1" operator="greaterThan">
      <formula>$H$49</formula>
    </cfRule>
    <cfRule type="cellIs" dxfId="1722" priority="130" stopIfTrue="1" operator="lessThan">
      <formula>$G$49</formula>
    </cfRule>
  </conditionalFormatting>
  <conditionalFormatting sqref="E50">
    <cfRule type="cellIs" dxfId="1721" priority="127" stopIfTrue="1" operator="greaterThan">
      <formula>$H$50</formula>
    </cfRule>
    <cfRule type="cellIs" dxfId="1720" priority="128" stopIfTrue="1" operator="lessThan">
      <formula>$G$50</formula>
    </cfRule>
  </conditionalFormatting>
  <conditionalFormatting sqref="E51">
    <cfRule type="cellIs" dxfId="1719" priority="125" stopIfTrue="1" operator="greaterThan">
      <formula>$H$51</formula>
    </cfRule>
    <cfRule type="cellIs" dxfId="1718" priority="126" stopIfTrue="1" operator="lessThan">
      <formula>$G$51</formula>
    </cfRule>
  </conditionalFormatting>
  <conditionalFormatting sqref="E52">
    <cfRule type="cellIs" dxfId="1717" priority="123" stopIfTrue="1" operator="greaterThan">
      <formula>$H$52</formula>
    </cfRule>
    <cfRule type="cellIs" dxfId="1716" priority="124" stopIfTrue="1" operator="lessThan">
      <formula>$G$52</formula>
    </cfRule>
  </conditionalFormatting>
  <conditionalFormatting sqref="E53">
    <cfRule type="cellIs" dxfId="1715" priority="121" stopIfTrue="1" operator="greaterThan">
      <formula>$H$53</formula>
    </cfRule>
    <cfRule type="cellIs" dxfId="1714" priority="122" stopIfTrue="1" operator="lessThan">
      <formula>$G$53</formula>
    </cfRule>
  </conditionalFormatting>
  <conditionalFormatting sqref="E54">
    <cfRule type="cellIs" dxfId="1713" priority="119" stopIfTrue="1" operator="greaterThan">
      <formula>$H$54</formula>
    </cfRule>
    <cfRule type="cellIs" dxfId="1712" priority="120" stopIfTrue="1" operator="lessThan">
      <formula>$G$54</formula>
    </cfRule>
  </conditionalFormatting>
  <conditionalFormatting sqref="E55">
    <cfRule type="cellIs" dxfId="1711" priority="117" stopIfTrue="1" operator="greaterThan">
      <formula>$H$55</formula>
    </cfRule>
    <cfRule type="cellIs" dxfId="1710" priority="118" stopIfTrue="1" operator="lessThan">
      <formula>$G$55</formula>
    </cfRule>
  </conditionalFormatting>
  <conditionalFormatting sqref="E56">
    <cfRule type="cellIs" dxfId="1709" priority="115" stopIfTrue="1" operator="greaterThan">
      <formula>$H$56</formula>
    </cfRule>
    <cfRule type="cellIs" dxfId="1708" priority="116" stopIfTrue="1" operator="lessThan">
      <formula>$G$56</formula>
    </cfRule>
  </conditionalFormatting>
  <conditionalFormatting sqref="E57">
    <cfRule type="cellIs" dxfId="1707" priority="113" stopIfTrue="1" operator="greaterThan">
      <formula>$H$57</formula>
    </cfRule>
    <cfRule type="cellIs" dxfId="1706" priority="114" stopIfTrue="1" operator="lessThan">
      <formula>$G$57</formula>
    </cfRule>
  </conditionalFormatting>
  <conditionalFormatting sqref="E58">
    <cfRule type="cellIs" dxfId="1705" priority="111" stopIfTrue="1" operator="greaterThan">
      <formula>$H$58</formula>
    </cfRule>
    <cfRule type="cellIs" dxfId="1704" priority="112" stopIfTrue="1" operator="lessThan">
      <formula>$G$58</formula>
    </cfRule>
  </conditionalFormatting>
  <conditionalFormatting sqref="E59">
    <cfRule type="cellIs" dxfId="1703" priority="109" stopIfTrue="1" operator="greaterThan">
      <formula>$H$59</formula>
    </cfRule>
    <cfRule type="cellIs" dxfId="1702" priority="110" stopIfTrue="1" operator="lessThan">
      <formula>$G$59</formula>
    </cfRule>
  </conditionalFormatting>
  <conditionalFormatting sqref="E60">
    <cfRule type="cellIs" dxfId="1701" priority="107" stopIfTrue="1" operator="greaterThan">
      <formula>$H$60</formula>
    </cfRule>
    <cfRule type="cellIs" dxfId="1700" priority="108" stopIfTrue="1" operator="lessThan">
      <formula>$G$60</formula>
    </cfRule>
  </conditionalFormatting>
  <conditionalFormatting sqref="E61">
    <cfRule type="cellIs" dxfId="1699" priority="105" stopIfTrue="1" operator="greaterThan">
      <formula>$H$61</formula>
    </cfRule>
    <cfRule type="cellIs" dxfId="1698" priority="106" stopIfTrue="1" operator="lessThan">
      <formula>$G$61</formula>
    </cfRule>
  </conditionalFormatting>
  <conditionalFormatting sqref="E62">
    <cfRule type="cellIs" dxfId="1697" priority="103" stopIfTrue="1" operator="greaterThan">
      <formula>$H$62</formula>
    </cfRule>
    <cfRule type="cellIs" dxfId="1696" priority="104" stopIfTrue="1" operator="lessThan">
      <formula>$G$62</formula>
    </cfRule>
  </conditionalFormatting>
  <conditionalFormatting sqref="E63">
    <cfRule type="cellIs" dxfId="1695" priority="101" stopIfTrue="1" operator="greaterThan">
      <formula>$H$63</formula>
    </cfRule>
    <cfRule type="cellIs" dxfId="1694" priority="102" stopIfTrue="1" operator="lessThan">
      <formula>$G$63</formula>
    </cfRule>
  </conditionalFormatting>
  <conditionalFormatting sqref="E64">
    <cfRule type="cellIs" dxfId="1693" priority="99" stopIfTrue="1" operator="greaterThan">
      <formula>$H$64</formula>
    </cfRule>
    <cfRule type="cellIs" dxfId="1692" priority="100" stopIfTrue="1" operator="lessThan">
      <formula>$G$64</formula>
    </cfRule>
  </conditionalFormatting>
  <conditionalFormatting sqref="E65">
    <cfRule type="cellIs" dxfId="1691" priority="97" stopIfTrue="1" operator="greaterThan">
      <formula>$H$65</formula>
    </cfRule>
    <cfRule type="cellIs" dxfId="1690" priority="98" stopIfTrue="1" operator="lessThan">
      <formula>$G$65</formula>
    </cfRule>
  </conditionalFormatting>
  <conditionalFormatting sqref="E66">
    <cfRule type="cellIs" dxfId="1689" priority="95" stopIfTrue="1" operator="greaterThan">
      <formula>$H$66</formula>
    </cfRule>
    <cfRule type="cellIs" dxfId="1688" priority="96" stopIfTrue="1" operator="lessThan">
      <formula>$G$66</formula>
    </cfRule>
  </conditionalFormatting>
  <conditionalFormatting sqref="E67">
    <cfRule type="cellIs" dxfId="1687" priority="93" stopIfTrue="1" operator="greaterThan">
      <formula>$H$67</formula>
    </cfRule>
    <cfRule type="cellIs" dxfId="1686" priority="94" stopIfTrue="1" operator="lessThan">
      <formula>$G$67</formula>
    </cfRule>
  </conditionalFormatting>
  <conditionalFormatting sqref="E68">
    <cfRule type="cellIs" dxfId="1685" priority="91" stopIfTrue="1" operator="greaterThan">
      <formula>$H$68</formula>
    </cfRule>
    <cfRule type="cellIs" dxfId="1684" priority="92" stopIfTrue="1" operator="lessThan">
      <formula>$G$68</formula>
    </cfRule>
  </conditionalFormatting>
  <conditionalFormatting sqref="E69">
    <cfRule type="cellIs" dxfId="1683" priority="89" stopIfTrue="1" operator="greaterThan">
      <formula>$H$69</formula>
    </cfRule>
    <cfRule type="cellIs" dxfId="1682" priority="90" stopIfTrue="1" operator="lessThan">
      <formula>$G$69</formula>
    </cfRule>
  </conditionalFormatting>
  <conditionalFormatting sqref="E70">
    <cfRule type="cellIs" dxfId="1681" priority="87" stopIfTrue="1" operator="greaterThan">
      <formula>$H$70</formula>
    </cfRule>
    <cfRule type="cellIs" dxfId="1680" priority="88" stopIfTrue="1" operator="lessThan">
      <formula>$G$70</formula>
    </cfRule>
  </conditionalFormatting>
  <conditionalFormatting sqref="E71">
    <cfRule type="cellIs" dxfId="1679" priority="85" stopIfTrue="1" operator="greaterThan">
      <formula>$H$71</formula>
    </cfRule>
    <cfRule type="cellIs" dxfId="1678" priority="86" stopIfTrue="1" operator="lessThan">
      <formula>$G$71</formula>
    </cfRule>
  </conditionalFormatting>
  <conditionalFormatting sqref="E72">
    <cfRule type="cellIs" dxfId="1677" priority="83" stopIfTrue="1" operator="greaterThan">
      <formula>$H$72</formula>
    </cfRule>
    <cfRule type="cellIs" dxfId="1676" priority="84" stopIfTrue="1" operator="lessThan">
      <formula>$G$72</formula>
    </cfRule>
  </conditionalFormatting>
  <conditionalFormatting sqref="E73">
    <cfRule type="cellIs" dxfId="1675" priority="81" stopIfTrue="1" operator="greaterThan">
      <formula>$H$73</formula>
    </cfRule>
    <cfRule type="cellIs" dxfId="1674" priority="82" stopIfTrue="1" operator="lessThan">
      <formula>$G$73</formula>
    </cfRule>
  </conditionalFormatting>
  <conditionalFormatting sqref="E74">
    <cfRule type="cellIs" dxfId="1673" priority="79" stopIfTrue="1" operator="greaterThan">
      <formula>$H$74</formula>
    </cfRule>
    <cfRule type="cellIs" dxfId="1672" priority="80" stopIfTrue="1" operator="lessThan">
      <formula>$G$74</formula>
    </cfRule>
  </conditionalFormatting>
  <conditionalFormatting sqref="E75">
    <cfRule type="cellIs" dxfId="1671" priority="77" stopIfTrue="1" operator="greaterThan">
      <formula>$H$75</formula>
    </cfRule>
    <cfRule type="cellIs" dxfId="1670" priority="78" stopIfTrue="1" operator="lessThan">
      <formula>$G$75</formula>
    </cfRule>
  </conditionalFormatting>
  <conditionalFormatting sqref="E76">
    <cfRule type="cellIs" dxfId="1669" priority="75" stopIfTrue="1" operator="greaterThan">
      <formula>$H$76</formula>
    </cfRule>
    <cfRule type="cellIs" dxfId="1668" priority="76" stopIfTrue="1" operator="lessThan">
      <formula>$G$76</formula>
    </cfRule>
  </conditionalFormatting>
  <conditionalFormatting sqref="E77">
    <cfRule type="cellIs" dxfId="1667" priority="73" stopIfTrue="1" operator="greaterThan">
      <formula>$H$77</formula>
    </cfRule>
    <cfRule type="cellIs" dxfId="1666" priority="74" stopIfTrue="1" operator="lessThan">
      <formula>$G$77</formula>
    </cfRule>
  </conditionalFormatting>
  <conditionalFormatting sqref="E78">
    <cfRule type="cellIs" dxfId="1665" priority="71" stopIfTrue="1" operator="greaterThan">
      <formula>$H$78</formula>
    </cfRule>
    <cfRule type="cellIs" dxfId="1664" priority="72" stopIfTrue="1" operator="lessThan">
      <formula>$G$78</formula>
    </cfRule>
  </conditionalFormatting>
  <conditionalFormatting sqref="E79">
    <cfRule type="cellIs" dxfId="1663" priority="69" stopIfTrue="1" operator="greaterThan">
      <formula>$H$79</formula>
    </cfRule>
    <cfRule type="cellIs" dxfId="1662" priority="70" stopIfTrue="1" operator="lessThan">
      <formula>$G$79</formula>
    </cfRule>
  </conditionalFormatting>
  <conditionalFormatting sqref="E80">
    <cfRule type="cellIs" dxfId="1661" priority="67" stopIfTrue="1" operator="greaterThan">
      <formula>$H$80</formula>
    </cfRule>
    <cfRule type="cellIs" dxfId="1660" priority="68" stopIfTrue="1" operator="lessThan">
      <formula>$G$80</formula>
    </cfRule>
  </conditionalFormatting>
  <conditionalFormatting sqref="E81">
    <cfRule type="cellIs" dxfId="1659" priority="65" stopIfTrue="1" operator="greaterThan">
      <formula>$H$81</formula>
    </cfRule>
    <cfRule type="cellIs" dxfId="1658" priority="66" stopIfTrue="1" operator="lessThan">
      <formula>$G$81</formula>
    </cfRule>
  </conditionalFormatting>
  <conditionalFormatting sqref="E82">
    <cfRule type="cellIs" dxfId="1657" priority="63" stopIfTrue="1" operator="greaterThan">
      <formula>$H$82</formula>
    </cfRule>
    <cfRule type="cellIs" dxfId="1656" priority="64" stopIfTrue="1" operator="lessThan">
      <formula>$G$82</formula>
    </cfRule>
  </conditionalFormatting>
  <conditionalFormatting sqref="E83">
    <cfRule type="cellIs" dxfId="1655" priority="61" stopIfTrue="1" operator="greaterThan">
      <formula>$H$83</formula>
    </cfRule>
    <cfRule type="cellIs" dxfId="1654" priority="62" stopIfTrue="1" operator="lessThan">
      <formula>$G$83</formula>
    </cfRule>
  </conditionalFormatting>
  <conditionalFormatting sqref="E84">
    <cfRule type="cellIs" dxfId="1653" priority="59" stopIfTrue="1" operator="greaterThan">
      <formula>$H$84</formula>
    </cfRule>
    <cfRule type="cellIs" dxfId="1652" priority="60" stopIfTrue="1" operator="lessThan">
      <formula>$G$84</formula>
    </cfRule>
  </conditionalFormatting>
  <conditionalFormatting sqref="E85">
    <cfRule type="cellIs" dxfId="1651" priority="57" stopIfTrue="1" operator="greaterThan">
      <formula>$H$85</formula>
    </cfRule>
    <cfRule type="cellIs" dxfId="1650" priority="58" stopIfTrue="1" operator="lessThan">
      <formula>$G$85</formula>
    </cfRule>
  </conditionalFormatting>
  <conditionalFormatting sqref="E86">
    <cfRule type="cellIs" dxfId="1649" priority="55" stopIfTrue="1" operator="greaterThan">
      <formula>$H$86</formula>
    </cfRule>
    <cfRule type="cellIs" dxfId="1648" priority="56" stopIfTrue="1" operator="lessThan">
      <formula>$G$86</formula>
    </cfRule>
  </conditionalFormatting>
  <conditionalFormatting sqref="E87">
    <cfRule type="cellIs" dxfId="1647" priority="53" stopIfTrue="1" operator="greaterThan">
      <formula>$H$87</formula>
    </cfRule>
    <cfRule type="cellIs" dxfId="1646" priority="54" stopIfTrue="1" operator="lessThan">
      <formula>$G$87</formula>
    </cfRule>
  </conditionalFormatting>
  <conditionalFormatting sqref="E88">
    <cfRule type="cellIs" dxfId="1645" priority="51" stopIfTrue="1" operator="greaterThan">
      <formula>$H$88</formula>
    </cfRule>
    <cfRule type="cellIs" dxfId="1644" priority="52" stopIfTrue="1" operator="lessThan">
      <formula>$G$88</formula>
    </cfRule>
  </conditionalFormatting>
  <conditionalFormatting sqref="E89">
    <cfRule type="cellIs" dxfId="1643" priority="49" stopIfTrue="1" operator="greaterThan">
      <formula>$H$89</formula>
    </cfRule>
    <cfRule type="cellIs" dxfId="1642" priority="50" stopIfTrue="1" operator="lessThan">
      <formula>$G$89</formula>
    </cfRule>
  </conditionalFormatting>
  <conditionalFormatting sqref="E90">
    <cfRule type="cellIs" dxfId="1641" priority="47" stopIfTrue="1" operator="greaterThan">
      <formula>$H$90</formula>
    </cfRule>
    <cfRule type="cellIs" dxfId="1640" priority="48" stopIfTrue="1" operator="lessThan">
      <formula>$G$90</formula>
    </cfRule>
  </conditionalFormatting>
  <conditionalFormatting sqref="E91">
    <cfRule type="cellIs" dxfId="1639" priority="45" stopIfTrue="1" operator="greaterThan">
      <formula>$H$91</formula>
    </cfRule>
    <cfRule type="cellIs" dxfId="1638" priority="46" stopIfTrue="1" operator="lessThan">
      <formula>$G$91</formula>
    </cfRule>
  </conditionalFormatting>
  <conditionalFormatting sqref="E92">
    <cfRule type="cellIs" dxfId="1637" priority="43" stopIfTrue="1" operator="greaterThan">
      <formula>$H$92</formula>
    </cfRule>
    <cfRule type="cellIs" dxfId="1636" priority="44" stopIfTrue="1" operator="lessThan">
      <formula>$G$92</formula>
    </cfRule>
  </conditionalFormatting>
  <conditionalFormatting sqref="E93">
    <cfRule type="cellIs" dxfId="1635" priority="41" stopIfTrue="1" operator="greaterThan">
      <formula>$H$93</formula>
    </cfRule>
    <cfRule type="cellIs" dxfId="1634" priority="42" stopIfTrue="1" operator="lessThan">
      <formula>$G$93</formula>
    </cfRule>
  </conditionalFormatting>
  <conditionalFormatting sqref="E94">
    <cfRule type="cellIs" dxfId="1633" priority="39" stopIfTrue="1" operator="greaterThan">
      <formula>$H$94</formula>
    </cfRule>
    <cfRule type="cellIs" dxfId="1632" priority="40" stopIfTrue="1" operator="lessThan">
      <formula>$G$94</formula>
    </cfRule>
  </conditionalFormatting>
  <conditionalFormatting sqref="E95">
    <cfRule type="cellIs" dxfId="1631" priority="37" stopIfTrue="1" operator="greaterThan">
      <formula>$H$95</formula>
    </cfRule>
    <cfRule type="cellIs" dxfId="1630" priority="38" stopIfTrue="1" operator="lessThan">
      <formula>$G$95</formula>
    </cfRule>
  </conditionalFormatting>
  <conditionalFormatting sqref="E96">
    <cfRule type="cellIs" dxfId="1629" priority="35" stopIfTrue="1" operator="greaterThan">
      <formula>$H$96</formula>
    </cfRule>
    <cfRule type="cellIs" dxfId="1628" priority="36" stopIfTrue="1" operator="lessThan">
      <formula>$G$96</formula>
    </cfRule>
  </conditionalFormatting>
  <conditionalFormatting sqref="E97">
    <cfRule type="cellIs" dxfId="1627" priority="33" stopIfTrue="1" operator="greaterThan">
      <formula>$H$97</formula>
    </cfRule>
    <cfRule type="cellIs" dxfId="1626" priority="34" stopIfTrue="1" operator="lessThan">
      <formula>$G$97</formula>
    </cfRule>
  </conditionalFormatting>
  <conditionalFormatting sqref="E98">
    <cfRule type="cellIs" dxfId="1625" priority="31" stopIfTrue="1" operator="greaterThan">
      <formula>$H$98</formula>
    </cfRule>
    <cfRule type="cellIs" dxfId="1624" priority="32" stopIfTrue="1" operator="lessThan">
      <formula>$G$98</formula>
    </cfRule>
  </conditionalFormatting>
  <conditionalFormatting sqref="E99">
    <cfRule type="cellIs" dxfId="1623" priority="29" stopIfTrue="1" operator="greaterThan">
      <formula>$H$99</formula>
    </cfRule>
    <cfRule type="cellIs" dxfId="1622" priority="30" stopIfTrue="1" operator="lessThan">
      <formula>$G$99</formula>
    </cfRule>
  </conditionalFormatting>
  <conditionalFormatting sqref="E100">
    <cfRule type="cellIs" dxfId="1621" priority="27" stopIfTrue="1" operator="greaterThan">
      <formula>$H$100</formula>
    </cfRule>
    <cfRule type="cellIs" dxfId="1620" priority="28" stopIfTrue="1" operator="lessThan">
      <formula>$G$100</formula>
    </cfRule>
  </conditionalFormatting>
  <conditionalFormatting sqref="E101">
    <cfRule type="cellIs" dxfId="1619" priority="25" stopIfTrue="1" operator="greaterThan">
      <formula>$H$101</formula>
    </cfRule>
    <cfRule type="cellIs" dxfId="1618" priority="26" stopIfTrue="1" operator="lessThan">
      <formula>$G$101</formula>
    </cfRule>
  </conditionalFormatting>
  <conditionalFormatting sqref="E102">
    <cfRule type="cellIs" dxfId="1617" priority="23" stopIfTrue="1" operator="greaterThan">
      <formula>$H$102</formula>
    </cfRule>
    <cfRule type="cellIs" dxfId="1616" priority="24" stopIfTrue="1" operator="lessThan">
      <formula>$G$102</formula>
    </cfRule>
  </conditionalFormatting>
  <conditionalFormatting sqref="E103">
    <cfRule type="cellIs" dxfId="1615" priority="21" stopIfTrue="1" operator="greaterThan">
      <formula>$H$103</formula>
    </cfRule>
    <cfRule type="cellIs" dxfId="1614" priority="22" stopIfTrue="1" operator="lessThan">
      <formula>$G$103</formula>
    </cfRule>
  </conditionalFormatting>
  <conditionalFormatting sqref="E104">
    <cfRule type="cellIs" dxfId="1613" priority="19" stopIfTrue="1" operator="greaterThan">
      <formula>$H$104</formula>
    </cfRule>
    <cfRule type="cellIs" dxfId="1612" priority="20" stopIfTrue="1" operator="lessThan">
      <formula>$G$104</formula>
    </cfRule>
  </conditionalFormatting>
  <conditionalFormatting sqref="E105">
    <cfRule type="cellIs" dxfId="1611" priority="17" stopIfTrue="1" operator="greaterThan">
      <formula>$H$105</formula>
    </cfRule>
    <cfRule type="cellIs" dxfId="1610" priority="18" stopIfTrue="1" operator="lessThan">
      <formula>$G$105</formula>
    </cfRule>
  </conditionalFormatting>
  <conditionalFormatting sqref="E106">
    <cfRule type="cellIs" dxfId="1609" priority="15" stopIfTrue="1" operator="greaterThan">
      <formula>$H$106</formula>
    </cfRule>
    <cfRule type="cellIs" dxfId="1608" priority="16" stopIfTrue="1" operator="lessThan">
      <formula>$G$106</formula>
    </cfRule>
  </conditionalFormatting>
  <conditionalFormatting sqref="E107">
    <cfRule type="cellIs" dxfId="1607" priority="13" stopIfTrue="1" operator="greaterThan">
      <formula>$H$107</formula>
    </cfRule>
    <cfRule type="cellIs" dxfId="1606" priority="14" stopIfTrue="1" operator="lessThan">
      <formula>$G$107</formula>
    </cfRule>
  </conditionalFormatting>
  <conditionalFormatting sqref="E108">
    <cfRule type="cellIs" dxfId="1605" priority="11" stopIfTrue="1" operator="greaterThan">
      <formula>$H$108</formula>
    </cfRule>
    <cfRule type="cellIs" dxfId="1604" priority="12" stopIfTrue="1" operator="lessThan">
      <formula>$G$108</formula>
    </cfRule>
  </conditionalFormatting>
  <conditionalFormatting sqref="E109">
    <cfRule type="cellIs" dxfId="1603" priority="9" stopIfTrue="1" operator="greaterThan">
      <formula>$H$109</formula>
    </cfRule>
    <cfRule type="cellIs" dxfId="1602" priority="10" stopIfTrue="1" operator="lessThan">
      <formula>$G$109</formula>
    </cfRule>
  </conditionalFormatting>
  <conditionalFormatting sqref="E110">
    <cfRule type="cellIs" dxfId="1601" priority="7" stopIfTrue="1" operator="greaterThan">
      <formula>$H$110</formula>
    </cfRule>
    <cfRule type="cellIs" dxfId="1600" priority="8" stopIfTrue="1" operator="lessThan">
      <formula>$G$110</formula>
    </cfRule>
  </conditionalFormatting>
  <conditionalFormatting sqref="E111">
    <cfRule type="cellIs" dxfId="1599" priority="5" stopIfTrue="1" operator="greaterThan">
      <formula>$H$111</formula>
    </cfRule>
    <cfRule type="cellIs" dxfId="1598" priority="6" stopIfTrue="1" operator="lessThan">
      <formula>$G$111</formula>
    </cfRule>
  </conditionalFormatting>
  <conditionalFormatting sqref="E112">
    <cfRule type="cellIs" dxfId="1597" priority="3" stopIfTrue="1" operator="greaterThan">
      <formula>$H$112</formula>
    </cfRule>
    <cfRule type="cellIs" dxfId="1596" priority="4" stopIfTrue="1" operator="lessThan">
      <formula>$G$112</formula>
    </cfRule>
  </conditionalFormatting>
  <conditionalFormatting sqref="E13">
    <cfRule type="cellIs" dxfId="1595" priority="1" stopIfTrue="1" operator="greaterThan">
      <formula>$H$15</formula>
    </cfRule>
    <cfRule type="cellIs" dxfId="1594" priority="2" stopIfTrue="1" operator="lessThan">
      <formula>$G$15</formula>
    </cfRule>
  </conditionalFormatting>
  <dataValidations count="1">
    <dataValidation type="list" allowBlank="1" showInputMessage="1" showErrorMessage="1" sqref="L35" xr:uid="{00000000-0002-0000-0D00-000000000000}">
      <formula1>$L$36:$L$37</formula1>
    </dataValidation>
  </dataValidations>
  <hyperlinks>
    <hyperlink ref="K12:P12" r:id="rId1" display="http://www.variation.com/techlib/brief3.html" xr:uid="{00000000-0004-0000-0D00-000000000000}"/>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AJ141"/>
  <sheetViews>
    <sheetView zoomScaleNormal="100" workbookViewId="0">
      <selection activeCell="B18" sqref="B18"/>
    </sheetView>
  </sheetViews>
  <sheetFormatPr defaultColWidth="12.140625" defaultRowHeight="15" x14ac:dyDescent="0.25"/>
  <cols>
    <col min="1" max="1" width="7.28515625" style="11" customWidth="1"/>
    <col min="2" max="4" width="12.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61" t="s">
        <v>52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61" t="s">
        <v>293</v>
      </c>
      <c r="C5" s="61"/>
      <c r="D5" s="60"/>
      <c r="E5" s="60"/>
      <c r="F5" s="60"/>
      <c r="G5" s="60"/>
      <c r="H5" s="60"/>
      <c r="I5" s="60"/>
      <c r="J5" s="60"/>
      <c r="K5" s="60"/>
      <c r="L5" s="60"/>
      <c r="M5" s="5"/>
      <c r="N5" s="5"/>
      <c r="O5" s="38" t="s">
        <v>70</v>
      </c>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x14ac:dyDescent="0.25">
      <c r="A7" s="6"/>
      <c r="B7" s="62"/>
      <c r="C7" s="261" t="s">
        <v>14</v>
      </c>
      <c r="D7" s="261"/>
      <c r="E7" s="63">
        <f>COUNT(M18:M117)</f>
        <v>0</v>
      </c>
      <c r="F7" s="63"/>
      <c r="G7" s="62"/>
      <c r="H7" s="62"/>
      <c r="I7" s="62"/>
      <c r="J7" s="62"/>
      <c r="K7" s="62"/>
      <c r="L7" s="62"/>
      <c r="M7" s="6"/>
      <c r="N7" s="6"/>
      <c r="O7" s="6"/>
      <c r="P7" s="6"/>
      <c r="Q7" s="6"/>
      <c r="R7" s="6"/>
      <c r="S7" s="6"/>
      <c r="T7" s="6"/>
      <c r="U7" s="6"/>
      <c r="V7" s="6"/>
      <c r="W7" s="6"/>
      <c r="X7" s="51"/>
      <c r="Y7" s="6"/>
    </row>
    <row r="8" spans="1:30" s="12" customFormat="1" x14ac:dyDescent="0.25">
      <c r="A8" s="6"/>
      <c r="B8" s="62"/>
      <c r="C8" s="261" t="s">
        <v>12</v>
      </c>
      <c r="D8" s="261"/>
      <c r="E8" s="63" t="e">
        <f>IF(E7&gt;0,SUMIFS(C18:C117,M18:M117,"&gt;0"),NA())</f>
        <v>#N/A</v>
      </c>
      <c r="F8" s="158"/>
      <c r="G8" s="62"/>
      <c r="H8" s="62"/>
      <c r="I8" s="62"/>
      <c r="J8" s="62"/>
      <c r="K8" s="62"/>
      <c r="L8" s="62"/>
      <c r="M8" s="6"/>
      <c r="N8" s="6"/>
      <c r="O8" s="6"/>
      <c r="P8" s="6"/>
      <c r="Q8" s="6"/>
      <c r="R8" s="6"/>
      <c r="S8" s="6"/>
      <c r="T8" s="6"/>
      <c r="U8" s="6"/>
      <c r="V8" s="6"/>
      <c r="W8" s="6"/>
      <c r="X8" s="51"/>
      <c r="Y8" s="6"/>
    </row>
    <row r="9" spans="1:30" s="12" customFormat="1" x14ac:dyDescent="0.25">
      <c r="A9" s="6"/>
      <c r="B9" s="62"/>
      <c r="C9" s="261" t="s">
        <v>13</v>
      </c>
      <c r="D9" s="261"/>
      <c r="E9" s="63" t="e">
        <f>IF(E7&gt;0,SUMIFS(D18:D117,M18:M117,"&gt;0"),NA())</f>
        <v>#N/A</v>
      </c>
      <c r="F9" s="158"/>
      <c r="G9" s="62"/>
      <c r="H9" s="62"/>
      <c r="I9" s="62"/>
      <c r="J9" s="62"/>
      <c r="K9" s="62"/>
      <c r="L9" s="62"/>
      <c r="M9" s="6"/>
      <c r="N9" s="6"/>
      <c r="O9" s="6"/>
      <c r="P9" s="6"/>
      <c r="Q9" s="6"/>
      <c r="R9" s="6"/>
      <c r="S9" s="6"/>
      <c r="T9" s="6"/>
      <c r="U9" s="6"/>
      <c r="V9" s="6"/>
      <c r="W9" s="6"/>
      <c r="X9" s="51"/>
      <c r="Y9" s="6"/>
    </row>
    <row r="10" spans="1:30" s="12" customFormat="1" ht="15.75" thickBot="1" x14ac:dyDescent="0.3">
      <c r="A10" s="6"/>
      <c r="B10" s="62"/>
      <c r="C10" s="261" t="s">
        <v>27</v>
      </c>
      <c r="D10" s="261"/>
      <c r="E10" s="63" t="e">
        <f>IF(E7&gt;0,E8/E9,NA())</f>
        <v>#N/A</v>
      </c>
      <c r="F10" s="158" t="str">
        <f>"    Average as rate per 1 "&amp;D17</f>
        <v xml:space="preserve">    Average as rate per 1 Opportunities</v>
      </c>
      <c r="G10" s="62"/>
      <c r="H10" s="62"/>
      <c r="I10" s="62"/>
      <c r="J10" s="62"/>
      <c r="K10" s="62"/>
      <c r="L10" s="62"/>
      <c r="M10" s="6"/>
      <c r="N10" s="6"/>
      <c r="O10" s="6"/>
      <c r="P10" s="6"/>
      <c r="Q10" s="6"/>
      <c r="R10" s="6"/>
      <c r="S10" s="6"/>
      <c r="T10" s="6"/>
      <c r="U10" s="6"/>
      <c r="V10" s="6"/>
      <c r="W10" s="6"/>
      <c r="X10" s="51"/>
      <c r="Y10" s="6"/>
    </row>
    <row r="11" spans="1:30" s="12" customFormat="1" ht="16.5" thickTop="1" thickBot="1" x14ac:dyDescent="0.3">
      <c r="A11" s="6"/>
      <c r="B11" s="62"/>
      <c r="C11" s="158" t="s">
        <v>68</v>
      </c>
      <c r="D11" s="158"/>
      <c r="E11" s="160" t="s">
        <v>69</v>
      </c>
      <c r="F11" s="158"/>
      <c r="G11" s="62"/>
      <c r="H11" s="62"/>
      <c r="I11" s="62"/>
      <c r="J11" s="62"/>
      <c r="K11" s="62"/>
      <c r="L11" s="62"/>
      <c r="M11" s="6"/>
      <c r="N11" s="6"/>
      <c r="O11" s="6"/>
      <c r="P11" s="6"/>
      <c r="Q11" s="6"/>
      <c r="R11" s="6"/>
      <c r="S11" s="6"/>
      <c r="T11" s="6"/>
      <c r="U11" s="6"/>
      <c r="V11" s="6"/>
      <c r="W11" s="6"/>
      <c r="X11" s="51"/>
      <c r="Y11" s="6"/>
    </row>
    <row r="12" spans="1:30" s="12" customFormat="1" ht="16.5" thickTop="1" thickBot="1" x14ac:dyDescent="0.3">
      <c r="A12" s="6"/>
      <c r="B12" s="62"/>
      <c r="C12" s="228" t="s">
        <v>284</v>
      </c>
      <c r="D12" s="158"/>
      <c r="E12" s="63" t="e">
        <f>IF(COUNT(I19:I117)&gt;0,IF(E11="Average",AVERAGE(Y19:Y117),(SQRT(2/PI())/NORMINV(0.75,0,1))*MEDIAN(Y19:Y117)),NA())</f>
        <v>#N/A</v>
      </c>
      <c r="F12" s="158" t="s">
        <v>39</v>
      </c>
      <c r="G12" s="62"/>
      <c r="H12" s="62"/>
      <c r="I12" s="62"/>
      <c r="J12" s="63"/>
      <c r="K12" s="63"/>
      <c r="L12" s="62"/>
      <c r="M12" s="6"/>
      <c r="N12" s="6"/>
      <c r="O12" s="6"/>
      <c r="P12" s="6"/>
      <c r="Q12" s="6"/>
      <c r="R12" s="6"/>
      <c r="S12" s="6"/>
      <c r="T12" s="6"/>
      <c r="U12" s="6"/>
      <c r="V12" s="6"/>
      <c r="W12" s="6"/>
      <c r="X12" s="6"/>
      <c r="Y12" s="6"/>
    </row>
    <row r="13" spans="1:30" s="12" customFormat="1" ht="15.75" thickBot="1" x14ac:dyDescent="0.3">
      <c r="A13" s="6"/>
      <c r="B13" s="62"/>
      <c r="C13" s="158" t="s">
        <v>23</v>
      </c>
      <c r="D13" s="158"/>
      <c r="E13" s="65">
        <v>1000000</v>
      </c>
      <c r="F13" s="158" t="str">
        <f>"    Rate on plot is per "&amp;E13&amp;" "&amp;D17</f>
        <v xml:space="preserve">    Rate on plot is per 1000000 Opportunities</v>
      </c>
      <c r="G13" s="62"/>
      <c r="H13" s="62"/>
      <c r="I13" s="62"/>
      <c r="J13" s="62"/>
      <c r="K13" s="62"/>
      <c r="L13" s="62"/>
      <c r="M13" s="6"/>
      <c r="N13" s="6"/>
      <c r="O13" s="6"/>
      <c r="P13" s="6"/>
      <c r="Q13" s="6"/>
      <c r="R13" s="6"/>
      <c r="S13" s="6"/>
      <c r="T13" s="6"/>
      <c r="U13" s="6"/>
      <c r="V13" s="6"/>
      <c r="W13" s="6"/>
      <c r="X13" s="6"/>
      <c r="Y13" s="6"/>
    </row>
    <row r="14" spans="1:30" s="12" customFormat="1" x14ac:dyDescent="0.25">
      <c r="A14" s="6"/>
      <c r="B14" s="62"/>
      <c r="C14" s="261" t="s">
        <v>26</v>
      </c>
      <c r="D14" s="261"/>
      <c r="E14" s="63" t="e">
        <f>IF(AND(E7&gt;0,ISNUMBER($E$13),$E$13&gt;0),E13*E8/E9,NA())</f>
        <v>#N/A</v>
      </c>
      <c r="F14" s="158" t="str">
        <f>"    Average as rate per "&amp;E13&amp;" "&amp;D17</f>
        <v xml:space="preserve">    Average as rate per 1000000 Opportunities</v>
      </c>
      <c r="G14" s="62"/>
      <c r="H14" s="62"/>
      <c r="I14" s="62"/>
      <c r="J14" s="62"/>
      <c r="K14" s="62"/>
      <c r="L14" s="62"/>
      <c r="M14" s="6"/>
      <c r="N14" s="6"/>
      <c r="O14" s="6"/>
      <c r="P14" s="6"/>
      <c r="Q14" s="6"/>
      <c r="R14" s="6"/>
      <c r="S14" s="6"/>
      <c r="T14" s="6"/>
      <c r="U14" s="6"/>
      <c r="V14" s="6"/>
      <c r="W14" s="6"/>
      <c r="X14" s="5"/>
      <c r="Y14" s="5"/>
      <c r="Z14" s="11"/>
      <c r="AA14" s="11"/>
      <c r="AB14" s="11"/>
    </row>
    <row r="15" spans="1:30" s="12" customFormat="1" ht="15.75" thickBot="1" x14ac:dyDescent="0.3">
      <c r="A15" s="6"/>
      <c r="B15" s="62"/>
      <c r="C15" s="158"/>
      <c r="D15" s="158"/>
      <c r="E15" s="63"/>
      <c r="F15" s="158"/>
      <c r="G15" s="62"/>
      <c r="H15" s="62"/>
      <c r="I15" s="62"/>
      <c r="J15" s="62"/>
      <c r="K15" s="62"/>
      <c r="L15" s="62"/>
      <c r="M15" s="6"/>
      <c r="N15" s="6"/>
      <c r="O15" s="6"/>
      <c r="P15" s="6"/>
      <c r="Q15" s="6"/>
      <c r="R15" s="6"/>
      <c r="S15" s="6"/>
      <c r="T15" s="6"/>
      <c r="U15" s="6"/>
      <c r="V15" s="6"/>
      <c r="W15" s="6"/>
      <c r="X15" s="5"/>
      <c r="Y15" s="5"/>
      <c r="Z15" s="11"/>
      <c r="AA15" s="11"/>
      <c r="AB15" s="11"/>
    </row>
    <row r="16" spans="1:30" s="12" customFormat="1" ht="15.75" thickBot="1" x14ac:dyDescent="0.3">
      <c r="A16" s="6"/>
      <c r="B16" s="62"/>
      <c r="C16" s="62"/>
      <c r="D16" s="62"/>
      <c r="E16" s="285" t="s">
        <v>85</v>
      </c>
      <c r="F16" s="285"/>
      <c r="G16" s="285"/>
      <c r="H16" s="285"/>
      <c r="I16" s="285" t="s">
        <v>285</v>
      </c>
      <c r="J16" s="285"/>
      <c r="K16" s="285"/>
      <c r="L16" s="285"/>
      <c r="M16" s="17">
        <f>MAX(MIN(M18:M117)-1,0)</f>
        <v>0</v>
      </c>
      <c r="N16" s="6"/>
      <c r="O16" s="6"/>
      <c r="P16" s="6"/>
      <c r="Q16" s="6"/>
      <c r="R16" s="6"/>
      <c r="S16" s="6"/>
      <c r="T16" s="6"/>
      <c r="U16" s="6"/>
      <c r="V16" s="6"/>
      <c r="W16" s="6"/>
      <c r="X16" s="5"/>
      <c r="Y16" s="5"/>
      <c r="Z16" s="11"/>
      <c r="AA16" s="11"/>
      <c r="AB16" s="11"/>
    </row>
    <row r="17" spans="1:28" ht="18.75" thickBot="1" x14ac:dyDescent="0.3">
      <c r="A17" s="5"/>
      <c r="B17" s="162" t="s">
        <v>11</v>
      </c>
      <c r="C17" s="163" t="s">
        <v>15</v>
      </c>
      <c r="D17" s="163" t="s">
        <v>16</v>
      </c>
      <c r="E17" s="82" t="str">
        <f>IF(E13=1,C17,C17&amp;" per "&amp;E13)</f>
        <v>Count per 1000000</v>
      </c>
      <c r="F17" s="83" t="s">
        <v>21</v>
      </c>
      <c r="G17" s="83" t="s">
        <v>9</v>
      </c>
      <c r="H17" s="83" t="s">
        <v>10</v>
      </c>
      <c r="I17" s="82" t="s">
        <v>282</v>
      </c>
      <c r="J17" s="83" t="s">
        <v>21</v>
      </c>
      <c r="K17" s="83" t="str">
        <f>IF(P62="3 SD","LCL(3 SD)",IF(P62="Exact - LCL","LCL (Exact)","LCL (none)"))</f>
        <v>LCL (Exact)</v>
      </c>
      <c r="L17" s="83" t="str">
        <f>IF(P62="3 SD","UCL(3 SD)","UCL (Exact)")</f>
        <v>UCL (Exact)</v>
      </c>
      <c r="M17" s="15">
        <f>MAX(MAX(M18:M117)-M16,1)</f>
        <v>1</v>
      </c>
      <c r="N17" s="6"/>
      <c r="O17" s="5"/>
      <c r="P17" s="5"/>
      <c r="Q17" s="5"/>
      <c r="R17" s="5"/>
      <c r="S17" s="5"/>
      <c r="T17" s="5"/>
      <c r="U17" s="5"/>
      <c r="V17" s="5"/>
      <c r="W17" s="5"/>
      <c r="X17" s="37" t="s">
        <v>41</v>
      </c>
      <c r="Y17" s="15" t="s">
        <v>282</v>
      </c>
    </row>
    <row r="18" spans="1:28" ht="15.75" thickBot="1" x14ac:dyDescent="0.3">
      <c r="A18" s="15">
        <v>1</v>
      </c>
      <c r="B18" s="164"/>
      <c r="C18" s="165"/>
      <c r="D18" s="166"/>
      <c r="E18" s="86" t="e">
        <f>IF(AND(ISNUMBER(C18),C18&gt;=0,ISNUMBER(D18),D18&gt;0,ISNUMBER($E$13),$E$13&gt;0),$E$13*C18/D18,NA())</f>
        <v>#N/A</v>
      </c>
      <c r="F18" s="86" t="e">
        <f>IF(ISNUMBER(E18),$E$13*$E$10,NA())</f>
        <v>#N/A</v>
      </c>
      <c r="G18" s="86" t="e">
        <f>IF(ISNUMBER(E18),$E$13*MAX(0,$E$10-3*$E$12*SQRT($E$10/D18)),NA())</f>
        <v>#N/A</v>
      </c>
      <c r="H18" s="87" t="e">
        <f>IF(ISNUMBER(E18),$E$13*($E$10+3*$E$12*SQRT($E$10/D18)),NA())</f>
        <v>#N/A</v>
      </c>
      <c r="I18" s="86" t="e">
        <v>#N/A</v>
      </c>
      <c r="J18" s="86" t="e">
        <v>#N/A</v>
      </c>
      <c r="K18" s="86" t="e">
        <v>#N/A</v>
      </c>
      <c r="L18" s="87" t="e">
        <v>#N/A</v>
      </c>
      <c r="M18" s="15" t="str">
        <f>IF(ISNUMBER(E18),A18,"")</f>
        <v/>
      </c>
      <c r="N18" s="6"/>
      <c r="O18" s="5"/>
      <c r="P18" s="5"/>
      <c r="Q18" s="5"/>
      <c r="R18" s="5"/>
      <c r="S18" s="5"/>
      <c r="T18" s="5"/>
      <c r="U18" s="5"/>
      <c r="V18" s="5"/>
      <c r="W18" s="5"/>
      <c r="X18" s="37" t="e">
        <f>IF(AND(ISNUMBER(C18),C18&gt;=0,ISNUMBER(D18),D18&gt;0,ISNUMBER($E$10),$E$10&gt;0),(C18/D18-$E$10)/SQRT($E$10/D18),NA())</f>
        <v>#N/A</v>
      </c>
      <c r="Y18" s="38"/>
    </row>
    <row r="19" spans="1:28" ht="15.75" thickBot="1" x14ac:dyDescent="0.3">
      <c r="A19" s="15">
        <v>2</v>
      </c>
      <c r="B19" s="164"/>
      <c r="C19" s="165"/>
      <c r="D19" s="166"/>
      <c r="E19" s="86" t="e">
        <f t="shared" ref="E19:E82" si="0">IF(AND(ISNUMBER(C19),C19&gt;=0,ISNUMBER(D19),D19&gt;0,ISNUMBER($E$13),$E$13&gt;0),$E$13*C19/D19,NA())</f>
        <v>#N/A</v>
      </c>
      <c r="F19" s="86" t="e">
        <f t="shared" ref="F19:F82" si="1">IF(ISNUMBER(E19),$E$13*$E$10,NA())</f>
        <v>#N/A</v>
      </c>
      <c r="G19" s="86" t="e">
        <f t="shared" ref="G19:G82" si="2">IF(ISNUMBER(E19),$E$13*MAX(0,$E$10-3*$E$12*SQRT($E$10/D19)),NA())</f>
        <v>#N/A</v>
      </c>
      <c r="H19" s="87" t="e">
        <f t="shared" ref="H19:H82" si="3">IF(ISNUMBER(E19),$E$13*($E$10+3*$E$12*SQRT($E$10/D19)),NA())</f>
        <v>#N/A</v>
      </c>
      <c r="I19" s="86" t="e">
        <f t="shared" ref="I19:I82" si="4">IF(AND(ISNUMBER(E18),ISNUMBER(E19)),Y19,NA())</f>
        <v>#N/A</v>
      </c>
      <c r="J19" s="86" t="e">
        <f>IF(ISNUMBER(I19),$E$12,NA())</f>
        <v>#N/A</v>
      </c>
      <c r="K19" s="86" t="e">
        <f>IF(AND(ISNUMBER(I19),$P$62&lt;&gt;"Exact - No LCL"),IF($P$62="3 SD",MAX(0,(1-3*SQRT(PI()/2-1))*$E$12),(-NORMINV((1-NORMDIST(-3,0,1,TRUE))/2,0,1)*SQRT(PI()/2))*$E$12),NA())</f>
        <v>#N/A</v>
      </c>
      <c r="L19" s="87" t="e">
        <f>IF(ISNUMBER(I19),IF($P$62="3 SD",(1+3*SQRT(PI()/2-1))*$E$12,(-NORMINV((1-NORMDIST(3,0,1,TRUE))/2,0,1)*SQRT(PI()/2))*$E$12),NA())</f>
        <v>#N/A</v>
      </c>
      <c r="M19" s="15" t="str">
        <f t="shared" ref="M19:M82" si="5">IF(ISNUMBER(E19),A19,"")</f>
        <v/>
      </c>
      <c r="N19" s="6"/>
      <c r="O19" s="5"/>
      <c r="P19" s="5"/>
      <c r="Q19" s="5"/>
      <c r="R19" s="5"/>
      <c r="S19" s="5"/>
      <c r="T19" s="5"/>
      <c r="U19" s="5"/>
      <c r="V19" s="5"/>
      <c r="W19" s="5"/>
      <c r="X19" s="37" t="e">
        <f>IF(AND(ISNUMBER(C19),C19&gt;=0,ISNUMBER(D19),D19&gt;0,ISNUMBER($E$10),$E$10&gt;0),(C19/D19-$E$10)/SQRT($E$10/D19),NA())</f>
        <v>#N/A</v>
      </c>
      <c r="Y19" s="38" t="str">
        <f>IF(AND(ISNUMBER(X18),ISNUMBER(X19)),(SQRT(PI())/2)*ABS(X19-X18),"")</f>
        <v/>
      </c>
    </row>
    <row r="20" spans="1:28" ht="15.75" thickBot="1" x14ac:dyDescent="0.3">
      <c r="A20" s="15">
        <v>3</v>
      </c>
      <c r="B20" s="164"/>
      <c r="C20" s="165"/>
      <c r="D20" s="166"/>
      <c r="E20" s="86" t="e">
        <f t="shared" si="0"/>
        <v>#N/A</v>
      </c>
      <c r="F20" s="86" t="e">
        <f t="shared" si="1"/>
        <v>#N/A</v>
      </c>
      <c r="G20" s="86" t="e">
        <f t="shared" si="2"/>
        <v>#N/A</v>
      </c>
      <c r="H20" s="87" t="e">
        <f t="shared" si="3"/>
        <v>#N/A</v>
      </c>
      <c r="I20" s="86" t="e">
        <f t="shared" si="4"/>
        <v>#N/A</v>
      </c>
      <c r="J20" s="86" t="e">
        <f t="shared" ref="J20:J83" si="6">IF(ISNUMBER(I20),$E$12,NA())</f>
        <v>#N/A</v>
      </c>
      <c r="K20" s="86" t="e">
        <f t="shared" ref="K20:K83" si="7">IF(AND(ISNUMBER(I20),$P$62&lt;&gt;"Exact - No LCL"),IF($P$62="3 SD",MAX(0,(1-3*SQRT(PI()/2-1))*$E$12),(-NORMINV((1-NORMDIST(-3,0,1,TRUE))/2,0,1)*SQRT(PI()/2))*$E$12),NA())</f>
        <v>#N/A</v>
      </c>
      <c r="L20" s="87" t="e">
        <f t="shared" ref="L20:L83" si="8">IF(ISNUMBER(I20),IF($P$62="3 SD",(1+3*SQRT(PI()/2-1))*$E$12,(-NORMINV((1-NORMDIST(3,0,1,TRUE))/2,0,1)*SQRT(PI()/2))*$E$12),NA())</f>
        <v>#N/A</v>
      </c>
      <c r="M20" s="15" t="str">
        <f t="shared" si="5"/>
        <v/>
      </c>
      <c r="N20" s="6"/>
      <c r="O20" s="5"/>
      <c r="P20" s="5"/>
      <c r="Q20" s="5"/>
      <c r="R20" s="5"/>
      <c r="S20" s="5"/>
      <c r="T20" s="5"/>
      <c r="U20" s="5"/>
      <c r="V20" s="5"/>
      <c r="W20" s="5"/>
      <c r="X20" s="37" t="e">
        <f t="shared" ref="X20:X83" si="9">IF(AND(ISNUMBER(C20),C20&gt;=0,ISNUMBER(D20),D20&gt;0,ISNUMBER($E$10),$E$10&gt;0),(C20/D20-$E$10)/SQRT($E$10/D20),NA())</f>
        <v>#N/A</v>
      </c>
      <c r="Y20" s="38" t="str">
        <f t="shared" ref="Y20:Y83" si="10">IF(AND(ISNUMBER(X19),ISNUMBER(X20)),(SQRT(PI())/2)*ABS(X20-X19),"")</f>
        <v/>
      </c>
    </row>
    <row r="21" spans="1:28" ht="15.75" thickBot="1" x14ac:dyDescent="0.3">
      <c r="A21" s="15">
        <v>4</v>
      </c>
      <c r="B21" s="164"/>
      <c r="C21" s="165"/>
      <c r="D21" s="166"/>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str">
        <f t="shared" si="10"/>
        <v/>
      </c>
    </row>
    <row r="22" spans="1:28" ht="15.75" thickBot="1" x14ac:dyDescent="0.3">
      <c r="A22" s="15">
        <v>5</v>
      </c>
      <c r="B22" s="164"/>
      <c r="C22" s="165"/>
      <c r="D22" s="166"/>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str">
        <f t="shared" si="10"/>
        <v/>
      </c>
    </row>
    <row r="23" spans="1:28" ht="15.75" thickBot="1" x14ac:dyDescent="0.3">
      <c r="A23" s="15">
        <v>6</v>
      </c>
      <c r="B23" s="164"/>
      <c r="C23" s="165"/>
      <c r="D23" s="166"/>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str">
        <f t="shared" si="10"/>
        <v/>
      </c>
    </row>
    <row r="24" spans="1:28" ht="15.75" thickBot="1" x14ac:dyDescent="0.3">
      <c r="A24" s="15">
        <v>7</v>
      </c>
      <c r="B24" s="164"/>
      <c r="C24" s="165"/>
      <c r="D24" s="166"/>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str">
        <f t="shared" si="10"/>
        <v/>
      </c>
    </row>
    <row r="25" spans="1:28" ht="15.75" thickBot="1" x14ac:dyDescent="0.3">
      <c r="A25" s="15">
        <v>8</v>
      </c>
      <c r="B25" s="164"/>
      <c r="C25" s="165"/>
      <c r="D25" s="166"/>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str">
        <f t="shared" si="10"/>
        <v/>
      </c>
    </row>
    <row r="26" spans="1:28" ht="15.75" thickBot="1" x14ac:dyDescent="0.3">
      <c r="A26" s="15">
        <v>9</v>
      </c>
      <c r="B26" s="164"/>
      <c r="C26" s="165"/>
      <c r="D26" s="166"/>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str">
        <f t="shared" si="10"/>
        <v/>
      </c>
      <c r="Z26" s="247"/>
      <c r="AA26" s="247"/>
      <c r="AB26" s="247"/>
    </row>
    <row r="27" spans="1:28" ht="15.75" thickBot="1" x14ac:dyDescent="0.3">
      <c r="A27" s="15">
        <v>10</v>
      </c>
      <c r="B27" s="164"/>
      <c r="C27" s="165"/>
      <c r="D27" s="166"/>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str">
        <f t="shared" si="10"/>
        <v/>
      </c>
    </row>
    <row r="28" spans="1:28" ht="15.75" thickBot="1" x14ac:dyDescent="0.3">
      <c r="A28" s="15">
        <v>11</v>
      </c>
      <c r="B28" s="164"/>
      <c r="C28" s="165"/>
      <c r="D28" s="166"/>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str">
        <f t="shared" si="10"/>
        <v/>
      </c>
    </row>
    <row r="29" spans="1:28" ht="15.75" thickBot="1" x14ac:dyDescent="0.3">
      <c r="A29" s="15">
        <v>12</v>
      </c>
      <c r="B29" s="164"/>
      <c r="C29" s="165"/>
      <c r="D29" s="166"/>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str">
        <f t="shared" si="10"/>
        <v/>
      </c>
    </row>
    <row r="30" spans="1:28" ht="15.75" thickBot="1" x14ac:dyDescent="0.3">
      <c r="A30" s="15">
        <v>13</v>
      </c>
      <c r="B30" s="164"/>
      <c r="C30" s="165"/>
      <c r="D30" s="166"/>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str">
        <f t="shared" si="10"/>
        <v/>
      </c>
    </row>
    <row r="31" spans="1:28" ht="15.75" thickBot="1" x14ac:dyDescent="0.3">
      <c r="A31" s="15">
        <v>14</v>
      </c>
      <c r="B31" s="164"/>
      <c r="C31" s="165"/>
      <c r="D31" s="166"/>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str">
        <f t="shared" si="10"/>
        <v/>
      </c>
    </row>
    <row r="32" spans="1:28" ht="15.75" thickBot="1" x14ac:dyDescent="0.3">
      <c r="A32" s="15">
        <v>15</v>
      </c>
      <c r="B32" s="164"/>
      <c r="C32" s="165"/>
      <c r="D32" s="166"/>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str">
        <f t="shared" si="10"/>
        <v/>
      </c>
    </row>
    <row r="33" spans="1:28" ht="15.75" thickBot="1" x14ac:dyDescent="0.3">
      <c r="A33" s="15">
        <v>16</v>
      </c>
      <c r="B33" s="164"/>
      <c r="C33" s="165"/>
      <c r="D33" s="166"/>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str">
        <f t="shared" si="10"/>
        <v/>
      </c>
    </row>
    <row r="34" spans="1:28" ht="15.75" thickBot="1" x14ac:dyDescent="0.3">
      <c r="A34" s="15">
        <v>17</v>
      </c>
      <c r="B34" s="164"/>
      <c r="C34" s="165"/>
      <c r="D34" s="166"/>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str">
        <f t="shared" si="10"/>
        <v/>
      </c>
    </row>
    <row r="35" spans="1:28" ht="15.75" thickBot="1" x14ac:dyDescent="0.3">
      <c r="A35" s="15">
        <v>18</v>
      </c>
      <c r="B35" s="164"/>
      <c r="C35" s="165"/>
      <c r="D35" s="166"/>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str">
        <f t="shared" si="10"/>
        <v/>
      </c>
    </row>
    <row r="36" spans="1:28" ht="15.75" thickBot="1" x14ac:dyDescent="0.3">
      <c r="A36" s="15">
        <v>19</v>
      </c>
      <c r="B36" s="164"/>
      <c r="C36" s="165"/>
      <c r="D36" s="166"/>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str">
        <f t="shared" si="10"/>
        <v/>
      </c>
    </row>
    <row r="37" spans="1:28" ht="15.75" thickBot="1" x14ac:dyDescent="0.3">
      <c r="A37" s="15">
        <v>20</v>
      </c>
      <c r="B37" s="164"/>
      <c r="C37" s="165"/>
      <c r="D37" s="166"/>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str">
        <f t="shared" si="10"/>
        <v/>
      </c>
    </row>
    <row r="38" spans="1:28" ht="15.75" thickBot="1" x14ac:dyDescent="0.3">
      <c r="A38" s="15">
        <v>21</v>
      </c>
      <c r="B38" s="164"/>
      <c r="C38" s="165"/>
      <c r="D38" s="166"/>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6"/>
      <c r="O38" s="5"/>
      <c r="P38" s="5"/>
      <c r="Q38" s="5"/>
      <c r="R38" s="5"/>
      <c r="S38" s="5"/>
      <c r="T38" s="5"/>
      <c r="U38" s="5"/>
      <c r="V38" s="5"/>
      <c r="W38" s="5"/>
      <c r="X38" s="37" t="e">
        <f t="shared" si="9"/>
        <v>#N/A</v>
      </c>
      <c r="Y38" s="38" t="str">
        <f t="shared" si="10"/>
        <v/>
      </c>
    </row>
    <row r="39" spans="1:28" ht="15.75" thickBot="1" x14ac:dyDescent="0.3">
      <c r="A39" s="15">
        <v>22</v>
      </c>
      <c r="B39" s="88"/>
      <c r="C39" s="165"/>
      <c r="D39" s="166"/>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6"/>
      <c r="O39" s="5"/>
      <c r="P39" s="5"/>
      <c r="Q39" s="5"/>
      <c r="R39" s="5"/>
      <c r="S39" s="5"/>
      <c r="T39" s="5"/>
      <c r="U39" s="5"/>
      <c r="V39" s="5"/>
      <c r="W39" s="5"/>
      <c r="X39" s="37" t="e">
        <f t="shared" si="9"/>
        <v>#N/A</v>
      </c>
      <c r="Y39" s="38" t="str">
        <f t="shared" si="10"/>
        <v/>
      </c>
    </row>
    <row r="40" spans="1:28" ht="15.75" thickBot="1" x14ac:dyDescent="0.3">
      <c r="A40" s="15">
        <v>23</v>
      </c>
      <c r="B40" s="88"/>
      <c r="C40" s="165"/>
      <c r="D40" s="166"/>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6"/>
      <c r="O40" s="5"/>
      <c r="P40" s="5"/>
      <c r="Q40" s="5"/>
      <c r="R40" s="5"/>
      <c r="S40" s="5"/>
      <c r="T40" s="5"/>
      <c r="U40" s="5"/>
      <c r="V40" s="5"/>
      <c r="W40" s="5"/>
      <c r="X40" s="37" t="e">
        <f t="shared" si="9"/>
        <v>#N/A</v>
      </c>
      <c r="Y40" s="38" t="str">
        <f t="shared" si="10"/>
        <v/>
      </c>
    </row>
    <row r="41" spans="1:28" ht="16.5" thickBot="1" x14ac:dyDescent="0.3">
      <c r="A41" s="15">
        <v>24</v>
      </c>
      <c r="B41" s="88"/>
      <c r="C41" s="165"/>
      <c r="D41" s="166"/>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0"/>
      <c r="P41" s="10"/>
      <c r="Q41" s="10"/>
      <c r="R41" s="5"/>
      <c r="S41" s="5"/>
      <c r="T41" s="5"/>
      <c r="U41" s="5"/>
      <c r="V41" s="5"/>
      <c r="W41" s="5"/>
      <c r="X41" s="37" t="e">
        <f t="shared" si="9"/>
        <v>#N/A</v>
      </c>
      <c r="Y41" s="38" t="str">
        <f t="shared" si="10"/>
        <v/>
      </c>
    </row>
    <row r="42" spans="1:28" ht="15.75" thickBot="1" x14ac:dyDescent="0.3">
      <c r="A42" s="15">
        <v>25</v>
      </c>
      <c r="B42" s="88"/>
      <c r="C42" s="165"/>
      <c r="D42" s="166"/>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str">
        <f t="shared" si="10"/>
        <v/>
      </c>
    </row>
    <row r="43" spans="1:28" ht="15.75" thickBot="1" x14ac:dyDescent="0.3">
      <c r="A43" s="15">
        <v>26</v>
      </c>
      <c r="B43" s="88"/>
      <c r="C43" s="165"/>
      <c r="D43" s="166"/>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16"/>
      <c r="P43" s="16"/>
      <c r="Q43" s="16"/>
      <c r="R43" s="5"/>
      <c r="S43" s="5"/>
      <c r="T43" s="5"/>
      <c r="U43" s="5"/>
      <c r="V43" s="5"/>
      <c r="W43" s="5"/>
      <c r="X43" s="37" t="e">
        <f t="shared" si="9"/>
        <v>#N/A</v>
      </c>
      <c r="Y43" s="38" t="str">
        <f t="shared" si="10"/>
        <v/>
      </c>
    </row>
    <row r="44" spans="1:28" ht="15.75" thickBot="1" x14ac:dyDescent="0.3">
      <c r="A44" s="15">
        <v>27</v>
      </c>
      <c r="B44" s="88"/>
      <c r="C44" s="165"/>
      <c r="D44" s="166"/>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16"/>
      <c r="P44" s="16"/>
      <c r="Q44" s="16"/>
      <c r="R44" s="5"/>
      <c r="S44" s="5"/>
      <c r="T44" s="5"/>
      <c r="U44" s="5"/>
      <c r="V44" s="5"/>
      <c r="W44" s="5"/>
      <c r="X44" s="37" t="e">
        <f t="shared" si="9"/>
        <v>#N/A</v>
      </c>
      <c r="Y44" s="38" t="str">
        <f t="shared" si="10"/>
        <v/>
      </c>
    </row>
    <row r="45" spans="1:28" ht="15.75" thickBot="1" x14ac:dyDescent="0.3">
      <c r="A45" s="15">
        <v>28</v>
      </c>
      <c r="B45" s="88"/>
      <c r="C45" s="165"/>
      <c r="D45" s="166"/>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str">
        <f t="shared" si="10"/>
        <v/>
      </c>
    </row>
    <row r="46" spans="1:28" ht="15.75" thickBot="1" x14ac:dyDescent="0.3">
      <c r="A46" s="15">
        <v>29</v>
      </c>
      <c r="B46" s="88"/>
      <c r="C46" s="165"/>
      <c r="D46" s="166"/>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5"/>
      <c r="P46" s="5"/>
      <c r="Q46" s="5"/>
      <c r="R46" s="5"/>
      <c r="S46" s="5"/>
      <c r="T46" s="5"/>
      <c r="U46" s="5"/>
      <c r="V46" s="5"/>
      <c r="W46" s="5"/>
      <c r="X46" s="37" t="e">
        <f t="shared" si="9"/>
        <v>#N/A</v>
      </c>
      <c r="Y46" s="38" t="str">
        <f t="shared" si="10"/>
        <v/>
      </c>
    </row>
    <row r="47" spans="1:28" ht="15.75" thickBot="1" x14ac:dyDescent="0.3">
      <c r="A47" s="15">
        <v>30</v>
      </c>
      <c r="B47" s="88"/>
      <c r="C47" s="165"/>
      <c r="D47" s="166"/>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5"/>
      <c r="P47" s="5"/>
      <c r="Q47" s="5"/>
      <c r="R47" s="5"/>
      <c r="S47" s="5"/>
      <c r="T47" s="5"/>
      <c r="U47" s="5"/>
      <c r="V47" s="5"/>
      <c r="W47" s="5"/>
      <c r="X47" s="37" t="e">
        <f t="shared" si="9"/>
        <v>#N/A</v>
      </c>
      <c r="Y47" s="38" t="str">
        <f t="shared" si="10"/>
        <v/>
      </c>
    </row>
    <row r="48" spans="1:28" ht="15.75" thickBot="1" x14ac:dyDescent="0.3">
      <c r="A48" s="15">
        <v>31</v>
      </c>
      <c r="B48" s="88"/>
      <c r="C48" s="165"/>
      <c r="D48" s="166"/>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5"/>
      <c r="P48" s="5"/>
      <c r="Q48" s="5"/>
      <c r="R48" s="5"/>
      <c r="S48" s="5"/>
      <c r="T48" s="5"/>
      <c r="U48" s="5"/>
      <c r="V48" s="5"/>
      <c r="W48" s="5"/>
      <c r="X48" s="37" t="e">
        <f t="shared" si="9"/>
        <v>#N/A</v>
      </c>
      <c r="Y48" s="38" t="str">
        <f t="shared" si="10"/>
        <v/>
      </c>
      <c r="Z48" s="57"/>
      <c r="AA48" s="57"/>
      <c r="AB48" s="57"/>
    </row>
    <row r="49" spans="1:36" ht="15.75" thickBot="1" x14ac:dyDescent="0.3">
      <c r="A49" s="15">
        <v>32</v>
      </c>
      <c r="B49" s="88"/>
      <c r="C49" s="165"/>
      <c r="D49" s="166"/>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16"/>
      <c r="P49" s="16"/>
      <c r="Q49" s="16"/>
      <c r="R49" s="5"/>
      <c r="S49" s="5"/>
      <c r="T49" s="5"/>
      <c r="U49" s="5"/>
      <c r="V49" s="5"/>
      <c r="W49" s="5"/>
      <c r="X49" s="37" t="e">
        <f t="shared" si="9"/>
        <v>#N/A</v>
      </c>
      <c r="Y49" s="38" t="str">
        <f t="shared" si="10"/>
        <v/>
      </c>
      <c r="Z49" s="57"/>
      <c r="AA49" s="57"/>
      <c r="AB49" s="57"/>
      <c r="AD49" s="54"/>
    </row>
    <row r="50" spans="1:36" ht="15.75" thickBot="1" x14ac:dyDescent="0.3">
      <c r="A50" s="15">
        <v>33</v>
      </c>
      <c r="B50" s="88"/>
      <c r="C50" s="165"/>
      <c r="D50" s="166"/>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14"/>
      <c r="P50" s="14"/>
      <c r="Q50" s="14"/>
      <c r="R50" s="5"/>
      <c r="S50" s="5"/>
      <c r="T50" s="5"/>
      <c r="U50" s="5"/>
      <c r="V50" s="5"/>
      <c r="W50" s="5"/>
      <c r="X50" s="37" t="e">
        <f t="shared" si="9"/>
        <v>#N/A</v>
      </c>
      <c r="Y50" s="38" t="str">
        <f t="shared" si="10"/>
        <v/>
      </c>
      <c r="Z50" s="57"/>
      <c r="AA50" s="57"/>
      <c r="AB50" s="57"/>
    </row>
    <row r="51" spans="1:36" ht="15.75" thickBot="1" x14ac:dyDescent="0.3">
      <c r="A51" s="15">
        <v>34</v>
      </c>
      <c r="B51" s="88"/>
      <c r="C51" s="165"/>
      <c r="D51" s="166"/>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14"/>
      <c r="P51" s="14"/>
      <c r="Q51" s="14"/>
      <c r="R51" s="5"/>
      <c r="S51" s="5"/>
      <c r="T51" s="5"/>
      <c r="U51" s="5"/>
      <c r="V51" s="5"/>
      <c r="W51" s="5"/>
      <c r="X51" s="37" t="e">
        <f t="shared" si="9"/>
        <v>#N/A</v>
      </c>
      <c r="Y51" s="38" t="str">
        <f t="shared" si="10"/>
        <v/>
      </c>
      <c r="Z51" s="57"/>
      <c r="AA51" s="57"/>
      <c r="AB51" s="57"/>
    </row>
    <row r="52" spans="1:36" ht="15.75" thickBot="1" x14ac:dyDescent="0.3">
      <c r="A52" s="15">
        <v>35</v>
      </c>
      <c r="B52" s="88"/>
      <c r="C52" s="165"/>
      <c r="D52" s="166"/>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34"/>
      <c r="P52" s="34"/>
      <c r="Q52" s="34"/>
      <c r="R52" s="5"/>
      <c r="S52" s="5"/>
      <c r="T52" s="5"/>
      <c r="U52" s="5"/>
      <c r="V52" s="5"/>
      <c r="W52" s="5"/>
      <c r="X52" s="37" t="e">
        <f t="shared" si="9"/>
        <v>#N/A</v>
      </c>
      <c r="Y52" s="38" t="str">
        <f t="shared" si="10"/>
        <v/>
      </c>
      <c r="Z52" s="57"/>
      <c r="AA52" s="57"/>
      <c r="AB52" s="57"/>
    </row>
    <row r="53" spans="1:36" ht="15.75" thickBot="1" x14ac:dyDescent="0.3">
      <c r="A53" s="15">
        <v>36</v>
      </c>
      <c r="B53" s="88"/>
      <c r="C53" s="165"/>
      <c r="D53" s="166"/>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str">
        <f t="shared" si="10"/>
        <v/>
      </c>
      <c r="Z53" s="57"/>
      <c r="AA53" s="57"/>
      <c r="AB53" s="57"/>
    </row>
    <row r="54" spans="1:36" ht="15.75" thickBot="1" x14ac:dyDescent="0.3">
      <c r="A54" s="15">
        <v>37</v>
      </c>
      <c r="B54" s="88"/>
      <c r="C54" s="165"/>
      <c r="D54" s="166"/>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9"/>
      <c r="P54" s="9"/>
      <c r="Q54" s="9"/>
      <c r="R54" s="5"/>
      <c r="S54" s="5"/>
      <c r="T54" s="5"/>
      <c r="U54" s="5"/>
      <c r="V54" s="5"/>
      <c r="W54" s="5"/>
      <c r="X54" s="37" t="e">
        <f t="shared" si="9"/>
        <v>#N/A</v>
      </c>
      <c r="Y54" s="38" t="str">
        <f t="shared" si="10"/>
        <v/>
      </c>
      <c r="Z54" s="57"/>
      <c r="AA54" s="57"/>
      <c r="AB54" s="57"/>
    </row>
    <row r="55" spans="1:36" ht="15.75" thickBot="1" x14ac:dyDescent="0.3">
      <c r="A55" s="15">
        <v>38</v>
      </c>
      <c r="B55" s="88"/>
      <c r="C55" s="165"/>
      <c r="D55" s="166"/>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9"/>
      <c r="P55" s="9"/>
      <c r="Q55" s="9"/>
      <c r="R55" s="5"/>
      <c r="S55" s="5"/>
      <c r="T55" s="5"/>
      <c r="U55" s="5"/>
      <c r="V55" s="5"/>
      <c r="W55" s="5"/>
      <c r="X55" s="37" t="e">
        <f t="shared" si="9"/>
        <v>#N/A</v>
      </c>
      <c r="Y55" s="38" t="str">
        <f t="shared" si="10"/>
        <v/>
      </c>
      <c r="Z55" s="57"/>
      <c r="AA55" s="57"/>
      <c r="AB55" s="57"/>
    </row>
    <row r="56" spans="1:36" ht="15.75" thickBot="1" x14ac:dyDescent="0.3">
      <c r="A56" s="15">
        <v>39</v>
      </c>
      <c r="B56" s="88"/>
      <c r="C56" s="165"/>
      <c r="D56" s="166"/>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9"/>
      <c r="P56" s="9"/>
      <c r="Q56" s="9"/>
      <c r="R56" s="5"/>
      <c r="S56" s="5"/>
      <c r="T56" s="5"/>
      <c r="U56" s="5"/>
      <c r="V56" s="5"/>
      <c r="W56" s="5"/>
      <c r="X56" s="37" t="e">
        <f t="shared" si="9"/>
        <v>#N/A</v>
      </c>
      <c r="Y56" s="38" t="str">
        <f t="shared" si="10"/>
        <v/>
      </c>
      <c r="Z56" s="57"/>
      <c r="AA56" s="57"/>
      <c r="AB56" s="57"/>
    </row>
    <row r="57" spans="1:36" ht="15.75" thickBot="1" x14ac:dyDescent="0.3">
      <c r="A57" s="15">
        <v>40</v>
      </c>
      <c r="B57" s="88"/>
      <c r="C57" s="165"/>
      <c r="D57" s="166"/>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5"/>
      <c r="P57" s="35"/>
      <c r="Q57" s="35"/>
      <c r="R57" s="36"/>
      <c r="S57" s="36"/>
      <c r="T57" s="36"/>
      <c r="U57" s="36"/>
      <c r="V57" s="36"/>
      <c r="W57" s="36"/>
      <c r="X57" s="37" t="e">
        <f t="shared" si="9"/>
        <v>#N/A</v>
      </c>
      <c r="Y57" s="38" t="str">
        <f t="shared" si="10"/>
        <v/>
      </c>
      <c r="Z57" s="57"/>
      <c r="AA57" s="57"/>
      <c r="AB57" s="57"/>
      <c r="AC57" s="18"/>
      <c r="AD57" s="18"/>
      <c r="AE57" s="18"/>
      <c r="AF57" s="18"/>
      <c r="AG57" s="18"/>
      <c r="AH57" s="18"/>
      <c r="AI57" s="18"/>
      <c r="AJ57" s="18"/>
    </row>
    <row r="58" spans="1:36" ht="15.75" thickBot="1" x14ac:dyDescent="0.3">
      <c r="A58" s="15">
        <v>41</v>
      </c>
      <c r="B58" s="88"/>
      <c r="C58" s="165"/>
      <c r="D58" s="166"/>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str">
        <f t="shared" si="10"/>
        <v/>
      </c>
      <c r="Z58" s="57"/>
      <c r="AA58" s="57"/>
      <c r="AB58" s="57"/>
      <c r="AC58" s="18"/>
      <c r="AD58" s="18"/>
      <c r="AE58" s="18"/>
      <c r="AF58" s="18"/>
      <c r="AG58" s="18"/>
      <c r="AH58" s="18"/>
      <c r="AI58" s="18"/>
      <c r="AJ58" s="18"/>
    </row>
    <row r="59" spans="1:36" ht="15.75" thickBot="1" x14ac:dyDescent="0.3">
      <c r="A59" s="15">
        <v>42</v>
      </c>
      <c r="B59" s="88"/>
      <c r="C59" s="165"/>
      <c r="D59" s="166"/>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5"/>
      <c r="O59" s="36"/>
      <c r="P59" s="36"/>
      <c r="Q59" s="36"/>
      <c r="R59" s="36"/>
      <c r="S59" s="36"/>
      <c r="T59" s="36"/>
      <c r="U59" s="36"/>
      <c r="V59" s="36"/>
      <c r="W59" s="36"/>
      <c r="X59" s="37" t="e">
        <f t="shared" si="9"/>
        <v>#N/A</v>
      </c>
      <c r="Y59" s="38" t="str">
        <f t="shared" si="10"/>
        <v/>
      </c>
      <c r="Z59" s="57"/>
      <c r="AA59" s="57"/>
      <c r="AB59" s="57"/>
      <c r="AC59" s="18"/>
      <c r="AD59" s="18"/>
      <c r="AE59" s="18"/>
      <c r="AF59" s="18"/>
      <c r="AG59" s="18"/>
      <c r="AH59" s="18"/>
      <c r="AI59" s="18"/>
      <c r="AJ59" s="18"/>
    </row>
    <row r="60" spans="1:36" ht="15.75" thickBot="1" x14ac:dyDescent="0.3">
      <c r="A60" s="15">
        <v>43</v>
      </c>
      <c r="B60" s="88"/>
      <c r="C60" s="165"/>
      <c r="D60" s="166"/>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6"/>
      <c r="Q60" s="36"/>
      <c r="R60" s="36"/>
      <c r="S60" s="36"/>
      <c r="T60" s="36"/>
      <c r="U60" s="36"/>
      <c r="V60" s="36"/>
      <c r="W60" s="36"/>
      <c r="X60" s="37" t="e">
        <f t="shared" si="9"/>
        <v>#N/A</v>
      </c>
      <c r="Y60" s="38" t="str">
        <f t="shared" si="10"/>
        <v/>
      </c>
      <c r="Z60" s="57"/>
      <c r="AA60" s="57"/>
      <c r="AB60" s="57"/>
      <c r="AC60" s="18"/>
      <c r="AD60" s="18"/>
      <c r="AE60" s="18"/>
      <c r="AF60" s="18"/>
      <c r="AG60" s="18"/>
      <c r="AH60" s="18"/>
      <c r="AI60" s="18"/>
      <c r="AJ60" s="18"/>
    </row>
    <row r="61" spans="1:36" ht="15.75" thickBot="1" x14ac:dyDescent="0.3">
      <c r="A61" s="15">
        <v>44</v>
      </c>
      <c r="B61" s="88"/>
      <c r="C61" s="165"/>
      <c r="D61" s="166"/>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36"/>
      <c r="Q61" s="36"/>
      <c r="R61" s="36"/>
      <c r="S61" s="36"/>
      <c r="T61" s="36"/>
      <c r="U61" s="36"/>
      <c r="V61" s="36"/>
      <c r="W61" s="36"/>
      <c r="X61" s="37" t="e">
        <f t="shared" si="9"/>
        <v>#N/A</v>
      </c>
      <c r="Y61" s="38" t="str">
        <f t="shared" si="10"/>
        <v/>
      </c>
      <c r="Z61" s="57"/>
      <c r="AA61" s="57"/>
      <c r="AB61" s="57"/>
      <c r="AC61" s="18"/>
      <c r="AD61" s="18"/>
      <c r="AE61" s="18"/>
      <c r="AF61" s="18"/>
      <c r="AG61" s="18"/>
      <c r="AH61" s="18"/>
      <c r="AI61" s="18"/>
      <c r="AJ61" s="18"/>
    </row>
    <row r="62" spans="1:36" ht="15.75" thickBot="1" x14ac:dyDescent="0.3">
      <c r="A62" s="15">
        <v>45</v>
      </c>
      <c r="B62" s="88"/>
      <c r="C62" s="165"/>
      <c r="D62" s="166"/>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284" t="s">
        <v>286</v>
      </c>
      <c r="O62" s="259"/>
      <c r="P62" s="161" t="s">
        <v>172</v>
      </c>
      <c r="Q62" s="36"/>
      <c r="R62" s="36"/>
      <c r="S62" s="36"/>
      <c r="T62" s="36"/>
      <c r="U62" s="36"/>
      <c r="V62" s="36"/>
      <c r="W62" s="36"/>
      <c r="X62" s="37" t="e">
        <f t="shared" si="9"/>
        <v>#N/A</v>
      </c>
      <c r="Y62" s="38" t="str">
        <f t="shared" si="10"/>
        <v/>
      </c>
      <c r="Z62" s="57"/>
      <c r="AA62" s="57"/>
      <c r="AB62" s="57"/>
      <c r="AC62" s="18"/>
      <c r="AD62" s="18"/>
      <c r="AE62" s="18"/>
      <c r="AF62" s="18"/>
      <c r="AG62" s="18"/>
      <c r="AH62" s="18"/>
      <c r="AI62" s="18"/>
      <c r="AJ62" s="18"/>
    </row>
    <row r="63" spans="1:36" ht="15.75" thickBot="1" x14ac:dyDescent="0.3">
      <c r="A63" s="15">
        <v>46</v>
      </c>
      <c r="B63" s="88"/>
      <c r="C63" s="165"/>
      <c r="D63" s="166"/>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5"/>
      <c r="O63" s="36"/>
      <c r="P63" s="38" t="s">
        <v>107</v>
      </c>
      <c r="Q63" s="36"/>
      <c r="R63" s="36"/>
      <c r="S63" s="36"/>
      <c r="T63" s="36"/>
      <c r="U63" s="36"/>
      <c r="V63" s="36"/>
      <c r="W63" s="36"/>
      <c r="X63" s="37" t="e">
        <f t="shared" si="9"/>
        <v>#N/A</v>
      </c>
      <c r="Y63" s="38" t="str">
        <f t="shared" si="10"/>
        <v/>
      </c>
      <c r="Z63" s="57"/>
      <c r="AA63" s="57"/>
      <c r="AB63" s="57"/>
      <c r="AC63" s="18"/>
      <c r="AD63" s="18"/>
      <c r="AE63" s="18"/>
      <c r="AF63" s="18"/>
      <c r="AG63" s="18"/>
      <c r="AH63" s="18"/>
      <c r="AI63" s="18"/>
      <c r="AJ63" s="18"/>
    </row>
    <row r="64" spans="1:36" ht="15.75" thickBot="1" x14ac:dyDescent="0.3">
      <c r="A64" s="15">
        <v>47</v>
      </c>
      <c r="B64" s="88"/>
      <c r="C64" s="165"/>
      <c r="D64" s="166"/>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36"/>
      <c r="P64" s="70" t="s">
        <v>172</v>
      </c>
      <c r="Q64" s="36"/>
      <c r="R64" s="36"/>
      <c r="S64" s="36"/>
      <c r="T64" s="36"/>
      <c r="U64" s="36"/>
      <c r="V64" s="36"/>
      <c r="W64" s="36"/>
      <c r="X64" s="37" t="e">
        <f t="shared" si="9"/>
        <v>#N/A</v>
      </c>
      <c r="Y64" s="38" t="str">
        <f t="shared" si="10"/>
        <v/>
      </c>
      <c r="Z64" s="57"/>
      <c r="AA64" s="57"/>
      <c r="AB64" s="57"/>
      <c r="AC64" s="18"/>
      <c r="AD64" s="18"/>
      <c r="AE64" s="18"/>
      <c r="AF64" s="18"/>
      <c r="AG64" s="18"/>
      <c r="AH64" s="18"/>
      <c r="AI64" s="18"/>
      <c r="AJ64" s="18"/>
    </row>
    <row r="65" spans="1:36" ht="15.75" thickBot="1" x14ac:dyDescent="0.3">
      <c r="A65" s="15">
        <v>48</v>
      </c>
      <c r="B65" s="88"/>
      <c r="C65" s="165"/>
      <c r="D65" s="166"/>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5"/>
      <c r="O65" s="36"/>
      <c r="P65" s="70" t="s">
        <v>171</v>
      </c>
      <c r="Q65" s="36"/>
      <c r="R65" s="36"/>
      <c r="S65" s="36"/>
      <c r="T65" s="36"/>
      <c r="U65" s="36"/>
      <c r="V65" s="36"/>
      <c r="W65" s="36"/>
      <c r="X65" s="37" t="e">
        <f t="shared" si="9"/>
        <v>#N/A</v>
      </c>
      <c r="Y65" s="38" t="str">
        <f t="shared" si="10"/>
        <v/>
      </c>
      <c r="Z65" s="57"/>
      <c r="AA65" s="57"/>
      <c r="AB65" s="57"/>
      <c r="AC65" s="18"/>
      <c r="AD65" s="18"/>
      <c r="AE65" s="18"/>
      <c r="AF65" s="18"/>
      <c r="AG65" s="18"/>
      <c r="AH65" s="18"/>
      <c r="AI65" s="18"/>
      <c r="AJ65" s="18"/>
    </row>
    <row r="66" spans="1:36" ht="16.5" thickBot="1" x14ac:dyDescent="0.3">
      <c r="A66" s="15">
        <v>49</v>
      </c>
      <c r="B66" s="88"/>
      <c r="C66" s="165"/>
      <c r="D66" s="166"/>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10" t="s">
        <v>22</v>
      </c>
      <c r="O66" s="36"/>
      <c r="P66" s="36"/>
      <c r="Q66" s="36"/>
      <c r="R66" s="36"/>
      <c r="S66" s="36"/>
      <c r="T66" s="36"/>
      <c r="U66" s="36"/>
      <c r="V66" s="36"/>
      <c r="W66" s="36"/>
      <c r="X66" s="37" t="e">
        <f t="shared" si="9"/>
        <v>#N/A</v>
      </c>
      <c r="Y66" s="38" t="str">
        <f t="shared" si="10"/>
        <v/>
      </c>
      <c r="Z66" s="57"/>
      <c r="AA66" s="57"/>
      <c r="AB66" s="57"/>
      <c r="AC66" s="18"/>
      <c r="AD66" s="18"/>
      <c r="AE66" s="18"/>
      <c r="AF66" s="18"/>
      <c r="AG66" s="18"/>
      <c r="AH66" s="18"/>
      <c r="AI66" s="18"/>
      <c r="AJ66" s="18"/>
    </row>
    <row r="67" spans="1:36" ht="15.75" thickBot="1" x14ac:dyDescent="0.3">
      <c r="A67" s="15">
        <v>50</v>
      </c>
      <c r="B67" s="88"/>
      <c r="C67" s="165"/>
      <c r="D67" s="166"/>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5"/>
      <c r="O67" s="36"/>
      <c r="P67" s="36"/>
      <c r="Q67" s="36"/>
      <c r="R67" s="36"/>
      <c r="S67" s="36"/>
      <c r="T67" s="36"/>
      <c r="U67" s="36"/>
      <c r="V67" s="36"/>
      <c r="W67" s="36"/>
      <c r="X67" s="37" t="e">
        <f t="shared" si="9"/>
        <v>#N/A</v>
      </c>
      <c r="Y67" s="38" t="str">
        <f t="shared" si="10"/>
        <v/>
      </c>
      <c r="Z67" s="57"/>
      <c r="AA67" s="57"/>
      <c r="AB67" s="57"/>
      <c r="AC67" s="18"/>
      <c r="AD67" s="18"/>
      <c r="AE67" s="18"/>
      <c r="AF67" s="18"/>
      <c r="AG67" s="18"/>
      <c r="AH67" s="18"/>
      <c r="AI67" s="18"/>
      <c r="AJ67" s="18"/>
    </row>
    <row r="68" spans="1:36" ht="15.75" thickBot="1" x14ac:dyDescent="0.3">
      <c r="A68" s="15">
        <v>51</v>
      </c>
      <c r="B68" s="88"/>
      <c r="C68" s="165"/>
      <c r="D68" s="166"/>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30</v>
      </c>
      <c r="O68" s="36"/>
      <c r="P68" s="36"/>
      <c r="Q68" s="36"/>
      <c r="R68" s="36"/>
      <c r="S68" s="36"/>
      <c r="T68" s="36"/>
      <c r="U68" s="36"/>
      <c r="V68" s="36"/>
      <c r="W68" s="36"/>
      <c r="X68" s="37" t="e">
        <f t="shared" si="9"/>
        <v>#N/A</v>
      </c>
      <c r="Y68" s="38" t="str">
        <f t="shared" si="10"/>
        <v/>
      </c>
      <c r="Z68" s="57"/>
      <c r="AA68" s="57"/>
      <c r="AB68" s="57"/>
      <c r="AC68" s="18"/>
      <c r="AD68" s="18"/>
      <c r="AE68" s="18"/>
      <c r="AF68" s="18"/>
      <c r="AG68" s="18"/>
      <c r="AH68" s="18"/>
      <c r="AI68" s="18"/>
      <c r="AJ68" s="18"/>
    </row>
    <row r="69" spans="1:36" ht="15.75" thickBot="1" x14ac:dyDescent="0.3">
      <c r="A69" s="15">
        <v>52</v>
      </c>
      <c r="B69" s="88"/>
      <c r="C69" s="165"/>
      <c r="D69" s="166"/>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16" t="s">
        <v>25</v>
      </c>
      <c r="O69" s="36"/>
      <c r="P69" s="36"/>
      <c r="Q69" s="36"/>
      <c r="R69" s="36"/>
      <c r="S69" s="36"/>
      <c r="T69" s="36"/>
      <c r="U69" s="36"/>
      <c r="V69" s="36"/>
      <c r="W69" s="36"/>
      <c r="X69" s="37" t="e">
        <f t="shared" si="9"/>
        <v>#N/A</v>
      </c>
      <c r="Y69" s="38" t="str">
        <f t="shared" si="10"/>
        <v/>
      </c>
      <c r="Z69" s="57"/>
      <c r="AA69" s="57"/>
      <c r="AB69" s="57"/>
      <c r="AC69" s="18"/>
      <c r="AD69" s="18"/>
      <c r="AE69" s="18"/>
      <c r="AF69" s="18"/>
      <c r="AG69" s="18"/>
      <c r="AH69" s="18"/>
      <c r="AI69" s="18"/>
      <c r="AJ69" s="18"/>
    </row>
    <row r="70" spans="1:36" ht="15.75" thickBot="1" x14ac:dyDescent="0.3">
      <c r="A70" s="15">
        <v>53</v>
      </c>
      <c r="B70" s="88"/>
      <c r="C70" s="165"/>
      <c r="D70" s="166"/>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5" t="s">
        <v>18</v>
      </c>
      <c r="O70" s="36"/>
      <c r="P70" s="36"/>
      <c r="Q70" s="36"/>
      <c r="R70" s="36"/>
      <c r="S70" s="36"/>
      <c r="T70" s="36"/>
      <c r="U70" s="36"/>
      <c r="V70" s="36"/>
      <c r="W70" s="36"/>
      <c r="X70" s="37" t="e">
        <f t="shared" si="9"/>
        <v>#N/A</v>
      </c>
      <c r="Y70" s="38" t="str">
        <f t="shared" si="10"/>
        <v/>
      </c>
      <c r="Z70" s="57"/>
      <c r="AA70" s="57"/>
      <c r="AB70" s="57"/>
      <c r="AC70" s="18"/>
      <c r="AD70" s="18"/>
      <c r="AE70" s="18"/>
      <c r="AF70" s="18"/>
      <c r="AG70" s="18"/>
      <c r="AH70" s="18"/>
      <c r="AI70" s="18"/>
      <c r="AJ70" s="18"/>
    </row>
    <row r="71" spans="1:36" ht="15.75" thickBot="1" x14ac:dyDescent="0.3">
      <c r="A71" s="15">
        <v>54</v>
      </c>
      <c r="B71" s="88"/>
      <c r="C71" s="165"/>
      <c r="D71" s="166"/>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5" t="s">
        <v>19</v>
      </c>
      <c r="O71" s="36"/>
      <c r="P71" s="36"/>
      <c r="Q71" s="36"/>
      <c r="R71" s="36"/>
      <c r="S71" s="36"/>
      <c r="T71" s="36"/>
      <c r="U71" s="36"/>
      <c r="V71" s="36"/>
      <c r="W71" s="36"/>
      <c r="X71" s="37" t="e">
        <f t="shared" si="9"/>
        <v>#N/A</v>
      </c>
      <c r="Y71" s="38" t="str">
        <f t="shared" si="10"/>
        <v/>
      </c>
      <c r="Z71" s="57"/>
      <c r="AA71" s="57"/>
      <c r="AB71" s="57"/>
      <c r="AC71" s="18"/>
      <c r="AD71" s="18"/>
      <c r="AE71" s="18"/>
      <c r="AF71" s="18"/>
      <c r="AG71" s="18"/>
      <c r="AH71" s="18"/>
      <c r="AI71" s="18"/>
      <c r="AJ71" s="18"/>
    </row>
    <row r="72" spans="1:36" ht="15.75" thickBot="1" x14ac:dyDescent="0.3">
      <c r="A72" s="15">
        <v>55</v>
      </c>
      <c r="B72" s="88"/>
      <c r="C72" s="165"/>
      <c r="D72" s="166"/>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43" t="s">
        <v>57</v>
      </c>
      <c r="O72" s="36"/>
      <c r="P72" s="36"/>
      <c r="Q72" s="36"/>
      <c r="R72" s="36"/>
      <c r="S72" s="36"/>
      <c r="T72" s="36"/>
      <c r="U72" s="36"/>
      <c r="V72" s="36"/>
      <c r="W72" s="36"/>
      <c r="X72" s="37" t="e">
        <f t="shared" si="9"/>
        <v>#N/A</v>
      </c>
      <c r="Y72" s="38" t="str">
        <f t="shared" si="10"/>
        <v/>
      </c>
      <c r="Z72" s="57"/>
      <c r="AA72" s="57"/>
      <c r="AB72" s="57"/>
      <c r="AC72" s="18"/>
      <c r="AD72" s="18"/>
      <c r="AE72" s="18"/>
      <c r="AF72" s="18"/>
      <c r="AG72" s="18"/>
      <c r="AH72" s="18"/>
      <c r="AI72" s="18"/>
      <c r="AJ72" s="18"/>
    </row>
    <row r="73" spans="1:36" ht="15.75" thickBot="1" x14ac:dyDescent="0.3">
      <c r="A73" s="15">
        <v>56</v>
      </c>
      <c r="B73" s="88"/>
      <c r="C73" s="165"/>
      <c r="D73" s="166"/>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5" t="s">
        <v>20</v>
      </c>
      <c r="O73" s="36"/>
      <c r="P73" s="36"/>
      <c r="Q73" s="36"/>
      <c r="R73" s="36"/>
      <c r="S73" s="36"/>
      <c r="T73" s="36"/>
      <c r="U73" s="36"/>
      <c r="V73" s="36"/>
      <c r="W73" s="36"/>
      <c r="X73" s="37" t="e">
        <f t="shared" si="9"/>
        <v>#N/A</v>
      </c>
      <c r="Y73" s="38" t="str">
        <f t="shared" si="10"/>
        <v/>
      </c>
      <c r="Z73" s="57"/>
      <c r="AA73" s="57"/>
      <c r="AB73" s="57"/>
      <c r="AC73" s="18"/>
      <c r="AD73" s="18"/>
      <c r="AE73" s="18"/>
      <c r="AF73" s="18"/>
      <c r="AG73" s="18"/>
      <c r="AH73" s="18"/>
      <c r="AI73" s="18"/>
      <c r="AJ73" s="18"/>
    </row>
    <row r="74" spans="1:36" ht="15.75" thickBot="1" x14ac:dyDescent="0.3">
      <c r="A74" s="15">
        <v>57</v>
      </c>
      <c r="B74" s="88"/>
      <c r="C74" s="165"/>
      <c r="D74" s="166"/>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237" t="s">
        <v>283</v>
      </c>
      <c r="O74" s="36"/>
      <c r="P74" s="36"/>
      <c r="Q74" s="36"/>
      <c r="R74" s="36"/>
      <c r="S74" s="36"/>
      <c r="T74" s="36"/>
      <c r="U74" s="36"/>
      <c r="V74" s="36"/>
      <c r="W74" s="36"/>
      <c r="X74" s="37" t="e">
        <f t="shared" si="9"/>
        <v>#N/A</v>
      </c>
      <c r="Y74" s="38" t="str">
        <f t="shared" si="10"/>
        <v/>
      </c>
      <c r="Z74" s="57"/>
      <c r="AA74" s="57"/>
      <c r="AB74" s="57"/>
      <c r="AC74" s="18"/>
      <c r="AD74" s="18"/>
      <c r="AE74" s="18"/>
      <c r="AF74" s="18"/>
      <c r="AG74" s="18"/>
      <c r="AH74" s="18"/>
      <c r="AI74" s="18"/>
      <c r="AJ74" s="18"/>
    </row>
    <row r="75" spans="1:36" ht="15.75" thickBot="1" x14ac:dyDescent="0.3">
      <c r="A75" s="15">
        <v>58</v>
      </c>
      <c r="B75" s="88"/>
      <c r="C75" s="165"/>
      <c r="D75" s="166"/>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14" t="s">
        <v>24</v>
      </c>
      <c r="O75" s="36"/>
      <c r="P75" s="36"/>
      <c r="Q75" s="36"/>
      <c r="R75" s="36"/>
      <c r="S75" s="36"/>
      <c r="T75" s="36"/>
      <c r="U75" s="36"/>
      <c r="V75" s="36"/>
      <c r="W75" s="36"/>
      <c r="X75" s="37" t="e">
        <f t="shared" si="9"/>
        <v>#N/A</v>
      </c>
      <c r="Y75" s="38" t="str">
        <f t="shared" si="10"/>
        <v/>
      </c>
      <c r="Z75" s="57"/>
      <c r="AA75" s="57"/>
      <c r="AB75" s="57"/>
      <c r="AC75" s="18"/>
      <c r="AD75" s="18"/>
      <c r="AE75" s="18"/>
      <c r="AF75" s="18"/>
      <c r="AG75" s="18"/>
      <c r="AH75" s="18"/>
      <c r="AI75" s="18"/>
      <c r="AJ75" s="18"/>
    </row>
    <row r="76" spans="1:36" ht="15.75" thickBot="1" x14ac:dyDescent="0.3">
      <c r="A76" s="15">
        <v>59</v>
      </c>
      <c r="B76" s="88"/>
      <c r="C76" s="165"/>
      <c r="D76" s="166"/>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246" t="s">
        <v>314</v>
      </c>
      <c r="O76" s="36"/>
      <c r="P76" s="36"/>
      <c r="Q76" s="36"/>
      <c r="R76" s="36"/>
      <c r="S76" s="36"/>
      <c r="T76" s="36"/>
      <c r="U76" s="36"/>
      <c r="V76" s="36"/>
      <c r="W76" s="36"/>
      <c r="X76" s="37" t="e">
        <f t="shared" si="9"/>
        <v>#N/A</v>
      </c>
      <c r="Y76" s="38" t="str">
        <f t="shared" si="10"/>
        <v/>
      </c>
      <c r="Z76" s="57"/>
      <c r="AA76" s="57"/>
      <c r="AB76" s="57"/>
      <c r="AC76" s="18"/>
      <c r="AD76" s="18"/>
      <c r="AE76" s="18"/>
      <c r="AF76" s="18"/>
      <c r="AG76" s="18"/>
      <c r="AH76" s="18"/>
      <c r="AI76" s="18"/>
      <c r="AJ76" s="18"/>
    </row>
    <row r="77" spans="1:36" ht="15.75" thickBot="1" x14ac:dyDescent="0.3">
      <c r="A77" s="15">
        <v>60</v>
      </c>
      <c r="B77" s="88"/>
      <c r="C77" s="165"/>
      <c r="D77" s="166"/>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159"/>
      <c r="O77" s="36"/>
      <c r="P77" s="36"/>
      <c r="Q77" s="36"/>
      <c r="R77" s="36"/>
      <c r="S77" s="36"/>
      <c r="T77" s="36"/>
      <c r="U77" s="36"/>
      <c r="V77" s="36"/>
      <c r="W77" s="36"/>
      <c r="X77" s="37" t="e">
        <f t="shared" si="9"/>
        <v>#N/A</v>
      </c>
      <c r="Y77" s="38" t="str">
        <f t="shared" si="10"/>
        <v/>
      </c>
      <c r="Z77" s="57"/>
      <c r="AA77" s="57"/>
      <c r="AB77" s="57"/>
      <c r="AC77" s="18"/>
      <c r="AD77" s="18"/>
      <c r="AE77" s="18"/>
      <c r="AF77" s="18"/>
      <c r="AG77" s="18"/>
      <c r="AH77" s="18"/>
      <c r="AI77" s="18"/>
      <c r="AJ77" s="18"/>
    </row>
    <row r="78" spans="1:36" ht="15.75" thickBot="1" x14ac:dyDescent="0.3">
      <c r="A78" s="15">
        <v>61</v>
      </c>
      <c r="B78" s="88"/>
      <c r="C78" s="165"/>
      <c r="D78" s="166"/>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c r="O78" s="36"/>
      <c r="P78" s="36"/>
      <c r="Q78" s="36"/>
      <c r="R78" s="36"/>
      <c r="S78" s="36"/>
      <c r="T78" s="36"/>
      <c r="U78" s="36"/>
      <c r="V78" s="36"/>
      <c r="W78" s="36"/>
      <c r="X78" s="37" t="e">
        <f t="shared" si="9"/>
        <v>#N/A</v>
      </c>
      <c r="Y78" s="38" t="str">
        <f t="shared" si="10"/>
        <v/>
      </c>
      <c r="Z78" s="57"/>
      <c r="AA78" s="57"/>
      <c r="AB78" s="57"/>
      <c r="AC78" s="18"/>
      <c r="AD78" s="18"/>
      <c r="AE78" s="18"/>
      <c r="AF78" s="18"/>
      <c r="AG78" s="18"/>
      <c r="AH78" s="18"/>
      <c r="AI78" s="18"/>
      <c r="AJ78" s="18"/>
    </row>
    <row r="79" spans="1:36" ht="15.75" thickBot="1" x14ac:dyDescent="0.3">
      <c r="A79" s="15">
        <v>62</v>
      </c>
      <c r="B79" s="88"/>
      <c r="C79" s="165"/>
      <c r="D79" s="166"/>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319</v>
      </c>
      <c r="O79" s="36"/>
      <c r="P79" s="36"/>
      <c r="Q79" s="36"/>
      <c r="R79" s="36"/>
      <c r="S79" s="36"/>
      <c r="T79" s="36"/>
      <c r="U79" s="36"/>
      <c r="V79" s="36"/>
      <c r="W79" s="36"/>
      <c r="X79" s="37" t="e">
        <f t="shared" si="9"/>
        <v>#N/A</v>
      </c>
      <c r="Y79" s="38" t="str">
        <f t="shared" si="10"/>
        <v/>
      </c>
      <c r="Z79" s="57"/>
      <c r="AA79" s="57"/>
      <c r="AB79" s="57"/>
      <c r="AC79" s="18"/>
      <c r="AD79" s="18"/>
      <c r="AE79" s="18"/>
      <c r="AF79" s="18"/>
      <c r="AG79" s="18"/>
      <c r="AH79" s="18"/>
      <c r="AI79" s="18"/>
      <c r="AJ79" s="18"/>
    </row>
    <row r="80" spans="1:36" ht="15.75" thickBot="1" x14ac:dyDescent="0.3">
      <c r="A80" s="15">
        <v>63</v>
      </c>
      <c r="B80" s="88"/>
      <c r="C80" s="165"/>
      <c r="D80" s="166"/>
      <c r="E80" s="86" t="e">
        <f t="shared" si="0"/>
        <v>#N/A</v>
      </c>
      <c r="F80" s="86" t="e">
        <f t="shared" si="1"/>
        <v>#N/A</v>
      </c>
      <c r="G80" s="86" t="e">
        <f t="shared" si="2"/>
        <v>#N/A</v>
      </c>
      <c r="H80" s="87" t="e">
        <f t="shared" si="3"/>
        <v>#N/A</v>
      </c>
      <c r="I80" s="86" t="e">
        <f t="shared" si="4"/>
        <v>#N/A</v>
      </c>
      <c r="J80" s="86" t="e">
        <f t="shared" si="6"/>
        <v>#N/A</v>
      </c>
      <c r="K80" s="86" t="e">
        <f t="shared" si="7"/>
        <v>#N/A</v>
      </c>
      <c r="L80" s="87" t="e">
        <f t="shared" si="8"/>
        <v>#N/A</v>
      </c>
      <c r="M80" s="15" t="str">
        <f t="shared" si="5"/>
        <v/>
      </c>
      <c r="N80" s="9"/>
      <c r="O80" s="36"/>
      <c r="P80" s="36"/>
      <c r="Q80" s="36"/>
      <c r="R80" s="36"/>
      <c r="S80" s="36"/>
      <c r="T80" s="36"/>
      <c r="U80" s="36"/>
      <c r="V80" s="36"/>
      <c r="W80" s="36"/>
      <c r="X80" s="37" t="e">
        <f t="shared" si="9"/>
        <v>#N/A</v>
      </c>
      <c r="Y80" s="38" t="str">
        <f t="shared" si="10"/>
        <v/>
      </c>
      <c r="Z80" s="57"/>
      <c r="AA80" s="57"/>
      <c r="AB80" s="57"/>
      <c r="AC80" s="18"/>
      <c r="AD80" s="18"/>
      <c r="AE80" s="18"/>
      <c r="AF80" s="18"/>
      <c r="AG80" s="18"/>
      <c r="AH80" s="18"/>
      <c r="AI80" s="18"/>
      <c r="AJ80" s="18"/>
    </row>
    <row r="81" spans="1:36" ht="15.75" thickBot="1" x14ac:dyDescent="0.3">
      <c r="A81" s="15">
        <v>64</v>
      </c>
      <c r="B81" s="88"/>
      <c r="C81" s="165"/>
      <c r="D81" s="166"/>
      <c r="E81" s="86" t="e">
        <f t="shared" si="0"/>
        <v>#N/A</v>
      </c>
      <c r="F81" s="86" t="e">
        <f t="shared" si="1"/>
        <v>#N/A</v>
      </c>
      <c r="G81" s="86" t="e">
        <f t="shared" si="2"/>
        <v>#N/A</v>
      </c>
      <c r="H81" s="87" t="e">
        <f t="shared" si="3"/>
        <v>#N/A</v>
      </c>
      <c r="I81" s="86" t="e">
        <f t="shared" si="4"/>
        <v>#N/A</v>
      </c>
      <c r="J81" s="86" t="e">
        <f t="shared" si="6"/>
        <v>#N/A</v>
      </c>
      <c r="K81" s="86" t="e">
        <f t="shared" si="7"/>
        <v>#N/A</v>
      </c>
      <c r="L81" s="87" t="e">
        <f t="shared" si="8"/>
        <v>#N/A</v>
      </c>
      <c r="M81" s="15" t="str">
        <f t="shared" si="5"/>
        <v/>
      </c>
      <c r="N81" s="35"/>
      <c r="O81" s="36"/>
      <c r="P81" s="36"/>
      <c r="Q81" s="36"/>
      <c r="R81" s="36"/>
      <c r="S81" s="36"/>
      <c r="T81" s="36"/>
      <c r="U81" s="36"/>
      <c r="V81" s="36"/>
      <c r="W81" s="36"/>
      <c r="X81" s="37" t="e">
        <f t="shared" si="9"/>
        <v>#N/A</v>
      </c>
      <c r="Y81" s="38" t="str">
        <f t="shared" si="10"/>
        <v/>
      </c>
      <c r="Z81" s="57"/>
      <c r="AA81" s="57"/>
      <c r="AB81" s="57"/>
      <c r="AC81" s="18"/>
      <c r="AD81" s="18"/>
      <c r="AE81" s="18"/>
      <c r="AF81" s="18"/>
      <c r="AG81" s="18"/>
      <c r="AH81" s="18"/>
      <c r="AI81" s="18"/>
      <c r="AJ81" s="18"/>
    </row>
    <row r="82" spans="1:36" ht="15.75" thickBot="1" x14ac:dyDescent="0.3">
      <c r="A82" s="15">
        <v>65</v>
      </c>
      <c r="B82" s="88"/>
      <c r="C82" s="165"/>
      <c r="D82" s="166"/>
      <c r="E82" s="86" t="e">
        <f t="shared" si="0"/>
        <v>#N/A</v>
      </c>
      <c r="F82" s="86" t="e">
        <f t="shared" si="1"/>
        <v>#N/A</v>
      </c>
      <c r="G82" s="86" t="e">
        <f t="shared" si="2"/>
        <v>#N/A</v>
      </c>
      <c r="H82" s="87" t="e">
        <f t="shared" si="3"/>
        <v>#N/A</v>
      </c>
      <c r="I82" s="86" t="e">
        <f t="shared" si="4"/>
        <v>#N/A</v>
      </c>
      <c r="J82" s="86" t="e">
        <f t="shared" si="6"/>
        <v>#N/A</v>
      </c>
      <c r="K82" s="86" t="e">
        <f t="shared" si="7"/>
        <v>#N/A</v>
      </c>
      <c r="L82" s="87" t="e">
        <f t="shared" si="8"/>
        <v>#N/A</v>
      </c>
      <c r="M82" s="15" t="str">
        <f t="shared" si="5"/>
        <v/>
      </c>
      <c r="N82" s="36"/>
      <c r="O82" s="36"/>
      <c r="P82" s="36"/>
      <c r="Q82" s="36"/>
      <c r="R82" s="36"/>
      <c r="S82" s="36"/>
      <c r="T82" s="36"/>
      <c r="U82" s="36"/>
      <c r="V82" s="36"/>
      <c r="W82" s="36"/>
      <c r="X82" s="37" t="e">
        <f t="shared" si="9"/>
        <v>#N/A</v>
      </c>
      <c r="Y82" s="38" t="str">
        <f t="shared" si="10"/>
        <v/>
      </c>
      <c r="Z82" s="57"/>
      <c r="AA82" s="57"/>
      <c r="AB82" s="57"/>
      <c r="AC82" s="18"/>
      <c r="AD82" s="18"/>
      <c r="AE82" s="18"/>
      <c r="AF82" s="18"/>
      <c r="AG82" s="18"/>
      <c r="AH82" s="18"/>
      <c r="AI82" s="18"/>
      <c r="AJ82" s="18"/>
    </row>
    <row r="83" spans="1:36" ht="15.75" thickBot="1" x14ac:dyDescent="0.3">
      <c r="A83" s="15">
        <v>66</v>
      </c>
      <c r="B83" s="88"/>
      <c r="C83" s="165"/>
      <c r="D83" s="166"/>
      <c r="E83" s="86" t="e">
        <f t="shared" ref="E83:E117" si="11">IF(AND(ISNUMBER(C83),C83&gt;=0,ISNUMBER(D83),D83&gt;0,ISNUMBER($E$13),$E$13&gt;0),$E$13*C83/D83,NA())</f>
        <v>#N/A</v>
      </c>
      <c r="F83" s="86" t="e">
        <f t="shared" ref="F83:F117" si="12">IF(ISNUMBER(E83),$E$13*$E$10,NA())</f>
        <v>#N/A</v>
      </c>
      <c r="G83" s="86" t="e">
        <f t="shared" ref="G83:G117" si="13">IF(ISNUMBER(E83),$E$13*MAX(0,$E$10-3*$E$12*SQRT($E$10/D83)),NA())</f>
        <v>#N/A</v>
      </c>
      <c r="H83" s="87" t="e">
        <f t="shared" ref="H83:H117" si="14">IF(ISNUMBER(E83),$E$13*($E$10+3*$E$12*SQRT($E$10/D83)),NA())</f>
        <v>#N/A</v>
      </c>
      <c r="I83" s="86" t="e">
        <f t="shared" ref="I83:I117" si="15">IF(AND(ISNUMBER(E82),ISNUMBER(E83)),Y83,NA())</f>
        <v>#N/A</v>
      </c>
      <c r="J83" s="86" t="e">
        <f t="shared" si="6"/>
        <v>#N/A</v>
      </c>
      <c r="K83" s="86" t="e">
        <f t="shared" si="7"/>
        <v>#N/A</v>
      </c>
      <c r="L83" s="87" t="e">
        <f t="shared" si="8"/>
        <v>#N/A</v>
      </c>
      <c r="M83" s="15" t="str">
        <f t="shared" ref="M83:M117" si="16">IF(ISNUMBER(E83),A83,"")</f>
        <v/>
      </c>
      <c r="N83" s="16"/>
      <c r="O83" s="36"/>
      <c r="P83" s="36"/>
      <c r="Q83" s="36"/>
      <c r="R83" s="36"/>
      <c r="S83" s="36"/>
      <c r="T83" s="36"/>
      <c r="U83" s="36"/>
      <c r="V83" s="36"/>
      <c r="W83" s="36"/>
      <c r="X83" s="37" t="e">
        <f t="shared" si="9"/>
        <v>#N/A</v>
      </c>
      <c r="Y83" s="38" t="str">
        <f t="shared" si="10"/>
        <v/>
      </c>
      <c r="Z83" s="57"/>
      <c r="AA83" s="57"/>
      <c r="AB83" s="57"/>
      <c r="AC83" s="18"/>
      <c r="AD83" s="18"/>
      <c r="AE83" s="18"/>
      <c r="AF83" s="18"/>
      <c r="AG83" s="18"/>
      <c r="AH83" s="18"/>
      <c r="AI83" s="18"/>
      <c r="AJ83" s="18"/>
    </row>
    <row r="84" spans="1:36" ht="15.75" thickBot="1" x14ac:dyDescent="0.3">
      <c r="A84" s="15">
        <v>67</v>
      </c>
      <c r="B84" s="88"/>
      <c r="C84" s="165"/>
      <c r="D84" s="166"/>
      <c r="E84" s="86" t="e">
        <f t="shared" si="11"/>
        <v>#N/A</v>
      </c>
      <c r="F84" s="86" t="e">
        <f t="shared" si="12"/>
        <v>#N/A</v>
      </c>
      <c r="G84" s="86" t="e">
        <f t="shared" si="13"/>
        <v>#N/A</v>
      </c>
      <c r="H84" s="87" t="e">
        <f t="shared" si="14"/>
        <v>#N/A</v>
      </c>
      <c r="I84" s="86" t="e">
        <f t="shared" si="15"/>
        <v>#N/A</v>
      </c>
      <c r="J84" s="86" t="e">
        <f t="shared" ref="J84:J117" si="17">IF(ISNUMBER(I84),$E$12,NA())</f>
        <v>#N/A</v>
      </c>
      <c r="K84" s="86" t="e">
        <f t="shared" ref="K84:K117" si="18">IF(AND(ISNUMBER(I84),$P$62&lt;&gt;"Exact - No LCL"),IF($P$62="3 SD",MAX(0,(1-3*SQRT(PI()/2-1))*$E$12),(-NORMINV((1-NORMDIST(-3,0,1,TRUE))/2,0,1)*SQRT(PI()/2))*$E$12),NA())</f>
        <v>#N/A</v>
      </c>
      <c r="L84" s="87" t="e">
        <f t="shared" ref="L84:L117" si="19">IF(ISNUMBER(I84),IF($P$62="3 SD",(1+3*SQRT(PI()/2-1))*$E$12,(-NORMINV((1-NORMDIST(3,0,1,TRUE))/2,0,1)*SQRT(PI()/2))*$E$12),NA())</f>
        <v>#N/A</v>
      </c>
      <c r="M84" s="15" t="str">
        <f t="shared" si="16"/>
        <v/>
      </c>
      <c r="N84" s="16"/>
      <c r="O84" s="36"/>
      <c r="P84" s="36"/>
      <c r="Q84" s="36"/>
      <c r="R84" s="36"/>
      <c r="S84" s="36"/>
      <c r="T84" s="36"/>
      <c r="U84" s="36"/>
      <c r="V84" s="36"/>
      <c r="W84" s="36"/>
      <c r="X84" s="37" t="e">
        <f t="shared" ref="X84:X117" si="20">IF(AND(ISNUMBER(C84),C84&gt;=0,ISNUMBER(D84),D84&gt;0,ISNUMBER($E$10),$E$10&gt;0),(C84/D84-$E$10)/SQRT($E$10/D84),NA())</f>
        <v>#N/A</v>
      </c>
      <c r="Y84" s="38" t="str">
        <f t="shared" ref="Y84:Y117" si="21">IF(AND(ISNUMBER(X83),ISNUMBER(X84)),(SQRT(PI())/2)*ABS(X84-X83),"")</f>
        <v/>
      </c>
      <c r="Z84" s="57"/>
      <c r="AA84" s="57"/>
      <c r="AB84" s="57"/>
      <c r="AC84" s="18"/>
      <c r="AD84" s="18"/>
      <c r="AE84" s="18"/>
      <c r="AF84" s="18"/>
      <c r="AG84" s="18"/>
      <c r="AH84" s="18"/>
      <c r="AI84" s="18"/>
      <c r="AJ84" s="18"/>
    </row>
    <row r="85" spans="1:36" ht="15.75" thickBot="1" x14ac:dyDescent="0.3">
      <c r="A85" s="15">
        <v>68</v>
      </c>
      <c r="B85" s="88"/>
      <c r="C85" s="165"/>
      <c r="D85" s="166"/>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str">
        <f t="shared" si="21"/>
        <v/>
      </c>
      <c r="Z85" s="57"/>
      <c r="AA85" s="57"/>
      <c r="AB85" s="57"/>
      <c r="AC85" s="18"/>
      <c r="AD85" s="18"/>
      <c r="AE85" s="18"/>
      <c r="AF85" s="18"/>
      <c r="AG85" s="18"/>
      <c r="AH85" s="18"/>
      <c r="AI85" s="18"/>
      <c r="AJ85" s="18"/>
    </row>
    <row r="86" spans="1:36" ht="15.75" thickBot="1" x14ac:dyDescent="0.3">
      <c r="A86" s="15">
        <v>69</v>
      </c>
      <c r="B86" s="88"/>
      <c r="C86" s="165"/>
      <c r="D86" s="166"/>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5"/>
      <c r="O86" s="36"/>
      <c r="P86" s="36"/>
      <c r="Q86" s="36"/>
      <c r="R86" s="36"/>
      <c r="S86" s="36"/>
      <c r="T86" s="36"/>
      <c r="U86" s="36"/>
      <c r="V86" s="36"/>
      <c r="W86" s="36"/>
      <c r="X86" s="37" t="e">
        <f t="shared" si="20"/>
        <v>#N/A</v>
      </c>
      <c r="Y86" s="38" t="str">
        <f t="shared" si="21"/>
        <v/>
      </c>
      <c r="Z86" s="57"/>
      <c r="AA86" s="57"/>
      <c r="AB86" s="57"/>
      <c r="AC86" s="18"/>
      <c r="AD86" s="18"/>
      <c r="AE86" s="18"/>
      <c r="AF86" s="18"/>
      <c r="AG86" s="18"/>
      <c r="AH86" s="18"/>
      <c r="AI86" s="18"/>
      <c r="AJ86" s="18"/>
    </row>
    <row r="87" spans="1:36" ht="15.75" thickBot="1" x14ac:dyDescent="0.3">
      <c r="A87" s="15">
        <v>70</v>
      </c>
      <c r="B87" s="88"/>
      <c r="C87" s="165"/>
      <c r="D87" s="166"/>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43"/>
      <c r="O87" s="36"/>
      <c r="P87" s="36"/>
      <c r="Q87" s="36"/>
      <c r="R87" s="36"/>
      <c r="S87" s="36"/>
      <c r="T87" s="36"/>
      <c r="U87" s="36"/>
      <c r="V87" s="36"/>
      <c r="W87" s="36"/>
      <c r="X87" s="37" t="e">
        <f t="shared" si="20"/>
        <v>#N/A</v>
      </c>
      <c r="Y87" s="38" t="str">
        <f t="shared" si="21"/>
        <v/>
      </c>
      <c r="Z87" s="57"/>
      <c r="AA87" s="57"/>
      <c r="AB87" s="57"/>
      <c r="AC87" s="18"/>
      <c r="AD87" s="18"/>
      <c r="AE87" s="18"/>
      <c r="AF87" s="18"/>
      <c r="AG87" s="18"/>
      <c r="AH87" s="18"/>
      <c r="AI87" s="18"/>
      <c r="AJ87" s="18"/>
    </row>
    <row r="88" spans="1:36" ht="15.75" thickBot="1" x14ac:dyDescent="0.3">
      <c r="A88" s="15">
        <v>71</v>
      </c>
      <c r="B88" s="88"/>
      <c r="C88" s="165"/>
      <c r="D88" s="166"/>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5"/>
      <c r="O88" s="36"/>
      <c r="P88" s="36"/>
      <c r="Q88" s="36"/>
      <c r="R88" s="36"/>
      <c r="S88" s="36"/>
      <c r="T88" s="36"/>
      <c r="U88" s="36"/>
      <c r="V88" s="36"/>
      <c r="W88" s="36"/>
      <c r="X88" s="37" t="e">
        <f t="shared" si="20"/>
        <v>#N/A</v>
      </c>
      <c r="Y88" s="38" t="str">
        <f t="shared" si="21"/>
        <v/>
      </c>
      <c r="Z88" s="57"/>
      <c r="AA88" s="57"/>
      <c r="AB88" s="57"/>
      <c r="AC88" s="18"/>
      <c r="AD88" s="18"/>
      <c r="AE88" s="18"/>
      <c r="AF88" s="18"/>
      <c r="AG88" s="18"/>
      <c r="AH88" s="18"/>
      <c r="AI88" s="18"/>
      <c r="AJ88" s="18"/>
    </row>
    <row r="89" spans="1:36" ht="15.75" thickBot="1" x14ac:dyDescent="0.3">
      <c r="A89" s="15">
        <v>72</v>
      </c>
      <c r="B89" s="88"/>
      <c r="C89" s="165"/>
      <c r="D89" s="166"/>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16"/>
      <c r="O89" s="36"/>
      <c r="P89" s="36"/>
      <c r="Q89" s="36"/>
      <c r="R89" s="36"/>
      <c r="S89" s="36"/>
      <c r="T89" s="36"/>
      <c r="U89" s="36"/>
      <c r="V89" s="36"/>
      <c r="W89" s="36"/>
      <c r="X89" s="37" t="e">
        <f t="shared" si="20"/>
        <v>#N/A</v>
      </c>
      <c r="Y89" s="38" t="str">
        <f t="shared" si="21"/>
        <v/>
      </c>
      <c r="Z89" s="57"/>
      <c r="AA89" s="57"/>
      <c r="AB89" s="57"/>
      <c r="AC89" s="18"/>
      <c r="AD89" s="18"/>
      <c r="AE89" s="18"/>
      <c r="AF89" s="18"/>
      <c r="AG89" s="18"/>
      <c r="AH89" s="18"/>
      <c r="AI89" s="18"/>
      <c r="AJ89" s="18"/>
    </row>
    <row r="90" spans="1:36" ht="15.75" thickBot="1" x14ac:dyDescent="0.3">
      <c r="A90" s="15">
        <v>73</v>
      </c>
      <c r="B90" s="88"/>
      <c r="C90" s="165"/>
      <c r="D90" s="166"/>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14"/>
      <c r="O90" s="36"/>
      <c r="P90" s="36"/>
      <c r="Q90" s="36"/>
      <c r="R90" s="36"/>
      <c r="S90" s="36"/>
      <c r="T90" s="36"/>
      <c r="U90" s="36"/>
      <c r="V90" s="36"/>
      <c r="W90" s="36"/>
      <c r="X90" s="37" t="e">
        <f t="shared" si="20"/>
        <v>#N/A</v>
      </c>
      <c r="Y90" s="38" t="str">
        <f t="shared" si="21"/>
        <v/>
      </c>
      <c r="Z90" s="57"/>
      <c r="AA90" s="57"/>
      <c r="AB90" s="57"/>
      <c r="AC90" s="18"/>
      <c r="AD90" s="18"/>
      <c r="AE90" s="18"/>
      <c r="AF90" s="18"/>
      <c r="AG90" s="18"/>
      <c r="AH90" s="18"/>
      <c r="AI90" s="18"/>
      <c r="AJ90" s="18"/>
    </row>
    <row r="91" spans="1:36" ht="15.75" thickBot="1" x14ac:dyDescent="0.3">
      <c r="A91" s="15">
        <v>74</v>
      </c>
      <c r="B91" s="88"/>
      <c r="C91" s="165"/>
      <c r="D91" s="166"/>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14"/>
      <c r="O91" s="36"/>
      <c r="P91" s="36"/>
      <c r="Q91" s="36"/>
      <c r="R91" s="36"/>
      <c r="S91" s="36"/>
      <c r="T91" s="36"/>
      <c r="U91" s="36"/>
      <c r="V91" s="36"/>
      <c r="W91" s="36"/>
      <c r="X91" s="37" t="e">
        <f t="shared" si="20"/>
        <v>#N/A</v>
      </c>
      <c r="Y91" s="38" t="str">
        <f t="shared" si="21"/>
        <v/>
      </c>
      <c r="Z91" s="57"/>
      <c r="AA91" s="57"/>
      <c r="AB91" s="57"/>
      <c r="AC91" s="18"/>
      <c r="AD91" s="18"/>
      <c r="AE91" s="18"/>
      <c r="AF91" s="18"/>
      <c r="AG91" s="18"/>
      <c r="AH91" s="18"/>
      <c r="AI91" s="18"/>
      <c r="AJ91" s="18"/>
    </row>
    <row r="92" spans="1:36" ht="15.75" thickBot="1" x14ac:dyDescent="0.3">
      <c r="A92" s="15">
        <v>75</v>
      </c>
      <c r="B92" s="88"/>
      <c r="C92" s="165"/>
      <c r="D92" s="166"/>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4"/>
      <c r="O92" s="36"/>
      <c r="P92" s="36"/>
      <c r="Q92" s="36"/>
      <c r="R92" s="36"/>
      <c r="S92" s="36"/>
      <c r="T92" s="36"/>
      <c r="U92" s="36"/>
      <c r="V92" s="36"/>
      <c r="W92" s="36"/>
      <c r="X92" s="37" t="e">
        <f t="shared" si="20"/>
        <v>#N/A</v>
      </c>
      <c r="Y92" s="38" t="str">
        <f t="shared" si="21"/>
        <v/>
      </c>
      <c r="Z92" s="57"/>
      <c r="AA92" s="57"/>
      <c r="AB92" s="57"/>
      <c r="AC92" s="18"/>
      <c r="AD92" s="18"/>
      <c r="AE92" s="18"/>
      <c r="AF92" s="18"/>
      <c r="AG92" s="18"/>
      <c r="AH92" s="18"/>
      <c r="AI92" s="18"/>
      <c r="AJ92" s="18"/>
    </row>
    <row r="93" spans="1:36" ht="15.75" thickBot="1" x14ac:dyDescent="0.3">
      <c r="A93" s="15">
        <v>76</v>
      </c>
      <c r="B93" s="88"/>
      <c r="C93" s="165"/>
      <c r="D93" s="166"/>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str">
        <f t="shared" si="21"/>
        <v/>
      </c>
      <c r="Z93" s="57"/>
      <c r="AA93" s="57"/>
      <c r="AB93" s="57"/>
      <c r="AC93" s="18"/>
      <c r="AD93" s="18"/>
      <c r="AE93" s="18"/>
      <c r="AF93" s="18"/>
      <c r="AG93" s="18"/>
      <c r="AH93" s="18"/>
      <c r="AI93" s="18"/>
      <c r="AJ93" s="18"/>
    </row>
    <row r="94" spans="1:36" ht="15.75" thickBot="1" x14ac:dyDescent="0.3">
      <c r="A94" s="15">
        <v>77</v>
      </c>
      <c r="B94" s="88"/>
      <c r="C94" s="165"/>
      <c r="D94" s="166"/>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str">
        <f t="shared" si="21"/>
        <v/>
      </c>
      <c r="Z94" s="57"/>
      <c r="AA94" s="57"/>
      <c r="AB94" s="57"/>
      <c r="AC94" s="18"/>
      <c r="AD94" s="18"/>
      <c r="AE94" s="18"/>
      <c r="AF94" s="18"/>
      <c r="AG94" s="18"/>
      <c r="AH94" s="18"/>
      <c r="AI94" s="18"/>
      <c r="AJ94" s="18"/>
    </row>
    <row r="95" spans="1:36" ht="15.75" thickBot="1" x14ac:dyDescent="0.3">
      <c r="A95" s="15">
        <v>78</v>
      </c>
      <c r="B95" s="88"/>
      <c r="C95" s="165"/>
      <c r="D95" s="166"/>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str">
        <f t="shared" si="21"/>
        <v/>
      </c>
      <c r="Z95" s="57"/>
      <c r="AA95" s="57"/>
      <c r="AB95" s="57"/>
      <c r="AC95" s="18"/>
      <c r="AD95" s="18"/>
      <c r="AE95" s="18"/>
      <c r="AF95" s="18"/>
      <c r="AG95" s="18"/>
      <c r="AH95" s="18"/>
      <c r="AI95" s="18"/>
      <c r="AJ95" s="18"/>
    </row>
    <row r="96" spans="1:36" ht="15.75" thickBot="1" x14ac:dyDescent="0.3">
      <c r="A96" s="15">
        <v>79</v>
      </c>
      <c r="B96" s="88"/>
      <c r="C96" s="165"/>
      <c r="D96" s="166"/>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str">
        <f t="shared" si="21"/>
        <v/>
      </c>
      <c r="Z96" s="57"/>
      <c r="AA96" s="57"/>
      <c r="AB96" s="57"/>
      <c r="AC96" s="18"/>
      <c r="AD96" s="18"/>
      <c r="AE96" s="18"/>
      <c r="AF96" s="18"/>
      <c r="AG96" s="18"/>
      <c r="AH96" s="18"/>
      <c r="AI96" s="18"/>
      <c r="AJ96" s="18"/>
    </row>
    <row r="97" spans="1:36" ht="15.75" thickBot="1" x14ac:dyDescent="0.3">
      <c r="A97" s="15">
        <v>80</v>
      </c>
      <c r="B97" s="88"/>
      <c r="C97" s="165"/>
      <c r="D97" s="166"/>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str">
        <f t="shared" si="21"/>
        <v/>
      </c>
      <c r="Z97" s="57"/>
      <c r="AA97" s="57"/>
      <c r="AB97" s="57"/>
      <c r="AC97" s="18"/>
      <c r="AD97" s="18"/>
      <c r="AE97" s="18"/>
      <c r="AF97" s="18"/>
      <c r="AG97" s="18"/>
      <c r="AH97" s="18"/>
      <c r="AI97" s="18"/>
      <c r="AJ97" s="18"/>
    </row>
    <row r="98" spans="1:36" ht="15.75" thickBot="1" x14ac:dyDescent="0.3">
      <c r="A98" s="15">
        <v>81</v>
      </c>
      <c r="B98" s="88"/>
      <c r="C98" s="165"/>
      <c r="D98" s="166"/>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str">
        <f t="shared" si="21"/>
        <v/>
      </c>
      <c r="Z98" s="57"/>
      <c r="AA98" s="57"/>
      <c r="AB98" s="57"/>
      <c r="AC98" s="18"/>
      <c r="AD98" s="18"/>
      <c r="AE98" s="18"/>
      <c r="AF98" s="18"/>
      <c r="AG98" s="18"/>
      <c r="AH98" s="18"/>
      <c r="AI98" s="18"/>
      <c r="AJ98" s="18"/>
    </row>
    <row r="99" spans="1:36" ht="15.75" thickBot="1" x14ac:dyDescent="0.3">
      <c r="A99" s="15">
        <v>82</v>
      </c>
      <c r="B99" s="88"/>
      <c r="C99" s="165"/>
      <c r="D99" s="166"/>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str">
        <f t="shared" si="21"/>
        <v/>
      </c>
      <c r="Z99" s="57"/>
      <c r="AA99" s="57"/>
      <c r="AB99" s="57"/>
      <c r="AC99" s="18"/>
      <c r="AD99" s="18"/>
      <c r="AE99" s="18"/>
      <c r="AF99" s="18"/>
      <c r="AG99" s="18"/>
      <c r="AH99" s="18"/>
      <c r="AI99" s="18"/>
      <c r="AJ99" s="18"/>
    </row>
    <row r="100" spans="1:36" ht="15.75" thickBot="1" x14ac:dyDescent="0.3">
      <c r="A100" s="15">
        <v>83</v>
      </c>
      <c r="B100" s="88"/>
      <c r="C100" s="165"/>
      <c r="D100" s="166"/>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str">
        <f t="shared" si="21"/>
        <v/>
      </c>
      <c r="Z100" s="57"/>
      <c r="AA100" s="57"/>
      <c r="AB100" s="57"/>
      <c r="AC100" s="18"/>
      <c r="AD100" s="18"/>
      <c r="AE100" s="18"/>
      <c r="AF100" s="18"/>
      <c r="AG100" s="18"/>
      <c r="AH100" s="18"/>
      <c r="AI100" s="18"/>
      <c r="AJ100" s="18"/>
    </row>
    <row r="101" spans="1:36" ht="15.75" thickBot="1" x14ac:dyDescent="0.3">
      <c r="A101" s="15">
        <v>84</v>
      </c>
      <c r="B101" s="88"/>
      <c r="C101" s="165"/>
      <c r="D101" s="166"/>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str">
        <f t="shared" si="21"/>
        <v/>
      </c>
      <c r="Z101" s="57"/>
      <c r="AA101" s="57"/>
      <c r="AB101" s="57"/>
      <c r="AC101" s="18"/>
      <c r="AD101" s="18"/>
      <c r="AE101" s="18"/>
      <c r="AF101" s="18"/>
      <c r="AG101" s="18"/>
      <c r="AH101" s="18"/>
      <c r="AI101" s="18"/>
      <c r="AJ101" s="18"/>
    </row>
    <row r="102" spans="1:36" ht="15.75" thickBot="1" x14ac:dyDescent="0.3">
      <c r="A102" s="15">
        <v>85</v>
      </c>
      <c r="B102" s="88"/>
      <c r="C102" s="165"/>
      <c r="D102" s="166"/>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str">
        <f t="shared" si="21"/>
        <v/>
      </c>
      <c r="Z102" s="57"/>
      <c r="AA102" s="57"/>
      <c r="AB102" s="57"/>
      <c r="AC102" s="18"/>
      <c r="AD102" s="18"/>
      <c r="AE102" s="18"/>
      <c r="AF102" s="18"/>
      <c r="AG102" s="18"/>
      <c r="AH102" s="18"/>
      <c r="AI102" s="18"/>
      <c r="AJ102" s="18"/>
    </row>
    <row r="103" spans="1:36" ht="15.75" thickBot="1" x14ac:dyDescent="0.3">
      <c r="A103" s="15">
        <v>86</v>
      </c>
      <c r="B103" s="88"/>
      <c r="C103" s="165"/>
      <c r="D103" s="166"/>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str">
        <f t="shared" si="21"/>
        <v/>
      </c>
      <c r="Z103" s="57"/>
      <c r="AA103" s="57"/>
      <c r="AB103" s="57"/>
      <c r="AC103" s="18"/>
      <c r="AD103" s="18"/>
      <c r="AE103" s="18"/>
      <c r="AF103" s="18"/>
      <c r="AG103" s="18"/>
      <c r="AH103" s="18"/>
      <c r="AI103" s="18"/>
      <c r="AJ103" s="18"/>
    </row>
    <row r="104" spans="1:36" ht="15.75" thickBot="1" x14ac:dyDescent="0.3">
      <c r="A104" s="15">
        <v>87</v>
      </c>
      <c r="B104" s="88"/>
      <c r="C104" s="165"/>
      <c r="D104" s="166"/>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str">
        <f t="shared" si="21"/>
        <v/>
      </c>
      <c r="Z104" s="57"/>
      <c r="AA104" s="57"/>
      <c r="AB104" s="57"/>
      <c r="AC104" s="18"/>
      <c r="AD104" s="18"/>
      <c r="AE104" s="18"/>
      <c r="AF104" s="18"/>
      <c r="AG104" s="18"/>
      <c r="AH104" s="18"/>
      <c r="AI104" s="18"/>
      <c r="AJ104" s="18"/>
    </row>
    <row r="105" spans="1:36" ht="15.75" thickBot="1" x14ac:dyDescent="0.3">
      <c r="A105" s="15">
        <v>88</v>
      </c>
      <c r="B105" s="88"/>
      <c r="C105" s="165"/>
      <c r="D105" s="166"/>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str">
        <f t="shared" si="21"/>
        <v/>
      </c>
      <c r="Z105" s="57"/>
      <c r="AA105" s="57"/>
      <c r="AB105" s="57"/>
      <c r="AC105" s="18"/>
      <c r="AD105" s="18"/>
      <c r="AE105" s="18"/>
      <c r="AF105" s="18"/>
      <c r="AG105" s="18"/>
      <c r="AH105" s="18"/>
      <c r="AI105" s="18"/>
      <c r="AJ105" s="18"/>
    </row>
    <row r="106" spans="1:36" ht="15.75" thickBot="1" x14ac:dyDescent="0.3">
      <c r="A106" s="15">
        <v>89</v>
      </c>
      <c r="B106" s="88"/>
      <c r="C106" s="165"/>
      <c r="D106" s="166"/>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str">
        <f t="shared" si="21"/>
        <v/>
      </c>
      <c r="Z106" s="57"/>
      <c r="AA106" s="57"/>
      <c r="AB106" s="57"/>
      <c r="AC106" s="18"/>
      <c r="AD106" s="53"/>
      <c r="AE106" s="18"/>
      <c r="AF106" s="18"/>
      <c r="AG106" s="18"/>
      <c r="AH106" s="18"/>
      <c r="AI106" s="18"/>
      <c r="AJ106" s="18"/>
    </row>
    <row r="107" spans="1:36" ht="15.75" thickBot="1" x14ac:dyDescent="0.3">
      <c r="A107" s="15">
        <v>90</v>
      </c>
      <c r="B107" s="88"/>
      <c r="C107" s="165"/>
      <c r="D107" s="166"/>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str">
        <f t="shared" si="21"/>
        <v/>
      </c>
      <c r="Z107" s="57"/>
      <c r="AA107" s="57"/>
      <c r="AB107" s="57"/>
      <c r="AC107" s="18"/>
      <c r="AD107" s="18"/>
      <c r="AE107" s="18"/>
      <c r="AF107" s="18"/>
      <c r="AG107" s="18"/>
      <c r="AH107" s="18"/>
      <c r="AI107" s="18"/>
      <c r="AJ107" s="18"/>
    </row>
    <row r="108" spans="1:36" ht="15.75" thickBot="1" x14ac:dyDescent="0.3">
      <c r="A108" s="15">
        <v>91</v>
      </c>
      <c r="B108" s="88"/>
      <c r="C108" s="165"/>
      <c r="D108" s="166"/>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str">
        <f t="shared" si="21"/>
        <v/>
      </c>
      <c r="Z108" s="57"/>
      <c r="AA108" s="57"/>
      <c r="AB108" s="57"/>
      <c r="AC108" s="18"/>
      <c r="AD108" s="18"/>
      <c r="AE108" s="18"/>
      <c r="AF108" s="18"/>
      <c r="AG108" s="18"/>
      <c r="AH108" s="18"/>
      <c r="AI108" s="18"/>
      <c r="AJ108" s="18"/>
    </row>
    <row r="109" spans="1:36" ht="15.75" thickBot="1" x14ac:dyDescent="0.3">
      <c r="A109" s="15">
        <v>92</v>
      </c>
      <c r="B109" s="88"/>
      <c r="C109" s="165"/>
      <c r="D109" s="166"/>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str">
        <f t="shared" si="21"/>
        <v/>
      </c>
      <c r="Z109" s="57"/>
      <c r="AA109" s="57"/>
      <c r="AB109" s="57"/>
      <c r="AC109" s="18"/>
      <c r="AD109" s="18"/>
      <c r="AE109" s="18"/>
      <c r="AF109" s="18"/>
      <c r="AG109" s="18"/>
      <c r="AH109" s="18"/>
      <c r="AI109" s="18"/>
      <c r="AJ109" s="18"/>
    </row>
    <row r="110" spans="1:36" ht="15.75" thickBot="1" x14ac:dyDescent="0.3">
      <c r="A110" s="15">
        <v>93</v>
      </c>
      <c r="B110" s="88"/>
      <c r="C110" s="165"/>
      <c r="D110" s="166"/>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str">
        <f t="shared" si="21"/>
        <v/>
      </c>
      <c r="Z110" s="57"/>
      <c r="AA110" s="57"/>
      <c r="AB110" s="57"/>
      <c r="AC110" s="18"/>
      <c r="AD110" s="18"/>
      <c r="AE110" s="18"/>
      <c r="AF110" s="18"/>
      <c r="AG110" s="18"/>
      <c r="AH110" s="18"/>
      <c r="AI110" s="18"/>
      <c r="AJ110" s="18"/>
    </row>
    <row r="111" spans="1:36" ht="15.75" thickBot="1" x14ac:dyDescent="0.3">
      <c r="A111" s="15">
        <v>94</v>
      </c>
      <c r="B111" s="88"/>
      <c r="C111" s="165"/>
      <c r="D111" s="166"/>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str">
        <f t="shared" si="21"/>
        <v/>
      </c>
      <c r="Z111" s="57"/>
      <c r="AA111" s="57"/>
      <c r="AB111" s="57"/>
      <c r="AC111" s="18"/>
      <c r="AD111" s="18"/>
      <c r="AE111" s="18"/>
      <c r="AF111" s="18"/>
      <c r="AG111" s="18"/>
      <c r="AH111" s="18"/>
      <c r="AI111" s="18"/>
      <c r="AJ111" s="18"/>
    </row>
    <row r="112" spans="1:36" ht="15.75" thickBot="1" x14ac:dyDescent="0.3">
      <c r="A112" s="15">
        <v>95</v>
      </c>
      <c r="B112" s="88"/>
      <c r="C112" s="165"/>
      <c r="D112" s="166"/>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36"/>
      <c r="P112" s="36"/>
      <c r="Q112" s="36"/>
      <c r="R112" s="36"/>
      <c r="S112" s="36"/>
      <c r="T112" s="36"/>
      <c r="U112" s="36"/>
      <c r="V112" s="36"/>
      <c r="W112" s="36"/>
      <c r="X112" s="37" t="e">
        <f t="shared" si="20"/>
        <v>#N/A</v>
      </c>
      <c r="Y112" s="38" t="str">
        <f t="shared" si="21"/>
        <v/>
      </c>
      <c r="Z112" s="57"/>
      <c r="AA112" s="57"/>
      <c r="AB112" s="57"/>
      <c r="AC112" s="18"/>
      <c r="AD112" s="18"/>
      <c r="AE112" s="18"/>
      <c r="AF112" s="18"/>
      <c r="AG112" s="18"/>
      <c r="AH112" s="18"/>
      <c r="AI112" s="18"/>
      <c r="AJ112" s="18"/>
    </row>
    <row r="113" spans="1:36" ht="15.75" thickBot="1" x14ac:dyDescent="0.3">
      <c r="A113" s="15">
        <v>96</v>
      </c>
      <c r="B113" s="88"/>
      <c r="C113" s="165"/>
      <c r="D113" s="166"/>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36"/>
      <c r="P113" s="36"/>
      <c r="Q113" s="36"/>
      <c r="R113" s="36"/>
      <c r="S113" s="36"/>
      <c r="T113" s="36"/>
      <c r="U113" s="36"/>
      <c r="V113" s="36"/>
      <c r="W113" s="36"/>
      <c r="X113" s="37" t="e">
        <f t="shared" si="20"/>
        <v>#N/A</v>
      </c>
      <c r="Y113" s="38" t="str">
        <f t="shared" si="21"/>
        <v/>
      </c>
      <c r="Z113" s="57"/>
      <c r="AA113" s="57"/>
      <c r="AB113" s="57"/>
      <c r="AC113" s="18"/>
      <c r="AD113" s="18"/>
      <c r="AE113" s="18"/>
      <c r="AF113" s="18"/>
      <c r="AG113" s="18"/>
      <c r="AH113" s="18"/>
      <c r="AI113" s="18"/>
      <c r="AJ113" s="18"/>
    </row>
    <row r="114" spans="1:36" ht="15.75" thickBot="1" x14ac:dyDescent="0.3">
      <c r="A114" s="15">
        <v>97</v>
      </c>
      <c r="B114" s="88"/>
      <c r="C114" s="165"/>
      <c r="D114" s="166"/>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36"/>
      <c r="P114" s="36"/>
      <c r="Q114" s="36"/>
      <c r="R114" s="36"/>
      <c r="S114" s="36"/>
      <c r="T114" s="36"/>
      <c r="U114" s="36"/>
      <c r="V114" s="36"/>
      <c r="W114" s="36"/>
      <c r="X114" s="37" t="e">
        <f t="shared" si="20"/>
        <v>#N/A</v>
      </c>
      <c r="Y114" s="38" t="str">
        <f t="shared" si="21"/>
        <v/>
      </c>
      <c r="Z114" s="57"/>
      <c r="AA114" s="57"/>
      <c r="AB114" s="57"/>
      <c r="AC114" s="18"/>
      <c r="AD114" s="18"/>
      <c r="AE114" s="18"/>
      <c r="AF114" s="18"/>
      <c r="AG114" s="18"/>
      <c r="AH114" s="18"/>
      <c r="AI114" s="18"/>
      <c r="AJ114" s="18"/>
    </row>
    <row r="115" spans="1:36" ht="15.75" thickBot="1" x14ac:dyDescent="0.3">
      <c r="A115" s="15">
        <v>98</v>
      </c>
      <c r="B115" s="88"/>
      <c r="C115" s="165"/>
      <c r="D115" s="166"/>
      <c r="E115" s="86" t="e">
        <f t="shared" si="11"/>
        <v>#N/A</v>
      </c>
      <c r="F115" s="86" t="e">
        <f t="shared" si="12"/>
        <v>#N/A</v>
      </c>
      <c r="G115" s="86" t="e">
        <f t="shared" si="13"/>
        <v>#N/A</v>
      </c>
      <c r="H115" s="87" t="e">
        <f t="shared" si="14"/>
        <v>#N/A</v>
      </c>
      <c r="I115" s="86" t="e">
        <f t="shared" si="15"/>
        <v>#N/A</v>
      </c>
      <c r="J115" s="86" t="e">
        <f t="shared" si="17"/>
        <v>#N/A</v>
      </c>
      <c r="K115" s="86" t="e">
        <f t="shared" si="18"/>
        <v>#N/A</v>
      </c>
      <c r="L115" s="87" t="e">
        <f t="shared" si="19"/>
        <v>#N/A</v>
      </c>
      <c r="M115" s="15" t="str">
        <f t="shared" si="16"/>
        <v/>
      </c>
      <c r="N115" s="36"/>
      <c r="O115" s="5"/>
      <c r="P115" s="5"/>
      <c r="Q115" s="5"/>
      <c r="R115" s="5"/>
      <c r="S115" s="5"/>
      <c r="T115" s="5"/>
      <c r="U115" s="5"/>
      <c r="V115" s="5"/>
      <c r="W115" s="5"/>
      <c r="X115" s="37" t="e">
        <f t="shared" si="20"/>
        <v>#N/A</v>
      </c>
      <c r="Y115" s="38" t="str">
        <f t="shared" si="21"/>
        <v/>
      </c>
      <c r="Z115" s="57"/>
      <c r="AA115" s="57"/>
      <c r="AB115" s="57"/>
    </row>
    <row r="116" spans="1:36" ht="15.75" thickBot="1" x14ac:dyDescent="0.3">
      <c r="A116" s="15">
        <v>99</v>
      </c>
      <c r="B116" s="88"/>
      <c r="C116" s="165"/>
      <c r="D116" s="166"/>
      <c r="E116" s="86" t="e">
        <f t="shared" si="11"/>
        <v>#N/A</v>
      </c>
      <c r="F116" s="86" t="e">
        <f t="shared" si="12"/>
        <v>#N/A</v>
      </c>
      <c r="G116" s="86" t="e">
        <f t="shared" si="13"/>
        <v>#N/A</v>
      </c>
      <c r="H116" s="87" t="e">
        <f t="shared" si="14"/>
        <v>#N/A</v>
      </c>
      <c r="I116" s="86" t="e">
        <f t="shared" si="15"/>
        <v>#N/A</v>
      </c>
      <c r="J116" s="86" t="e">
        <f t="shared" si="17"/>
        <v>#N/A</v>
      </c>
      <c r="K116" s="86" t="e">
        <f t="shared" si="18"/>
        <v>#N/A</v>
      </c>
      <c r="L116" s="87" t="e">
        <f t="shared" si="19"/>
        <v>#N/A</v>
      </c>
      <c r="M116" s="15" t="str">
        <f t="shared" si="16"/>
        <v/>
      </c>
      <c r="N116" s="36"/>
      <c r="O116" s="9"/>
      <c r="P116" s="9"/>
      <c r="Q116" s="9"/>
      <c r="R116" s="5"/>
      <c r="S116" s="5"/>
      <c r="T116" s="5"/>
      <c r="U116" s="5"/>
      <c r="V116" s="5"/>
      <c r="W116" s="5"/>
      <c r="X116" s="37" t="e">
        <f t="shared" si="20"/>
        <v>#N/A</v>
      </c>
      <c r="Y116" s="38" t="str">
        <f t="shared" si="21"/>
        <v/>
      </c>
      <c r="Z116" s="57"/>
      <c r="AA116" s="57"/>
      <c r="AB116" s="57"/>
    </row>
    <row r="117" spans="1:36" ht="15.75" thickBot="1" x14ac:dyDescent="0.3">
      <c r="A117" s="15">
        <v>100</v>
      </c>
      <c r="B117" s="88"/>
      <c r="C117" s="165"/>
      <c r="D117" s="166"/>
      <c r="E117" s="86" t="e">
        <f t="shared" si="11"/>
        <v>#N/A</v>
      </c>
      <c r="F117" s="86" t="e">
        <f t="shared" si="12"/>
        <v>#N/A</v>
      </c>
      <c r="G117" s="86" t="e">
        <f t="shared" si="13"/>
        <v>#N/A</v>
      </c>
      <c r="H117" s="87" t="e">
        <f t="shared" si="14"/>
        <v>#N/A</v>
      </c>
      <c r="I117" s="86" t="e">
        <f t="shared" si="15"/>
        <v>#N/A</v>
      </c>
      <c r="J117" s="86" t="e">
        <f t="shared" si="17"/>
        <v>#N/A</v>
      </c>
      <c r="K117" s="86" t="e">
        <f t="shared" si="18"/>
        <v>#N/A</v>
      </c>
      <c r="L117" s="87" t="e">
        <f t="shared" si="19"/>
        <v>#N/A</v>
      </c>
      <c r="M117" s="15" t="str">
        <f t="shared" si="16"/>
        <v/>
      </c>
      <c r="N117" s="36"/>
      <c r="O117" s="9"/>
      <c r="P117" s="9"/>
      <c r="Q117" s="9"/>
      <c r="R117" s="5"/>
      <c r="S117" s="5"/>
      <c r="T117" s="5"/>
      <c r="U117" s="5"/>
      <c r="V117" s="5"/>
      <c r="W117" s="5"/>
      <c r="X117" s="37" t="e">
        <f t="shared" si="20"/>
        <v>#N/A</v>
      </c>
      <c r="Y117" s="38" t="str">
        <f t="shared" si="21"/>
        <v/>
      </c>
      <c r="Z117" s="57"/>
      <c r="AA117" s="57"/>
      <c r="AB117" s="57"/>
    </row>
    <row r="118" spans="1:36" x14ac:dyDescent="0.25">
      <c r="A118" s="5"/>
      <c r="B118" s="5"/>
      <c r="C118" s="5"/>
      <c r="D118" s="5"/>
      <c r="E118" s="5"/>
      <c r="F118" s="5"/>
      <c r="G118" s="5"/>
      <c r="H118" s="5"/>
      <c r="I118" s="5"/>
      <c r="J118" s="5"/>
      <c r="K118" s="5"/>
      <c r="L118" s="5"/>
      <c r="M118" s="5"/>
      <c r="N118" s="36"/>
      <c r="O118" s="5"/>
      <c r="P118" s="5"/>
      <c r="Q118" s="5"/>
      <c r="R118" s="5"/>
      <c r="S118" s="5"/>
      <c r="T118" s="5"/>
      <c r="U118" s="5"/>
      <c r="V118" s="5"/>
      <c r="W118" s="5"/>
      <c r="X118" s="50"/>
      <c r="Y118" s="50"/>
    </row>
    <row r="119" spans="1:36" x14ac:dyDescent="0.25">
      <c r="N119" s="18"/>
    </row>
    <row r="120" spans="1:36" x14ac:dyDescent="0.25">
      <c r="N120" s="18"/>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algorithmName="SHA-512" hashValue="//M8p1owXnEnCu31XtKupylqeAx3ZXGAsY0MspiMZPcV7Zlq407JRRF6D2qkD25DsuOU2rovzC+0e/pglFTTyQ==" saltValue="QBgXFJikGBEnWda++Um/bA==" spinCount="100000" sheet="1" scenarios="1" formatCells="0"/>
  <mergeCells count="8">
    <mergeCell ref="N62:O62"/>
    <mergeCell ref="C7:D7"/>
    <mergeCell ref="C8:D8"/>
    <mergeCell ref="C14:D14"/>
    <mergeCell ref="E16:H16"/>
    <mergeCell ref="I16:L16"/>
    <mergeCell ref="C9:D9"/>
    <mergeCell ref="C10:D10"/>
  </mergeCells>
  <conditionalFormatting sqref="E19">
    <cfRule type="cellIs" dxfId="1593" priority="688" stopIfTrue="1" operator="greaterThan">
      <formula>$H$19</formula>
    </cfRule>
    <cfRule type="cellIs" dxfId="1592" priority="689" stopIfTrue="1" operator="lessThan">
      <formula>$G$19</formula>
    </cfRule>
  </conditionalFormatting>
  <conditionalFormatting sqref="E20">
    <cfRule type="cellIs" dxfId="1591" priority="686" stopIfTrue="1" operator="greaterThan">
      <formula>$H$20</formula>
    </cfRule>
    <cfRule type="cellIs" dxfId="1590" priority="687" stopIfTrue="1" operator="lessThan">
      <formula>$G$20</formula>
    </cfRule>
  </conditionalFormatting>
  <conditionalFormatting sqref="E22">
    <cfRule type="cellIs" dxfId="1589" priority="683" stopIfTrue="1" operator="greaterThan">
      <formula>$H$22</formula>
    </cfRule>
    <cfRule type="cellIs" dxfId="1588" priority="684" stopIfTrue="1" operator="lessThan">
      <formula>$G$22</formula>
    </cfRule>
  </conditionalFormatting>
  <conditionalFormatting sqref="E23">
    <cfRule type="cellIs" dxfId="1587" priority="681" stopIfTrue="1" operator="greaterThan">
      <formula>$H$23</formula>
    </cfRule>
    <cfRule type="cellIs" dxfId="1586" priority="682" stopIfTrue="1" operator="lessThan">
      <formula>$G$23</formula>
    </cfRule>
  </conditionalFormatting>
  <conditionalFormatting sqref="E24">
    <cfRule type="cellIs" dxfId="1585" priority="679" stopIfTrue="1" operator="greaterThan">
      <formula>$H$24</formula>
    </cfRule>
    <cfRule type="cellIs" dxfId="1584" priority="680" stopIfTrue="1" operator="lessThan">
      <formula>$G$24</formula>
    </cfRule>
  </conditionalFormatting>
  <conditionalFormatting sqref="E25">
    <cfRule type="cellIs" dxfId="1583" priority="677" stopIfTrue="1" operator="greaterThan">
      <formula>$H$25</formula>
    </cfRule>
    <cfRule type="cellIs" dxfId="1582" priority="678" stopIfTrue="1" operator="lessThan">
      <formula>$G$25</formula>
    </cfRule>
  </conditionalFormatting>
  <conditionalFormatting sqref="E21">
    <cfRule type="cellIs" dxfId="1581" priority="675" stopIfTrue="1" operator="greaterThan">
      <formula>$H$21</formula>
    </cfRule>
    <cfRule type="cellIs" dxfId="1580" priority="676" stopIfTrue="1" operator="lessThan">
      <formula>$G$21</formula>
    </cfRule>
  </conditionalFormatting>
  <conditionalFormatting sqref="E117">
    <cfRule type="cellIs" dxfId="1579" priority="673" stopIfTrue="1" operator="greaterThan">
      <formula>$H$117</formula>
    </cfRule>
    <cfRule type="cellIs" dxfId="1578" priority="674" stopIfTrue="1" operator="lessThan">
      <formula>$G$117</formula>
    </cfRule>
  </conditionalFormatting>
  <conditionalFormatting sqref="E116">
    <cfRule type="cellIs" dxfId="1577" priority="671" stopIfTrue="1" operator="greaterThan">
      <formula>$H$116</formula>
    </cfRule>
    <cfRule type="cellIs" dxfId="1576" priority="672" stopIfTrue="1" operator="lessThan">
      <formula>$G$116</formula>
    </cfRule>
  </conditionalFormatting>
  <conditionalFormatting sqref="E115">
    <cfRule type="cellIs" dxfId="1575" priority="669" stopIfTrue="1" operator="greaterThan">
      <formula>$H$115</formula>
    </cfRule>
    <cfRule type="cellIs" dxfId="1574" priority="670" stopIfTrue="1" operator="lessThan">
      <formula>$G$115</formula>
    </cfRule>
  </conditionalFormatting>
  <conditionalFormatting sqref="E114">
    <cfRule type="cellIs" dxfId="1573" priority="667" stopIfTrue="1" operator="greaterThan">
      <formula>$H$114</formula>
    </cfRule>
    <cfRule type="cellIs" dxfId="1572" priority="668" stopIfTrue="1" operator="lessThan">
      <formula>$G$114</formula>
    </cfRule>
  </conditionalFormatting>
  <conditionalFormatting sqref="E113">
    <cfRule type="cellIs" dxfId="1571" priority="665" stopIfTrue="1" operator="greaterThan">
      <formula>$H$113</formula>
    </cfRule>
    <cfRule type="cellIs" dxfId="1570" priority="666" stopIfTrue="1" operator="lessThan">
      <formula>$G$113</formula>
    </cfRule>
  </conditionalFormatting>
  <conditionalFormatting sqref="E112">
    <cfRule type="cellIs" dxfId="1569" priority="663" stopIfTrue="1" operator="greaterThan">
      <formula>$H$112</formula>
    </cfRule>
    <cfRule type="cellIs" dxfId="1568" priority="664" stopIfTrue="1" operator="lessThan">
      <formula>$G$112</formula>
    </cfRule>
  </conditionalFormatting>
  <conditionalFormatting sqref="E111">
    <cfRule type="cellIs" dxfId="1567" priority="661" stopIfTrue="1" operator="greaterThan">
      <formula>$H$111</formula>
    </cfRule>
    <cfRule type="cellIs" dxfId="1566" priority="662" stopIfTrue="1" operator="lessThan">
      <formula>$G$111</formula>
    </cfRule>
  </conditionalFormatting>
  <conditionalFormatting sqref="E110">
    <cfRule type="cellIs" dxfId="1565" priority="659" stopIfTrue="1" operator="greaterThan">
      <formula>$H$110</formula>
    </cfRule>
    <cfRule type="cellIs" dxfId="1564" priority="660" stopIfTrue="1" operator="lessThan">
      <formula>$G$110</formula>
    </cfRule>
  </conditionalFormatting>
  <conditionalFormatting sqref="E109">
    <cfRule type="cellIs" dxfId="1563" priority="657" stopIfTrue="1" operator="greaterThan">
      <formula>$H$109</formula>
    </cfRule>
    <cfRule type="cellIs" dxfId="1562" priority="658" stopIfTrue="1" operator="lessThan">
      <formula>$G$109</formula>
    </cfRule>
  </conditionalFormatting>
  <conditionalFormatting sqref="E108">
    <cfRule type="cellIs" dxfId="1561" priority="655" stopIfTrue="1" operator="greaterThan">
      <formula>$H$108</formula>
    </cfRule>
    <cfRule type="cellIs" dxfId="1560" priority="656" stopIfTrue="1" operator="lessThan">
      <formula>$G$108</formula>
    </cfRule>
  </conditionalFormatting>
  <conditionalFormatting sqref="E107">
    <cfRule type="cellIs" dxfId="1559" priority="653" stopIfTrue="1" operator="greaterThan">
      <formula>$H$107</formula>
    </cfRule>
    <cfRule type="cellIs" dxfId="1558" priority="654" stopIfTrue="1" operator="lessThan">
      <formula>$G$107</formula>
    </cfRule>
  </conditionalFormatting>
  <conditionalFormatting sqref="E106">
    <cfRule type="cellIs" dxfId="1557" priority="651" stopIfTrue="1" operator="greaterThan">
      <formula>$H$106</formula>
    </cfRule>
    <cfRule type="cellIs" dxfId="1556" priority="652" stopIfTrue="1" operator="lessThan">
      <formula>$G$106</formula>
    </cfRule>
  </conditionalFormatting>
  <conditionalFormatting sqref="E105">
    <cfRule type="cellIs" dxfId="1555" priority="649" stopIfTrue="1" operator="greaterThan">
      <formula>$H$105</formula>
    </cfRule>
    <cfRule type="cellIs" dxfId="1554" priority="650" stopIfTrue="1" operator="lessThan">
      <formula>$G$105</formula>
    </cfRule>
  </conditionalFormatting>
  <conditionalFormatting sqref="E104">
    <cfRule type="cellIs" dxfId="1553" priority="647" stopIfTrue="1" operator="greaterThan">
      <formula>$H$104</formula>
    </cfRule>
    <cfRule type="cellIs" dxfId="1552" priority="648" stopIfTrue="1" operator="lessThan">
      <formula>$G$104</formula>
    </cfRule>
  </conditionalFormatting>
  <conditionalFormatting sqref="E103">
    <cfRule type="cellIs" dxfId="1551" priority="645" stopIfTrue="1" operator="greaterThan">
      <formula>$H$103</formula>
    </cfRule>
    <cfRule type="cellIs" dxfId="1550" priority="646" stopIfTrue="1" operator="lessThan">
      <formula>$G$103</formula>
    </cfRule>
  </conditionalFormatting>
  <conditionalFormatting sqref="E102">
    <cfRule type="cellIs" dxfId="1549" priority="643" stopIfTrue="1" operator="greaterThan">
      <formula>$H$102</formula>
    </cfRule>
    <cfRule type="cellIs" dxfId="1548" priority="644" stopIfTrue="1" operator="lessThan">
      <formula>$G$102</formula>
    </cfRule>
  </conditionalFormatting>
  <conditionalFormatting sqref="E101">
    <cfRule type="cellIs" dxfId="1547" priority="641" stopIfTrue="1" operator="greaterThan">
      <formula>$H$101</formula>
    </cfRule>
    <cfRule type="cellIs" dxfId="1546" priority="642" stopIfTrue="1" operator="lessThan">
      <formula>$G$101</formula>
    </cfRule>
  </conditionalFormatting>
  <conditionalFormatting sqref="E100">
    <cfRule type="cellIs" dxfId="1545" priority="639" stopIfTrue="1" operator="greaterThan">
      <formula>$H$100</formula>
    </cfRule>
    <cfRule type="cellIs" dxfId="1544" priority="640" stopIfTrue="1" operator="lessThan">
      <formula>$G$100</formula>
    </cfRule>
  </conditionalFormatting>
  <conditionalFormatting sqref="E99">
    <cfRule type="cellIs" dxfId="1543" priority="637" stopIfTrue="1" operator="greaterThan">
      <formula>$H$99</formula>
    </cfRule>
    <cfRule type="cellIs" dxfId="1542" priority="638" stopIfTrue="1" operator="lessThan">
      <formula>$G$99</formula>
    </cfRule>
  </conditionalFormatting>
  <conditionalFormatting sqref="E98">
    <cfRule type="cellIs" dxfId="1541" priority="635" stopIfTrue="1" operator="greaterThan">
      <formula>$H$98</formula>
    </cfRule>
    <cfRule type="cellIs" dxfId="1540" priority="636" stopIfTrue="1" operator="lessThan">
      <formula>$G$98</formula>
    </cfRule>
  </conditionalFormatting>
  <conditionalFormatting sqref="E97">
    <cfRule type="cellIs" dxfId="1539" priority="633" stopIfTrue="1" operator="greaterThan">
      <formula>$H$97</formula>
    </cfRule>
    <cfRule type="cellIs" dxfId="1538" priority="634" stopIfTrue="1" operator="lessThan">
      <formula>$G$97</formula>
    </cfRule>
  </conditionalFormatting>
  <conditionalFormatting sqref="E96">
    <cfRule type="cellIs" dxfId="1537" priority="631" stopIfTrue="1" operator="greaterThan">
      <formula>$H$96</formula>
    </cfRule>
    <cfRule type="cellIs" dxfId="1536" priority="632" stopIfTrue="1" operator="lessThan">
      <formula>$G$96</formula>
    </cfRule>
  </conditionalFormatting>
  <conditionalFormatting sqref="E95">
    <cfRule type="cellIs" dxfId="1535" priority="629" stopIfTrue="1" operator="greaterThan">
      <formula>$H$95</formula>
    </cfRule>
    <cfRule type="cellIs" dxfId="1534" priority="630" stopIfTrue="1" operator="lessThan">
      <formula>$G$95</formula>
    </cfRule>
  </conditionalFormatting>
  <conditionalFormatting sqref="E94">
    <cfRule type="cellIs" dxfId="1533" priority="627" stopIfTrue="1" operator="greaterThan">
      <formula>$H$94</formula>
    </cfRule>
    <cfRule type="cellIs" dxfId="1532" priority="628" stopIfTrue="1" operator="lessThan">
      <formula>$G$94</formula>
    </cfRule>
  </conditionalFormatting>
  <conditionalFormatting sqref="E93">
    <cfRule type="cellIs" dxfId="1531" priority="625" stopIfTrue="1" operator="greaterThan">
      <formula>$H$93</formula>
    </cfRule>
    <cfRule type="cellIs" dxfId="1530" priority="626" stopIfTrue="1" operator="lessThan">
      <formula>$G$93</formula>
    </cfRule>
  </conditionalFormatting>
  <conditionalFormatting sqref="E92">
    <cfRule type="cellIs" dxfId="1529" priority="623" stopIfTrue="1" operator="greaterThan">
      <formula>$H$92</formula>
    </cfRule>
    <cfRule type="cellIs" dxfId="1528" priority="624" stopIfTrue="1" operator="lessThan">
      <formula>$G$92</formula>
    </cfRule>
  </conditionalFormatting>
  <conditionalFormatting sqref="E91">
    <cfRule type="cellIs" dxfId="1527" priority="621" stopIfTrue="1" operator="greaterThan">
      <formula>$H$91</formula>
    </cfRule>
    <cfRule type="cellIs" dxfId="1526" priority="622" stopIfTrue="1" operator="lessThan">
      <formula>$G$91</formula>
    </cfRule>
  </conditionalFormatting>
  <conditionalFormatting sqref="E90">
    <cfRule type="cellIs" dxfId="1525" priority="619" stopIfTrue="1" operator="greaterThan">
      <formula>$H$90</formula>
    </cfRule>
    <cfRule type="cellIs" dxfId="1524" priority="620" stopIfTrue="1" operator="lessThan">
      <formula>$G$90</formula>
    </cfRule>
  </conditionalFormatting>
  <conditionalFormatting sqref="E89">
    <cfRule type="cellIs" dxfId="1523" priority="617" stopIfTrue="1" operator="greaterThan">
      <formula>$H$89</formula>
    </cfRule>
    <cfRule type="cellIs" dxfId="1522" priority="618" stopIfTrue="1" operator="lessThan">
      <formula>$G$89</formula>
    </cfRule>
  </conditionalFormatting>
  <conditionalFormatting sqref="E88">
    <cfRule type="cellIs" dxfId="1521" priority="615" stopIfTrue="1" operator="greaterThan">
      <formula>$H$88</formula>
    </cfRule>
    <cfRule type="cellIs" dxfId="1520" priority="616" stopIfTrue="1" operator="lessThan">
      <formula>$G$88</formula>
    </cfRule>
  </conditionalFormatting>
  <conditionalFormatting sqref="E87">
    <cfRule type="cellIs" dxfId="1519" priority="613" stopIfTrue="1" operator="greaterThan">
      <formula>$H$87</formula>
    </cfRule>
    <cfRule type="cellIs" dxfId="1518" priority="614" stopIfTrue="1" operator="lessThan">
      <formula>$G$87</formula>
    </cfRule>
  </conditionalFormatting>
  <conditionalFormatting sqref="E86">
    <cfRule type="cellIs" dxfId="1517" priority="611" stopIfTrue="1" operator="greaterThan">
      <formula>$H$86</formula>
    </cfRule>
    <cfRule type="cellIs" dxfId="1516" priority="612" stopIfTrue="1" operator="lessThan">
      <formula>$G$86</formula>
    </cfRule>
  </conditionalFormatting>
  <conditionalFormatting sqref="E85">
    <cfRule type="cellIs" dxfId="1515" priority="609" stopIfTrue="1" operator="greaterThan">
      <formula>$H$85</formula>
    </cfRule>
    <cfRule type="cellIs" dxfId="1514" priority="610" stopIfTrue="1" operator="lessThan">
      <formula>$G$85</formula>
    </cfRule>
  </conditionalFormatting>
  <conditionalFormatting sqref="E84">
    <cfRule type="cellIs" dxfId="1513" priority="607" stopIfTrue="1" operator="greaterThan">
      <formula>$H$84</formula>
    </cfRule>
    <cfRule type="cellIs" dxfId="1512" priority="608" stopIfTrue="1" operator="lessThan">
      <formula>$G$84</formula>
    </cfRule>
  </conditionalFormatting>
  <conditionalFormatting sqref="E83">
    <cfRule type="cellIs" dxfId="1511" priority="605" stopIfTrue="1" operator="greaterThan">
      <formula>$H$83</formula>
    </cfRule>
    <cfRule type="cellIs" dxfId="1510" priority="606" stopIfTrue="1" operator="lessThan">
      <formula>$G$83</formula>
    </cfRule>
  </conditionalFormatting>
  <conditionalFormatting sqref="E82">
    <cfRule type="cellIs" dxfId="1509" priority="603" stopIfTrue="1" operator="greaterThan">
      <formula>$H$82</formula>
    </cfRule>
    <cfRule type="cellIs" dxfId="1508" priority="604" stopIfTrue="1" operator="lessThan">
      <formula>$G$82</formula>
    </cfRule>
  </conditionalFormatting>
  <conditionalFormatting sqref="E81">
    <cfRule type="cellIs" dxfId="1507" priority="601" stopIfTrue="1" operator="greaterThan">
      <formula>$H$81</formula>
    </cfRule>
    <cfRule type="cellIs" dxfId="1506" priority="602" stopIfTrue="1" operator="lessThan">
      <formula>$G$81</formula>
    </cfRule>
  </conditionalFormatting>
  <conditionalFormatting sqref="E80">
    <cfRule type="cellIs" dxfId="1505" priority="598" stopIfTrue="1" operator="greaterThan">
      <formula>$H$80</formula>
    </cfRule>
    <cfRule type="cellIs" dxfId="1504" priority="599" stopIfTrue="1" operator="lessThan">
      <formula>$G$80</formula>
    </cfRule>
  </conditionalFormatting>
  <conditionalFormatting sqref="E79">
    <cfRule type="cellIs" dxfId="1503" priority="596" stopIfTrue="1" operator="greaterThan">
      <formula>$H$79</formula>
    </cfRule>
    <cfRule type="cellIs" dxfId="1502" priority="597" stopIfTrue="1" operator="lessThan">
      <formula>$G$79</formula>
    </cfRule>
  </conditionalFormatting>
  <conditionalFormatting sqref="E26">
    <cfRule type="cellIs" dxfId="1501" priority="594" stopIfTrue="1" operator="greaterThan">
      <formula>$H$26</formula>
    </cfRule>
    <cfRule type="cellIs" dxfId="1500" priority="595" stopIfTrue="1" operator="lessThan">
      <formula>$G$26</formula>
    </cfRule>
  </conditionalFormatting>
  <conditionalFormatting sqref="E27">
    <cfRule type="cellIs" dxfId="1499" priority="592" stopIfTrue="1" operator="greaterThan">
      <formula>$H$27</formula>
    </cfRule>
    <cfRule type="cellIs" dxfId="1498" priority="593" stopIfTrue="1" operator="lessThan">
      <formula>$G$27</formula>
    </cfRule>
  </conditionalFormatting>
  <conditionalFormatting sqref="E28">
    <cfRule type="cellIs" dxfId="1497" priority="590" stopIfTrue="1" operator="greaterThan">
      <formula>$H$28</formula>
    </cfRule>
    <cfRule type="cellIs" dxfId="1496" priority="591" stopIfTrue="1" operator="lessThan">
      <formula>$G$28</formula>
    </cfRule>
  </conditionalFormatting>
  <conditionalFormatting sqref="E29">
    <cfRule type="cellIs" dxfId="1495" priority="588" stopIfTrue="1" operator="greaterThan">
      <formula>$H$29</formula>
    </cfRule>
    <cfRule type="cellIs" dxfId="1494" priority="589" stopIfTrue="1" operator="lessThan">
      <formula>$G$29</formula>
    </cfRule>
  </conditionalFormatting>
  <conditionalFormatting sqref="E30">
    <cfRule type="cellIs" dxfId="1493" priority="586" stopIfTrue="1" operator="greaterThan">
      <formula>$H$30</formula>
    </cfRule>
    <cfRule type="cellIs" dxfId="1492" priority="587" stopIfTrue="1" operator="lessThan">
      <formula>$G$30</formula>
    </cfRule>
  </conditionalFormatting>
  <conditionalFormatting sqref="E31">
    <cfRule type="cellIs" dxfId="1491" priority="584" stopIfTrue="1" operator="greaterThan">
      <formula>$H$31</formula>
    </cfRule>
    <cfRule type="cellIs" dxfId="1490" priority="585" stopIfTrue="1" operator="lessThan">
      <formula>$G$31</formula>
    </cfRule>
  </conditionalFormatting>
  <conditionalFormatting sqref="E32">
    <cfRule type="cellIs" dxfId="1489" priority="582" stopIfTrue="1" operator="greaterThan">
      <formula>$H$32</formula>
    </cfRule>
    <cfRule type="cellIs" dxfId="1488" priority="583" stopIfTrue="1" operator="lessThan">
      <formula>$G$32</formula>
    </cfRule>
  </conditionalFormatting>
  <conditionalFormatting sqref="E34">
    <cfRule type="cellIs" dxfId="1487" priority="580" stopIfTrue="1" operator="greaterThan">
      <formula>$H$34</formula>
    </cfRule>
    <cfRule type="cellIs" dxfId="1486" priority="581" stopIfTrue="1" operator="lessThan">
      <formula>$G$34</formula>
    </cfRule>
  </conditionalFormatting>
  <conditionalFormatting sqref="E33">
    <cfRule type="cellIs" dxfId="1485" priority="578" stopIfTrue="1" operator="greaterThan">
      <formula>$H$33</formula>
    </cfRule>
    <cfRule type="cellIs" dxfId="1484" priority="579" stopIfTrue="1" operator="lessThan">
      <formula>$G$33</formula>
    </cfRule>
  </conditionalFormatting>
  <conditionalFormatting sqref="E35">
    <cfRule type="cellIs" dxfId="1483" priority="576" stopIfTrue="1" operator="greaterThan">
      <formula>$H$35</formula>
    </cfRule>
    <cfRule type="cellIs" dxfId="1482" priority="577" stopIfTrue="1" operator="lessThan">
      <formula>$G$35</formula>
    </cfRule>
  </conditionalFormatting>
  <conditionalFormatting sqref="E36">
    <cfRule type="cellIs" dxfId="1481" priority="574" stopIfTrue="1" operator="greaterThan">
      <formula>$H$36</formula>
    </cfRule>
    <cfRule type="cellIs" dxfId="1480" priority="575" stopIfTrue="1" operator="lessThan">
      <formula>$G$36</formula>
    </cfRule>
  </conditionalFormatting>
  <conditionalFormatting sqref="E38">
    <cfRule type="cellIs" dxfId="1479" priority="572" stopIfTrue="1" operator="greaterThan">
      <formula>$H$38</formula>
    </cfRule>
    <cfRule type="cellIs" dxfId="1478" priority="573" stopIfTrue="1" operator="lessThan">
      <formula>$G$38</formula>
    </cfRule>
  </conditionalFormatting>
  <conditionalFormatting sqref="E37">
    <cfRule type="cellIs" dxfId="1477" priority="570" stopIfTrue="1" operator="greaterThan">
      <formula>$H$37</formula>
    </cfRule>
    <cfRule type="cellIs" dxfId="1476" priority="571" stopIfTrue="1" operator="lessThan">
      <formula>$G$37</formula>
    </cfRule>
  </conditionalFormatting>
  <conditionalFormatting sqref="E78">
    <cfRule type="cellIs" dxfId="1475" priority="563" stopIfTrue="1" operator="greaterThan">
      <formula>$H$78</formula>
    </cfRule>
    <cfRule type="cellIs" dxfId="1474" priority="564" stopIfTrue="1" operator="lessThan">
      <formula>$G$78</formula>
    </cfRule>
  </conditionalFormatting>
  <conditionalFormatting sqref="E77">
    <cfRule type="cellIs" dxfId="1473" priority="561" stopIfTrue="1" operator="greaterThan">
      <formula>$H$77</formula>
    </cfRule>
    <cfRule type="cellIs" dxfId="1472" priority="562" stopIfTrue="1" operator="lessThan">
      <formula>$G$77</formula>
    </cfRule>
  </conditionalFormatting>
  <conditionalFormatting sqref="E76">
    <cfRule type="cellIs" dxfId="1471" priority="559" stopIfTrue="1" operator="greaterThan">
      <formula>$H$76</formula>
    </cfRule>
    <cfRule type="cellIs" dxfId="1470" priority="560" stopIfTrue="1" operator="lessThan">
      <formula>$G$76</formula>
    </cfRule>
  </conditionalFormatting>
  <conditionalFormatting sqref="E75">
    <cfRule type="cellIs" dxfId="1469" priority="557" stopIfTrue="1" operator="greaterThan">
      <formula>$H$75</formula>
    </cfRule>
    <cfRule type="cellIs" dxfId="1468" priority="558" stopIfTrue="1" operator="lessThan">
      <formula>$G$75</formula>
    </cfRule>
  </conditionalFormatting>
  <conditionalFormatting sqref="E74">
    <cfRule type="cellIs" dxfId="1467" priority="555" stopIfTrue="1" operator="greaterThan">
      <formula>$H$74</formula>
    </cfRule>
    <cfRule type="cellIs" dxfId="1466" priority="556" stopIfTrue="1" operator="lessThan">
      <formula>$G$74</formula>
    </cfRule>
  </conditionalFormatting>
  <conditionalFormatting sqref="E73">
    <cfRule type="cellIs" dxfId="1465" priority="553" stopIfTrue="1" operator="greaterThan">
      <formula>$H$73</formula>
    </cfRule>
    <cfRule type="cellIs" dxfId="1464" priority="554" stopIfTrue="1" operator="lessThan">
      <formula>$G$73</formula>
    </cfRule>
  </conditionalFormatting>
  <conditionalFormatting sqref="E72">
    <cfRule type="cellIs" dxfId="1463" priority="551" stopIfTrue="1" operator="greaterThan">
      <formula>$H$72</formula>
    </cfRule>
    <cfRule type="cellIs" dxfId="1462" priority="552" stopIfTrue="1" operator="lessThan">
      <formula>$G$72</formula>
    </cfRule>
  </conditionalFormatting>
  <conditionalFormatting sqref="E71">
    <cfRule type="cellIs" dxfId="1461" priority="549" stopIfTrue="1" operator="greaterThan">
      <formula>$H$71</formula>
    </cfRule>
    <cfRule type="cellIs" dxfId="1460" priority="550" stopIfTrue="1" operator="lessThan">
      <formula>$G$71</formula>
    </cfRule>
  </conditionalFormatting>
  <conditionalFormatting sqref="E70">
    <cfRule type="cellIs" dxfId="1459" priority="547" stopIfTrue="1" operator="greaterThan">
      <formula>$H$70</formula>
    </cfRule>
    <cfRule type="cellIs" dxfId="1458" priority="548" stopIfTrue="1" operator="lessThan">
      <formula>$G$70</formula>
    </cfRule>
  </conditionalFormatting>
  <conditionalFormatting sqref="E69">
    <cfRule type="cellIs" dxfId="1457" priority="545" stopIfTrue="1" operator="greaterThan">
      <formula>$H$69</formula>
    </cfRule>
    <cfRule type="cellIs" dxfId="1456" priority="546" stopIfTrue="1" operator="lessThan">
      <formula>$G$69</formula>
    </cfRule>
  </conditionalFormatting>
  <conditionalFormatting sqref="E68">
    <cfRule type="cellIs" dxfId="1455" priority="543" stopIfTrue="1" operator="greaterThan">
      <formula>$H$68</formula>
    </cfRule>
    <cfRule type="cellIs" dxfId="1454" priority="544" stopIfTrue="1" operator="lessThan">
      <formula>$G$68</formula>
    </cfRule>
  </conditionalFormatting>
  <conditionalFormatting sqref="E67">
    <cfRule type="cellIs" dxfId="1453" priority="541" stopIfTrue="1" operator="greaterThan">
      <formula>$H$67</formula>
    </cfRule>
    <cfRule type="cellIs" dxfId="1452" priority="542" stopIfTrue="1" operator="lessThan">
      <formula>$G$67</formula>
    </cfRule>
  </conditionalFormatting>
  <conditionalFormatting sqref="E66">
    <cfRule type="cellIs" dxfId="1451" priority="539" stopIfTrue="1" operator="greaterThan">
      <formula>$H$66</formula>
    </cfRule>
    <cfRule type="cellIs" dxfId="1450" priority="540" stopIfTrue="1" operator="lessThan">
      <formula>$G$66</formula>
    </cfRule>
  </conditionalFormatting>
  <conditionalFormatting sqref="E65">
    <cfRule type="cellIs" dxfId="1449" priority="537" stopIfTrue="1" operator="greaterThan">
      <formula>$H$65</formula>
    </cfRule>
    <cfRule type="cellIs" dxfId="1448" priority="538" stopIfTrue="1" operator="lessThan">
      <formula>$G$65</formula>
    </cfRule>
  </conditionalFormatting>
  <conditionalFormatting sqref="E64">
    <cfRule type="cellIs" dxfId="1447" priority="535" stopIfTrue="1" operator="greaterThan">
      <formula>$H$64</formula>
    </cfRule>
    <cfRule type="cellIs" dxfId="1446" priority="536" stopIfTrue="1" operator="lessThan">
      <formula>$G$64</formula>
    </cfRule>
  </conditionalFormatting>
  <conditionalFormatting sqref="E63">
    <cfRule type="cellIs" dxfId="1445" priority="533" stopIfTrue="1" operator="greaterThan">
      <formula>$H$63</formula>
    </cfRule>
    <cfRule type="cellIs" dxfId="1444" priority="534" stopIfTrue="1" operator="lessThan">
      <formula>$G$63</formula>
    </cfRule>
  </conditionalFormatting>
  <conditionalFormatting sqref="E62">
    <cfRule type="cellIs" dxfId="1443" priority="531" stopIfTrue="1" operator="greaterThan">
      <formula>$H$62</formula>
    </cfRule>
    <cfRule type="cellIs" dxfId="1442" priority="532" stopIfTrue="1" operator="lessThan">
      <formula>$G$62</formula>
    </cfRule>
  </conditionalFormatting>
  <conditionalFormatting sqref="E61">
    <cfRule type="cellIs" dxfId="1441" priority="529" stopIfTrue="1" operator="greaterThan">
      <formula>$H$61</formula>
    </cfRule>
    <cfRule type="cellIs" dxfId="1440" priority="530" stopIfTrue="1" operator="lessThan">
      <formula>$G$61</formula>
    </cfRule>
  </conditionalFormatting>
  <conditionalFormatting sqref="E60">
    <cfRule type="cellIs" dxfId="1439" priority="527" stopIfTrue="1" operator="greaterThan">
      <formula>$H$60</formula>
    </cfRule>
    <cfRule type="cellIs" dxfId="1438" priority="528" stopIfTrue="1" operator="lessThan">
      <formula>$G$60</formula>
    </cfRule>
  </conditionalFormatting>
  <conditionalFormatting sqref="E59">
    <cfRule type="cellIs" dxfId="1437" priority="525" stopIfTrue="1" operator="greaterThan">
      <formula>$H$59</formula>
    </cfRule>
    <cfRule type="cellIs" dxfId="1436" priority="526" stopIfTrue="1" operator="lessThan">
      <formula>$G$59</formula>
    </cfRule>
  </conditionalFormatting>
  <conditionalFormatting sqref="E58">
    <cfRule type="cellIs" dxfId="1435" priority="523" stopIfTrue="1" operator="greaterThan">
      <formula>$H$58</formula>
    </cfRule>
    <cfRule type="cellIs" dxfId="1434" priority="524" stopIfTrue="1" operator="lessThan">
      <formula>$G$58</formula>
    </cfRule>
  </conditionalFormatting>
  <conditionalFormatting sqref="E57">
    <cfRule type="cellIs" dxfId="1433" priority="521" stopIfTrue="1" operator="greaterThan">
      <formula>$H$57</formula>
    </cfRule>
    <cfRule type="cellIs" dxfId="1432" priority="522" stopIfTrue="1" operator="lessThan">
      <formula>$G$57</formula>
    </cfRule>
  </conditionalFormatting>
  <conditionalFormatting sqref="E56">
    <cfRule type="cellIs" dxfId="1431" priority="519" stopIfTrue="1" operator="greaterThan">
      <formula>$H$56</formula>
    </cfRule>
    <cfRule type="cellIs" dxfId="1430" priority="520" stopIfTrue="1" operator="lessThan">
      <formula>$G$56</formula>
    </cfRule>
  </conditionalFormatting>
  <conditionalFormatting sqref="E55">
    <cfRule type="cellIs" dxfId="1429" priority="517" stopIfTrue="1" operator="greaterThan">
      <formula>$H$55</formula>
    </cfRule>
    <cfRule type="cellIs" dxfId="1428" priority="518" stopIfTrue="1" operator="lessThan">
      <formula>$G$55</formula>
    </cfRule>
  </conditionalFormatting>
  <conditionalFormatting sqref="E54">
    <cfRule type="cellIs" dxfId="1427" priority="515" stopIfTrue="1" operator="greaterThan">
      <formula>$H$54</formula>
    </cfRule>
    <cfRule type="cellIs" dxfId="1426" priority="516" stopIfTrue="1" operator="lessThan">
      <formula>$G$54</formula>
    </cfRule>
  </conditionalFormatting>
  <conditionalFormatting sqref="E53">
    <cfRule type="cellIs" dxfId="1425" priority="513" stopIfTrue="1" operator="greaterThan">
      <formula>$H$53</formula>
    </cfRule>
    <cfRule type="cellIs" dxfId="1424" priority="514" stopIfTrue="1" operator="lessThan">
      <formula>$G$53</formula>
    </cfRule>
  </conditionalFormatting>
  <conditionalFormatting sqref="E52">
    <cfRule type="cellIs" dxfId="1423" priority="511" stopIfTrue="1" operator="greaterThan">
      <formula>$H$52</formula>
    </cfRule>
    <cfRule type="cellIs" dxfId="1422" priority="512" stopIfTrue="1" operator="lessThan">
      <formula>$G$52</formula>
    </cfRule>
  </conditionalFormatting>
  <conditionalFormatting sqref="E51">
    <cfRule type="cellIs" dxfId="1421" priority="509" stopIfTrue="1" operator="greaterThan">
      <formula>$H$51</formula>
    </cfRule>
    <cfRule type="cellIs" dxfId="1420" priority="510" stopIfTrue="1" operator="lessThan">
      <formula>$G$51</formula>
    </cfRule>
  </conditionalFormatting>
  <conditionalFormatting sqref="E50">
    <cfRule type="cellIs" dxfId="1419" priority="507" stopIfTrue="1" operator="greaterThan">
      <formula>$H$50</formula>
    </cfRule>
    <cfRule type="cellIs" dxfId="1418" priority="508" stopIfTrue="1" operator="lessThan">
      <formula>$G$50</formula>
    </cfRule>
  </conditionalFormatting>
  <conditionalFormatting sqref="E49">
    <cfRule type="cellIs" dxfId="1417" priority="505" stopIfTrue="1" operator="greaterThan">
      <formula>$H$49</formula>
    </cfRule>
    <cfRule type="cellIs" dxfId="1416" priority="506" stopIfTrue="1" operator="lessThan">
      <formula>$G$49</formula>
    </cfRule>
  </conditionalFormatting>
  <conditionalFormatting sqref="E48">
    <cfRule type="cellIs" dxfId="1415" priority="503" stopIfTrue="1" operator="greaterThan">
      <formula>$H$48</formula>
    </cfRule>
    <cfRule type="cellIs" dxfId="1414" priority="504" stopIfTrue="1" operator="lessThan">
      <formula>$G$48</formula>
    </cfRule>
  </conditionalFormatting>
  <conditionalFormatting sqref="E47">
    <cfRule type="cellIs" dxfId="1413" priority="501" stopIfTrue="1" operator="greaterThan">
      <formula>$H$47</formula>
    </cfRule>
    <cfRule type="cellIs" dxfId="1412" priority="502" stopIfTrue="1" operator="lessThan">
      <formula>$G$47</formula>
    </cfRule>
  </conditionalFormatting>
  <conditionalFormatting sqref="E46">
    <cfRule type="cellIs" dxfId="1411" priority="499" stopIfTrue="1" operator="greaterThan">
      <formula>$H$46</formula>
    </cfRule>
    <cfRule type="cellIs" dxfId="1410" priority="500" stopIfTrue="1" operator="lessThan">
      <formula>$G$46</formula>
    </cfRule>
  </conditionalFormatting>
  <conditionalFormatting sqref="E45">
    <cfRule type="cellIs" dxfId="1409" priority="497" stopIfTrue="1" operator="greaterThan">
      <formula>$H$45</formula>
    </cfRule>
    <cfRule type="cellIs" dxfId="1408" priority="498" stopIfTrue="1" operator="lessThan">
      <formula>$G$45</formula>
    </cfRule>
  </conditionalFormatting>
  <conditionalFormatting sqref="E44">
    <cfRule type="cellIs" dxfId="1407" priority="496" stopIfTrue="1" operator="greaterThan">
      <formula>$H$44</formula>
    </cfRule>
    <cfRule type="cellIs" dxfId="1406" priority="693" stopIfTrue="1" operator="lessThan">
      <formula>$G$44</formula>
    </cfRule>
  </conditionalFormatting>
  <conditionalFormatting sqref="E43">
    <cfRule type="cellIs" dxfId="1405" priority="494" stopIfTrue="1" operator="greaterThan">
      <formula>$H$43</formula>
    </cfRule>
    <cfRule type="cellIs" dxfId="1404" priority="495" stopIfTrue="1" operator="lessThan">
      <formula>$G$43</formula>
    </cfRule>
  </conditionalFormatting>
  <conditionalFormatting sqref="E42">
    <cfRule type="cellIs" dxfId="1403" priority="492" stopIfTrue="1" operator="greaterThan">
      <formula>$H$42</formula>
    </cfRule>
    <cfRule type="cellIs" dxfId="1402" priority="493" stopIfTrue="1" operator="lessThan">
      <formula>$G$42</formula>
    </cfRule>
  </conditionalFormatting>
  <conditionalFormatting sqref="E41">
    <cfRule type="cellIs" dxfId="1401" priority="490" stopIfTrue="1" operator="greaterThan">
      <formula>$H$41</formula>
    </cfRule>
    <cfRule type="cellIs" dxfId="1400" priority="491" stopIfTrue="1" operator="lessThan">
      <formula>$G$41</formula>
    </cfRule>
  </conditionalFormatting>
  <conditionalFormatting sqref="E40">
    <cfRule type="cellIs" dxfId="1399" priority="488" stopIfTrue="1" operator="greaterThan">
      <formula>$H$40</formula>
    </cfRule>
    <cfRule type="cellIs" dxfId="1398" priority="489" stopIfTrue="1" operator="lessThan">
      <formula>$G$40</formula>
    </cfRule>
  </conditionalFormatting>
  <conditionalFormatting sqref="E39">
    <cfRule type="cellIs" dxfId="1397" priority="486" stopIfTrue="1" operator="greaterThan">
      <formula>$H$39</formula>
    </cfRule>
    <cfRule type="cellIs" dxfId="1396" priority="487" stopIfTrue="1" operator="lessThan">
      <formula>$G$39</formula>
    </cfRule>
  </conditionalFormatting>
  <conditionalFormatting sqref="E18">
    <cfRule type="cellIs" dxfId="1395" priority="395" operator="lessThan">
      <formula>$G$18</formula>
    </cfRule>
    <cfRule type="cellIs" dxfId="1394" priority="396" operator="greaterThan">
      <formula>$H$18</formula>
    </cfRule>
  </conditionalFormatting>
  <conditionalFormatting sqref="I19">
    <cfRule type="cellIs" dxfId="1393" priority="197" stopIfTrue="1" operator="lessThan">
      <formula>$K19</formula>
    </cfRule>
    <cfRule type="cellIs" dxfId="1392" priority="198" stopIfTrue="1" operator="greaterThan">
      <formula>$L19</formula>
    </cfRule>
  </conditionalFormatting>
  <conditionalFormatting sqref="I20">
    <cfRule type="cellIs" dxfId="1391" priority="195" stopIfTrue="1" operator="lessThan">
      <formula>$K20</formula>
    </cfRule>
    <cfRule type="cellIs" dxfId="1390" priority="196" stopIfTrue="1" operator="greaterThan">
      <formula>$L20</formula>
    </cfRule>
  </conditionalFormatting>
  <conditionalFormatting sqref="I21">
    <cfRule type="cellIs" dxfId="1389" priority="193" stopIfTrue="1" operator="lessThan">
      <formula>$K21</formula>
    </cfRule>
    <cfRule type="cellIs" dxfId="1388" priority="194" stopIfTrue="1" operator="greaterThan">
      <formula>$L21</formula>
    </cfRule>
  </conditionalFormatting>
  <conditionalFormatting sqref="I22">
    <cfRule type="cellIs" dxfId="1387" priority="191" stopIfTrue="1" operator="lessThan">
      <formula>$K22</formula>
    </cfRule>
    <cfRule type="cellIs" dxfId="1386" priority="192" stopIfTrue="1" operator="greaterThan">
      <formula>$L22</formula>
    </cfRule>
  </conditionalFormatting>
  <conditionalFormatting sqref="I23">
    <cfRule type="cellIs" dxfId="1385" priority="189" stopIfTrue="1" operator="lessThan">
      <formula>$K23</formula>
    </cfRule>
    <cfRule type="cellIs" dxfId="1384" priority="190" stopIfTrue="1" operator="greaterThan">
      <formula>$L23</formula>
    </cfRule>
  </conditionalFormatting>
  <conditionalFormatting sqref="I24">
    <cfRule type="cellIs" dxfId="1383" priority="187" stopIfTrue="1" operator="lessThan">
      <formula>$K24</formula>
    </cfRule>
    <cfRule type="cellIs" dxfId="1382" priority="188" stopIfTrue="1" operator="greaterThan">
      <formula>$L24</formula>
    </cfRule>
  </conditionalFormatting>
  <conditionalFormatting sqref="I25">
    <cfRule type="cellIs" dxfId="1381" priority="185" stopIfTrue="1" operator="lessThan">
      <formula>$K25</formula>
    </cfRule>
    <cfRule type="cellIs" dxfId="1380" priority="186" stopIfTrue="1" operator="greaterThan">
      <formula>$L25</formula>
    </cfRule>
  </conditionalFormatting>
  <conditionalFormatting sqref="I26">
    <cfRule type="cellIs" dxfId="1379" priority="183" stopIfTrue="1" operator="lessThan">
      <formula>$K26</formula>
    </cfRule>
    <cfRule type="cellIs" dxfId="1378" priority="184" stopIfTrue="1" operator="greaterThan">
      <formula>$L26</formula>
    </cfRule>
  </conditionalFormatting>
  <conditionalFormatting sqref="I27">
    <cfRule type="cellIs" dxfId="1377" priority="181" stopIfTrue="1" operator="lessThan">
      <formula>$K27</formula>
    </cfRule>
    <cfRule type="cellIs" dxfId="1376" priority="182" stopIfTrue="1" operator="greaterThan">
      <formula>$L27</formula>
    </cfRule>
  </conditionalFormatting>
  <conditionalFormatting sqref="I28">
    <cfRule type="cellIs" dxfId="1375" priority="179" stopIfTrue="1" operator="lessThan">
      <formula>$K28</formula>
    </cfRule>
    <cfRule type="cellIs" dxfId="1374" priority="180" stopIfTrue="1" operator="greaterThan">
      <formula>$L28</formula>
    </cfRule>
  </conditionalFormatting>
  <conditionalFormatting sqref="I29">
    <cfRule type="cellIs" dxfId="1373" priority="177" stopIfTrue="1" operator="lessThan">
      <formula>$K29</formula>
    </cfRule>
    <cfRule type="cellIs" dxfId="1372" priority="178" stopIfTrue="1" operator="greaterThan">
      <formula>$L29</formula>
    </cfRule>
  </conditionalFormatting>
  <conditionalFormatting sqref="I30">
    <cfRule type="cellIs" dxfId="1371" priority="175" stopIfTrue="1" operator="lessThan">
      <formula>$K30</formula>
    </cfRule>
    <cfRule type="cellIs" dxfId="1370" priority="176" stopIfTrue="1" operator="greaterThan">
      <formula>$L30</formula>
    </cfRule>
  </conditionalFormatting>
  <conditionalFormatting sqref="I31">
    <cfRule type="cellIs" dxfId="1369" priority="173" stopIfTrue="1" operator="lessThan">
      <formula>$K31</formula>
    </cfRule>
    <cfRule type="cellIs" dxfId="1368" priority="174" stopIfTrue="1" operator="greaterThan">
      <formula>$L31</formula>
    </cfRule>
  </conditionalFormatting>
  <conditionalFormatting sqref="I32">
    <cfRule type="cellIs" dxfId="1367" priority="171" stopIfTrue="1" operator="lessThan">
      <formula>$K32</formula>
    </cfRule>
    <cfRule type="cellIs" dxfId="1366" priority="172" stopIfTrue="1" operator="greaterThan">
      <formula>$L32</formula>
    </cfRule>
  </conditionalFormatting>
  <conditionalFormatting sqref="I33">
    <cfRule type="cellIs" dxfId="1365" priority="169" stopIfTrue="1" operator="lessThan">
      <formula>$K33</formula>
    </cfRule>
    <cfRule type="cellIs" dxfId="1364" priority="170" stopIfTrue="1" operator="greaterThan">
      <formula>$L33</formula>
    </cfRule>
  </conditionalFormatting>
  <conditionalFormatting sqref="I34">
    <cfRule type="cellIs" dxfId="1363" priority="167" stopIfTrue="1" operator="lessThan">
      <formula>$K34</formula>
    </cfRule>
    <cfRule type="cellIs" dxfId="1362" priority="168" stopIfTrue="1" operator="greaterThan">
      <formula>$L34</formula>
    </cfRule>
  </conditionalFormatting>
  <conditionalFormatting sqref="I35">
    <cfRule type="cellIs" dxfId="1361" priority="165" stopIfTrue="1" operator="lessThan">
      <formula>$K35</formula>
    </cfRule>
    <cfRule type="cellIs" dxfId="1360" priority="166" stopIfTrue="1" operator="greaterThan">
      <formula>$L35</formula>
    </cfRule>
  </conditionalFormatting>
  <conditionalFormatting sqref="I36">
    <cfRule type="cellIs" dxfId="1359" priority="163" stopIfTrue="1" operator="lessThan">
      <formula>$K36</formula>
    </cfRule>
    <cfRule type="cellIs" dxfId="1358" priority="164" stopIfTrue="1" operator="greaterThan">
      <formula>$L36</formula>
    </cfRule>
  </conditionalFormatting>
  <conditionalFormatting sqref="I37">
    <cfRule type="cellIs" dxfId="1357" priority="161" stopIfTrue="1" operator="lessThan">
      <formula>$K37</formula>
    </cfRule>
    <cfRule type="cellIs" dxfId="1356" priority="162" stopIfTrue="1" operator="greaterThan">
      <formula>$L37</formula>
    </cfRule>
  </conditionalFormatting>
  <conditionalFormatting sqref="I38">
    <cfRule type="cellIs" dxfId="1355" priority="159" stopIfTrue="1" operator="lessThan">
      <formula>$K38</formula>
    </cfRule>
    <cfRule type="cellIs" dxfId="1354" priority="160" stopIfTrue="1" operator="greaterThan">
      <formula>$L38</formula>
    </cfRule>
  </conditionalFormatting>
  <conditionalFormatting sqref="I39">
    <cfRule type="cellIs" dxfId="1353" priority="157" stopIfTrue="1" operator="lessThan">
      <formula>$K39</formula>
    </cfRule>
    <cfRule type="cellIs" dxfId="1352" priority="158" stopIfTrue="1" operator="greaterThan">
      <formula>$L39</formula>
    </cfRule>
  </conditionalFormatting>
  <conditionalFormatting sqref="I40">
    <cfRule type="cellIs" dxfId="1351" priority="155" stopIfTrue="1" operator="lessThan">
      <formula>$K40</formula>
    </cfRule>
    <cfRule type="cellIs" dxfId="1350" priority="156" stopIfTrue="1" operator="greaterThan">
      <formula>$L40</formula>
    </cfRule>
  </conditionalFormatting>
  <conditionalFormatting sqref="I41">
    <cfRule type="cellIs" dxfId="1349" priority="153" stopIfTrue="1" operator="lessThan">
      <formula>$K41</formula>
    </cfRule>
    <cfRule type="cellIs" dxfId="1348" priority="154" stopIfTrue="1" operator="greaterThan">
      <formula>$L41</formula>
    </cfRule>
  </conditionalFormatting>
  <conditionalFormatting sqref="I42">
    <cfRule type="cellIs" dxfId="1347" priority="151" stopIfTrue="1" operator="lessThan">
      <formula>$K42</formula>
    </cfRule>
    <cfRule type="cellIs" dxfId="1346" priority="152" stopIfTrue="1" operator="greaterThan">
      <formula>$L42</formula>
    </cfRule>
  </conditionalFormatting>
  <conditionalFormatting sqref="I43">
    <cfRule type="cellIs" dxfId="1345" priority="149" stopIfTrue="1" operator="lessThan">
      <formula>$K43</formula>
    </cfRule>
    <cfRule type="cellIs" dxfId="1344" priority="150" stopIfTrue="1" operator="greaterThan">
      <formula>$L43</formula>
    </cfRule>
  </conditionalFormatting>
  <conditionalFormatting sqref="I44">
    <cfRule type="cellIs" dxfId="1343" priority="147" stopIfTrue="1" operator="lessThan">
      <formula>$K44</formula>
    </cfRule>
    <cfRule type="cellIs" dxfId="1342" priority="148" stopIfTrue="1" operator="greaterThan">
      <formula>$L44</formula>
    </cfRule>
  </conditionalFormatting>
  <conditionalFormatting sqref="I45">
    <cfRule type="cellIs" dxfId="1341" priority="145" stopIfTrue="1" operator="lessThan">
      <formula>$K45</formula>
    </cfRule>
    <cfRule type="cellIs" dxfId="1340" priority="146" stopIfTrue="1" operator="greaterThan">
      <formula>$L45</formula>
    </cfRule>
  </conditionalFormatting>
  <conditionalFormatting sqref="I46">
    <cfRule type="cellIs" dxfId="1339" priority="143" stopIfTrue="1" operator="lessThan">
      <formula>$K46</formula>
    </cfRule>
    <cfRule type="cellIs" dxfId="1338" priority="144" stopIfTrue="1" operator="greaterThan">
      <formula>$L46</formula>
    </cfRule>
  </conditionalFormatting>
  <conditionalFormatting sqref="I47">
    <cfRule type="cellIs" dxfId="1337" priority="141" stopIfTrue="1" operator="lessThan">
      <formula>$K47</formula>
    </cfRule>
    <cfRule type="cellIs" dxfId="1336" priority="142" stopIfTrue="1" operator="greaterThan">
      <formula>$L47</formula>
    </cfRule>
  </conditionalFormatting>
  <conditionalFormatting sqref="I48">
    <cfRule type="cellIs" dxfId="1335" priority="139" stopIfTrue="1" operator="lessThan">
      <formula>$K48</formula>
    </cfRule>
    <cfRule type="cellIs" dxfId="1334" priority="140" stopIfTrue="1" operator="greaterThan">
      <formula>$L48</formula>
    </cfRule>
  </conditionalFormatting>
  <conditionalFormatting sqref="I49">
    <cfRule type="cellIs" dxfId="1333" priority="137" stopIfTrue="1" operator="lessThan">
      <formula>$K49</formula>
    </cfRule>
    <cfRule type="cellIs" dxfId="1332" priority="138" stopIfTrue="1" operator="greaterThan">
      <formula>$L49</formula>
    </cfRule>
  </conditionalFormatting>
  <conditionalFormatting sqref="I50">
    <cfRule type="cellIs" dxfId="1331" priority="135" stopIfTrue="1" operator="lessThan">
      <formula>$K50</formula>
    </cfRule>
    <cfRule type="cellIs" dxfId="1330" priority="136" stopIfTrue="1" operator="greaterThan">
      <formula>$L50</formula>
    </cfRule>
  </conditionalFormatting>
  <conditionalFormatting sqref="I51">
    <cfRule type="cellIs" dxfId="1329" priority="133" stopIfTrue="1" operator="lessThan">
      <formula>$K51</formula>
    </cfRule>
    <cfRule type="cellIs" dxfId="1328" priority="134" stopIfTrue="1" operator="greaterThan">
      <formula>$L51</formula>
    </cfRule>
  </conditionalFormatting>
  <conditionalFormatting sqref="I52">
    <cfRule type="cellIs" dxfId="1327" priority="131" stopIfTrue="1" operator="lessThan">
      <formula>$K52</formula>
    </cfRule>
    <cfRule type="cellIs" dxfId="1326" priority="132" stopIfTrue="1" operator="greaterThan">
      <formula>$L52</formula>
    </cfRule>
  </conditionalFormatting>
  <conditionalFormatting sqref="I53">
    <cfRule type="cellIs" dxfId="1325" priority="129" stopIfTrue="1" operator="lessThan">
      <formula>$K53</formula>
    </cfRule>
    <cfRule type="cellIs" dxfId="1324" priority="130" stopIfTrue="1" operator="greaterThan">
      <formula>$L53</formula>
    </cfRule>
  </conditionalFormatting>
  <conditionalFormatting sqref="I54">
    <cfRule type="cellIs" dxfId="1323" priority="127" stopIfTrue="1" operator="lessThan">
      <formula>$K54</formula>
    </cfRule>
    <cfRule type="cellIs" dxfId="1322" priority="128" stopIfTrue="1" operator="greaterThan">
      <formula>$L54</formula>
    </cfRule>
  </conditionalFormatting>
  <conditionalFormatting sqref="I55">
    <cfRule type="cellIs" dxfId="1321" priority="125" stopIfTrue="1" operator="lessThan">
      <formula>$K55</formula>
    </cfRule>
    <cfRule type="cellIs" dxfId="1320" priority="126" stopIfTrue="1" operator="greaterThan">
      <formula>$L55</formula>
    </cfRule>
  </conditionalFormatting>
  <conditionalFormatting sqref="I56">
    <cfRule type="cellIs" dxfId="1319" priority="123" stopIfTrue="1" operator="lessThan">
      <formula>$K56</formula>
    </cfRule>
    <cfRule type="cellIs" dxfId="1318" priority="124" stopIfTrue="1" operator="greaterThan">
      <formula>$L56</formula>
    </cfRule>
  </conditionalFormatting>
  <conditionalFormatting sqref="I57">
    <cfRule type="cellIs" dxfId="1317" priority="121" stopIfTrue="1" operator="lessThan">
      <formula>$K57</formula>
    </cfRule>
    <cfRule type="cellIs" dxfId="1316" priority="122" stopIfTrue="1" operator="greaterThan">
      <formula>$L57</formula>
    </cfRule>
  </conditionalFormatting>
  <conditionalFormatting sqref="I58">
    <cfRule type="cellIs" dxfId="1315" priority="119" stopIfTrue="1" operator="lessThan">
      <formula>$K58</formula>
    </cfRule>
    <cfRule type="cellIs" dxfId="1314" priority="120" stopIfTrue="1" operator="greaterThan">
      <formula>$L58</formula>
    </cfRule>
  </conditionalFormatting>
  <conditionalFormatting sqref="I59">
    <cfRule type="cellIs" dxfId="1313" priority="117" stopIfTrue="1" operator="lessThan">
      <formula>$K59</formula>
    </cfRule>
    <cfRule type="cellIs" dxfId="1312" priority="118" stopIfTrue="1" operator="greaterThan">
      <formula>$L59</formula>
    </cfRule>
  </conditionalFormatting>
  <conditionalFormatting sqref="I60">
    <cfRule type="cellIs" dxfId="1311" priority="115" stopIfTrue="1" operator="lessThan">
      <formula>$K60</formula>
    </cfRule>
    <cfRule type="cellIs" dxfId="1310" priority="116" stopIfTrue="1" operator="greaterThan">
      <formula>$L60</formula>
    </cfRule>
  </conditionalFormatting>
  <conditionalFormatting sqref="I61">
    <cfRule type="cellIs" dxfId="1309" priority="113" stopIfTrue="1" operator="lessThan">
      <formula>$K61</formula>
    </cfRule>
    <cfRule type="cellIs" dxfId="1308" priority="114" stopIfTrue="1" operator="greaterThan">
      <formula>$L61</formula>
    </cfRule>
  </conditionalFormatting>
  <conditionalFormatting sqref="I62">
    <cfRule type="cellIs" dxfId="1307" priority="111" stopIfTrue="1" operator="lessThan">
      <formula>$K62</formula>
    </cfRule>
    <cfRule type="cellIs" dxfId="1306" priority="112" stopIfTrue="1" operator="greaterThan">
      <formula>$L62</formula>
    </cfRule>
  </conditionalFormatting>
  <conditionalFormatting sqref="I63">
    <cfRule type="cellIs" dxfId="1305" priority="109" stopIfTrue="1" operator="lessThan">
      <formula>$K63</formula>
    </cfRule>
    <cfRule type="cellIs" dxfId="1304" priority="110" stopIfTrue="1" operator="greaterThan">
      <formula>$L63</formula>
    </cfRule>
  </conditionalFormatting>
  <conditionalFormatting sqref="I64">
    <cfRule type="cellIs" dxfId="1303" priority="107" stopIfTrue="1" operator="lessThan">
      <formula>$K64</formula>
    </cfRule>
    <cfRule type="cellIs" dxfId="1302" priority="108" stopIfTrue="1" operator="greaterThan">
      <formula>$L64</formula>
    </cfRule>
  </conditionalFormatting>
  <conditionalFormatting sqref="I65">
    <cfRule type="cellIs" dxfId="1301" priority="105" stopIfTrue="1" operator="lessThan">
      <formula>$K65</formula>
    </cfRule>
    <cfRule type="cellIs" dxfId="1300" priority="106" stopIfTrue="1" operator="greaterThan">
      <formula>$L65</formula>
    </cfRule>
  </conditionalFormatting>
  <conditionalFormatting sqref="I66">
    <cfRule type="cellIs" dxfId="1299" priority="103" stopIfTrue="1" operator="lessThan">
      <formula>$K66</formula>
    </cfRule>
    <cfRule type="cellIs" dxfId="1298" priority="104" stopIfTrue="1" operator="greaterThan">
      <formula>$L66</formula>
    </cfRule>
  </conditionalFormatting>
  <conditionalFormatting sqref="I67">
    <cfRule type="cellIs" dxfId="1297" priority="101" stopIfTrue="1" operator="lessThan">
      <formula>$K67</formula>
    </cfRule>
    <cfRule type="cellIs" dxfId="1296" priority="102" stopIfTrue="1" operator="greaterThan">
      <formula>$L67</formula>
    </cfRule>
  </conditionalFormatting>
  <conditionalFormatting sqref="I68">
    <cfRule type="cellIs" dxfId="1295" priority="99" stopIfTrue="1" operator="lessThan">
      <formula>$K68</formula>
    </cfRule>
    <cfRule type="cellIs" dxfId="1294" priority="100" stopIfTrue="1" operator="greaterThan">
      <formula>$L68</formula>
    </cfRule>
  </conditionalFormatting>
  <conditionalFormatting sqref="I69">
    <cfRule type="cellIs" dxfId="1293" priority="97" stopIfTrue="1" operator="lessThan">
      <formula>$K69</formula>
    </cfRule>
    <cfRule type="cellIs" dxfId="1292" priority="98" stopIfTrue="1" operator="greaterThan">
      <formula>$L69</formula>
    </cfRule>
  </conditionalFormatting>
  <conditionalFormatting sqref="I70">
    <cfRule type="cellIs" dxfId="1291" priority="95" stopIfTrue="1" operator="lessThan">
      <formula>$K70</formula>
    </cfRule>
    <cfRule type="cellIs" dxfId="1290" priority="96" stopIfTrue="1" operator="greaterThan">
      <formula>$L70</formula>
    </cfRule>
  </conditionalFormatting>
  <conditionalFormatting sqref="I71">
    <cfRule type="cellIs" dxfId="1289" priority="93" stopIfTrue="1" operator="lessThan">
      <formula>$K71</formula>
    </cfRule>
    <cfRule type="cellIs" dxfId="1288" priority="94" stopIfTrue="1" operator="greaterThan">
      <formula>$L71</formula>
    </cfRule>
  </conditionalFormatting>
  <conditionalFormatting sqref="I72">
    <cfRule type="cellIs" dxfId="1287" priority="91" stopIfTrue="1" operator="lessThan">
      <formula>$K72</formula>
    </cfRule>
    <cfRule type="cellIs" dxfId="1286" priority="92" stopIfTrue="1" operator="greaterThan">
      <formula>$L72</formula>
    </cfRule>
  </conditionalFormatting>
  <conditionalFormatting sqref="I73">
    <cfRule type="cellIs" dxfId="1285" priority="89" stopIfTrue="1" operator="lessThan">
      <formula>$K73</formula>
    </cfRule>
    <cfRule type="cellIs" dxfId="1284" priority="90" stopIfTrue="1" operator="greaterThan">
      <formula>$L73</formula>
    </cfRule>
  </conditionalFormatting>
  <conditionalFormatting sqref="I74">
    <cfRule type="cellIs" dxfId="1283" priority="87" stopIfTrue="1" operator="lessThan">
      <formula>$K74</formula>
    </cfRule>
    <cfRule type="cellIs" dxfId="1282" priority="88" stopIfTrue="1" operator="greaterThan">
      <formula>$L74</formula>
    </cfRule>
  </conditionalFormatting>
  <conditionalFormatting sqref="I75">
    <cfRule type="cellIs" dxfId="1281" priority="85" stopIfTrue="1" operator="lessThan">
      <formula>$K75</formula>
    </cfRule>
    <cfRule type="cellIs" dxfId="1280" priority="86" stopIfTrue="1" operator="greaterThan">
      <formula>$L75</formula>
    </cfRule>
  </conditionalFormatting>
  <conditionalFormatting sqref="I76">
    <cfRule type="cellIs" dxfId="1279" priority="83" stopIfTrue="1" operator="lessThan">
      <formula>$K76</formula>
    </cfRule>
    <cfRule type="cellIs" dxfId="1278" priority="84" stopIfTrue="1" operator="greaterThan">
      <formula>$L76</formula>
    </cfRule>
  </conditionalFormatting>
  <conditionalFormatting sqref="I77">
    <cfRule type="cellIs" dxfId="1277" priority="81" stopIfTrue="1" operator="lessThan">
      <formula>$K77</formula>
    </cfRule>
    <cfRule type="cellIs" dxfId="1276" priority="82" stopIfTrue="1" operator="greaterThan">
      <formula>$L77</formula>
    </cfRule>
  </conditionalFormatting>
  <conditionalFormatting sqref="I78">
    <cfRule type="cellIs" dxfId="1275" priority="79" stopIfTrue="1" operator="lessThan">
      <formula>$K78</formula>
    </cfRule>
    <cfRule type="cellIs" dxfId="1274" priority="80" stopIfTrue="1" operator="greaterThan">
      <formula>$L78</formula>
    </cfRule>
  </conditionalFormatting>
  <conditionalFormatting sqref="I79">
    <cfRule type="cellIs" dxfId="1273" priority="77" stopIfTrue="1" operator="lessThan">
      <formula>$K79</formula>
    </cfRule>
    <cfRule type="cellIs" dxfId="1272" priority="78" stopIfTrue="1" operator="greaterThan">
      <formula>$L79</formula>
    </cfRule>
  </conditionalFormatting>
  <conditionalFormatting sqref="I80">
    <cfRule type="cellIs" dxfId="1271" priority="75" stopIfTrue="1" operator="lessThan">
      <formula>$K80</formula>
    </cfRule>
    <cfRule type="cellIs" dxfId="1270" priority="76" stopIfTrue="1" operator="greaterThan">
      <formula>$L80</formula>
    </cfRule>
  </conditionalFormatting>
  <conditionalFormatting sqref="I81">
    <cfRule type="cellIs" dxfId="1269" priority="73" stopIfTrue="1" operator="lessThan">
      <formula>$K81</formula>
    </cfRule>
    <cfRule type="cellIs" dxfId="1268" priority="74" stopIfTrue="1" operator="greaterThan">
      <formula>$L81</formula>
    </cfRule>
  </conditionalFormatting>
  <conditionalFormatting sqref="I82">
    <cfRule type="cellIs" dxfId="1267" priority="71" stopIfTrue="1" operator="lessThan">
      <formula>$K82</formula>
    </cfRule>
    <cfRule type="cellIs" dxfId="1266" priority="72" stopIfTrue="1" operator="greaterThan">
      <formula>$L82</formula>
    </cfRule>
  </conditionalFormatting>
  <conditionalFormatting sqref="I83">
    <cfRule type="cellIs" dxfId="1265" priority="69" stopIfTrue="1" operator="lessThan">
      <formula>$K83</formula>
    </cfRule>
    <cfRule type="cellIs" dxfId="1264" priority="70" stopIfTrue="1" operator="greaterThan">
      <formula>$L83</formula>
    </cfRule>
  </conditionalFormatting>
  <conditionalFormatting sqref="I84">
    <cfRule type="cellIs" dxfId="1263" priority="67" stopIfTrue="1" operator="lessThan">
      <formula>$K84</formula>
    </cfRule>
    <cfRule type="cellIs" dxfId="1262" priority="68" stopIfTrue="1" operator="greaterThan">
      <formula>$L84</formula>
    </cfRule>
  </conditionalFormatting>
  <conditionalFormatting sqref="I85">
    <cfRule type="cellIs" dxfId="1261" priority="65" stopIfTrue="1" operator="lessThan">
      <formula>$K85</formula>
    </cfRule>
    <cfRule type="cellIs" dxfId="1260" priority="66" stopIfTrue="1" operator="greaterThan">
      <formula>$L85</formula>
    </cfRule>
  </conditionalFormatting>
  <conditionalFormatting sqref="I86">
    <cfRule type="cellIs" dxfId="1259" priority="63" stopIfTrue="1" operator="lessThan">
      <formula>$K86</formula>
    </cfRule>
    <cfRule type="cellIs" dxfId="1258" priority="64" stopIfTrue="1" operator="greaterThan">
      <formula>$L86</formula>
    </cfRule>
  </conditionalFormatting>
  <conditionalFormatting sqref="I87">
    <cfRule type="cellIs" dxfId="1257" priority="61" stopIfTrue="1" operator="lessThan">
      <formula>$K87</formula>
    </cfRule>
    <cfRule type="cellIs" dxfId="1256" priority="62" stopIfTrue="1" operator="greaterThan">
      <formula>$L87</formula>
    </cfRule>
  </conditionalFormatting>
  <conditionalFormatting sqref="I88">
    <cfRule type="cellIs" dxfId="1255" priority="59" stopIfTrue="1" operator="lessThan">
      <formula>$K88</formula>
    </cfRule>
    <cfRule type="cellIs" dxfId="1254" priority="60" stopIfTrue="1" operator="greaterThan">
      <formula>$L88</formula>
    </cfRule>
  </conditionalFormatting>
  <conditionalFormatting sqref="I89">
    <cfRule type="cellIs" dxfId="1253" priority="57" stopIfTrue="1" operator="lessThan">
      <formula>$K89</formula>
    </cfRule>
    <cfRule type="cellIs" dxfId="1252" priority="58" stopIfTrue="1" operator="greaterThan">
      <formula>$L89</formula>
    </cfRule>
  </conditionalFormatting>
  <conditionalFormatting sqref="I90">
    <cfRule type="cellIs" dxfId="1251" priority="55" stopIfTrue="1" operator="lessThan">
      <formula>$K90</formula>
    </cfRule>
    <cfRule type="cellIs" dxfId="1250" priority="56" stopIfTrue="1" operator="greaterThan">
      <formula>$L90</formula>
    </cfRule>
  </conditionalFormatting>
  <conditionalFormatting sqref="I91">
    <cfRule type="cellIs" dxfId="1249" priority="53" stopIfTrue="1" operator="lessThan">
      <formula>$K91</formula>
    </cfRule>
    <cfRule type="cellIs" dxfId="1248" priority="54" stopIfTrue="1" operator="greaterThan">
      <formula>$L91</formula>
    </cfRule>
  </conditionalFormatting>
  <conditionalFormatting sqref="I92">
    <cfRule type="cellIs" dxfId="1247" priority="51" stopIfTrue="1" operator="lessThan">
      <formula>$K92</formula>
    </cfRule>
    <cfRule type="cellIs" dxfId="1246" priority="52" stopIfTrue="1" operator="greaterThan">
      <formula>$L92</formula>
    </cfRule>
  </conditionalFormatting>
  <conditionalFormatting sqref="I93">
    <cfRule type="cellIs" dxfId="1245" priority="49" stopIfTrue="1" operator="lessThan">
      <formula>$K93</formula>
    </cfRule>
    <cfRule type="cellIs" dxfId="1244" priority="50" stopIfTrue="1" operator="greaterThan">
      <formula>$L93</formula>
    </cfRule>
  </conditionalFormatting>
  <conditionalFormatting sqref="I94">
    <cfRule type="cellIs" dxfId="1243" priority="47" stopIfTrue="1" operator="lessThan">
      <formula>$K94</formula>
    </cfRule>
    <cfRule type="cellIs" dxfId="1242" priority="48" stopIfTrue="1" operator="greaterThan">
      <formula>$L94</formula>
    </cfRule>
  </conditionalFormatting>
  <conditionalFormatting sqref="I95">
    <cfRule type="cellIs" dxfId="1241" priority="45" stopIfTrue="1" operator="lessThan">
      <formula>$K95</formula>
    </cfRule>
    <cfRule type="cellIs" dxfId="1240" priority="46" stopIfTrue="1" operator="greaterThan">
      <formula>$L95</formula>
    </cfRule>
  </conditionalFormatting>
  <conditionalFormatting sqref="I96">
    <cfRule type="cellIs" dxfId="1239" priority="43" stopIfTrue="1" operator="lessThan">
      <formula>$K96</formula>
    </cfRule>
    <cfRule type="cellIs" dxfId="1238" priority="44" stopIfTrue="1" operator="greaterThan">
      <formula>$L96</formula>
    </cfRule>
  </conditionalFormatting>
  <conditionalFormatting sqref="I97">
    <cfRule type="cellIs" dxfId="1237" priority="41" stopIfTrue="1" operator="lessThan">
      <formula>$K97</formula>
    </cfRule>
    <cfRule type="cellIs" dxfId="1236" priority="42" stopIfTrue="1" operator="greaterThan">
      <formula>$L97</formula>
    </cfRule>
  </conditionalFormatting>
  <conditionalFormatting sqref="I98">
    <cfRule type="cellIs" dxfId="1235" priority="39" stopIfTrue="1" operator="lessThan">
      <formula>$K98</formula>
    </cfRule>
    <cfRule type="cellIs" dxfId="1234" priority="40" stopIfTrue="1" operator="greaterThan">
      <formula>$L98</formula>
    </cfRule>
  </conditionalFormatting>
  <conditionalFormatting sqref="I99">
    <cfRule type="cellIs" dxfId="1233" priority="37" stopIfTrue="1" operator="lessThan">
      <formula>$K99</formula>
    </cfRule>
    <cfRule type="cellIs" dxfId="1232" priority="38" stopIfTrue="1" operator="greaterThan">
      <formula>$L99</formula>
    </cfRule>
  </conditionalFormatting>
  <conditionalFormatting sqref="I100">
    <cfRule type="cellIs" dxfId="1231" priority="35" stopIfTrue="1" operator="lessThan">
      <formula>$K100</formula>
    </cfRule>
    <cfRule type="cellIs" dxfId="1230" priority="36" stopIfTrue="1" operator="greaterThan">
      <formula>$L100</formula>
    </cfRule>
  </conditionalFormatting>
  <conditionalFormatting sqref="I101">
    <cfRule type="cellIs" dxfId="1229" priority="33" stopIfTrue="1" operator="lessThan">
      <formula>$K101</formula>
    </cfRule>
    <cfRule type="cellIs" dxfId="1228" priority="34" stopIfTrue="1" operator="greaterThan">
      <formula>$L101</formula>
    </cfRule>
  </conditionalFormatting>
  <conditionalFormatting sqref="I102">
    <cfRule type="cellIs" dxfId="1227" priority="31" stopIfTrue="1" operator="lessThan">
      <formula>$K102</formula>
    </cfRule>
    <cfRule type="cellIs" dxfId="1226" priority="32" stopIfTrue="1" operator="greaterThan">
      <formula>$L102</formula>
    </cfRule>
  </conditionalFormatting>
  <conditionalFormatting sqref="I103">
    <cfRule type="cellIs" dxfId="1225" priority="29" stopIfTrue="1" operator="lessThan">
      <formula>$K103</formula>
    </cfRule>
    <cfRule type="cellIs" dxfId="1224" priority="30" stopIfTrue="1" operator="greaterThan">
      <formula>$L103</formula>
    </cfRule>
  </conditionalFormatting>
  <conditionalFormatting sqref="I104">
    <cfRule type="cellIs" dxfId="1223" priority="27" stopIfTrue="1" operator="lessThan">
      <formula>$K104</formula>
    </cfRule>
    <cfRule type="cellIs" dxfId="1222" priority="28" stopIfTrue="1" operator="greaterThan">
      <formula>$L104</formula>
    </cfRule>
  </conditionalFormatting>
  <conditionalFormatting sqref="I105">
    <cfRule type="cellIs" dxfId="1221" priority="25" stopIfTrue="1" operator="lessThan">
      <formula>$K105</formula>
    </cfRule>
    <cfRule type="cellIs" dxfId="1220" priority="26" stopIfTrue="1" operator="greaterThan">
      <formula>$L105</formula>
    </cfRule>
  </conditionalFormatting>
  <conditionalFormatting sqref="I106">
    <cfRule type="cellIs" dxfId="1219" priority="23" stopIfTrue="1" operator="lessThan">
      <formula>$K106</formula>
    </cfRule>
    <cfRule type="cellIs" dxfId="1218" priority="24" stopIfTrue="1" operator="greaterThan">
      <formula>$L106</formula>
    </cfRule>
  </conditionalFormatting>
  <conditionalFormatting sqref="I107">
    <cfRule type="cellIs" dxfId="1217" priority="21" stopIfTrue="1" operator="lessThan">
      <formula>$K107</formula>
    </cfRule>
    <cfRule type="cellIs" dxfId="1216" priority="22" stopIfTrue="1" operator="greaterThan">
      <formula>$L107</formula>
    </cfRule>
  </conditionalFormatting>
  <conditionalFormatting sqref="I108">
    <cfRule type="cellIs" dxfId="1215" priority="19" stopIfTrue="1" operator="lessThan">
      <formula>$K108</formula>
    </cfRule>
    <cfRule type="cellIs" dxfId="1214" priority="20" stopIfTrue="1" operator="greaterThan">
      <formula>$L108</formula>
    </cfRule>
  </conditionalFormatting>
  <conditionalFormatting sqref="I109">
    <cfRule type="cellIs" dxfId="1213" priority="17" stopIfTrue="1" operator="lessThan">
      <formula>$K109</formula>
    </cfRule>
    <cfRule type="cellIs" dxfId="1212" priority="18" stopIfTrue="1" operator="greaterThan">
      <formula>$L109</formula>
    </cfRule>
  </conditionalFormatting>
  <conditionalFormatting sqref="I110">
    <cfRule type="cellIs" dxfId="1211" priority="15" stopIfTrue="1" operator="lessThan">
      <formula>$K110</formula>
    </cfRule>
    <cfRule type="cellIs" dxfId="1210" priority="16" stopIfTrue="1" operator="greaterThan">
      <formula>$L110</formula>
    </cfRule>
  </conditionalFormatting>
  <conditionalFormatting sqref="I111">
    <cfRule type="cellIs" dxfId="1209" priority="13" stopIfTrue="1" operator="lessThan">
      <formula>$K111</formula>
    </cfRule>
    <cfRule type="cellIs" dxfId="1208" priority="14" stopIfTrue="1" operator="greaterThan">
      <formula>$L111</formula>
    </cfRule>
  </conditionalFormatting>
  <conditionalFormatting sqref="I112">
    <cfRule type="cellIs" dxfId="1207" priority="11" stopIfTrue="1" operator="lessThan">
      <formula>$K112</formula>
    </cfRule>
    <cfRule type="cellIs" dxfId="1206" priority="12" stopIfTrue="1" operator="greaterThan">
      <formula>$L112</formula>
    </cfRule>
  </conditionalFormatting>
  <conditionalFormatting sqref="I113">
    <cfRule type="cellIs" dxfId="1205" priority="9" stopIfTrue="1" operator="lessThan">
      <formula>$K113</formula>
    </cfRule>
    <cfRule type="cellIs" dxfId="1204" priority="10" stopIfTrue="1" operator="greaterThan">
      <formula>$L113</formula>
    </cfRule>
  </conditionalFormatting>
  <conditionalFormatting sqref="I114">
    <cfRule type="cellIs" dxfId="1203" priority="7" stopIfTrue="1" operator="lessThan">
      <formula>$K114</formula>
    </cfRule>
    <cfRule type="cellIs" dxfId="1202" priority="8" stopIfTrue="1" operator="greaterThan">
      <formula>$L114</formula>
    </cfRule>
  </conditionalFormatting>
  <conditionalFormatting sqref="I115">
    <cfRule type="cellIs" dxfId="1201" priority="5" stopIfTrue="1" operator="lessThan">
      <formula>$K115</formula>
    </cfRule>
    <cfRule type="cellIs" dxfId="1200" priority="6" stopIfTrue="1" operator="greaterThan">
      <formula>$L115</formula>
    </cfRule>
  </conditionalFormatting>
  <conditionalFormatting sqref="I116">
    <cfRule type="cellIs" dxfId="1199" priority="3" stopIfTrue="1" operator="lessThan">
      <formula>$K116</formula>
    </cfRule>
    <cfRule type="cellIs" dxfId="1198" priority="4" stopIfTrue="1" operator="greaterThan">
      <formula>$L116</formula>
    </cfRule>
  </conditionalFormatting>
  <conditionalFormatting sqref="I117">
    <cfRule type="cellIs" dxfId="1197" priority="1" stopIfTrue="1" operator="lessThan">
      <formula>$K117</formula>
    </cfRule>
    <cfRule type="cellIs" dxfId="1196" priority="2" stopIfTrue="1" operator="greaterThan">
      <formula>$L117</formula>
    </cfRule>
  </conditionalFormatting>
  <dataValidations count="2">
    <dataValidation type="list" allowBlank="1" showInputMessage="1" showErrorMessage="1" sqref="E11" xr:uid="{00000000-0002-0000-0E00-000000000000}">
      <formula1>$O$4:$O$5</formula1>
    </dataValidation>
    <dataValidation type="list" allowBlank="1" showInputMessage="1" showErrorMessage="1" sqref="P62" xr:uid="{00000000-0002-0000-0E00-000001000000}">
      <formula1>$P$63:$P$65</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AJ138"/>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row>
    <row r="3" spans="1:30" ht="18.75" x14ac:dyDescent="0.3">
      <c r="A3" s="5"/>
      <c r="B3" s="4" t="s">
        <v>52</v>
      </c>
      <c r="C3" s="5"/>
      <c r="D3" s="5"/>
      <c r="E3" s="5"/>
      <c r="F3" s="5"/>
      <c r="G3" s="5"/>
      <c r="H3" s="5"/>
      <c r="I3" s="5"/>
      <c r="J3" s="5"/>
      <c r="K3" s="5"/>
      <c r="L3" s="5"/>
      <c r="M3" s="5"/>
      <c r="N3" s="5"/>
      <c r="O3" s="5"/>
      <c r="P3" s="5"/>
      <c r="Q3" s="5"/>
      <c r="R3" s="5"/>
      <c r="S3" s="5"/>
      <c r="T3" s="5"/>
      <c r="U3" s="5"/>
      <c r="V3" s="5"/>
      <c r="W3" s="5"/>
      <c r="X3" s="5"/>
      <c r="Y3" s="5"/>
    </row>
    <row r="4" spans="1:30" ht="18.75" x14ac:dyDescent="0.3">
      <c r="A4" s="5"/>
      <c r="B4" s="4"/>
      <c r="C4" s="5"/>
      <c r="D4" s="5"/>
      <c r="E4" s="5"/>
      <c r="F4" s="5"/>
      <c r="G4" s="5"/>
      <c r="H4" s="5"/>
      <c r="I4" s="5"/>
      <c r="J4" s="5"/>
      <c r="K4" s="5"/>
      <c r="L4" s="5"/>
      <c r="M4" s="5"/>
      <c r="N4" s="5"/>
      <c r="O4" s="38"/>
      <c r="P4" s="5"/>
      <c r="Q4" s="5"/>
      <c r="R4" s="5"/>
      <c r="S4" s="5"/>
      <c r="T4" s="5"/>
      <c r="U4" s="5"/>
      <c r="V4" s="5"/>
      <c r="W4" s="5"/>
      <c r="X4" s="5"/>
      <c r="Y4" s="5"/>
    </row>
    <row r="5" spans="1:30" ht="18.75" x14ac:dyDescent="0.3">
      <c r="A5" s="5"/>
      <c r="B5" s="61" t="s">
        <v>287</v>
      </c>
      <c r="C5" s="61"/>
      <c r="D5" s="60"/>
      <c r="E5" s="60"/>
      <c r="F5" s="60"/>
      <c r="G5" s="60"/>
      <c r="H5" s="60"/>
      <c r="I5" s="60"/>
      <c r="J5" s="60"/>
      <c r="K5" s="60"/>
      <c r="L5" s="60"/>
      <c r="M5" s="5"/>
      <c r="N5" s="5"/>
      <c r="O5" s="38"/>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261" t="s">
        <v>14</v>
      </c>
      <c r="D7" s="261"/>
      <c r="E7" s="63">
        <f>COUNT(M15:M114)</f>
        <v>0</v>
      </c>
      <c r="F7" s="63"/>
      <c r="G7" s="62"/>
      <c r="H7" s="62"/>
      <c r="I7" s="62"/>
      <c r="J7" s="62"/>
      <c r="K7" s="62"/>
      <c r="L7" s="62"/>
      <c r="M7" s="6"/>
      <c r="N7" s="6"/>
      <c r="O7" s="6"/>
      <c r="P7" s="6"/>
      <c r="Q7" s="6"/>
      <c r="R7" s="6"/>
      <c r="S7" s="6"/>
      <c r="T7" s="6"/>
      <c r="U7" s="6"/>
      <c r="V7" s="6"/>
      <c r="W7" s="6"/>
      <c r="X7" s="51"/>
      <c r="Y7" s="6"/>
    </row>
    <row r="8" spans="1:30" s="12" customFormat="1" ht="15.75" thickBot="1" x14ac:dyDescent="0.3">
      <c r="A8" s="6"/>
      <c r="B8" s="62"/>
      <c r="C8" s="261" t="s">
        <v>27</v>
      </c>
      <c r="D8" s="261"/>
      <c r="E8" s="65" t="e">
        <f>'Laney U'' Chart Setup'!E10</f>
        <v>#N/A</v>
      </c>
      <c r="F8" s="158" t="str">
        <f>"    Average as rate per 1 "&amp;D14</f>
        <v xml:space="preserve">    Average as rate per 1 Opportunities</v>
      </c>
      <c r="G8" s="62"/>
      <c r="H8" s="62"/>
      <c r="I8" s="62"/>
      <c r="J8" s="62"/>
      <c r="K8" s="62"/>
      <c r="L8" s="62"/>
      <c r="M8" s="6"/>
      <c r="N8" s="6"/>
      <c r="O8" s="6"/>
      <c r="P8" s="6"/>
      <c r="Q8" s="6"/>
      <c r="R8" s="6"/>
      <c r="S8" s="6"/>
      <c r="T8" s="6"/>
      <c r="U8" s="6"/>
      <c r="V8" s="6"/>
      <c r="W8" s="6"/>
      <c r="X8" s="51"/>
      <c r="Y8" s="6"/>
    </row>
    <row r="9" spans="1:30" s="12" customFormat="1" ht="15.75" thickBot="1" x14ac:dyDescent="0.3">
      <c r="A9" s="6"/>
      <c r="B9" s="62"/>
      <c r="C9" s="228" t="s">
        <v>284</v>
      </c>
      <c r="D9" s="158"/>
      <c r="E9" s="65" t="e">
        <f>'Laney U'' Chart Setup'!E12</f>
        <v>#N/A</v>
      </c>
      <c r="F9" s="158" t="s">
        <v>39</v>
      </c>
      <c r="G9" s="62"/>
      <c r="H9" s="62"/>
      <c r="I9" s="62"/>
      <c r="J9" s="63"/>
      <c r="K9" s="63"/>
      <c r="L9" s="62"/>
      <c r="M9" s="6"/>
      <c r="N9" s="6"/>
      <c r="O9" s="6"/>
      <c r="P9" s="6"/>
      <c r="Q9" s="6"/>
      <c r="R9" s="6"/>
      <c r="S9" s="6"/>
      <c r="T9" s="6"/>
      <c r="U9" s="6"/>
      <c r="V9" s="6"/>
      <c r="W9" s="6"/>
      <c r="X9" s="6"/>
      <c r="Y9" s="6"/>
    </row>
    <row r="10" spans="1:30" s="12" customFormat="1" ht="15.75" thickBot="1" x14ac:dyDescent="0.3">
      <c r="A10" s="6"/>
      <c r="B10" s="62"/>
      <c r="C10" s="158" t="s">
        <v>23</v>
      </c>
      <c r="D10" s="158"/>
      <c r="E10" s="65">
        <v>1000000</v>
      </c>
      <c r="F10" s="158" t="str">
        <f>"    Rate on plot is per "&amp;E10&amp;" "&amp;D14</f>
        <v xml:space="preserve">    Rate on plot is per 1000000 Opportunities</v>
      </c>
      <c r="G10" s="62"/>
      <c r="H10" s="62"/>
      <c r="I10" s="62"/>
      <c r="J10" s="62"/>
      <c r="K10" s="62"/>
      <c r="L10" s="62"/>
      <c r="M10" s="6"/>
      <c r="N10" s="6"/>
      <c r="O10" s="6"/>
      <c r="P10" s="6"/>
      <c r="Q10" s="6"/>
      <c r="R10" s="6"/>
      <c r="S10" s="6"/>
      <c r="T10" s="6"/>
      <c r="U10" s="6"/>
      <c r="V10" s="6"/>
      <c r="W10" s="6"/>
      <c r="X10" s="6"/>
      <c r="Y10" s="6"/>
    </row>
    <row r="11" spans="1:30" s="12" customFormat="1" x14ac:dyDescent="0.25">
      <c r="A11" s="6"/>
      <c r="B11" s="62"/>
      <c r="C11" s="261" t="s">
        <v>26</v>
      </c>
      <c r="D11" s="261"/>
      <c r="E11" s="63" t="e">
        <f>IF(AND(ISNUMBER(E8),E8&gt;=0,ISNUMBER($E$10),$E$10&gt;0),E10*E8,NA())</f>
        <v>#N/A</v>
      </c>
      <c r="F11" s="158" t="str">
        <f>"    Average as rate per "&amp;E10&amp;" "&amp;D14</f>
        <v xml:space="preserve">    Average as rate per 1000000 Opportunities</v>
      </c>
      <c r="G11" s="62"/>
      <c r="H11" s="62"/>
      <c r="I11" s="62"/>
      <c r="J11" s="62"/>
      <c r="K11" s="62"/>
      <c r="L11" s="62"/>
      <c r="M11" s="6"/>
      <c r="N11" s="6"/>
      <c r="O11" s="6"/>
      <c r="P11" s="6"/>
      <c r="Q11" s="6"/>
      <c r="R11" s="6"/>
      <c r="S11" s="6"/>
      <c r="T11" s="6"/>
      <c r="U11" s="6"/>
      <c r="V11" s="6"/>
      <c r="W11" s="6"/>
      <c r="X11" s="5"/>
      <c r="Y11" s="5"/>
      <c r="Z11" s="11"/>
      <c r="AA11" s="11"/>
      <c r="AB11" s="11"/>
    </row>
    <row r="12" spans="1:30" s="12" customFormat="1" ht="15.75" thickBot="1" x14ac:dyDescent="0.3">
      <c r="A12" s="6"/>
      <c r="B12" s="62"/>
      <c r="C12" s="158"/>
      <c r="D12" s="158"/>
      <c r="E12" s="63"/>
      <c r="F12" s="158"/>
      <c r="G12" s="62"/>
      <c r="H12" s="62"/>
      <c r="I12" s="62"/>
      <c r="J12" s="62"/>
      <c r="K12" s="62"/>
      <c r="L12" s="62"/>
      <c r="M12" s="6"/>
      <c r="N12" s="6"/>
      <c r="O12" s="6"/>
      <c r="P12" s="6"/>
      <c r="Q12" s="6"/>
      <c r="R12" s="6"/>
      <c r="S12" s="6"/>
      <c r="T12" s="6"/>
      <c r="U12" s="6"/>
      <c r="V12" s="6"/>
      <c r="W12" s="6"/>
      <c r="X12" s="5"/>
      <c r="Y12" s="5"/>
      <c r="Z12" s="11"/>
      <c r="AA12" s="11"/>
      <c r="AB12" s="11"/>
    </row>
    <row r="13" spans="1:30" s="12" customFormat="1" ht="15.75" thickBot="1" x14ac:dyDescent="0.3">
      <c r="A13" s="6"/>
      <c r="B13" s="62"/>
      <c r="C13" s="62"/>
      <c r="D13" s="62"/>
      <c r="E13" s="285" t="s">
        <v>85</v>
      </c>
      <c r="F13" s="285"/>
      <c r="G13" s="285"/>
      <c r="H13" s="285"/>
      <c r="I13" s="285" t="s">
        <v>285</v>
      </c>
      <c r="J13" s="285"/>
      <c r="K13" s="285"/>
      <c r="L13" s="285"/>
      <c r="M13" s="17">
        <f>MAX(MIN(M15:M114)-1,0)</f>
        <v>0</v>
      </c>
      <c r="N13" s="6"/>
      <c r="O13" s="6"/>
      <c r="P13" s="6"/>
      <c r="Q13" s="6"/>
      <c r="R13" s="6"/>
      <c r="S13" s="6"/>
      <c r="T13" s="6"/>
      <c r="U13" s="6"/>
      <c r="V13" s="6"/>
      <c r="W13" s="6"/>
      <c r="X13" s="5"/>
      <c r="Y13" s="5"/>
      <c r="Z13" s="11"/>
      <c r="AA13" s="11"/>
      <c r="AB13" s="11"/>
    </row>
    <row r="14" spans="1:30" ht="18.75" thickBot="1" x14ac:dyDescent="0.3">
      <c r="A14" s="5"/>
      <c r="B14" s="168" t="s">
        <v>11</v>
      </c>
      <c r="C14" s="169" t="s">
        <v>15</v>
      </c>
      <c r="D14" s="169" t="s">
        <v>16</v>
      </c>
      <c r="E14" s="82" t="str">
        <f>IF(E10=1,C14,C14&amp;" per "&amp;E10)</f>
        <v>Count per 1000000</v>
      </c>
      <c r="F14" s="83" t="s">
        <v>21</v>
      </c>
      <c r="G14" s="83" t="s">
        <v>9</v>
      </c>
      <c r="H14" s="83" t="s">
        <v>10</v>
      </c>
      <c r="I14" s="82" t="s">
        <v>282</v>
      </c>
      <c r="J14" s="83" t="s">
        <v>21</v>
      </c>
      <c r="K14" s="83" t="str">
        <f>IF(P59="3 SD","LCL(3 SD)",IF(P59="Exact - LCL","LCL (Exact)","LCL (none)"))</f>
        <v>LCL (Exact)</v>
      </c>
      <c r="L14" s="83" t="str">
        <f>IF(P59="3 SD","UCL(3 SD)","UCL (Exact)")</f>
        <v>UCL (Exact)</v>
      </c>
      <c r="M14" s="15">
        <f>MAX(MAX(M15:M114)-M13,1)</f>
        <v>1</v>
      </c>
      <c r="N14" s="6"/>
      <c r="O14" s="5"/>
      <c r="P14" s="5"/>
      <c r="Q14" s="5"/>
      <c r="R14" s="5"/>
      <c r="S14" s="5"/>
      <c r="T14" s="5"/>
      <c r="U14" s="5"/>
      <c r="V14" s="5"/>
      <c r="W14" s="5"/>
      <c r="X14" s="37" t="s">
        <v>41</v>
      </c>
      <c r="Y14" s="15" t="s">
        <v>282</v>
      </c>
    </row>
    <row r="15" spans="1:30" ht="15.75" thickBot="1" x14ac:dyDescent="0.3">
      <c r="A15" s="15">
        <v>1</v>
      </c>
      <c r="B15" s="170"/>
      <c r="C15" s="171"/>
      <c r="D15" s="172"/>
      <c r="E15" s="86" t="e">
        <f>IF(AND(ISNUMBER(C15),C15&gt;=0,ISNUMBER(D15),D15&gt;0,ISNUMBER($E$10),$E$10&gt;0),$E$10*C15/D15,NA())</f>
        <v>#N/A</v>
      </c>
      <c r="F15" s="86" t="e">
        <f>IF(AND(ISNUMBER(E15),ISNUMBER($E$8),$E$8&gt;=0),$E$10*$E$8,NA())</f>
        <v>#N/A</v>
      </c>
      <c r="G15" s="86" t="e">
        <f>IF(AND(ISNUMBER(E15),ISNUMBER($E$8),$E$8&gt;=0,ISNUMBER($E$9),$E$9&gt;=0),$E$10*MAX(0,$E$8-3*$E$9*SQRT($E$8/D15)),NA())</f>
        <v>#N/A</v>
      </c>
      <c r="H15" s="87" t="e">
        <f>IF(AND(ISNUMBER(E15),ISNUMBER($E$8),$E$8&gt;=0,ISNUMBER($E$9),$E$9&gt;=0),$E$10*($E$8+3*$E$9*SQRT($E$8/D15)),NA())</f>
        <v>#N/A</v>
      </c>
      <c r="I15" s="86" t="e">
        <f t="shared" ref="I15:I78" si="0">IF(AND(ISNUMBER(E14),ISNUMBER(E15)),Y15,NA())</f>
        <v>#N/A</v>
      </c>
      <c r="J15" s="86" t="e">
        <v>#N/A</v>
      </c>
      <c r="K15" s="86" t="e">
        <v>#N/A</v>
      </c>
      <c r="L15" s="87" t="e">
        <v>#N/A</v>
      </c>
      <c r="M15" s="15" t="str">
        <f>IF(ISNUMBER(E15),A15,"")</f>
        <v/>
      </c>
      <c r="N15" s="6"/>
      <c r="O15" s="5"/>
      <c r="P15" s="5"/>
      <c r="Q15" s="5"/>
      <c r="R15" s="5"/>
      <c r="S15" s="5"/>
      <c r="T15" s="5"/>
      <c r="U15" s="5"/>
      <c r="V15" s="5"/>
      <c r="W15" s="5"/>
      <c r="X15" s="37" t="e">
        <f>IF(AND(ISNUMBER(C15),C15&gt;=0,ISNUMBER(D15),D15&gt;0,ISNUMBER($E$8),$E$8&gt;0),(C15/D15-$E$8)/SQRT($E$8/D15),NA())</f>
        <v>#N/A</v>
      </c>
      <c r="Y15" s="38"/>
    </row>
    <row r="16" spans="1:30" ht="15.75" thickBot="1" x14ac:dyDescent="0.3">
      <c r="A16" s="15">
        <v>2</v>
      </c>
      <c r="B16" s="170"/>
      <c r="C16" s="171"/>
      <c r="D16" s="172"/>
      <c r="E16" s="86" t="e">
        <f t="shared" ref="E16:E79" si="1">IF(AND(ISNUMBER(C16),C16&gt;=0,ISNUMBER(D16),D16&gt;0,ISNUMBER($E$10),$E$10&gt;0),$E$10*C16/D16,NA())</f>
        <v>#N/A</v>
      </c>
      <c r="F16" s="86" t="e">
        <f t="shared" ref="F16:F79" si="2">IF(AND(ISNUMBER(E16),ISNUMBER($E$8),$E$8&gt;=0),$E$10*$E$8,NA())</f>
        <v>#N/A</v>
      </c>
      <c r="G16" s="86" t="e">
        <f t="shared" ref="G16:G79" si="3">IF(AND(ISNUMBER(E16),ISNUMBER($E$8),$E$8&gt;=0,ISNUMBER($E$9),$E$9&gt;=0),$E$10*MAX(0,$E$8-3*$E$9*SQRT($E$8/D16)),NA())</f>
        <v>#N/A</v>
      </c>
      <c r="H16" s="87" t="e">
        <f t="shared" ref="H16:H79" si="4">IF(AND(ISNUMBER(E16),ISNUMBER($E$8),$E$8&gt;=0,ISNUMBER($E$9),$E$9&gt;=0),$E$10*($E$8+3*$E$9*SQRT($E$8/D16)),NA())</f>
        <v>#N/A</v>
      </c>
      <c r="I16" s="86" t="e">
        <f t="shared" si="0"/>
        <v>#N/A</v>
      </c>
      <c r="J16" s="86" t="e">
        <f>IF(AND(ISNUMBER(I16),ISNUMBER($E$9),$E$9&gt;=0),$E$9,NA())</f>
        <v>#N/A</v>
      </c>
      <c r="K16" s="86" t="e">
        <f>IF(AND(ISNUMBER(I16),$P$59&lt;&gt;"Exact - No LCL",ISNUMBER($E$9),$E$9&gt;=0),IF($P$59="3 SD",MAX(0,(1-3*SQRT(PI()/2-1))*$E$9),(-NORMINV((1-NORMDIST(-3,0,1,TRUE))/2,0,1)*SQRT(PI()/2))*$E$9),NA())</f>
        <v>#N/A</v>
      </c>
      <c r="L16" s="87" t="e">
        <f>IF(AND(ISNUMBER(I16),ISNUMBER($E$9),$E$9&gt;=0),IF($P$59="3 SD",(1+3*SQRT(PI()/2-1))*$E$9,(-NORMINV((1-NORMDIST(3,0,1,TRUE))/2,0,1)*SQRT(PI()/2))*$E$9),NA())</f>
        <v>#N/A</v>
      </c>
      <c r="M16" s="15" t="str">
        <f t="shared" ref="M16:M79" si="5">IF(ISNUMBER(E16),A16,"")</f>
        <v/>
      </c>
      <c r="N16" s="6"/>
      <c r="O16" s="5"/>
      <c r="P16" s="5"/>
      <c r="Q16" s="5"/>
      <c r="R16" s="5"/>
      <c r="S16" s="5"/>
      <c r="T16" s="5"/>
      <c r="U16" s="5"/>
      <c r="V16" s="5"/>
      <c r="W16" s="5"/>
      <c r="X16" s="37" t="e">
        <f>IF(AND(ISNUMBER(C16),C16&gt;=0,ISNUMBER(D16),D16&gt;0,ISNUMBER($E$8),$E$8&gt;0),(C16/D16-$E$8)/SQRT($E$8/D16),NA())</f>
        <v>#N/A</v>
      </c>
      <c r="Y16" s="38" t="e">
        <f>IF(AND(ISNUMBER(X15),ISNUMBER(X16)),(SQRT(PI())/2)*ABS(X16-X15),NA())</f>
        <v>#N/A</v>
      </c>
    </row>
    <row r="17" spans="1:28" ht="15.75" thickBot="1" x14ac:dyDescent="0.3">
      <c r="A17" s="15">
        <v>3</v>
      </c>
      <c r="B17" s="170"/>
      <c r="C17" s="171"/>
      <c r="D17" s="172"/>
      <c r="E17" s="86" t="e">
        <f t="shared" si="1"/>
        <v>#N/A</v>
      </c>
      <c r="F17" s="86" t="e">
        <f t="shared" si="2"/>
        <v>#N/A</v>
      </c>
      <c r="G17" s="86" t="e">
        <f t="shared" si="3"/>
        <v>#N/A</v>
      </c>
      <c r="H17" s="87" t="e">
        <f t="shared" si="4"/>
        <v>#N/A</v>
      </c>
      <c r="I17" s="86" t="e">
        <f t="shared" si="0"/>
        <v>#N/A</v>
      </c>
      <c r="J17" s="86" t="e">
        <f t="shared" ref="J17:J80" si="6">IF(AND(ISNUMBER(I17),ISNUMBER($E$9),$E$9&gt;=0),$E$9,NA())</f>
        <v>#N/A</v>
      </c>
      <c r="K17" s="86" t="e">
        <f t="shared" ref="K17:K80" si="7">IF(AND(ISNUMBER(I17),$P$59&lt;&gt;"Exact - No LCL",ISNUMBER($E$9),$E$9&gt;=0),IF($P$59="3 SD",MAX(0,(1-3*SQRT(PI()/2-1))*$E$9),(-NORMINV((1-NORMDIST(-3,0,1,TRUE))/2,0,1)*SQRT(PI()/2))*$E$9),NA())</f>
        <v>#N/A</v>
      </c>
      <c r="L17" s="87" t="e">
        <f t="shared" ref="L17:L80" si="8">IF(AND(ISNUMBER(I17),ISNUMBER($E$9),$E$9&gt;=0),IF($P$59="3 SD",(1+3*SQRT(PI()/2-1))*$E$9,(-NORMINV((1-NORMDIST(3,0,1,TRUE))/2,0,1)*SQRT(PI()/2))*$E$9),NA())</f>
        <v>#N/A</v>
      </c>
      <c r="M17" s="15" t="str">
        <f t="shared" si="5"/>
        <v/>
      </c>
      <c r="N17" s="6"/>
      <c r="O17" s="5"/>
      <c r="P17" s="5"/>
      <c r="Q17" s="5"/>
      <c r="R17" s="5"/>
      <c r="S17" s="5"/>
      <c r="T17" s="5"/>
      <c r="U17" s="5"/>
      <c r="V17" s="5"/>
      <c r="W17" s="5"/>
      <c r="X17" s="37" t="e">
        <f t="shared" ref="X17:X80" si="9">IF(AND(ISNUMBER(C17),C17&gt;=0,ISNUMBER(D17),D17&gt;0,ISNUMBER($E$8),$E$8&gt;0),(C17/D17-$E$8)/SQRT($E$8/D17),NA())</f>
        <v>#N/A</v>
      </c>
      <c r="Y17" s="38" t="e">
        <f t="shared" ref="Y17:Y80" si="10">IF(AND(ISNUMBER(X16),ISNUMBER(X17)),(SQRT(PI())/2)*ABS(X17-X16),NA())</f>
        <v>#N/A</v>
      </c>
    </row>
    <row r="18" spans="1:28" ht="15.75" thickBot="1" x14ac:dyDescent="0.3">
      <c r="A18" s="15">
        <v>4</v>
      </c>
      <c r="B18" s="170"/>
      <c r="C18" s="171"/>
      <c r="D18" s="172"/>
      <c r="E18" s="86" t="e">
        <f t="shared" si="1"/>
        <v>#N/A</v>
      </c>
      <c r="F18" s="86" t="e">
        <f t="shared" si="2"/>
        <v>#N/A</v>
      </c>
      <c r="G18" s="86" t="e">
        <f t="shared" si="3"/>
        <v>#N/A</v>
      </c>
      <c r="H18" s="87" t="e">
        <f t="shared" si="4"/>
        <v>#N/A</v>
      </c>
      <c r="I18" s="86" t="e">
        <f t="shared" si="0"/>
        <v>#N/A</v>
      </c>
      <c r="J18" s="86" t="e">
        <f t="shared" si="6"/>
        <v>#N/A</v>
      </c>
      <c r="K18" s="86" t="e">
        <f t="shared" si="7"/>
        <v>#N/A</v>
      </c>
      <c r="L18" s="87" t="e">
        <f t="shared" si="8"/>
        <v>#N/A</v>
      </c>
      <c r="M18" s="15" t="str">
        <f t="shared" si="5"/>
        <v/>
      </c>
      <c r="N18" s="6"/>
      <c r="O18" s="5"/>
      <c r="P18" s="5"/>
      <c r="Q18" s="5"/>
      <c r="R18" s="5"/>
      <c r="S18" s="5"/>
      <c r="T18" s="5"/>
      <c r="U18" s="5"/>
      <c r="V18" s="5"/>
      <c r="W18" s="5"/>
      <c r="X18" s="37" t="e">
        <f t="shared" si="9"/>
        <v>#N/A</v>
      </c>
      <c r="Y18" s="38" t="e">
        <f t="shared" si="10"/>
        <v>#N/A</v>
      </c>
    </row>
    <row r="19" spans="1:28" ht="15.75" thickBot="1" x14ac:dyDescent="0.3">
      <c r="A19" s="15">
        <v>5</v>
      </c>
      <c r="B19" s="170"/>
      <c r="C19" s="171"/>
      <c r="D19" s="172"/>
      <c r="E19" s="86" t="e">
        <f t="shared" si="1"/>
        <v>#N/A</v>
      </c>
      <c r="F19" s="86" t="e">
        <f t="shared" si="2"/>
        <v>#N/A</v>
      </c>
      <c r="G19" s="86" t="e">
        <f t="shared" si="3"/>
        <v>#N/A</v>
      </c>
      <c r="H19" s="87" t="e">
        <f t="shared" si="4"/>
        <v>#N/A</v>
      </c>
      <c r="I19" s="86" t="e">
        <f t="shared" si="0"/>
        <v>#N/A</v>
      </c>
      <c r="J19" s="86" t="e">
        <f t="shared" si="6"/>
        <v>#N/A</v>
      </c>
      <c r="K19" s="86" t="e">
        <f t="shared" si="7"/>
        <v>#N/A</v>
      </c>
      <c r="L19" s="87" t="e">
        <f t="shared" si="8"/>
        <v>#N/A</v>
      </c>
      <c r="M19" s="15" t="str">
        <f t="shared" si="5"/>
        <v/>
      </c>
      <c r="N19" s="6"/>
      <c r="O19" s="5"/>
      <c r="P19" s="5"/>
      <c r="Q19" s="5"/>
      <c r="R19" s="5"/>
      <c r="S19" s="5"/>
      <c r="T19" s="5"/>
      <c r="U19" s="5"/>
      <c r="V19" s="5"/>
      <c r="W19" s="5"/>
      <c r="X19" s="37" t="e">
        <f t="shared" si="9"/>
        <v>#N/A</v>
      </c>
      <c r="Y19" s="38" t="e">
        <f t="shared" si="10"/>
        <v>#N/A</v>
      </c>
    </row>
    <row r="20" spans="1:28" ht="15.75" thickBot="1" x14ac:dyDescent="0.3">
      <c r="A20" s="15">
        <v>6</v>
      </c>
      <c r="B20" s="170"/>
      <c r="C20" s="171"/>
      <c r="D20" s="172"/>
      <c r="E20" s="86" t="e">
        <f t="shared" si="1"/>
        <v>#N/A</v>
      </c>
      <c r="F20" s="86" t="e">
        <f t="shared" si="2"/>
        <v>#N/A</v>
      </c>
      <c r="G20" s="86" t="e">
        <f t="shared" si="3"/>
        <v>#N/A</v>
      </c>
      <c r="H20" s="87" t="e">
        <f t="shared" si="4"/>
        <v>#N/A</v>
      </c>
      <c r="I20" s="86" t="e">
        <f t="shared" si="0"/>
        <v>#N/A</v>
      </c>
      <c r="J20" s="86" t="e">
        <f t="shared" si="6"/>
        <v>#N/A</v>
      </c>
      <c r="K20" s="86" t="e">
        <f t="shared" si="7"/>
        <v>#N/A</v>
      </c>
      <c r="L20" s="87" t="e">
        <f t="shared" si="8"/>
        <v>#N/A</v>
      </c>
      <c r="M20" s="15" t="str">
        <f t="shared" si="5"/>
        <v/>
      </c>
      <c r="N20" s="6"/>
      <c r="O20" s="5"/>
      <c r="P20" s="5"/>
      <c r="Q20" s="5"/>
      <c r="R20" s="5"/>
      <c r="S20" s="5"/>
      <c r="T20" s="5"/>
      <c r="U20" s="5"/>
      <c r="V20" s="5"/>
      <c r="W20" s="5"/>
      <c r="X20" s="37" t="e">
        <f t="shared" si="9"/>
        <v>#N/A</v>
      </c>
      <c r="Y20" s="38" t="e">
        <f t="shared" si="10"/>
        <v>#N/A</v>
      </c>
    </row>
    <row r="21" spans="1:28" ht="15.75" thickBot="1" x14ac:dyDescent="0.3">
      <c r="A21" s="15">
        <v>7</v>
      </c>
      <c r="B21" s="170"/>
      <c r="C21" s="171"/>
      <c r="D21" s="172"/>
      <c r="E21" s="86" t="e">
        <f t="shared" si="1"/>
        <v>#N/A</v>
      </c>
      <c r="F21" s="86" t="e">
        <f t="shared" si="2"/>
        <v>#N/A</v>
      </c>
      <c r="G21" s="86" t="e">
        <f t="shared" si="3"/>
        <v>#N/A</v>
      </c>
      <c r="H21" s="87" t="e">
        <f t="shared" si="4"/>
        <v>#N/A</v>
      </c>
      <c r="I21" s="86" t="e">
        <f t="shared" si="0"/>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e">
        <f t="shared" si="10"/>
        <v>#N/A</v>
      </c>
    </row>
    <row r="22" spans="1:28" ht="15.75" thickBot="1" x14ac:dyDescent="0.3">
      <c r="A22" s="15">
        <v>8</v>
      </c>
      <c r="B22" s="170"/>
      <c r="C22" s="171"/>
      <c r="D22" s="172"/>
      <c r="E22" s="86" t="e">
        <f t="shared" si="1"/>
        <v>#N/A</v>
      </c>
      <c r="F22" s="86" t="e">
        <f t="shared" si="2"/>
        <v>#N/A</v>
      </c>
      <c r="G22" s="86" t="e">
        <f t="shared" si="3"/>
        <v>#N/A</v>
      </c>
      <c r="H22" s="87" t="e">
        <f t="shared" si="4"/>
        <v>#N/A</v>
      </c>
      <c r="I22" s="86" t="e">
        <f t="shared" si="0"/>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e">
        <f t="shared" si="10"/>
        <v>#N/A</v>
      </c>
    </row>
    <row r="23" spans="1:28" ht="15.75" thickBot="1" x14ac:dyDescent="0.3">
      <c r="A23" s="15">
        <v>9</v>
      </c>
      <c r="B23" s="170"/>
      <c r="C23" s="171"/>
      <c r="D23" s="172"/>
      <c r="E23" s="86" t="e">
        <f t="shared" si="1"/>
        <v>#N/A</v>
      </c>
      <c r="F23" s="86" t="e">
        <f t="shared" si="2"/>
        <v>#N/A</v>
      </c>
      <c r="G23" s="86" t="e">
        <f t="shared" si="3"/>
        <v>#N/A</v>
      </c>
      <c r="H23" s="87" t="e">
        <f t="shared" si="4"/>
        <v>#N/A</v>
      </c>
      <c r="I23" s="86" t="e">
        <f t="shared" si="0"/>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e">
        <f t="shared" si="10"/>
        <v>#N/A</v>
      </c>
    </row>
    <row r="24" spans="1:28" ht="15.75" thickBot="1" x14ac:dyDescent="0.3">
      <c r="A24" s="15">
        <v>10</v>
      </c>
      <c r="B24" s="170"/>
      <c r="C24" s="171"/>
      <c r="D24" s="172"/>
      <c r="E24" s="86" t="e">
        <f t="shared" si="1"/>
        <v>#N/A</v>
      </c>
      <c r="F24" s="86" t="e">
        <f t="shared" si="2"/>
        <v>#N/A</v>
      </c>
      <c r="G24" s="86" t="e">
        <f t="shared" si="3"/>
        <v>#N/A</v>
      </c>
      <c r="H24" s="87" t="e">
        <f t="shared" si="4"/>
        <v>#N/A</v>
      </c>
      <c r="I24" s="86" t="e">
        <f t="shared" si="0"/>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e">
        <f t="shared" si="10"/>
        <v>#N/A</v>
      </c>
    </row>
    <row r="25" spans="1:28" ht="15.75" thickBot="1" x14ac:dyDescent="0.3">
      <c r="A25" s="15">
        <v>11</v>
      </c>
      <c r="B25" s="170"/>
      <c r="C25" s="171"/>
      <c r="D25" s="172"/>
      <c r="E25" s="86" t="e">
        <f t="shared" si="1"/>
        <v>#N/A</v>
      </c>
      <c r="F25" s="86" t="e">
        <f t="shared" si="2"/>
        <v>#N/A</v>
      </c>
      <c r="G25" s="86" t="e">
        <f t="shared" si="3"/>
        <v>#N/A</v>
      </c>
      <c r="H25" s="87" t="e">
        <f t="shared" si="4"/>
        <v>#N/A</v>
      </c>
      <c r="I25" s="86" t="e">
        <f t="shared" si="0"/>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e">
        <f t="shared" si="10"/>
        <v>#N/A</v>
      </c>
    </row>
    <row r="26" spans="1:28" ht="15.75" thickBot="1" x14ac:dyDescent="0.3">
      <c r="A26" s="15">
        <v>12</v>
      </c>
      <c r="B26" s="170"/>
      <c r="C26" s="171"/>
      <c r="D26" s="172"/>
      <c r="E26" s="86" t="e">
        <f t="shared" si="1"/>
        <v>#N/A</v>
      </c>
      <c r="F26" s="86" t="e">
        <f t="shared" si="2"/>
        <v>#N/A</v>
      </c>
      <c r="G26" s="86" t="e">
        <f t="shared" si="3"/>
        <v>#N/A</v>
      </c>
      <c r="H26" s="87" t="e">
        <f t="shared" si="4"/>
        <v>#N/A</v>
      </c>
      <c r="I26" s="86" t="e">
        <f t="shared" si="0"/>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e">
        <f t="shared" si="10"/>
        <v>#N/A</v>
      </c>
    </row>
    <row r="27" spans="1:28" ht="15.75" thickBot="1" x14ac:dyDescent="0.3">
      <c r="A27" s="15">
        <v>13</v>
      </c>
      <c r="B27" s="170"/>
      <c r="C27" s="171"/>
      <c r="D27" s="172"/>
      <c r="E27" s="86" t="e">
        <f t="shared" si="1"/>
        <v>#N/A</v>
      </c>
      <c r="F27" s="86" t="e">
        <f t="shared" si="2"/>
        <v>#N/A</v>
      </c>
      <c r="G27" s="86" t="e">
        <f t="shared" si="3"/>
        <v>#N/A</v>
      </c>
      <c r="H27" s="87" t="e">
        <f t="shared" si="4"/>
        <v>#N/A</v>
      </c>
      <c r="I27" s="86" t="e">
        <f t="shared" si="0"/>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e">
        <f t="shared" si="10"/>
        <v>#N/A</v>
      </c>
    </row>
    <row r="28" spans="1:28" ht="15.75" thickBot="1" x14ac:dyDescent="0.3">
      <c r="A28" s="15">
        <v>14</v>
      </c>
      <c r="B28" s="170"/>
      <c r="C28" s="171"/>
      <c r="D28" s="172"/>
      <c r="E28" s="86" t="e">
        <f t="shared" si="1"/>
        <v>#N/A</v>
      </c>
      <c r="F28" s="86" t="e">
        <f t="shared" si="2"/>
        <v>#N/A</v>
      </c>
      <c r="G28" s="86" t="e">
        <f t="shared" si="3"/>
        <v>#N/A</v>
      </c>
      <c r="H28" s="87" t="e">
        <f t="shared" si="4"/>
        <v>#N/A</v>
      </c>
      <c r="I28" s="86" t="e">
        <f t="shared" si="0"/>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e">
        <f t="shared" si="10"/>
        <v>#N/A</v>
      </c>
    </row>
    <row r="29" spans="1:28" ht="15.75" thickBot="1" x14ac:dyDescent="0.3">
      <c r="A29" s="15">
        <v>15</v>
      </c>
      <c r="B29" s="170"/>
      <c r="C29" s="171"/>
      <c r="D29" s="172"/>
      <c r="E29" s="86" t="e">
        <f t="shared" si="1"/>
        <v>#N/A</v>
      </c>
      <c r="F29" s="86" t="e">
        <f t="shared" si="2"/>
        <v>#N/A</v>
      </c>
      <c r="G29" s="86" t="e">
        <f t="shared" si="3"/>
        <v>#N/A</v>
      </c>
      <c r="H29" s="87" t="e">
        <f t="shared" si="4"/>
        <v>#N/A</v>
      </c>
      <c r="I29" s="86" t="e">
        <f t="shared" si="0"/>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e">
        <f t="shared" si="10"/>
        <v>#N/A</v>
      </c>
      <c r="Z29" s="247"/>
      <c r="AA29" s="247"/>
      <c r="AB29" s="247"/>
    </row>
    <row r="30" spans="1:28" ht="15.75" thickBot="1" x14ac:dyDescent="0.3">
      <c r="A30" s="15">
        <v>16</v>
      </c>
      <c r="B30" s="170"/>
      <c r="C30" s="171"/>
      <c r="D30" s="172"/>
      <c r="E30" s="86" t="e">
        <f t="shared" si="1"/>
        <v>#N/A</v>
      </c>
      <c r="F30" s="86" t="e">
        <f t="shared" si="2"/>
        <v>#N/A</v>
      </c>
      <c r="G30" s="86" t="e">
        <f t="shared" si="3"/>
        <v>#N/A</v>
      </c>
      <c r="H30" s="87" t="e">
        <f t="shared" si="4"/>
        <v>#N/A</v>
      </c>
      <c r="I30" s="86" t="e">
        <f t="shared" si="0"/>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e">
        <f t="shared" si="10"/>
        <v>#N/A</v>
      </c>
    </row>
    <row r="31" spans="1:28" ht="15.75" thickBot="1" x14ac:dyDescent="0.3">
      <c r="A31" s="15">
        <v>17</v>
      </c>
      <c r="B31" s="170"/>
      <c r="C31" s="171"/>
      <c r="D31" s="172"/>
      <c r="E31" s="86" t="e">
        <f t="shared" si="1"/>
        <v>#N/A</v>
      </c>
      <c r="F31" s="86" t="e">
        <f t="shared" si="2"/>
        <v>#N/A</v>
      </c>
      <c r="G31" s="86" t="e">
        <f t="shared" si="3"/>
        <v>#N/A</v>
      </c>
      <c r="H31" s="87" t="e">
        <f t="shared" si="4"/>
        <v>#N/A</v>
      </c>
      <c r="I31" s="86" t="e">
        <f t="shared" si="0"/>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e">
        <f t="shared" si="10"/>
        <v>#N/A</v>
      </c>
    </row>
    <row r="32" spans="1:28" ht="15.75" thickBot="1" x14ac:dyDescent="0.3">
      <c r="A32" s="15">
        <v>18</v>
      </c>
      <c r="B32" s="170"/>
      <c r="C32" s="171"/>
      <c r="D32" s="172"/>
      <c r="E32" s="86" t="e">
        <f t="shared" si="1"/>
        <v>#N/A</v>
      </c>
      <c r="F32" s="86" t="e">
        <f t="shared" si="2"/>
        <v>#N/A</v>
      </c>
      <c r="G32" s="86" t="e">
        <f t="shared" si="3"/>
        <v>#N/A</v>
      </c>
      <c r="H32" s="87" t="e">
        <f t="shared" si="4"/>
        <v>#N/A</v>
      </c>
      <c r="I32" s="86" t="e">
        <f t="shared" si="0"/>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e">
        <f t="shared" si="10"/>
        <v>#N/A</v>
      </c>
    </row>
    <row r="33" spans="1:30" ht="15.75" thickBot="1" x14ac:dyDescent="0.3">
      <c r="A33" s="15">
        <v>19</v>
      </c>
      <c r="B33" s="170"/>
      <c r="C33" s="171"/>
      <c r="D33" s="172"/>
      <c r="E33" s="86" t="e">
        <f t="shared" si="1"/>
        <v>#N/A</v>
      </c>
      <c r="F33" s="86" t="e">
        <f t="shared" si="2"/>
        <v>#N/A</v>
      </c>
      <c r="G33" s="86" t="e">
        <f t="shared" si="3"/>
        <v>#N/A</v>
      </c>
      <c r="H33" s="87" t="e">
        <f t="shared" si="4"/>
        <v>#N/A</v>
      </c>
      <c r="I33" s="86" t="e">
        <f t="shared" si="0"/>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e">
        <f t="shared" si="10"/>
        <v>#N/A</v>
      </c>
    </row>
    <row r="34" spans="1:30" ht="15.75" thickBot="1" x14ac:dyDescent="0.3">
      <c r="A34" s="15">
        <v>20</v>
      </c>
      <c r="B34" s="170"/>
      <c r="C34" s="171"/>
      <c r="D34" s="172"/>
      <c r="E34" s="86" t="e">
        <f t="shared" si="1"/>
        <v>#N/A</v>
      </c>
      <c r="F34" s="86" t="e">
        <f t="shared" si="2"/>
        <v>#N/A</v>
      </c>
      <c r="G34" s="86" t="e">
        <f t="shared" si="3"/>
        <v>#N/A</v>
      </c>
      <c r="H34" s="87" t="e">
        <f t="shared" si="4"/>
        <v>#N/A</v>
      </c>
      <c r="I34" s="86" t="e">
        <f t="shared" si="0"/>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e">
        <f t="shared" si="10"/>
        <v>#N/A</v>
      </c>
    </row>
    <row r="35" spans="1:30" ht="15.75" thickBot="1" x14ac:dyDescent="0.3">
      <c r="A35" s="15">
        <v>21</v>
      </c>
      <c r="B35" s="170"/>
      <c r="C35" s="171"/>
      <c r="D35" s="172"/>
      <c r="E35" s="86" t="e">
        <f t="shared" si="1"/>
        <v>#N/A</v>
      </c>
      <c r="F35" s="86" t="e">
        <f t="shared" si="2"/>
        <v>#N/A</v>
      </c>
      <c r="G35" s="86" t="e">
        <f t="shared" si="3"/>
        <v>#N/A</v>
      </c>
      <c r="H35" s="87" t="e">
        <f t="shared" si="4"/>
        <v>#N/A</v>
      </c>
      <c r="I35" s="86" t="e">
        <f t="shared" si="0"/>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e">
        <f t="shared" si="10"/>
        <v>#N/A</v>
      </c>
    </row>
    <row r="36" spans="1:30" ht="15.75" thickBot="1" x14ac:dyDescent="0.3">
      <c r="A36" s="15">
        <v>22</v>
      </c>
      <c r="B36" s="88"/>
      <c r="C36" s="171"/>
      <c r="D36" s="172"/>
      <c r="E36" s="86" t="e">
        <f t="shared" si="1"/>
        <v>#N/A</v>
      </c>
      <c r="F36" s="86" t="e">
        <f t="shared" si="2"/>
        <v>#N/A</v>
      </c>
      <c r="G36" s="86" t="e">
        <f t="shared" si="3"/>
        <v>#N/A</v>
      </c>
      <c r="H36" s="87" t="e">
        <f t="shared" si="4"/>
        <v>#N/A</v>
      </c>
      <c r="I36" s="86" t="e">
        <f t="shared" si="0"/>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e">
        <f t="shared" si="10"/>
        <v>#N/A</v>
      </c>
    </row>
    <row r="37" spans="1:30" ht="15.75" thickBot="1" x14ac:dyDescent="0.3">
      <c r="A37" s="15">
        <v>23</v>
      </c>
      <c r="B37" s="88"/>
      <c r="C37" s="171"/>
      <c r="D37" s="172"/>
      <c r="E37" s="86" t="e">
        <f t="shared" si="1"/>
        <v>#N/A</v>
      </c>
      <c r="F37" s="86" t="e">
        <f t="shared" si="2"/>
        <v>#N/A</v>
      </c>
      <c r="G37" s="86" t="e">
        <f t="shared" si="3"/>
        <v>#N/A</v>
      </c>
      <c r="H37" s="87" t="e">
        <f t="shared" si="4"/>
        <v>#N/A</v>
      </c>
      <c r="I37" s="86" t="e">
        <f t="shared" si="0"/>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e">
        <f t="shared" si="10"/>
        <v>#N/A</v>
      </c>
    </row>
    <row r="38" spans="1:30" ht="16.5" thickBot="1" x14ac:dyDescent="0.3">
      <c r="A38" s="15">
        <v>24</v>
      </c>
      <c r="B38" s="88"/>
      <c r="C38" s="171"/>
      <c r="D38" s="172"/>
      <c r="E38" s="86" t="e">
        <f t="shared" si="1"/>
        <v>#N/A</v>
      </c>
      <c r="F38" s="86" t="e">
        <f t="shared" si="2"/>
        <v>#N/A</v>
      </c>
      <c r="G38" s="86" t="e">
        <f t="shared" si="3"/>
        <v>#N/A</v>
      </c>
      <c r="H38" s="87" t="e">
        <f t="shared" si="4"/>
        <v>#N/A</v>
      </c>
      <c r="I38" s="86" t="e">
        <f t="shared" si="0"/>
        <v>#N/A</v>
      </c>
      <c r="J38" s="86" t="e">
        <f t="shared" si="6"/>
        <v>#N/A</v>
      </c>
      <c r="K38" s="86" t="e">
        <f t="shared" si="7"/>
        <v>#N/A</v>
      </c>
      <c r="L38" s="87" t="e">
        <f t="shared" si="8"/>
        <v>#N/A</v>
      </c>
      <c r="M38" s="15" t="str">
        <f t="shared" si="5"/>
        <v/>
      </c>
      <c r="N38" s="5"/>
      <c r="O38" s="10"/>
      <c r="P38" s="10"/>
      <c r="Q38" s="10"/>
      <c r="R38" s="5"/>
      <c r="S38" s="5"/>
      <c r="T38" s="5"/>
      <c r="U38" s="5"/>
      <c r="V38" s="5"/>
      <c r="W38" s="5"/>
      <c r="X38" s="37" t="e">
        <f t="shared" si="9"/>
        <v>#N/A</v>
      </c>
      <c r="Y38" s="38" t="e">
        <f t="shared" si="10"/>
        <v>#N/A</v>
      </c>
    </row>
    <row r="39" spans="1:30" ht="15.75" thickBot="1" x14ac:dyDescent="0.3">
      <c r="A39" s="15">
        <v>25</v>
      </c>
      <c r="B39" s="88"/>
      <c r="C39" s="171"/>
      <c r="D39" s="172"/>
      <c r="E39" s="86" t="e">
        <f t="shared" si="1"/>
        <v>#N/A</v>
      </c>
      <c r="F39" s="86" t="e">
        <f t="shared" si="2"/>
        <v>#N/A</v>
      </c>
      <c r="G39" s="86" t="e">
        <f t="shared" si="3"/>
        <v>#N/A</v>
      </c>
      <c r="H39" s="87" t="e">
        <f t="shared" si="4"/>
        <v>#N/A</v>
      </c>
      <c r="I39" s="86" t="e">
        <f t="shared" si="0"/>
        <v>#N/A</v>
      </c>
      <c r="J39" s="86" t="e">
        <f t="shared" si="6"/>
        <v>#N/A</v>
      </c>
      <c r="K39" s="86" t="e">
        <f t="shared" si="7"/>
        <v>#N/A</v>
      </c>
      <c r="L39" s="87" t="e">
        <f t="shared" si="8"/>
        <v>#N/A</v>
      </c>
      <c r="M39" s="15" t="str">
        <f t="shared" si="5"/>
        <v/>
      </c>
      <c r="N39" s="5"/>
      <c r="O39" s="5"/>
      <c r="P39" s="5"/>
      <c r="Q39" s="5"/>
      <c r="R39" s="5"/>
      <c r="S39" s="5"/>
      <c r="T39" s="5"/>
      <c r="U39" s="5"/>
      <c r="V39" s="5"/>
      <c r="W39" s="5"/>
      <c r="X39" s="37" t="e">
        <f t="shared" si="9"/>
        <v>#N/A</v>
      </c>
      <c r="Y39" s="38" t="e">
        <f t="shared" si="10"/>
        <v>#N/A</v>
      </c>
    </row>
    <row r="40" spans="1:30" ht="15.75" thickBot="1" x14ac:dyDescent="0.3">
      <c r="A40" s="15">
        <v>26</v>
      </c>
      <c r="B40" s="88"/>
      <c r="C40" s="171"/>
      <c r="D40" s="172"/>
      <c r="E40" s="86" t="e">
        <f t="shared" si="1"/>
        <v>#N/A</v>
      </c>
      <c r="F40" s="86" t="e">
        <f t="shared" si="2"/>
        <v>#N/A</v>
      </c>
      <c r="G40" s="86" t="e">
        <f t="shared" si="3"/>
        <v>#N/A</v>
      </c>
      <c r="H40" s="87" t="e">
        <f t="shared" si="4"/>
        <v>#N/A</v>
      </c>
      <c r="I40" s="86" t="e">
        <f t="shared" si="0"/>
        <v>#N/A</v>
      </c>
      <c r="J40" s="86" t="e">
        <f t="shared" si="6"/>
        <v>#N/A</v>
      </c>
      <c r="K40" s="86" t="e">
        <f t="shared" si="7"/>
        <v>#N/A</v>
      </c>
      <c r="L40" s="87" t="e">
        <f t="shared" si="8"/>
        <v>#N/A</v>
      </c>
      <c r="M40" s="15" t="str">
        <f t="shared" si="5"/>
        <v/>
      </c>
      <c r="N40" s="5"/>
      <c r="O40" s="16"/>
      <c r="P40" s="16"/>
      <c r="Q40" s="16"/>
      <c r="R40" s="5"/>
      <c r="S40" s="5"/>
      <c r="T40" s="5"/>
      <c r="U40" s="5"/>
      <c r="V40" s="5"/>
      <c r="W40" s="5"/>
      <c r="X40" s="37" t="e">
        <f t="shared" si="9"/>
        <v>#N/A</v>
      </c>
      <c r="Y40" s="38" t="e">
        <f t="shared" si="10"/>
        <v>#N/A</v>
      </c>
    </row>
    <row r="41" spans="1:30" ht="15.75" thickBot="1" x14ac:dyDescent="0.3">
      <c r="A41" s="15">
        <v>27</v>
      </c>
      <c r="B41" s="88"/>
      <c r="C41" s="171"/>
      <c r="D41" s="172"/>
      <c r="E41" s="86" t="e">
        <f t="shared" si="1"/>
        <v>#N/A</v>
      </c>
      <c r="F41" s="86" t="e">
        <f t="shared" si="2"/>
        <v>#N/A</v>
      </c>
      <c r="G41" s="86" t="e">
        <f t="shared" si="3"/>
        <v>#N/A</v>
      </c>
      <c r="H41" s="87" t="e">
        <f t="shared" si="4"/>
        <v>#N/A</v>
      </c>
      <c r="I41" s="86" t="e">
        <f t="shared" si="0"/>
        <v>#N/A</v>
      </c>
      <c r="J41" s="86" t="e">
        <f t="shared" si="6"/>
        <v>#N/A</v>
      </c>
      <c r="K41" s="86" t="e">
        <f t="shared" si="7"/>
        <v>#N/A</v>
      </c>
      <c r="L41" s="87" t="e">
        <f t="shared" si="8"/>
        <v>#N/A</v>
      </c>
      <c r="M41" s="15" t="str">
        <f t="shared" si="5"/>
        <v/>
      </c>
      <c r="N41" s="5"/>
      <c r="O41" s="16"/>
      <c r="P41" s="16"/>
      <c r="Q41" s="16"/>
      <c r="R41" s="5"/>
      <c r="S41" s="5"/>
      <c r="T41" s="5"/>
      <c r="U41" s="5"/>
      <c r="V41" s="5"/>
      <c r="W41" s="5"/>
      <c r="X41" s="37" t="e">
        <f t="shared" si="9"/>
        <v>#N/A</v>
      </c>
      <c r="Y41" s="38" t="e">
        <f t="shared" si="10"/>
        <v>#N/A</v>
      </c>
    </row>
    <row r="42" spans="1:30" ht="15.75" thickBot="1" x14ac:dyDescent="0.3">
      <c r="A42" s="15">
        <v>28</v>
      </c>
      <c r="B42" s="88"/>
      <c r="C42" s="171"/>
      <c r="D42" s="172"/>
      <c r="E42" s="86" t="e">
        <f t="shared" si="1"/>
        <v>#N/A</v>
      </c>
      <c r="F42" s="86" t="e">
        <f t="shared" si="2"/>
        <v>#N/A</v>
      </c>
      <c r="G42" s="86" t="e">
        <f t="shared" si="3"/>
        <v>#N/A</v>
      </c>
      <c r="H42" s="87" t="e">
        <f t="shared" si="4"/>
        <v>#N/A</v>
      </c>
      <c r="I42" s="86" t="e">
        <f t="shared" si="0"/>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e">
        <f t="shared" si="10"/>
        <v>#N/A</v>
      </c>
    </row>
    <row r="43" spans="1:30" ht="15.75" thickBot="1" x14ac:dyDescent="0.3">
      <c r="A43" s="15">
        <v>29</v>
      </c>
      <c r="B43" s="88"/>
      <c r="C43" s="171"/>
      <c r="D43" s="172"/>
      <c r="E43" s="86" t="e">
        <f t="shared" si="1"/>
        <v>#N/A</v>
      </c>
      <c r="F43" s="86" t="e">
        <f t="shared" si="2"/>
        <v>#N/A</v>
      </c>
      <c r="G43" s="86" t="e">
        <f t="shared" si="3"/>
        <v>#N/A</v>
      </c>
      <c r="H43" s="87" t="e">
        <f t="shared" si="4"/>
        <v>#N/A</v>
      </c>
      <c r="I43" s="86" t="e">
        <f t="shared" si="0"/>
        <v>#N/A</v>
      </c>
      <c r="J43" s="86" t="e">
        <f t="shared" si="6"/>
        <v>#N/A</v>
      </c>
      <c r="K43" s="86" t="e">
        <f t="shared" si="7"/>
        <v>#N/A</v>
      </c>
      <c r="L43" s="87" t="e">
        <f t="shared" si="8"/>
        <v>#N/A</v>
      </c>
      <c r="M43" s="15" t="str">
        <f t="shared" si="5"/>
        <v/>
      </c>
      <c r="N43" s="5"/>
      <c r="O43" s="5"/>
      <c r="P43" s="5"/>
      <c r="Q43" s="5"/>
      <c r="R43" s="5"/>
      <c r="S43" s="5"/>
      <c r="T43" s="5"/>
      <c r="U43" s="5"/>
      <c r="V43" s="5"/>
      <c r="W43" s="5"/>
      <c r="X43" s="37" t="e">
        <f t="shared" si="9"/>
        <v>#N/A</v>
      </c>
      <c r="Y43" s="38" t="e">
        <f t="shared" si="10"/>
        <v>#N/A</v>
      </c>
    </row>
    <row r="44" spans="1:30" ht="15.75" thickBot="1" x14ac:dyDescent="0.3">
      <c r="A44" s="15">
        <v>30</v>
      </c>
      <c r="B44" s="88"/>
      <c r="C44" s="171"/>
      <c r="D44" s="172"/>
      <c r="E44" s="86" t="e">
        <f t="shared" si="1"/>
        <v>#N/A</v>
      </c>
      <c r="F44" s="86" t="e">
        <f t="shared" si="2"/>
        <v>#N/A</v>
      </c>
      <c r="G44" s="86" t="e">
        <f t="shared" si="3"/>
        <v>#N/A</v>
      </c>
      <c r="H44" s="87" t="e">
        <f t="shared" si="4"/>
        <v>#N/A</v>
      </c>
      <c r="I44" s="86" t="e">
        <f t="shared" si="0"/>
        <v>#N/A</v>
      </c>
      <c r="J44" s="86" t="e">
        <f t="shared" si="6"/>
        <v>#N/A</v>
      </c>
      <c r="K44" s="86" t="e">
        <f t="shared" si="7"/>
        <v>#N/A</v>
      </c>
      <c r="L44" s="87" t="e">
        <f t="shared" si="8"/>
        <v>#N/A</v>
      </c>
      <c r="M44" s="15" t="str">
        <f t="shared" si="5"/>
        <v/>
      </c>
      <c r="N44" s="5"/>
      <c r="O44" s="5"/>
      <c r="P44" s="5"/>
      <c r="Q44" s="5"/>
      <c r="R44" s="5"/>
      <c r="S44" s="5"/>
      <c r="T44" s="5"/>
      <c r="U44" s="5"/>
      <c r="V44" s="5"/>
      <c r="W44" s="5"/>
      <c r="X44" s="37" t="e">
        <f t="shared" si="9"/>
        <v>#N/A</v>
      </c>
      <c r="Y44" s="38" t="e">
        <f t="shared" si="10"/>
        <v>#N/A</v>
      </c>
    </row>
    <row r="45" spans="1:30" ht="15.75" thickBot="1" x14ac:dyDescent="0.3">
      <c r="A45" s="15">
        <v>31</v>
      </c>
      <c r="B45" s="88"/>
      <c r="C45" s="171"/>
      <c r="D45" s="172"/>
      <c r="E45" s="86" t="e">
        <f t="shared" si="1"/>
        <v>#N/A</v>
      </c>
      <c r="F45" s="86" t="e">
        <f t="shared" si="2"/>
        <v>#N/A</v>
      </c>
      <c r="G45" s="86" t="e">
        <f t="shared" si="3"/>
        <v>#N/A</v>
      </c>
      <c r="H45" s="87" t="e">
        <f t="shared" si="4"/>
        <v>#N/A</v>
      </c>
      <c r="I45" s="86" t="e">
        <f t="shared" si="0"/>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e">
        <f t="shared" si="10"/>
        <v>#N/A</v>
      </c>
      <c r="Z45" s="57"/>
      <c r="AA45" s="57"/>
      <c r="AB45" s="57"/>
    </row>
    <row r="46" spans="1:30" ht="15.75" thickBot="1" x14ac:dyDescent="0.3">
      <c r="A46" s="15">
        <v>32</v>
      </c>
      <c r="B46" s="88"/>
      <c r="C46" s="171"/>
      <c r="D46" s="172"/>
      <c r="E46" s="86" t="e">
        <f t="shared" si="1"/>
        <v>#N/A</v>
      </c>
      <c r="F46" s="86" t="e">
        <f t="shared" si="2"/>
        <v>#N/A</v>
      </c>
      <c r="G46" s="86" t="e">
        <f t="shared" si="3"/>
        <v>#N/A</v>
      </c>
      <c r="H46" s="87" t="e">
        <f t="shared" si="4"/>
        <v>#N/A</v>
      </c>
      <c r="I46" s="86" t="e">
        <f t="shared" si="0"/>
        <v>#N/A</v>
      </c>
      <c r="J46" s="86" t="e">
        <f t="shared" si="6"/>
        <v>#N/A</v>
      </c>
      <c r="K46" s="86" t="e">
        <f t="shared" si="7"/>
        <v>#N/A</v>
      </c>
      <c r="L46" s="87" t="e">
        <f t="shared" si="8"/>
        <v>#N/A</v>
      </c>
      <c r="M46" s="15" t="str">
        <f t="shared" si="5"/>
        <v/>
      </c>
      <c r="N46" s="5"/>
      <c r="O46" s="16"/>
      <c r="P46" s="16"/>
      <c r="Q46" s="16"/>
      <c r="R46" s="5"/>
      <c r="S46" s="5"/>
      <c r="T46" s="5"/>
      <c r="U46" s="5"/>
      <c r="V46" s="5"/>
      <c r="W46" s="5"/>
      <c r="X46" s="37" t="e">
        <f t="shared" si="9"/>
        <v>#N/A</v>
      </c>
      <c r="Y46" s="38" t="e">
        <f t="shared" si="10"/>
        <v>#N/A</v>
      </c>
      <c r="Z46" s="57"/>
      <c r="AA46" s="57"/>
      <c r="AB46" s="57"/>
      <c r="AD46" s="54"/>
    </row>
    <row r="47" spans="1:30" ht="15.75" thickBot="1" x14ac:dyDescent="0.3">
      <c r="A47" s="15">
        <v>33</v>
      </c>
      <c r="B47" s="88"/>
      <c r="C47" s="171"/>
      <c r="D47" s="172"/>
      <c r="E47" s="86" t="e">
        <f t="shared" si="1"/>
        <v>#N/A</v>
      </c>
      <c r="F47" s="86" t="e">
        <f t="shared" si="2"/>
        <v>#N/A</v>
      </c>
      <c r="G47" s="86" t="e">
        <f t="shared" si="3"/>
        <v>#N/A</v>
      </c>
      <c r="H47" s="87" t="e">
        <f t="shared" si="4"/>
        <v>#N/A</v>
      </c>
      <c r="I47" s="86" t="e">
        <f t="shared" si="0"/>
        <v>#N/A</v>
      </c>
      <c r="J47" s="86" t="e">
        <f t="shared" si="6"/>
        <v>#N/A</v>
      </c>
      <c r="K47" s="86" t="e">
        <f t="shared" si="7"/>
        <v>#N/A</v>
      </c>
      <c r="L47" s="87" t="e">
        <f t="shared" si="8"/>
        <v>#N/A</v>
      </c>
      <c r="M47" s="15" t="str">
        <f t="shared" si="5"/>
        <v/>
      </c>
      <c r="N47" s="5"/>
      <c r="O47" s="14"/>
      <c r="P47" s="14"/>
      <c r="Q47" s="14"/>
      <c r="R47" s="5"/>
      <c r="S47" s="5"/>
      <c r="T47" s="5"/>
      <c r="U47" s="5"/>
      <c r="V47" s="5"/>
      <c r="W47" s="5"/>
      <c r="X47" s="37" t="e">
        <f t="shared" si="9"/>
        <v>#N/A</v>
      </c>
      <c r="Y47" s="38" t="e">
        <f t="shared" si="10"/>
        <v>#N/A</v>
      </c>
      <c r="Z47" s="57"/>
      <c r="AA47" s="57"/>
      <c r="AB47" s="57"/>
    </row>
    <row r="48" spans="1:30" ht="15.75" thickBot="1" x14ac:dyDescent="0.3">
      <c r="A48" s="15">
        <v>34</v>
      </c>
      <c r="B48" s="88"/>
      <c r="C48" s="171"/>
      <c r="D48" s="172"/>
      <c r="E48" s="86" t="e">
        <f t="shared" si="1"/>
        <v>#N/A</v>
      </c>
      <c r="F48" s="86" t="e">
        <f t="shared" si="2"/>
        <v>#N/A</v>
      </c>
      <c r="G48" s="86" t="e">
        <f t="shared" si="3"/>
        <v>#N/A</v>
      </c>
      <c r="H48" s="87" t="e">
        <f t="shared" si="4"/>
        <v>#N/A</v>
      </c>
      <c r="I48" s="86" t="e">
        <f t="shared" si="0"/>
        <v>#N/A</v>
      </c>
      <c r="J48" s="86" t="e">
        <f t="shared" si="6"/>
        <v>#N/A</v>
      </c>
      <c r="K48" s="86" t="e">
        <f t="shared" si="7"/>
        <v>#N/A</v>
      </c>
      <c r="L48" s="87" t="e">
        <f t="shared" si="8"/>
        <v>#N/A</v>
      </c>
      <c r="M48" s="15" t="str">
        <f t="shared" si="5"/>
        <v/>
      </c>
      <c r="N48" s="5"/>
      <c r="O48" s="14"/>
      <c r="P48" s="14"/>
      <c r="Q48" s="14"/>
      <c r="R48" s="5"/>
      <c r="S48" s="5"/>
      <c r="T48" s="5"/>
      <c r="U48" s="5"/>
      <c r="V48" s="5"/>
      <c r="W48" s="5"/>
      <c r="X48" s="37" t="e">
        <f t="shared" si="9"/>
        <v>#N/A</v>
      </c>
      <c r="Y48" s="38" t="e">
        <f t="shared" si="10"/>
        <v>#N/A</v>
      </c>
      <c r="Z48" s="57"/>
      <c r="AA48" s="57"/>
      <c r="AB48" s="57"/>
    </row>
    <row r="49" spans="1:36" ht="15.75" thickBot="1" x14ac:dyDescent="0.3">
      <c r="A49" s="15">
        <v>35</v>
      </c>
      <c r="B49" s="88"/>
      <c r="C49" s="171"/>
      <c r="D49" s="172"/>
      <c r="E49" s="86" t="e">
        <f t="shared" si="1"/>
        <v>#N/A</v>
      </c>
      <c r="F49" s="86" t="e">
        <f t="shared" si="2"/>
        <v>#N/A</v>
      </c>
      <c r="G49" s="86" t="e">
        <f t="shared" si="3"/>
        <v>#N/A</v>
      </c>
      <c r="H49" s="87" t="e">
        <f t="shared" si="4"/>
        <v>#N/A</v>
      </c>
      <c r="I49" s="86" t="e">
        <f t="shared" si="0"/>
        <v>#N/A</v>
      </c>
      <c r="J49" s="86" t="e">
        <f t="shared" si="6"/>
        <v>#N/A</v>
      </c>
      <c r="K49" s="86" t="e">
        <f t="shared" si="7"/>
        <v>#N/A</v>
      </c>
      <c r="L49" s="87" t="e">
        <f t="shared" si="8"/>
        <v>#N/A</v>
      </c>
      <c r="M49" s="15" t="str">
        <f t="shared" si="5"/>
        <v/>
      </c>
      <c r="N49" s="5"/>
      <c r="O49" s="34"/>
      <c r="P49" s="34"/>
      <c r="Q49" s="34"/>
      <c r="R49" s="5"/>
      <c r="S49" s="5"/>
      <c r="T49" s="5"/>
      <c r="U49" s="5"/>
      <c r="V49" s="5"/>
      <c r="W49" s="5"/>
      <c r="X49" s="37" t="e">
        <f t="shared" si="9"/>
        <v>#N/A</v>
      </c>
      <c r="Y49" s="38" t="e">
        <f t="shared" si="10"/>
        <v>#N/A</v>
      </c>
      <c r="Z49" s="57"/>
      <c r="AA49" s="57"/>
      <c r="AB49" s="57"/>
    </row>
    <row r="50" spans="1:36" ht="15.75" thickBot="1" x14ac:dyDescent="0.3">
      <c r="A50" s="15">
        <v>36</v>
      </c>
      <c r="B50" s="88"/>
      <c r="C50" s="171"/>
      <c r="D50" s="172"/>
      <c r="E50" s="86" t="e">
        <f t="shared" si="1"/>
        <v>#N/A</v>
      </c>
      <c r="F50" s="86" t="e">
        <f t="shared" si="2"/>
        <v>#N/A</v>
      </c>
      <c r="G50" s="86" t="e">
        <f t="shared" si="3"/>
        <v>#N/A</v>
      </c>
      <c r="H50" s="87" t="e">
        <f t="shared" si="4"/>
        <v>#N/A</v>
      </c>
      <c r="I50" s="86" t="e">
        <f t="shared" si="0"/>
        <v>#N/A</v>
      </c>
      <c r="J50" s="86" t="e">
        <f t="shared" si="6"/>
        <v>#N/A</v>
      </c>
      <c r="K50" s="86" t="e">
        <f t="shared" si="7"/>
        <v>#N/A</v>
      </c>
      <c r="L50" s="87" t="e">
        <f t="shared" si="8"/>
        <v>#N/A</v>
      </c>
      <c r="M50" s="15" t="str">
        <f t="shared" si="5"/>
        <v/>
      </c>
      <c r="N50" s="5"/>
      <c r="O50" s="9"/>
      <c r="P50" s="9"/>
      <c r="Q50" s="9"/>
      <c r="R50" s="5"/>
      <c r="S50" s="5"/>
      <c r="T50" s="5"/>
      <c r="U50" s="5"/>
      <c r="V50" s="5"/>
      <c r="W50" s="5"/>
      <c r="X50" s="37" t="e">
        <f t="shared" si="9"/>
        <v>#N/A</v>
      </c>
      <c r="Y50" s="38" t="e">
        <f t="shared" si="10"/>
        <v>#N/A</v>
      </c>
      <c r="Z50" s="57"/>
      <c r="AA50" s="57"/>
      <c r="AB50" s="57"/>
    </row>
    <row r="51" spans="1:36" ht="15.75" thickBot="1" x14ac:dyDescent="0.3">
      <c r="A51" s="15">
        <v>37</v>
      </c>
      <c r="B51" s="88"/>
      <c r="C51" s="171"/>
      <c r="D51" s="172"/>
      <c r="E51" s="86" t="e">
        <f t="shared" si="1"/>
        <v>#N/A</v>
      </c>
      <c r="F51" s="86" t="e">
        <f t="shared" si="2"/>
        <v>#N/A</v>
      </c>
      <c r="G51" s="86" t="e">
        <f t="shared" si="3"/>
        <v>#N/A</v>
      </c>
      <c r="H51" s="87" t="e">
        <f t="shared" si="4"/>
        <v>#N/A</v>
      </c>
      <c r="I51" s="86" t="e">
        <f t="shared" si="0"/>
        <v>#N/A</v>
      </c>
      <c r="J51" s="86" t="e">
        <f t="shared" si="6"/>
        <v>#N/A</v>
      </c>
      <c r="K51" s="86" t="e">
        <f t="shared" si="7"/>
        <v>#N/A</v>
      </c>
      <c r="L51" s="87" t="e">
        <f t="shared" si="8"/>
        <v>#N/A</v>
      </c>
      <c r="M51" s="15" t="str">
        <f t="shared" si="5"/>
        <v/>
      </c>
      <c r="N51" s="5"/>
      <c r="O51" s="9"/>
      <c r="P51" s="9"/>
      <c r="Q51" s="9"/>
      <c r="R51" s="5"/>
      <c r="S51" s="5"/>
      <c r="T51" s="5"/>
      <c r="U51" s="5"/>
      <c r="V51" s="5"/>
      <c r="W51" s="5"/>
      <c r="X51" s="37" t="e">
        <f t="shared" si="9"/>
        <v>#N/A</v>
      </c>
      <c r="Y51" s="38" t="e">
        <f t="shared" si="10"/>
        <v>#N/A</v>
      </c>
      <c r="Z51" s="57"/>
      <c r="AA51" s="57"/>
      <c r="AB51" s="57"/>
    </row>
    <row r="52" spans="1:36" ht="15.75" thickBot="1" x14ac:dyDescent="0.3">
      <c r="A52" s="15">
        <v>38</v>
      </c>
      <c r="B52" s="88"/>
      <c r="C52" s="171"/>
      <c r="D52" s="172"/>
      <c r="E52" s="86" t="e">
        <f t="shared" si="1"/>
        <v>#N/A</v>
      </c>
      <c r="F52" s="86" t="e">
        <f t="shared" si="2"/>
        <v>#N/A</v>
      </c>
      <c r="G52" s="86" t="e">
        <f t="shared" si="3"/>
        <v>#N/A</v>
      </c>
      <c r="H52" s="87" t="e">
        <f t="shared" si="4"/>
        <v>#N/A</v>
      </c>
      <c r="I52" s="86" t="e">
        <f t="shared" si="0"/>
        <v>#N/A</v>
      </c>
      <c r="J52" s="86" t="e">
        <f t="shared" si="6"/>
        <v>#N/A</v>
      </c>
      <c r="K52" s="86" t="e">
        <f t="shared" si="7"/>
        <v>#N/A</v>
      </c>
      <c r="L52" s="87" t="e">
        <f t="shared" si="8"/>
        <v>#N/A</v>
      </c>
      <c r="M52" s="15" t="str">
        <f t="shared" si="5"/>
        <v/>
      </c>
      <c r="N52" s="5"/>
      <c r="O52" s="9"/>
      <c r="P52" s="9"/>
      <c r="Q52" s="9"/>
      <c r="R52" s="5"/>
      <c r="S52" s="5"/>
      <c r="T52" s="5"/>
      <c r="U52" s="5"/>
      <c r="V52" s="5"/>
      <c r="W52" s="5"/>
      <c r="X52" s="37" t="e">
        <f t="shared" si="9"/>
        <v>#N/A</v>
      </c>
      <c r="Y52" s="38" t="e">
        <f t="shared" si="10"/>
        <v>#N/A</v>
      </c>
      <c r="Z52" s="57"/>
      <c r="AA52" s="57"/>
      <c r="AB52" s="57"/>
    </row>
    <row r="53" spans="1:36" ht="15.75" thickBot="1" x14ac:dyDescent="0.3">
      <c r="A53" s="15">
        <v>39</v>
      </c>
      <c r="B53" s="88"/>
      <c r="C53" s="171"/>
      <c r="D53" s="172"/>
      <c r="E53" s="86" t="e">
        <f t="shared" si="1"/>
        <v>#N/A</v>
      </c>
      <c r="F53" s="86" t="e">
        <f t="shared" si="2"/>
        <v>#N/A</v>
      </c>
      <c r="G53" s="86" t="e">
        <f t="shared" si="3"/>
        <v>#N/A</v>
      </c>
      <c r="H53" s="87" t="e">
        <f t="shared" si="4"/>
        <v>#N/A</v>
      </c>
      <c r="I53" s="86" t="e">
        <f t="shared" si="0"/>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e">
        <f t="shared" si="10"/>
        <v>#N/A</v>
      </c>
      <c r="Z53" s="57"/>
      <c r="AA53" s="57"/>
      <c r="AB53" s="57"/>
    </row>
    <row r="54" spans="1:36" ht="15.75" thickBot="1" x14ac:dyDescent="0.3">
      <c r="A54" s="15">
        <v>40</v>
      </c>
      <c r="B54" s="88"/>
      <c r="C54" s="171"/>
      <c r="D54" s="172"/>
      <c r="E54" s="86" t="e">
        <f t="shared" si="1"/>
        <v>#N/A</v>
      </c>
      <c r="F54" s="86" t="e">
        <f t="shared" si="2"/>
        <v>#N/A</v>
      </c>
      <c r="G54" s="86" t="e">
        <f t="shared" si="3"/>
        <v>#N/A</v>
      </c>
      <c r="H54" s="87" t="e">
        <f t="shared" si="4"/>
        <v>#N/A</v>
      </c>
      <c r="I54" s="86" t="e">
        <f t="shared" si="0"/>
        <v>#N/A</v>
      </c>
      <c r="J54" s="86" t="e">
        <f t="shared" si="6"/>
        <v>#N/A</v>
      </c>
      <c r="K54" s="86" t="e">
        <f t="shared" si="7"/>
        <v>#N/A</v>
      </c>
      <c r="L54" s="87" t="e">
        <f t="shared" si="8"/>
        <v>#N/A</v>
      </c>
      <c r="M54" s="15" t="str">
        <f t="shared" si="5"/>
        <v/>
      </c>
      <c r="N54" s="5"/>
      <c r="O54" s="35"/>
      <c r="P54" s="35"/>
      <c r="Q54" s="35"/>
      <c r="R54" s="36"/>
      <c r="S54" s="36"/>
      <c r="T54" s="36"/>
      <c r="U54" s="36"/>
      <c r="V54" s="36"/>
      <c r="W54" s="36"/>
      <c r="X54" s="37" t="e">
        <f t="shared" si="9"/>
        <v>#N/A</v>
      </c>
      <c r="Y54" s="38" t="e">
        <f t="shared" si="10"/>
        <v>#N/A</v>
      </c>
      <c r="Z54" s="57"/>
      <c r="AA54" s="57"/>
      <c r="AB54" s="57"/>
      <c r="AC54" s="18"/>
      <c r="AD54" s="18"/>
      <c r="AE54" s="18"/>
      <c r="AF54" s="18"/>
      <c r="AG54" s="18"/>
      <c r="AH54" s="18"/>
      <c r="AI54" s="18"/>
      <c r="AJ54" s="18"/>
    </row>
    <row r="55" spans="1:36" ht="15.75" thickBot="1" x14ac:dyDescent="0.3">
      <c r="A55" s="15">
        <v>41</v>
      </c>
      <c r="B55" s="88"/>
      <c r="C55" s="171"/>
      <c r="D55" s="172"/>
      <c r="E55" s="86" t="e">
        <f t="shared" si="1"/>
        <v>#N/A</v>
      </c>
      <c r="F55" s="86" t="e">
        <f t="shared" si="2"/>
        <v>#N/A</v>
      </c>
      <c r="G55" s="86" t="e">
        <f t="shared" si="3"/>
        <v>#N/A</v>
      </c>
      <c r="H55" s="87" t="e">
        <f t="shared" si="4"/>
        <v>#N/A</v>
      </c>
      <c r="I55" s="86" t="e">
        <f t="shared" si="0"/>
        <v>#N/A</v>
      </c>
      <c r="J55" s="86" t="e">
        <f t="shared" si="6"/>
        <v>#N/A</v>
      </c>
      <c r="K55" s="86" t="e">
        <f t="shared" si="7"/>
        <v>#N/A</v>
      </c>
      <c r="L55" s="87" t="e">
        <f t="shared" si="8"/>
        <v>#N/A</v>
      </c>
      <c r="M55" s="15" t="str">
        <f t="shared" si="5"/>
        <v/>
      </c>
      <c r="N55" s="5"/>
      <c r="O55" s="36"/>
      <c r="P55" s="36"/>
      <c r="Q55" s="36"/>
      <c r="R55" s="36"/>
      <c r="S55" s="36"/>
      <c r="T55" s="36"/>
      <c r="U55" s="36"/>
      <c r="V55" s="36"/>
      <c r="W55" s="36"/>
      <c r="X55" s="37" t="e">
        <f t="shared" si="9"/>
        <v>#N/A</v>
      </c>
      <c r="Y55" s="38" t="e">
        <f t="shared" si="10"/>
        <v>#N/A</v>
      </c>
      <c r="Z55" s="57"/>
      <c r="AA55" s="57"/>
      <c r="AB55" s="57"/>
      <c r="AC55" s="18"/>
      <c r="AD55" s="18"/>
      <c r="AE55" s="18"/>
      <c r="AF55" s="18"/>
      <c r="AG55" s="18"/>
      <c r="AH55" s="18"/>
      <c r="AI55" s="18"/>
      <c r="AJ55" s="18"/>
    </row>
    <row r="56" spans="1:36" ht="15.75" thickBot="1" x14ac:dyDescent="0.3">
      <c r="A56" s="15">
        <v>42</v>
      </c>
      <c r="B56" s="88"/>
      <c r="C56" s="171"/>
      <c r="D56" s="172"/>
      <c r="E56" s="86" t="e">
        <f t="shared" si="1"/>
        <v>#N/A</v>
      </c>
      <c r="F56" s="86" t="e">
        <f t="shared" si="2"/>
        <v>#N/A</v>
      </c>
      <c r="G56" s="86" t="e">
        <f t="shared" si="3"/>
        <v>#N/A</v>
      </c>
      <c r="H56" s="87" t="e">
        <f t="shared" si="4"/>
        <v>#N/A</v>
      </c>
      <c r="I56" s="86" t="e">
        <f t="shared" si="0"/>
        <v>#N/A</v>
      </c>
      <c r="J56" s="86" t="e">
        <f t="shared" si="6"/>
        <v>#N/A</v>
      </c>
      <c r="K56" s="86" t="e">
        <f t="shared" si="7"/>
        <v>#N/A</v>
      </c>
      <c r="L56" s="87" t="e">
        <f t="shared" si="8"/>
        <v>#N/A</v>
      </c>
      <c r="M56" s="15" t="str">
        <f t="shared" si="5"/>
        <v/>
      </c>
      <c r="N56" s="5"/>
      <c r="O56" s="36"/>
      <c r="P56" s="36"/>
      <c r="Q56" s="36"/>
      <c r="R56" s="36"/>
      <c r="S56" s="36"/>
      <c r="T56" s="36"/>
      <c r="U56" s="36"/>
      <c r="V56" s="36"/>
      <c r="W56" s="36"/>
      <c r="X56" s="37" t="e">
        <f t="shared" si="9"/>
        <v>#N/A</v>
      </c>
      <c r="Y56" s="38" t="e">
        <f t="shared" si="10"/>
        <v>#N/A</v>
      </c>
      <c r="Z56" s="57"/>
      <c r="AA56" s="57"/>
      <c r="AB56" s="57"/>
      <c r="AC56" s="18"/>
      <c r="AD56" s="18"/>
      <c r="AE56" s="18"/>
      <c r="AF56" s="18"/>
      <c r="AG56" s="18"/>
      <c r="AH56" s="18"/>
      <c r="AI56" s="18"/>
      <c r="AJ56" s="18"/>
    </row>
    <row r="57" spans="1:36" ht="15.75" thickBot="1" x14ac:dyDescent="0.3">
      <c r="A57" s="15">
        <v>43</v>
      </c>
      <c r="B57" s="88"/>
      <c r="C57" s="171"/>
      <c r="D57" s="172"/>
      <c r="E57" s="86" t="e">
        <f t="shared" si="1"/>
        <v>#N/A</v>
      </c>
      <c r="F57" s="86" t="e">
        <f t="shared" si="2"/>
        <v>#N/A</v>
      </c>
      <c r="G57" s="86" t="e">
        <f t="shared" si="3"/>
        <v>#N/A</v>
      </c>
      <c r="H57" s="87" t="e">
        <f t="shared" si="4"/>
        <v>#N/A</v>
      </c>
      <c r="I57" s="86" t="e">
        <f t="shared" si="0"/>
        <v>#N/A</v>
      </c>
      <c r="J57" s="86" t="e">
        <f t="shared" si="6"/>
        <v>#N/A</v>
      </c>
      <c r="K57" s="86" t="e">
        <f t="shared" si="7"/>
        <v>#N/A</v>
      </c>
      <c r="L57" s="87" t="e">
        <f t="shared" si="8"/>
        <v>#N/A</v>
      </c>
      <c r="M57" s="15" t="str">
        <f t="shared" si="5"/>
        <v/>
      </c>
      <c r="N57" s="5"/>
      <c r="O57" s="36"/>
      <c r="P57" s="36"/>
      <c r="Q57" s="36"/>
      <c r="R57" s="36"/>
      <c r="S57" s="36"/>
      <c r="T57" s="36"/>
      <c r="U57" s="36"/>
      <c r="V57" s="36"/>
      <c r="W57" s="36"/>
      <c r="X57" s="37" t="e">
        <f t="shared" si="9"/>
        <v>#N/A</v>
      </c>
      <c r="Y57" s="38" t="e">
        <f t="shared" si="10"/>
        <v>#N/A</v>
      </c>
      <c r="Z57" s="57"/>
      <c r="AA57" s="57"/>
      <c r="AB57" s="57"/>
      <c r="AC57" s="18"/>
      <c r="AD57" s="18"/>
      <c r="AE57" s="18"/>
      <c r="AF57" s="18"/>
      <c r="AG57" s="18"/>
      <c r="AH57" s="18"/>
      <c r="AI57" s="18"/>
      <c r="AJ57" s="18"/>
    </row>
    <row r="58" spans="1:36" ht="15.75" thickBot="1" x14ac:dyDescent="0.3">
      <c r="A58" s="15">
        <v>44</v>
      </c>
      <c r="B58" s="88"/>
      <c r="C58" s="171"/>
      <c r="D58" s="172"/>
      <c r="E58" s="86" t="e">
        <f t="shared" si="1"/>
        <v>#N/A</v>
      </c>
      <c r="F58" s="86" t="e">
        <f t="shared" si="2"/>
        <v>#N/A</v>
      </c>
      <c r="G58" s="86" t="e">
        <f t="shared" si="3"/>
        <v>#N/A</v>
      </c>
      <c r="H58" s="87" t="e">
        <f t="shared" si="4"/>
        <v>#N/A</v>
      </c>
      <c r="I58" s="86" t="e">
        <f t="shared" si="0"/>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e">
        <f t="shared" si="10"/>
        <v>#N/A</v>
      </c>
      <c r="Z58" s="57"/>
      <c r="AA58" s="57"/>
      <c r="AB58" s="57"/>
      <c r="AC58" s="18"/>
      <c r="AD58" s="18"/>
      <c r="AE58" s="18"/>
      <c r="AF58" s="18"/>
      <c r="AG58" s="18"/>
      <c r="AH58" s="18"/>
      <c r="AI58" s="18"/>
      <c r="AJ58" s="18"/>
    </row>
    <row r="59" spans="1:36" ht="15.75" thickBot="1" x14ac:dyDescent="0.3">
      <c r="A59" s="15">
        <v>45</v>
      </c>
      <c r="B59" s="88"/>
      <c r="C59" s="171"/>
      <c r="D59" s="172"/>
      <c r="E59" s="86" t="e">
        <f t="shared" si="1"/>
        <v>#N/A</v>
      </c>
      <c r="F59" s="86" t="e">
        <f t="shared" si="2"/>
        <v>#N/A</v>
      </c>
      <c r="G59" s="86" t="e">
        <f t="shared" si="3"/>
        <v>#N/A</v>
      </c>
      <c r="H59" s="87" t="e">
        <f t="shared" si="4"/>
        <v>#N/A</v>
      </c>
      <c r="I59" s="86" t="e">
        <f t="shared" si="0"/>
        <v>#N/A</v>
      </c>
      <c r="J59" s="86" t="e">
        <f t="shared" si="6"/>
        <v>#N/A</v>
      </c>
      <c r="K59" s="86" t="e">
        <f t="shared" si="7"/>
        <v>#N/A</v>
      </c>
      <c r="L59" s="87" t="e">
        <f t="shared" si="8"/>
        <v>#N/A</v>
      </c>
      <c r="M59" s="15" t="str">
        <f t="shared" si="5"/>
        <v/>
      </c>
      <c r="N59" s="284" t="s">
        <v>286</v>
      </c>
      <c r="O59" s="259"/>
      <c r="P59" s="167" t="s">
        <v>172</v>
      </c>
      <c r="Q59" s="36"/>
      <c r="R59" s="36"/>
      <c r="S59" s="36"/>
      <c r="T59" s="36"/>
      <c r="U59" s="36"/>
      <c r="V59" s="36"/>
      <c r="W59" s="36"/>
      <c r="X59" s="37" t="e">
        <f t="shared" si="9"/>
        <v>#N/A</v>
      </c>
      <c r="Y59" s="38" t="e">
        <f t="shared" si="10"/>
        <v>#N/A</v>
      </c>
      <c r="Z59" s="57"/>
      <c r="AA59" s="57"/>
      <c r="AB59" s="57"/>
      <c r="AC59" s="18"/>
      <c r="AD59" s="18"/>
      <c r="AE59" s="18"/>
      <c r="AF59" s="18"/>
      <c r="AG59" s="18"/>
      <c r="AH59" s="18"/>
      <c r="AI59" s="18"/>
      <c r="AJ59" s="18"/>
    </row>
    <row r="60" spans="1:36" ht="15.75" thickBot="1" x14ac:dyDescent="0.3">
      <c r="A60" s="15">
        <v>46</v>
      </c>
      <c r="B60" s="88"/>
      <c r="C60" s="171"/>
      <c r="D60" s="172"/>
      <c r="E60" s="86" t="e">
        <f t="shared" si="1"/>
        <v>#N/A</v>
      </c>
      <c r="F60" s="86" t="e">
        <f t="shared" si="2"/>
        <v>#N/A</v>
      </c>
      <c r="G60" s="86" t="e">
        <f t="shared" si="3"/>
        <v>#N/A</v>
      </c>
      <c r="H60" s="87" t="e">
        <f t="shared" si="4"/>
        <v>#N/A</v>
      </c>
      <c r="I60" s="86" t="e">
        <f t="shared" si="0"/>
        <v>#N/A</v>
      </c>
      <c r="J60" s="86" t="e">
        <f t="shared" si="6"/>
        <v>#N/A</v>
      </c>
      <c r="K60" s="86" t="e">
        <f t="shared" si="7"/>
        <v>#N/A</v>
      </c>
      <c r="L60" s="87" t="e">
        <f t="shared" si="8"/>
        <v>#N/A</v>
      </c>
      <c r="M60" s="15" t="str">
        <f t="shared" si="5"/>
        <v/>
      </c>
      <c r="N60" s="5"/>
      <c r="O60" s="36"/>
      <c r="P60" s="38" t="s">
        <v>107</v>
      </c>
      <c r="Q60" s="36"/>
      <c r="R60" s="36"/>
      <c r="S60" s="36"/>
      <c r="T60" s="36"/>
      <c r="U60" s="36"/>
      <c r="V60" s="36"/>
      <c r="W60" s="36"/>
      <c r="X60" s="37" t="e">
        <f t="shared" si="9"/>
        <v>#N/A</v>
      </c>
      <c r="Y60" s="38" t="e">
        <f t="shared" si="10"/>
        <v>#N/A</v>
      </c>
      <c r="Z60" s="57"/>
      <c r="AA60" s="57"/>
      <c r="AB60" s="57"/>
      <c r="AC60" s="18"/>
      <c r="AD60" s="18"/>
      <c r="AE60" s="18"/>
      <c r="AF60" s="18"/>
      <c r="AG60" s="18"/>
      <c r="AH60" s="18"/>
      <c r="AI60" s="18"/>
      <c r="AJ60" s="18"/>
    </row>
    <row r="61" spans="1:36" ht="15.75" thickBot="1" x14ac:dyDescent="0.3">
      <c r="A61" s="15">
        <v>47</v>
      </c>
      <c r="B61" s="88"/>
      <c r="C61" s="171"/>
      <c r="D61" s="172"/>
      <c r="E61" s="86" t="e">
        <f t="shared" si="1"/>
        <v>#N/A</v>
      </c>
      <c r="F61" s="86" t="e">
        <f t="shared" si="2"/>
        <v>#N/A</v>
      </c>
      <c r="G61" s="86" t="e">
        <f t="shared" si="3"/>
        <v>#N/A</v>
      </c>
      <c r="H61" s="87" t="e">
        <f t="shared" si="4"/>
        <v>#N/A</v>
      </c>
      <c r="I61" s="86" t="e">
        <f t="shared" si="0"/>
        <v>#N/A</v>
      </c>
      <c r="J61" s="86" t="e">
        <f t="shared" si="6"/>
        <v>#N/A</v>
      </c>
      <c r="K61" s="86" t="e">
        <f t="shared" si="7"/>
        <v>#N/A</v>
      </c>
      <c r="L61" s="87" t="e">
        <f t="shared" si="8"/>
        <v>#N/A</v>
      </c>
      <c r="M61" s="15" t="str">
        <f t="shared" si="5"/>
        <v/>
      </c>
      <c r="N61" s="5"/>
      <c r="O61" s="36"/>
      <c r="P61" s="70" t="s">
        <v>172</v>
      </c>
      <c r="Q61" s="36"/>
      <c r="R61" s="36"/>
      <c r="S61" s="36"/>
      <c r="T61" s="36"/>
      <c r="U61" s="36"/>
      <c r="V61" s="36"/>
      <c r="W61" s="36"/>
      <c r="X61" s="37" t="e">
        <f t="shared" si="9"/>
        <v>#N/A</v>
      </c>
      <c r="Y61" s="38" t="e">
        <f t="shared" si="10"/>
        <v>#N/A</v>
      </c>
      <c r="Z61" s="57"/>
      <c r="AA61" s="57"/>
      <c r="AB61" s="57"/>
      <c r="AC61" s="18"/>
      <c r="AD61" s="18"/>
      <c r="AE61" s="18"/>
      <c r="AF61" s="18"/>
      <c r="AG61" s="18"/>
      <c r="AH61" s="18"/>
      <c r="AI61" s="18"/>
      <c r="AJ61" s="18"/>
    </row>
    <row r="62" spans="1:36" ht="15.75" thickBot="1" x14ac:dyDescent="0.3">
      <c r="A62" s="15">
        <v>48</v>
      </c>
      <c r="B62" s="88"/>
      <c r="C62" s="171"/>
      <c r="D62" s="172"/>
      <c r="E62" s="86" t="e">
        <f t="shared" si="1"/>
        <v>#N/A</v>
      </c>
      <c r="F62" s="86" t="e">
        <f t="shared" si="2"/>
        <v>#N/A</v>
      </c>
      <c r="G62" s="86" t="e">
        <f t="shared" si="3"/>
        <v>#N/A</v>
      </c>
      <c r="H62" s="87" t="e">
        <f t="shared" si="4"/>
        <v>#N/A</v>
      </c>
      <c r="I62" s="86" t="e">
        <f t="shared" si="0"/>
        <v>#N/A</v>
      </c>
      <c r="J62" s="86" t="e">
        <f t="shared" si="6"/>
        <v>#N/A</v>
      </c>
      <c r="K62" s="86" t="e">
        <f t="shared" si="7"/>
        <v>#N/A</v>
      </c>
      <c r="L62" s="87" t="e">
        <f t="shared" si="8"/>
        <v>#N/A</v>
      </c>
      <c r="M62" s="15" t="str">
        <f t="shared" si="5"/>
        <v/>
      </c>
      <c r="N62" s="5"/>
      <c r="O62" s="36"/>
      <c r="P62" s="70" t="s">
        <v>171</v>
      </c>
      <c r="Q62" s="36"/>
      <c r="R62" s="36"/>
      <c r="S62" s="36"/>
      <c r="T62" s="36"/>
      <c r="U62" s="36"/>
      <c r="V62" s="36"/>
      <c r="W62" s="36"/>
      <c r="X62" s="37" t="e">
        <f t="shared" si="9"/>
        <v>#N/A</v>
      </c>
      <c r="Y62" s="38" t="e">
        <f t="shared" si="10"/>
        <v>#N/A</v>
      </c>
      <c r="Z62" s="57"/>
      <c r="AA62" s="57"/>
      <c r="AB62" s="57"/>
      <c r="AC62" s="18"/>
      <c r="AD62" s="18"/>
      <c r="AE62" s="18"/>
      <c r="AF62" s="18"/>
      <c r="AG62" s="18"/>
      <c r="AH62" s="18"/>
      <c r="AI62" s="18"/>
      <c r="AJ62" s="18"/>
    </row>
    <row r="63" spans="1:36" ht="16.5" thickBot="1" x14ac:dyDescent="0.3">
      <c r="A63" s="15">
        <v>49</v>
      </c>
      <c r="B63" s="88"/>
      <c r="C63" s="171"/>
      <c r="D63" s="172"/>
      <c r="E63" s="86" t="e">
        <f t="shared" si="1"/>
        <v>#N/A</v>
      </c>
      <c r="F63" s="86" t="e">
        <f t="shared" si="2"/>
        <v>#N/A</v>
      </c>
      <c r="G63" s="86" t="e">
        <f t="shared" si="3"/>
        <v>#N/A</v>
      </c>
      <c r="H63" s="87" t="e">
        <f t="shared" si="4"/>
        <v>#N/A</v>
      </c>
      <c r="I63" s="86" t="e">
        <f t="shared" si="0"/>
        <v>#N/A</v>
      </c>
      <c r="J63" s="86" t="e">
        <f t="shared" si="6"/>
        <v>#N/A</v>
      </c>
      <c r="K63" s="86" t="e">
        <f t="shared" si="7"/>
        <v>#N/A</v>
      </c>
      <c r="L63" s="87" t="e">
        <f t="shared" si="8"/>
        <v>#N/A</v>
      </c>
      <c r="M63" s="15" t="str">
        <f t="shared" si="5"/>
        <v/>
      </c>
      <c r="N63" s="10" t="s">
        <v>22</v>
      </c>
      <c r="O63" s="36"/>
      <c r="P63" s="36"/>
      <c r="Q63" s="36"/>
      <c r="R63" s="36"/>
      <c r="S63" s="36"/>
      <c r="T63" s="36"/>
      <c r="U63" s="36"/>
      <c r="V63" s="36"/>
      <c r="W63" s="36"/>
      <c r="X63" s="37" t="e">
        <f t="shared" si="9"/>
        <v>#N/A</v>
      </c>
      <c r="Y63" s="38" t="e">
        <f t="shared" si="10"/>
        <v>#N/A</v>
      </c>
      <c r="Z63" s="57"/>
      <c r="AA63" s="57"/>
      <c r="AB63" s="57"/>
      <c r="AC63" s="18"/>
      <c r="AD63" s="18"/>
      <c r="AE63" s="18"/>
      <c r="AF63" s="18"/>
      <c r="AG63" s="18"/>
      <c r="AH63" s="18"/>
      <c r="AI63" s="18"/>
      <c r="AJ63" s="18"/>
    </row>
    <row r="64" spans="1:36" ht="15.75" thickBot="1" x14ac:dyDescent="0.3">
      <c r="A64" s="15">
        <v>50</v>
      </c>
      <c r="B64" s="88"/>
      <c r="C64" s="171"/>
      <c r="D64" s="172"/>
      <c r="E64" s="86" t="e">
        <f t="shared" si="1"/>
        <v>#N/A</v>
      </c>
      <c r="F64" s="86" t="e">
        <f t="shared" si="2"/>
        <v>#N/A</v>
      </c>
      <c r="G64" s="86" t="e">
        <f t="shared" si="3"/>
        <v>#N/A</v>
      </c>
      <c r="H64" s="87" t="e">
        <f t="shared" si="4"/>
        <v>#N/A</v>
      </c>
      <c r="I64" s="86" t="e">
        <f t="shared" si="0"/>
        <v>#N/A</v>
      </c>
      <c r="J64" s="86" t="e">
        <f t="shared" si="6"/>
        <v>#N/A</v>
      </c>
      <c r="K64" s="86" t="e">
        <f t="shared" si="7"/>
        <v>#N/A</v>
      </c>
      <c r="L64" s="87" t="e">
        <f t="shared" si="8"/>
        <v>#N/A</v>
      </c>
      <c r="M64" s="15" t="str">
        <f t="shared" si="5"/>
        <v/>
      </c>
      <c r="N64" s="5"/>
      <c r="O64" s="36"/>
      <c r="P64" s="36"/>
      <c r="Q64" s="36"/>
      <c r="R64" s="36"/>
      <c r="S64" s="36"/>
      <c r="T64" s="36"/>
      <c r="U64" s="36"/>
      <c r="V64" s="36"/>
      <c r="W64" s="36"/>
      <c r="X64" s="37" t="e">
        <f t="shared" si="9"/>
        <v>#N/A</v>
      </c>
      <c r="Y64" s="38" t="e">
        <f t="shared" si="10"/>
        <v>#N/A</v>
      </c>
      <c r="Z64" s="57"/>
      <c r="AA64" s="57"/>
      <c r="AB64" s="57"/>
      <c r="AC64" s="18"/>
      <c r="AD64" s="18"/>
      <c r="AE64" s="18"/>
      <c r="AF64" s="18"/>
      <c r="AG64" s="18"/>
      <c r="AH64" s="18"/>
      <c r="AI64" s="18"/>
      <c r="AJ64" s="18"/>
    </row>
    <row r="65" spans="1:36" ht="15.75" thickBot="1" x14ac:dyDescent="0.3">
      <c r="A65" s="15">
        <v>51</v>
      </c>
      <c r="B65" s="88"/>
      <c r="C65" s="171"/>
      <c r="D65" s="172"/>
      <c r="E65" s="86" t="e">
        <f t="shared" si="1"/>
        <v>#N/A</v>
      </c>
      <c r="F65" s="86" t="e">
        <f t="shared" si="2"/>
        <v>#N/A</v>
      </c>
      <c r="G65" s="86" t="e">
        <f t="shared" si="3"/>
        <v>#N/A</v>
      </c>
      <c r="H65" s="87" t="e">
        <f t="shared" si="4"/>
        <v>#N/A</v>
      </c>
      <c r="I65" s="86" t="e">
        <f t="shared" si="0"/>
        <v>#N/A</v>
      </c>
      <c r="J65" s="86" t="e">
        <f t="shared" si="6"/>
        <v>#N/A</v>
      </c>
      <c r="K65" s="86" t="e">
        <f t="shared" si="7"/>
        <v>#N/A</v>
      </c>
      <c r="L65" s="87" t="e">
        <f t="shared" si="8"/>
        <v>#N/A</v>
      </c>
      <c r="M65" s="15" t="str">
        <f t="shared" si="5"/>
        <v/>
      </c>
      <c r="N65" s="237" t="s">
        <v>294</v>
      </c>
      <c r="O65" s="36"/>
      <c r="P65" s="36"/>
      <c r="Q65" s="36"/>
      <c r="R65" s="36"/>
      <c r="S65" s="36"/>
      <c r="T65" s="36"/>
      <c r="U65" s="36"/>
      <c r="V65" s="36"/>
      <c r="W65" s="36"/>
      <c r="X65" s="37" t="e">
        <f t="shared" si="9"/>
        <v>#N/A</v>
      </c>
      <c r="Y65" s="38" t="e">
        <f t="shared" si="10"/>
        <v>#N/A</v>
      </c>
      <c r="Z65" s="57"/>
      <c r="AA65" s="57"/>
      <c r="AB65" s="57"/>
      <c r="AC65" s="18"/>
      <c r="AD65" s="18"/>
      <c r="AE65" s="18"/>
      <c r="AF65" s="18"/>
      <c r="AG65" s="18"/>
      <c r="AH65" s="18"/>
      <c r="AI65" s="18"/>
      <c r="AJ65" s="18"/>
    </row>
    <row r="66" spans="1:36" ht="15.75" thickBot="1" x14ac:dyDescent="0.3">
      <c r="A66" s="15">
        <v>52</v>
      </c>
      <c r="B66" s="88"/>
      <c r="C66" s="171"/>
      <c r="D66" s="172"/>
      <c r="E66" s="86" t="e">
        <f t="shared" si="1"/>
        <v>#N/A</v>
      </c>
      <c r="F66" s="86" t="e">
        <f t="shared" si="2"/>
        <v>#N/A</v>
      </c>
      <c r="G66" s="86" t="e">
        <f t="shared" si="3"/>
        <v>#N/A</v>
      </c>
      <c r="H66" s="87" t="e">
        <f t="shared" si="4"/>
        <v>#N/A</v>
      </c>
      <c r="I66" s="86" t="e">
        <f t="shared" si="0"/>
        <v>#N/A</v>
      </c>
      <c r="J66" s="86" t="e">
        <f t="shared" si="6"/>
        <v>#N/A</v>
      </c>
      <c r="K66" s="86" t="e">
        <f t="shared" si="7"/>
        <v>#N/A</v>
      </c>
      <c r="L66" s="87" t="e">
        <f t="shared" si="8"/>
        <v>#N/A</v>
      </c>
      <c r="M66" s="15" t="str">
        <f t="shared" si="5"/>
        <v/>
      </c>
      <c r="N66" s="237" t="s">
        <v>295</v>
      </c>
      <c r="O66" s="36"/>
      <c r="P66" s="36"/>
      <c r="Q66" s="36"/>
      <c r="R66" s="36"/>
      <c r="S66" s="36"/>
      <c r="T66" s="36"/>
      <c r="U66" s="36"/>
      <c r="V66" s="36"/>
      <c r="W66" s="36"/>
      <c r="X66" s="37" t="e">
        <f t="shared" si="9"/>
        <v>#N/A</v>
      </c>
      <c r="Y66" s="38" t="e">
        <f t="shared" si="10"/>
        <v>#N/A</v>
      </c>
      <c r="Z66" s="57"/>
      <c r="AA66" s="57"/>
      <c r="AB66" s="57"/>
      <c r="AC66" s="18"/>
      <c r="AD66" s="18"/>
      <c r="AE66" s="18"/>
      <c r="AF66" s="18"/>
      <c r="AG66" s="18"/>
      <c r="AH66" s="18"/>
      <c r="AI66" s="18"/>
      <c r="AJ66" s="18"/>
    </row>
    <row r="67" spans="1:36" ht="15.75" thickBot="1" x14ac:dyDescent="0.3">
      <c r="A67" s="15">
        <v>53</v>
      </c>
      <c r="B67" s="88"/>
      <c r="C67" s="171"/>
      <c r="D67" s="172"/>
      <c r="E67" s="86" t="e">
        <f t="shared" si="1"/>
        <v>#N/A</v>
      </c>
      <c r="F67" s="86" t="e">
        <f t="shared" si="2"/>
        <v>#N/A</v>
      </c>
      <c r="G67" s="86" t="e">
        <f t="shared" si="3"/>
        <v>#N/A</v>
      </c>
      <c r="H67" s="87" t="e">
        <f t="shared" si="4"/>
        <v>#N/A</v>
      </c>
      <c r="I67" s="86" t="e">
        <f t="shared" si="0"/>
        <v>#N/A</v>
      </c>
      <c r="J67" s="86" t="e">
        <f t="shared" si="6"/>
        <v>#N/A</v>
      </c>
      <c r="K67" s="86" t="e">
        <f t="shared" si="7"/>
        <v>#N/A</v>
      </c>
      <c r="L67" s="87" t="e">
        <f t="shared" si="8"/>
        <v>#N/A</v>
      </c>
      <c r="M67" s="15" t="str">
        <f t="shared" si="5"/>
        <v/>
      </c>
      <c r="N67" s="16" t="s">
        <v>25</v>
      </c>
      <c r="O67" s="36"/>
      <c r="P67" s="36"/>
      <c r="Q67" s="36"/>
      <c r="R67" s="36"/>
      <c r="S67" s="36"/>
      <c r="T67" s="36"/>
      <c r="U67" s="36"/>
      <c r="V67" s="36"/>
      <c r="W67" s="36"/>
      <c r="X67" s="37" t="e">
        <f t="shared" si="9"/>
        <v>#N/A</v>
      </c>
      <c r="Y67" s="38" t="e">
        <f t="shared" si="10"/>
        <v>#N/A</v>
      </c>
      <c r="Z67" s="57"/>
      <c r="AA67" s="57"/>
      <c r="AB67" s="57"/>
      <c r="AC67" s="18"/>
      <c r="AD67" s="18"/>
      <c r="AE67" s="18"/>
      <c r="AF67" s="18"/>
      <c r="AG67" s="18"/>
      <c r="AH67" s="18"/>
      <c r="AI67" s="18"/>
      <c r="AJ67" s="18"/>
    </row>
    <row r="68" spans="1:36" ht="15.75" thickBot="1" x14ac:dyDescent="0.3">
      <c r="A68" s="15">
        <v>54</v>
      </c>
      <c r="B68" s="88"/>
      <c r="C68" s="171"/>
      <c r="D68" s="172"/>
      <c r="E68" s="86" t="e">
        <f t="shared" si="1"/>
        <v>#N/A</v>
      </c>
      <c r="F68" s="86" t="e">
        <f t="shared" si="2"/>
        <v>#N/A</v>
      </c>
      <c r="G68" s="86" t="e">
        <f t="shared" si="3"/>
        <v>#N/A</v>
      </c>
      <c r="H68" s="87" t="e">
        <f t="shared" si="4"/>
        <v>#N/A</v>
      </c>
      <c r="I68" s="86" t="e">
        <f t="shared" si="0"/>
        <v>#N/A</v>
      </c>
      <c r="J68" s="86" t="e">
        <f t="shared" si="6"/>
        <v>#N/A</v>
      </c>
      <c r="K68" s="86" t="e">
        <f t="shared" si="7"/>
        <v>#N/A</v>
      </c>
      <c r="L68" s="87" t="e">
        <f t="shared" si="8"/>
        <v>#N/A</v>
      </c>
      <c r="M68" s="15" t="str">
        <f t="shared" si="5"/>
        <v/>
      </c>
      <c r="N68" s="5" t="s">
        <v>18</v>
      </c>
      <c r="O68" s="36"/>
      <c r="P68" s="36"/>
      <c r="Q68" s="36"/>
      <c r="R68" s="36"/>
      <c r="S68" s="36"/>
      <c r="T68" s="36"/>
      <c r="U68" s="36"/>
      <c r="V68" s="36"/>
      <c r="W68" s="36"/>
      <c r="X68" s="37" t="e">
        <f t="shared" si="9"/>
        <v>#N/A</v>
      </c>
      <c r="Y68" s="38" t="e">
        <f t="shared" si="10"/>
        <v>#N/A</v>
      </c>
      <c r="Z68" s="57"/>
      <c r="AA68" s="57"/>
      <c r="AB68" s="57"/>
      <c r="AC68" s="18"/>
      <c r="AD68" s="18"/>
      <c r="AE68" s="18"/>
      <c r="AF68" s="18"/>
      <c r="AG68" s="18"/>
      <c r="AH68" s="18"/>
      <c r="AI68" s="18"/>
      <c r="AJ68" s="18"/>
    </row>
    <row r="69" spans="1:36" ht="15.75" thickBot="1" x14ac:dyDescent="0.3">
      <c r="A69" s="15">
        <v>55</v>
      </c>
      <c r="B69" s="88"/>
      <c r="C69" s="171"/>
      <c r="D69" s="172"/>
      <c r="E69" s="86" t="e">
        <f t="shared" si="1"/>
        <v>#N/A</v>
      </c>
      <c r="F69" s="86" t="e">
        <f t="shared" si="2"/>
        <v>#N/A</v>
      </c>
      <c r="G69" s="86" t="e">
        <f t="shared" si="3"/>
        <v>#N/A</v>
      </c>
      <c r="H69" s="87" t="e">
        <f t="shared" si="4"/>
        <v>#N/A</v>
      </c>
      <c r="I69" s="86" t="e">
        <f t="shared" si="0"/>
        <v>#N/A</v>
      </c>
      <c r="J69" s="86" t="e">
        <f t="shared" si="6"/>
        <v>#N/A</v>
      </c>
      <c r="K69" s="86" t="e">
        <f t="shared" si="7"/>
        <v>#N/A</v>
      </c>
      <c r="L69" s="87" t="e">
        <f t="shared" si="8"/>
        <v>#N/A</v>
      </c>
      <c r="M69" s="15" t="str">
        <f t="shared" si="5"/>
        <v/>
      </c>
      <c r="N69" s="5" t="s">
        <v>19</v>
      </c>
      <c r="O69" s="36"/>
      <c r="P69" s="36"/>
      <c r="Q69" s="36"/>
      <c r="R69" s="36"/>
      <c r="S69" s="36"/>
      <c r="T69" s="36"/>
      <c r="U69" s="36"/>
      <c r="V69" s="36"/>
      <c r="W69" s="36"/>
      <c r="X69" s="37" t="e">
        <f t="shared" si="9"/>
        <v>#N/A</v>
      </c>
      <c r="Y69" s="38" t="e">
        <f t="shared" si="10"/>
        <v>#N/A</v>
      </c>
      <c r="Z69" s="57"/>
      <c r="AA69" s="57"/>
      <c r="AB69" s="57"/>
      <c r="AC69" s="18"/>
      <c r="AD69" s="18"/>
      <c r="AE69" s="18"/>
      <c r="AF69" s="18"/>
      <c r="AG69" s="18"/>
      <c r="AH69" s="18"/>
      <c r="AI69" s="18"/>
      <c r="AJ69" s="18"/>
    </row>
    <row r="70" spans="1:36" ht="15.75" thickBot="1" x14ac:dyDescent="0.3">
      <c r="A70" s="15">
        <v>56</v>
      </c>
      <c r="B70" s="88"/>
      <c r="C70" s="171"/>
      <c r="D70" s="172"/>
      <c r="E70" s="86" t="e">
        <f t="shared" si="1"/>
        <v>#N/A</v>
      </c>
      <c r="F70" s="86" t="e">
        <f t="shared" si="2"/>
        <v>#N/A</v>
      </c>
      <c r="G70" s="86" t="e">
        <f t="shared" si="3"/>
        <v>#N/A</v>
      </c>
      <c r="H70" s="87" t="e">
        <f t="shared" si="4"/>
        <v>#N/A</v>
      </c>
      <c r="I70" s="86" t="e">
        <f t="shared" si="0"/>
        <v>#N/A</v>
      </c>
      <c r="J70" s="86" t="e">
        <f t="shared" si="6"/>
        <v>#N/A</v>
      </c>
      <c r="K70" s="86" t="e">
        <f t="shared" si="7"/>
        <v>#N/A</v>
      </c>
      <c r="L70" s="87" t="e">
        <f t="shared" si="8"/>
        <v>#N/A</v>
      </c>
      <c r="M70" s="15" t="str">
        <f t="shared" si="5"/>
        <v/>
      </c>
      <c r="N70" s="43" t="s">
        <v>57</v>
      </c>
      <c r="O70" s="36"/>
      <c r="P70" s="36"/>
      <c r="Q70" s="36"/>
      <c r="R70" s="36"/>
      <c r="S70" s="36"/>
      <c r="T70" s="36"/>
      <c r="U70" s="36"/>
      <c r="V70" s="36"/>
      <c r="W70" s="36"/>
      <c r="X70" s="37" t="e">
        <f t="shared" si="9"/>
        <v>#N/A</v>
      </c>
      <c r="Y70" s="38" t="e">
        <f t="shared" si="10"/>
        <v>#N/A</v>
      </c>
      <c r="Z70" s="57"/>
      <c r="AA70" s="57"/>
      <c r="AB70" s="57"/>
      <c r="AC70" s="18"/>
      <c r="AD70" s="18"/>
      <c r="AE70" s="18"/>
      <c r="AF70" s="18"/>
      <c r="AG70" s="18"/>
      <c r="AH70" s="18"/>
      <c r="AI70" s="18"/>
      <c r="AJ70" s="18"/>
    </row>
    <row r="71" spans="1:36" ht="15.75" thickBot="1" x14ac:dyDescent="0.3">
      <c r="A71" s="15">
        <v>57</v>
      </c>
      <c r="B71" s="88"/>
      <c r="C71" s="171"/>
      <c r="D71" s="172"/>
      <c r="E71" s="86" t="e">
        <f t="shared" si="1"/>
        <v>#N/A</v>
      </c>
      <c r="F71" s="86" t="e">
        <f t="shared" si="2"/>
        <v>#N/A</v>
      </c>
      <c r="G71" s="86" t="e">
        <f t="shared" si="3"/>
        <v>#N/A</v>
      </c>
      <c r="H71" s="87" t="e">
        <f t="shared" si="4"/>
        <v>#N/A</v>
      </c>
      <c r="I71" s="86" t="e">
        <f t="shared" si="0"/>
        <v>#N/A</v>
      </c>
      <c r="J71" s="86" t="e">
        <f t="shared" si="6"/>
        <v>#N/A</v>
      </c>
      <c r="K71" s="86" t="e">
        <f t="shared" si="7"/>
        <v>#N/A</v>
      </c>
      <c r="L71" s="87" t="e">
        <f t="shared" si="8"/>
        <v>#N/A</v>
      </c>
      <c r="M71" s="15" t="str">
        <f t="shared" si="5"/>
        <v/>
      </c>
      <c r="N71" s="5" t="s">
        <v>20</v>
      </c>
      <c r="O71" s="36"/>
      <c r="P71" s="36"/>
      <c r="Q71" s="36"/>
      <c r="R71" s="36"/>
      <c r="S71" s="36"/>
      <c r="T71" s="36"/>
      <c r="U71" s="36"/>
      <c r="V71" s="36"/>
      <c r="W71" s="36"/>
      <c r="X71" s="37" t="e">
        <f t="shared" si="9"/>
        <v>#N/A</v>
      </c>
      <c r="Y71" s="38" t="e">
        <f t="shared" si="10"/>
        <v>#N/A</v>
      </c>
      <c r="Z71" s="57"/>
      <c r="AA71" s="57"/>
      <c r="AB71" s="57"/>
      <c r="AC71" s="18"/>
      <c r="AD71" s="18"/>
      <c r="AE71" s="18"/>
      <c r="AF71" s="18"/>
      <c r="AG71" s="18"/>
      <c r="AH71" s="18"/>
      <c r="AI71" s="18"/>
      <c r="AJ71" s="18"/>
    </row>
    <row r="72" spans="1:36" ht="15.75" thickBot="1" x14ac:dyDescent="0.3">
      <c r="A72" s="15">
        <v>58</v>
      </c>
      <c r="B72" s="88"/>
      <c r="C72" s="171"/>
      <c r="D72" s="172"/>
      <c r="E72" s="86" t="e">
        <f t="shared" si="1"/>
        <v>#N/A</v>
      </c>
      <c r="F72" s="86" t="e">
        <f t="shared" si="2"/>
        <v>#N/A</v>
      </c>
      <c r="G72" s="86" t="e">
        <f t="shared" si="3"/>
        <v>#N/A</v>
      </c>
      <c r="H72" s="87" t="e">
        <f t="shared" si="4"/>
        <v>#N/A</v>
      </c>
      <c r="I72" s="86" t="e">
        <f t="shared" si="0"/>
        <v>#N/A</v>
      </c>
      <c r="J72" s="86" t="e">
        <f t="shared" si="6"/>
        <v>#N/A</v>
      </c>
      <c r="K72" s="86" t="e">
        <f t="shared" si="7"/>
        <v>#N/A</v>
      </c>
      <c r="L72" s="87" t="e">
        <f t="shared" si="8"/>
        <v>#N/A</v>
      </c>
      <c r="M72" s="15" t="str">
        <f t="shared" si="5"/>
        <v/>
      </c>
      <c r="N72" s="16" t="s">
        <v>28</v>
      </c>
      <c r="O72" s="36"/>
      <c r="P72" s="36"/>
      <c r="Q72" s="36"/>
      <c r="R72" s="36"/>
      <c r="S72" s="36"/>
      <c r="T72" s="36"/>
      <c r="U72" s="36"/>
      <c r="V72" s="36"/>
      <c r="W72" s="36"/>
      <c r="X72" s="37" t="e">
        <f t="shared" si="9"/>
        <v>#N/A</v>
      </c>
      <c r="Y72" s="38" t="e">
        <f t="shared" si="10"/>
        <v>#N/A</v>
      </c>
      <c r="Z72" s="57"/>
      <c r="AA72" s="57"/>
      <c r="AB72" s="57"/>
      <c r="AC72" s="18"/>
      <c r="AD72" s="18"/>
      <c r="AE72" s="18"/>
      <c r="AF72" s="18"/>
      <c r="AG72" s="18"/>
      <c r="AH72" s="18"/>
      <c r="AI72" s="18"/>
      <c r="AJ72" s="18"/>
    </row>
    <row r="73" spans="1:36" ht="15.75" thickBot="1" x14ac:dyDescent="0.3">
      <c r="A73" s="15">
        <v>59</v>
      </c>
      <c r="B73" s="88"/>
      <c r="C73" s="171"/>
      <c r="D73" s="172"/>
      <c r="E73" s="86" t="e">
        <f t="shared" si="1"/>
        <v>#N/A</v>
      </c>
      <c r="F73" s="86" t="e">
        <f t="shared" si="2"/>
        <v>#N/A</v>
      </c>
      <c r="G73" s="86" t="e">
        <f t="shared" si="3"/>
        <v>#N/A</v>
      </c>
      <c r="H73" s="87" t="e">
        <f t="shared" si="4"/>
        <v>#N/A</v>
      </c>
      <c r="I73" s="86" t="e">
        <f t="shared" si="0"/>
        <v>#N/A</v>
      </c>
      <c r="J73" s="86" t="e">
        <f t="shared" si="6"/>
        <v>#N/A</v>
      </c>
      <c r="K73" s="86" t="e">
        <f t="shared" si="7"/>
        <v>#N/A</v>
      </c>
      <c r="L73" s="87" t="e">
        <f t="shared" si="8"/>
        <v>#N/A</v>
      </c>
      <c r="M73" s="15" t="str">
        <f t="shared" si="5"/>
        <v/>
      </c>
      <c r="N73" s="14" t="s">
        <v>24</v>
      </c>
      <c r="O73" s="36"/>
      <c r="P73" s="36"/>
      <c r="Q73" s="36"/>
      <c r="R73" s="36"/>
      <c r="S73" s="36"/>
      <c r="T73" s="36"/>
      <c r="U73" s="36"/>
      <c r="V73" s="36"/>
      <c r="W73" s="36"/>
      <c r="X73" s="37" t="e">
        <f t="shared" si="9"/>
        <v>#N/A</v>
      </c>
      <c r="Y73" s="38" t="e">
        <f t="shared" si="10"/>
        <v>#N/A</v>
      </c>
      <c r="Z73" s="57"/>
      <c r="AA73" s="57"/>
      <c r="AB73" s="57"/>
      <c r="AC73" s="18"/>
      <c r="AD73" s="18"/>
      <c r="AE73" s="18"/>
      <c r="AF73" s="18"/>
      <c r="AG73" s="18"/>
      <c r="AH73" s="18"/>
      <c r="AI73" s="18"/>
      <c r="AJ73" s="18"/>
    </row>
    <row r="74" spans="1:36" ht="15.75" thickBot="1" x14ac:dyDescent="0.3">
      <c r="A74" s="15">
        <v>60</v>
      </c>
      <c r="B74" s="88"/>
      <c r="C74" s="171"/>
      <c r="D74" s="172"/>
      <c r="E74" s="86" t="e">
        <f t="shared" si="1"/>
        <v>#N/A</v>
      </c>
      <c r="F74" s="86" t="e">
        <f t="shared" si="2"/>
        <v>#N/A</v>
      </c>
      <c r="G74" s="86" t="e">
        <f t="shared" si="3"/>
        <v>#N/A</v>
      </c>
      <c r="H74" s="87" t="e">
        <f t="shared" si="4"/>
        <v>#N/A</v>
      </c>
      <c r="I74" s="86" t="e">
        <f t="shared" si="0"/>
        <v>#N/A</v>
      </c>
      <c r="J74" s="86" t="e">
        <f t="shared" si="6"/>
        <v>#N/A</v>
      </c>
      <c r="K74" s="86" t="e">
        <f t="shared" si="7"/>
        <v>#N/A</v>
      </c>
      <c r="L74" s="87" t="e">
        <f t="shared" si="8"/>
        <v>#N/A</v>
      </c>
      <c r="M74" s="15" t="str">
        <f t="shared" si="5"/>
        <v/>
      </c>
      <c r="N74" s="246" t="s">
        <v>311</v>
      </c>
      <c r="O74" s="36"/>
      <c r="P74" s="36"/>
      <c r="Q74" s="36"/>
      <c r="R74" s="36"/>
      <c r="S74" s="36"/>
      <c r="T74" s="36"/>
      <c r="U74" s="36"/>
      <c r="V74" s="36"/>
      <c r="W74" s="36"/>
      <c r="X74" s="37" t="e">
        <f t="shared" si="9"/>
        <v>#N/A</v>
      </c>
      <c r="Y74" s="38" t="e">
        <f t="shared" si="10"/>
        <v>#N/A</v>
      </c>
      <c r="Z74" s="57"/>
      <c r="AA74" s="57"/>
      <c r="AB74" s="57"/>
      <c r="AC74" s="18"/>
      <c r="AD74" s="18"/>
      <c r="AE74" s="18"/>
      <c r="AF74" s="18"/>
      <c r="AG74" s="18"/>
      <c r="AH74" s="18"/>
      <c r="AI74" s="18"/>
      <c r="AJ74" s="18"/>
    </row>
    <row r="75" spans="1:36" ht="15.75" thickBot="1" x14ac:dyDescent="0.3">
      <c r="A75" s="15">
        <v>61</v>
      </c>
      <c r="B75" s="88"/>
      <c r="C75" s="171"/>
      <c r="D75" s="172"/>
      <c r="E75" s="86" t="e">
        <f t="shared" si="1"/>
        <v>#N/A</v>
      </c>
      <c r="F75" s="86" t="e">
        <f t="shared" si="2"/>
        <v>#N/A</v>
      </c>
      <c r="G75" s="86" t="e">
        <f t="shared" si="3"/>
        <v>#N/A</v>
      </c>
      <c r="H75" s="87" t="e">
        <f t="shared" si="4"/>
        <v>#N/A</v>
      </c>
      <c r="I75" s="86" t="e">
        <f t="shared" si="0"/>
        <v>#N/A</v>
      </c>
      <c r="J75" s="86" t="e">
        <f t="shared" si="6"/>
        <v>#N/A</v>
      </c>
      <c r="K75" s="86" t="e">
        <f t="shared" si="7"/>
        <v>#N/A</v>
      </c>
      <c r="L75" s="87" t="e">
        <f t="shared" si="8"/>
        <v>#N/A</v>
      </c>
      <c r="M75" s="15" t="str">
        <f t="shared" si="5"/>
        <v/>
      </c>
      <c r="N75" s="159"/>
      <c r="O75" s="36"/>
      <c r="P75" s="36"/>
      <c r="Q75" s="36"/>
      <c r="R75" s="36"/>
      <c r="S75" s="36"/>
      <c r="T75" s="36"/>
      <c r="U75" s="36"/>
      <c r="V75" s="36"/>
      <c r="W75" s="36"/>
      <c r="X75" s="37" t="e">
        <f t="shared" si="9"/>
        <v>#N/A</v>
      </c>
      <c r="Y75" s="38" t="e">
        <f t="shared" si="10"/>
        <v>#N/A</v>
      </c>
      <c r="Z75" s="57"/>
      <c r="AA75" s="57"/>
      <c r="AB75" s="57"/>
      <c r="AC75" s="18"/>
      <c r="AD75" s="18"/>
      <c r="AE75" s="18"/>
      <c r="AF75" s="18"/>
      <c r="AG75" s="18"/>
      <c r="AH75" s="18"/>
      <c r="AI75" s="18"/>
      <c r="AJ75" s="18"/>
    </row>
    <row r="76" spans="1:36" ht="15.75" thickBot="1" x14ac:dyDescent="0.3">
      <c r="A76" s="15">
        <v>62</v>
      </c>
      <c r="B76" s="88"/>
      <c r="C76" s="171"/>
      <c r="D76" s="172"/>
      <c r="E76" s="86" t="e">
        <f t="shared" si="1"/>
        <v>#N/A</v>
      </c>
      <c r="F76" s="86" t="e">
        <f t="shared" si="2"/>
        <v>#N/A</v>
      </c>
      <c r="G76" s="86" t="e">
        <f t="shared" si="3"/>
        <v>#N/A</v>
      </c>
      <c r="H76" s="87" t="e">
        <f t="shared" si="4"/>
        <v>#N/A</v>
      </c>
      <c r="I76" s="86" t="e">
        <f t="shared" si="0"/>
        <v>#N/A</v>
      </c>
      <c r="J76" s="86" t="e">
        <f t="shared" si="6"/>
        <v>#N/A</v>
      </c>
      <c r="K76" s="86" t="e">
        <f t="shared" si="7"/>
        <v>#N/A</v>
      </c>
      <c r="L76" s="87" t="e">
        <f t="shared" si="8"/>
        <v>#N/A</v>
      </c>
      <c r="M76" s="15" t="str">
        <f t="shared" si="5"/>
        <v/>
      </c>
      <c r="N76" s="5"/>
      <c r="O76" s="36"/>
      <c r="P76" s="36"/>
      <c r="Q76" s="36"/>
      <c r="R76" s="36"/>
      <c r="S76" s="36"/>
      <c r="T76" s="36"/>
      <c r="U76" s="36"/>
      <c r="V76" s="36"/>
      <c r="W76" s="36"/>
      <c r="X76" s="37" t="e">
        <f t="shared" si="9"/>
        <v>#N/A</v>
      </c>
      <c r="Y76" s="38" t="e">
        <f t="shared" si="10"/>
        <v>#N/A</v>
      </c>
      <c r="Z76" s="57"/>
      <c r="AA76" s="57"/>
      <c r="AB76" s="57"/>
      <c r="AC76" s="18"/>
      <c r="AD76" s="18"/>
      <c r="AE76" s="18"/>
      <c r="AF76" s="18"/>
      <c r="AG76" s="18"/>
      <c r="AH76" s="18"/>
      <c r="AI76" s="18"/>
      <c r="AJ76" s="18"/>
    </row>
    <row r="77" spans="1:36" ht="15.75" thickBot="1" x14ac:dyDescent="0.3">
      <c r="A77" s="15">
        <v>63</v>
      </c>
      <c r="B77" s="88"/>
      <c r="C77" s="171"/>
      <c r="D77" s="172"/>
      <c r="E77" s="86" t="e">
        <f t="shared" si="1"/>
        <v>#N/A</v>
      </c>
      <c r="F77" s="86" t="e">
        <f t="shared" si="2"/>
        <v>#N/A</v>
      </c>
      <c r="G77" s="86" t="e">
        <f t="shared" si="3"/>
        <v>#N/A</v>
      </c>
      <c r="H77" s="87" t="e">
        <f t="shared" si="4"/>
        <v>#N/A</v>
      </c>
      <c r="I77" s="86" t="e">
        <f t="shared" si="0"/>
        <v>#N/A</v>
      </c>
      <c r="J77" s="86" t="e">
        <f t="shared" si="6"/>
        <v>#N/A</v>
      </c>
      <c r="K77" s="86" t="e">
        <f t="shared" si="7"/>
        <v>#N/A</v>
      </c>
      <c r="L77" s="87" t="e">
        <f t="shared" si="8"/>
        <v>#N/A</v>
      </c>
      <c r="M77" s="15" t="str">
        <f t="shared" si="5"/>
        <v/>
      </c>
      <c r="N77" s="9" t="s">
        <v>319</v>
      </c>
      <c r="O77" s="36"/>
      <c r="P77" s="36"/>
      <c r="Q77" s="36"/>
      <c r="R77" s="36"/>
      <c r="S77" s="36"/>
      <c r="T77" s="36"/>
      <c r="U77" s="36"/>
      <c r="V77" s="36"/>
      <c r="W77" s="36"/>
      <c r="X77" s="37" t="e">
        <f t="shared" si="9"/>
        <v>#N/A</v>
      </c>
      <c r="Y77" s="38" t="e">
        <f t="shared" si="10"/>
        <v>#N/A</v>
      </c>
      <c r="Z77" s="57"/>
      <c r="AA77" s="57"/>
      <c r="AB77" s="57"/>
      <c r="AC77" s="18"/>
      <c r="AD77" s="18"/>
      <c r="AE77" s="18"/>
      <c r="AF77" s="18"/>
      <c r="AG77" s="18"/>
      <c r="AH77" s="18"/>
      <c r="AI77" s="18"/>
      <c r="AJ77" s="18"/>
    </row>
    <row r="78" spans="1:36" ht="15.75" thickBot="1" x14ac:dyDescent="0.3">
      <c r="A78" s="15">
        <v>64</v>
      </c>
      <c r="B78" s="88"/>
      <c r="C78" s="171"/>
      <c r="D78" s="172"/>
      <c r="E78" s="86" t="e">
        <f t="shared" si="1"/>
        <v>#N/A</v>
      </c>
      <c r="F78" s="86" t="e">
        <f t="shared" si="2"/>
        <v>#N/A</v>
      </c>
      <c r="G78" s="86" t="e">
        <f t="shared" si="3"/>
        <v>#N/A</v>
      </c>
      <c r="H78" s="87" t="e">
        <f t="shared" si="4"/>
        <v>#N/A</v>
      </c>
      <c r="I78" s="86" t="e">
        <f t="shared" si="0"/>
        <v>#N/A</v>
      </c>
      <c r="J78" s="86" t="e">
        <f t="shared" si="6"/>
        <v>#N/A</v>
      </c>
      <c r="K78" s="86" t="e">
        <f t="shared" si="7"/>
        <v>#N/A</v>
      </c>
      <c r="L78" s="87" t="e">
        <f t="shared" si="8"/>
        <v>#N/A</v>
      </c>
      <c r="M78" s="15" t="str">
        <f t="shared" si="5"/>
        <v/>
      </c>
      <c r="N78" s="9" t="s">
        <v>0</v>
      </c>
      <c r="O78" s="36"/>
      <c r="P78" s="36"/>
      <c r="Q78" s="36"/>
      <c r="R78" s="36"/>
      <c r="S78" s="36"/>
      <c r="T78" s="36"/>
      <c r="U78" s="36"/>
      <c r="V78" s="36"/>
      <c r="W78" s="36"/>
      <c r="X78" s="37" t="e">
        <f t="shared" si="9"/>
        <v>#N/A</v>
      </c>
      <c r="Y78" s="38" t="e">
        <f t="shared" si="10"/>
        <v>#N/A</v>
      </c>
      <c r="Z78" s="57"/>
      <c r="AA78" s="57"/>
      <c r="AB78" s="57"/>
      <c r="AC78" s="18"/>
      <c r="AD78" s="18"/>
      <c r="AE78" s="18"/>
      <c r="AF78" s="18"/>
      <c r="AG78" s="18"/>
      <c r="AH78" s="18"/>
      <c r="AI78" s="18"/>
      <c r="AJ78" s="18"/>
    </row>
    <row r="79" spans="1:36" ht="15.75" thickBot="1" x14ac:dyDescent="0.3">
      <c r="A79" s="15">
        <v>65</v>
      </c>
      <c r="B79" s="88"/>
      <c r="C79" s="171"/>
      <c r="D79" s="172"/>
      <c r="E79" s="86" t="e">
        <f t="shared" si="1"/>
        <v>#N/A</v>
      </c>
      <c r="F79" s="86" t="e">
        <f t="shared" si="2"/>
        <v>#N/A</v>
      </c>
      <c r="G79" s="86" t="e">
        <f t="shared" si="3"/>
        <v>#N/A</v>
      </c>
      <c r="H79" s="87" t="e">
        <f t="shared" si="4"/>
        <v>#N/A</v>
      </c>
      <c r="I79" s="86" t="e">
        <f t="shared" ref="I79:I114" si="11">IF(AND(ISNUMBER(E78),ISNUMBER(E79)),Y79,NA())</f>
        <v>#N/A</v>
      </c>
      <c r="J79" s="86" t="e">
        <f t="shared" si="6"/>
        <v>#N/A</v>
      </c>
      <c r="K79" s="86" t="e">
        <f t="shared" si="7"/>
        <v>#N/A</v>
      </c>
      <c r="L79" s="87" t="e">
        <f t="shared" si="8"/>
        <v>#N/A</v>
      </c>
      <c r="M79" s="15" t="str">
        <f t="shared" si="5"/>
        <v/>
      </c>
      <c r="N79" s="36"/>
      <c r="O79" s="36"/>
      <c r="P79" s="36"/>
      <c r="Q79" s="36"/>
      <c r="R79" s="36"/>
      <c r="S79" s="36"/>
      <c r="T79" s="36"/>
      <c r="U79" s="36"/>
      <c r="V79" s="36"/>
      <c r="W79" s="36"/>
      <c r="X79" s="37" t="e">
        <f t="shared" si="9"/>
        <v>#N/A</v>
      </c>
      <c r="Y79" s="38" t="e">
        <f t="shared" si="10"/>
        <v>#N/A</v>
      </c>
      <c r="Z79" s="57"/>
      <c r="AA79" s="57"/>
      <c r="AB79" s="57"/>
      <c r="AC79" s="18"/>
      <c r="AD79" s="18"/>
      <c r="AE79" s="18"/>
      <c r="AF79" s="18"/>
      <c r="AG79" s="18"/>
      <c r="AH79" s="18"/>
      <c r="AI79" s="18"/>
      <c r="AJ79" s="18"/>
    </row>
    <row r="80" spans="1:36" ht="15.75" thickBot="1" x14ac:dyDescent="0.3">
      <c r="A80" s="15">
        <v>66</v>
      </c>
      <c r="B80" s="88"/>
      <c r="C80" s="171"/>
      <c r="D80" s="172"/>
      <c r="E80" s="86" t="e">
        <f t="shared" ref="E80:E114" si="12">IF(AND(ISNUMBER(C80),C80&gt;=0,ISNUMBER(D80),D80&gt;0,ISNUMBER($E$10),$E$10&gt;0),$E$10*C80/D80,NA())</f>
        <v>#N/A</v>
      </c>
      <c r="F80" s="86" t="e">
        <f t="shared" ref="F80:F114" si="13">IF(AND(ISNUMBER(E80),ISNUMBER($E$8),$E$8&gt;=0),$E$10*$E$8,NA())</f>
        <v>#N/A</v>
      </c>
      <c r="G80" s="86" t="e">
        <f t="shared" ref="G80:G114" si="14">IF(AND(ISNUMBER(E80),ISNUMBER($E$8),$E$8&gt;=0,ISNUMBER($E$9),$E$9&gt;=0),$E$10*MAX(0,$E$8-3*$E$9*SQRT($E$8/D80)),NA())</f>
        <v>#N/A</v>
      </c>
      <c r="H80" s="87" t="e">
        <f t="shared" ref="H80:H114" si="15">IF(AND(ISNUMBER(E80),ISNUMBER($E$8),$E$8&gt;=0,ISNUMBER($E$9),$E$9&gt;=0),$E$10*($E$8+3*$E$9*SQRT($E$8/D80)),NA())</f>
        <v>#N/A</v>
      </c>
      <c r="I80" s="86" t="e">
        <f t="shared" si="11"/>
        <v>#N/A</v>
      </c>
      <c r="J80" s="86" t="e">
        <f t="shared" si="6"/>
        <v>#N/A</v>
      </c>
      <c r="K80" s="86" t="e">
        <f t="shared" si="7"/>
        <v>#N/A</v>
      </c>
      <c r="L80" s="87" t="e">
        <f t="shared" si="8"/>
        <v>#N/A</v>
      </c>
      <c r="M80" s="15" t="str">
        <f t="shared" ref="M80:M114" si="16">IF(ISNUMBER(E80),A80,"")</f>
        <v/>
      </c>
      <c r="N80" s="16"/>
      <c r="O80" s="36"/>
      <c r="P80" s="36"/>
      <c r="Q80" s="36"/>
      <c r="R80" s="36"/>
      <c r="S80" s="36"/>
      <c r="T80" s="36"/>
      <c r="U80" s="36"/>
      <c r="V80" s="36"/>
      <c r="W80" s="36"/>
      <c r="X80" s="37" t="e">
        <f t="shared" si="9"/>
        <v>#N/A</v>
      </c>
      <c r="Y80" s="38" t="e">
        <f t="shared" si="10"/>
        <v>#N/A</v>
      </c>
      <c r="Z80" s="57"/>
      <c r="AA80" s="57"/>
      <c r="AB80" s="57"/>
      <c r="AC80" s="18"/>
      <c r="AD80" s="18"/>
      <c r="AE80" s="18"/>
      <c r="AF80" s="18"/>
      <c r="AG80" s="18"/>
      <c r="AH80" s="18"/>
      <c r="AI80" s="18"/>
      <c r="AJ80" s="18"/>
    </row>
    <row r="81" spans="1:36" ht="15.75" thickBot="1" x14ac:dyDescent="0.3">
      <c r="A81" s="15">
        <v>67</v>
      </c>
      <c r="B81" s="88"/>
      <c r="C81" s="171"/>
      <c r="D81" s="172"/>
      <c r="E81" s="86" t="e">
        <f t="shared" si="12"/>
        <v>#N/A</v>
      </c>
      <c r="F81" s="86" t="e">
        <f t="shared" si="13"/>
        <v>#N/A</v>
      </c>
      <c r="G81" s="86" t="e">
        <f t="shared" si="14"/>
        <v>#N/A</v>
      </c>
      <c r="H81" s="87" t="e">
        <f t="shared" si="15"/>
        <v>#N/A</v>
      </c>
      <c r="I81" s="86" t="e">
        <f t="shared" si="11"/>
        <v>#N/A</v>
      </c>
      <c r="J81" s="86" t="e">
        <f t="shared" ref="J81:J114" si="17">IF(AND(ISNUMBER(I81),ISNUMBER($E$9),$E$9&gt;=0),$E$9,NA())</f>
        <v>#N/A</v>
      </c>
      <c r="K81" s="86" t="e">
        <f t="shared" ref="K81:K114" si="18">IF(AND(ISNUMBER(I81),$P$59&lt;&gt;"Exact - No LCL",ISNUMBER($E$9),$E$9&gt;=0),IF($P$59="3 SD",MAX(0,(1-3*SQRT(PI()/2-1))*$E$9),(-NORMINV((1-NORMDIST(-3,0,1,TRUE))/2,0,1)*SQRT(PI()/2))*$E$9),NA())</f>
        <v>#N/A</v>
      </c>
      <c r="L81" s="87" t="e">
        <f t="shared" ref="L81:L114" si="19">IF(AND(ISNUMBER(I81),ISNUMBER($E$9),$E$9&gt;=0),IF($P$59="3 SD",(1+3*SQRT(PI()/2-1))*$E$9,(-NORMINV((1-NORMDIST(3,0,1,TRUE))/2,0,1)*SQRT(PI()/2))*$E$9),NA())</f>
        <v>#N/A</v>
      </c>
      <c r="M81" s="15" t="str">
        <f t="shared" si="16"/>
        <v/>
      </c>
      <c r="N81" s="16"/>
      <c r="O81" s="36"/>
      <c r="P81" s="36"/>
      <c r="Q81" s="36"/>
      <c r="R81" s="36"/>
      <c r="S81" s="36"/>
      <c r="T81" s="36"/>
      <c r="U81" s="36"/>
      <c r="V81" s="36"/>
      <c r="W81" s="36"/>
      <c r="X81" s="37" t="e">
        <f t="shared" ref="X81:X114" si="20">IF(AND(ISNUMBER(C81),C81&gt;=0,ISNUMBER(D81),D81&gt;0,ISNUMBER($E$8),$E$8&gt;0),(C81/D81-$E$8)/SQRT($E$8/D81),NA())</f>
        <v>#N/A</v>
      </c>
      <c r="Y81" s="38" t="e">
        <f t="shared" ref="Y81:Y114" si="21">IF(AND(ISNUMBER(X80),ISNUMBER(X81)),(SQRT(PI())/2)*ABS(X81-X80),NA())</f>
        <v>#N/A</v>
      </c>
      <c r="Z81" s="57"/>
      <c r="AA81" s="57"/>
      <c r="AB81" s="57"/>
      <c r="AC81" s="18"/>
      <c r="AD81" s="18"/>
      <c r="AE81" s="18"/>
      <c r="AF81" s="18"/>
      <c r="AG81" s="18"/>
      <c r="AH81" s="18"/>
      <c r="AI81" s="18"/>
      <c r="AJ81" s="18"/>
    </row>
    <row r="82" spans="1:36" ht="15.75" thickBot="1" x14ac:dyDescent="0.3">
      <c r="A82" s="15">
        <v>68</v>
      </c>
      <c r="B82" s="88"/>
      <c r="C82" s="171"/>
      <c r="D82" s="172"/>
      <c r="E82" s="86" t="e">
        <f t="shared" si="12"/>
        <v>#N/A</v>
      </c>
      <c r="F82" s="86" t="e">
        <f t="shared" si="13"/>
        <v>#N/A</v>
      </c>
      <c r="G82" s="86" t="e">
        <f t="shared" si="14"/>
        <v>#N/A</v>
      </c>
      <c r="H82" s="87" t="e">
        <f t="shared" si="15"/>
        <v>#N/A</v>
      </c>
      <c r="I82" s="86" t="e">
        <f t="shared" si="11"/>
        <v>#N/A</v>
      </c>
      <c r="J82" s="86" t="e">
        <f t="shared" si="17"/>
        <v>#N/A</v>
      </c>
      <c r="K82" s="86" t="e">
        <f t="shared" si="18"/>
        <v>#N/A</v>
      </c>
      <c r="L82" s="87" t="e">
        <f t="shared" si="19"/>
        <v>#N/A</v>
      </c>
      <c r="M82" s="15" t="str">
        <f t="shared" si="16"/>
        <v/>
      </c>
      <c r="N82" s="5"/>
      <c r="O82" s="36"/>
      <c r="P82" s="36"/>
      <c r="Q82" s="36"/>
      <c r="R82" s="36"/>
      <c r="S82" s="36"/>
      <c r="T82" s="36"/>
      <c r="U82" s="36"/>
      <c r="V82" s="36"/>
      <c r="W82" s="36"/>
      <c r="X82" s="37" t="e">
        <f t="shared" si="20"/>
        <v>#N/A</v>
      </c>
      <c r="Y82" s="38" t="e">
        <f t="shared" si="21"/>
        <v>#N/A</v>
      </c>
      <c r="Z82" s="57"/>
      <c r="AA82" s="57"/>
      <c r="AB82" s="57"/>
      <c r="AC82" s="18"/>
      <c r="AD82" s="18"/>
      <c r="AE82" s="18"/>
      <c r="AF82" s="18"/>
      <c r="AG82" s="18"/>
      <c r="AH82" s="18"/>
      <c r="AI82" s="18"/>
      <c r="AJ82" s="18"/>
    </row>
    <row r="83" spans="1:36" ht="15.75" thickBot="1" x14ac:dyDescent="0.3">
      <c r="A83" s="15">
        <v>69</v>
      </c>
      <c r="B83" s="88"/>
      <c r="C83" s="171"/>
      <c r="D83" s="172"/>
      <c r="E83" s="86" t="e">
        <f t="shared" si="12"/>
        <v>#N/A</v>
      </c>
      <c r="F83" s="86" t="e">
        <f t="shared" si="13"/>
        <v>#N/A</v>
      </c>
      <c r="G83" s="86" t="e">
        <f t="shared" si="14"/>
        <v>#N/A</v>
      </c>
      <c r="H83" s="87" t="e">
        <f t="shared" si="15"/>
        <v>#N/A</v>
      </c>
      <c r="I83" s="86" t="e">
        <f t="shared" si="11"/>
        <v>#N/A</v>
      </c>
      <c r="J83" s="86" t="e">
        <f t="shared" si="17"/>
        <v>#N/A</v>
      </c>
      <c r="K83" s="86" t="e">
        <f t="shared" si="18"/>
        <v>#N/A</v>
      </c>
      <c r="L83" s="87" t="e">
        <f t="shared" si="19"/>
        <v>#N/A</v>
      </c>
      <c r="M83" s="15" t="str">
        <f t="shared" si="16"/>
        <v/>
      </c>
      <c r="N83" s="5"/>
      <c r="O83" s="36"/>
      <c r="P83" s="36"/>
      <c r="Q83" s="36"/>
      <c r="R83" s="36"/>
      <c r="S83" s="36"/>
      <c r="T83" s="36"/>
      <c r="U83" s="36"/>
      <c r="V83" s="36"/>
      <c r="W83" s="36"/>
      <c r="X83" s="37" t="e">
        <f t="shared" si="20"/>
        <v>#N/A</v>
      </c>
      <c r="Y83" s="38" t="e">
        <f t="shared" si="21"/>
        <v>#N/A</v>
      </c>
      <c r="Z83" s="57"/>
      <c r="AA83" s="57"/>
      <c r="AB83" s="57"/>
      <c r="AC83" s="18"/>
      <c r="AD83" s="18"/>
      <c r="AE83" s="18"/>
      <c r="AF83" s="18"/>
      <c r="AG83" s="18"/>
      <c r="AH83" s="18"/>
      <c r="AI83" s="18"/>
      <c r="AJ83" s="18"/>
    </row>
    <row r="84" spans="1:36" ht="15.75" thickBot="1" x14ac:dyDescent="0.3">
      <c r="A84" s="15">
        <v>70</v>
      </c>
      <c r="B84" s="88"/>
      <c r="C84" s="171"/>
      <c r="D84" s="172"/>
      <c r="E84" s="86" t="e">
        <f t="shared" si="12"/>
        <v>#N/A</v>
      </c>
      <c r="F84" s="86" t="e">
        <f t="shared" si="13"/>
        <v>#N/A</v>
      </c>
      <c r="G84" s="86" t="e">
        <f t="shared" si="14"/>
        <v>#N/A</v>
      </c>
      <c r="H84" s="87" t="e">
        <f t="shared" si="15"/>
        <v>#N/A</v>
      </c>
      <c r="I84" s="86" t="e">
        <f t="shared" si="11"/>
        <v>#N/A</v>
      </c>
      <c r="J84" s="86" t="e">
        <f t="shared" si="17"/>
        <v>#N/A</v>
      </c>
      <c r="K84" s="86" t="e">
        <f t="shared" si="18"/>
        <v>#N/A</v>
      </c>
      <c r="L84" s="87" t="e">
        <f t="shared" si="19"/>
        <v>#N/A</v>
      </c>
      <c r="M84" s="15" t="str">
        <f t="shared" si="16"/>
        <v/>
      </c>
      <c r="N84" s="43"/>
      <c r="O84" s="36"/>
      <c r="P84" s="36"/>
      <c r="Q84" s="36"/>
      <c r="R84" s="36"/>
      <c r="S84" s="36"/>
      <c r="T84" s="36"/>
      <c r="U84" s="36"/>
      <c r="V84" s="36"/>
      <c r="W84" s="36"/>
      <c r="X84" s="37" t="e">
        <f t="shared" si="20"/>
        <v>#N/A</v>
      </c>
      <c r="Y84" s="38" t="e">
        <f t="shared" si="21"/>
        <v>#N/A</v>
      </c>
      <c r="Z84" s="57"/>
      <c r="AA84" s="57"/>
      <c r="AB84" s="57"/>
      <c r="AC84" s="18"/>
      <c r="AD84" s="18"/>
      <c r="AE84" s="18"/>
      <c r="AF84" s="18"/>
      <c r="AG84" s="18"/>
      <c r="AH84" s="18"/>
      <c r="AI84" s="18"/>
      <c r="AJ84" s="18"/>
    </row>
    <row r="85" spans="1:36" ht="15.75" thickBot="1" x14ac:dyDescent="0.3">
      <c r="A85" s="15">
        <v>71</v>
      </c>
      <c r="B85" s="88"/>
      <c r="C85" s="171"/>
      <c r="D85" s="172"/>
      <c r="E85" s="86" t="e">
        <f t="shared" si="12"/>
        <v>#N/A</v>
      </c>
      <c r="F85" s="86" t="e">
        <f t="shared" si="13"/>
        <v>#N/A</v>
      </c>
      <c r="G85" s="86" t="e">
        <f t="shared" si="14"/>
        <v>#N/A</v>
      </c>
      <c r="H85" s="87" t="e">
        <f t="shared" si="15"/>
        <v>#N/A</v>
      </c>
      <c r="I85" s="86" t="e">
        <f t="shared" si="11"/>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e">
        <f t="shared" si="21"/>
        <v>#N/A</v>
      </c>
      <c r="Z85" s="57"/>
      <c r="AA85" s="57"/>
      <c r="AB85" s="57"/>
      <c r="AC85" s="18"/>
      <c r="AD85" s="18"/>
      <c r="AE85" s="18"/>
      <c r="AF85" s="18"/>
      <c r="AG85" s="18"/>
      <c r="AH85" s="18"/>
      <c r="AI85" s="18"/>
      <c r="AJ85" s="18"/>
    </row>
    <row r="86" spans="1:36" ht="15.75" thickBot="1" x14ac:dyDescent="0.3">
      <c r="A86" s="15">
        <v>72</v>
      </c>
      <c r="B86" s="88"/>
      <c r="C86" s="171"/>
      <c r="D86" s="172"/>
      <c r="E86" s="86" t="e">
        <f t="shared" si="12"/>
        <v>#N/A</v>
      </c>
      <c r="F86" s="86" t="e">
        <f t="shared" si="13"/>
        <v>#N/A</v>
      </c>
      <c r="G86" s="86" t="e">
        <f t="shared" si="14"/>
        <v>#N/A</v>
      </c>
      <c r="H86" s="87" t="e">
        <f t="shared" si="15"/>
        <v>#N/A</v>
      </c>
      <c r="I86" s="86" t="e">
        <f t="shared" si="11"/>
        <v>#N/A</v>
      </c>
      <c r="J86" s="86" t="e">
        <f t="shared" si="17"/>
        <v>#N/A</v>
      </c>
      <c r="K86" s="86" t="e">
        <f t="shared" si="18"/>
        <v>#N/A</v>
      </c>
      <c r="L86" s="87" t="e">
        <f t="shared" si="19"/>
        <v>#N/A</v>
      </c>
      <c r="M86" s="15" t="str">
        <f t="shared" si="16"/>
        <v/>
      </c>
      <c r="N86" s="16"/>
      <c r="O86" s="36"/>
      <c r="P86" s="36"/>
      <c r="Q86" s="36"/>
      <c r="R86" s="36"/>
      <c r="S86" s="36"/>
      <c r="T86" s="36"/>
      <c r="U86" s="36"/>
      <c r="V86" s="36"/>
      <c r="W86" s="36"/>
      <c r="X86" s="37" t="e">
        <f t="shared" si="20"/>
        <v>#N/A</v>
      </c>
      <c r="Y86" s="38" t="e">
        <f t="shared" si="21"/>
        <v>#N/A</v>
      </c>
      <c r="Z86" s="57"/>
      <c r="AA86" s="57"/>
      <c r="AB86" s="57"/>
      <c r="AC86" s="18"/>
      <c r="AD86" s="18"/>
      <c r="AE86" s="18"/>
      <c r="AF86" s="18"/>
      <c r="AG86" s="18"/>
      <c r="AH86" s="18"/>
      <c r="AI86" s="18"/>
      <c r="AJ86" s="18"/>
    </row>
    <row r="87" spans="1:36" ht="15.75" thickBot="1" x14ac:dyDescent="0.3">
      <c r="A87" s="15">
        <v>73</v>
      </c>
      <c r="B87" s="88"/>
      <c r="C87" s="171"/>
      <c r="D87" s="172"/>
      <c r="E87" s="86" t="e">
        <f t="shared" si="12"/>
        <v>#N/A</v>
      </c>
      <c r="F87" s="86" t="e">
        <f t="shared" si="13"/>
        <v>#N/A</v>
      </c>
      <c r="G87" s="86" t="e">
        <f t="shared" si="14"/>
        <v>#N/A</v>
      </c>
      <c r="H87" s="87" t="e">
        <f t="shared" si="15"/>
        <v>#N/A</v>
      </c>
      <c r="I87" s="86" t="e">
        <f t="shared" si="11"/>
        <v>#N/A</v>
      </c>
      <c r="J87" s="86" t="e">
        <f t="shared" si="17"/>
        <v>#N/A</v>
      </c>
      <c r="K87" s="86" t="e">
        <f t="shared" si="18"/>
        <v>#N/A</v>
      </c>
      <c r="L87" s="87" t="e">
        <f t="shared" si="19"/>
        <v>#N/A</v>
      </c>
      <c r="M87" s="15" t="str">
        <f t="shared" si="16"/>
        <v/>
      </c>
      <c r="N87" s="14"/>
      <c r="O87" s="36"/>
      <c r="P87" s="36"/>
      <c r="Q87" s="36"/>
      <c r="R87" s="36"/>
      <c r="S87" s="36"/>
      <c r="T87" s="36"/>
      <c r="U87" s="36"/>
      <c r="V87" s="36"/>
      <c r="W87" s="36"/>
      <c r="X87" s="37" t="e">
        <f t="shared" si="20"/>
        <v>#N/A</v>
      </c>
      <c r="Y87" s="38" t="e">
        <f t="shared" si="21"/>
        <v>#N/A</v>
      </c>
      <c r="Z87" s="57"/>
      <c r="AA87" s="57"/>
      <c r="AB87" s="57"/>
      <c r="AC87" s="18"/>
      <c r="AD87" s="18"/>
      <c r="AE87" s="18"/>
      <c r="AF87" s="18"/>
      <c r="AG87" s="18"/>
      <c r="AH87" s="18"/>
      <c r="AI87" s="18"/>
      <c r="AJ87" s="18"/>
    </row>
    <row r="88" spans="1:36" ht="15.75" thickBot="1" x14ac:dyDescent="0.3">
      <c r="A88" s="15">
        <v>74</v>
      </c>
      <c r="B88" s="88"/>
      <c r="C88" s="171"/>
      <c r="D88" s="172"/>
      <c r="E88" s="86" t="e">
        <f t="shared" si="12"/>
        <v>#N/A</v>
      </c>
      <c r="F88" s="86" t="e">
        <f t="shared" si="13"/>
        <v>#N/A</v>
      </c>
      <c r="G88" s="86" t="e">
        <f t="shared" si="14"/>
        <v>#N/A</v>
      </c>
      <c r="H88" s="87" t="e">
        <f t="shared" si="15"/>
        <v>#N/A</v>
      </c>
      <c r="I88" s="86" t="e">
        <f t="shared" si="11"/>
        <v>#N/A</v>
      </c>
      <c r="J88" s="86" t="e">
        <f t="shared" si="17"/>
        <v>#N/A</v>
      </c>
      <c r="K88" s="86" t="e">
        <f t="shared" si="18"/>
        <v>#N/A</v>
      </c>
      <c r="L88" s="87" t="e">
        <f t="shared" si="19"/>
        <v>#N/A</v>
      </c>
      <c r="M88" s="15" t="str">
        <f t="shared" si="16"/>
        <v/>
      </c>
      <c r="N88" s="14"/>
      <c r="O88" s="36"/>
      <c r="P88" s="36"/>
      <c r="Q88" s="36"/>
      <c r="R88" s="36"/>
      <c r="S88" s="36"/>
      <c r="T88" s="36"/>
      <c r="U88" s="36"/>
      <c r="V88" s="36"/>
      <c r="W88" s="36"/>
      <c r="X88" s="37" t="e">
        <f t="shared" si="20"/>
        <v>#N/A</v>
      </c>
      <c r="Y88" s="38" t="e">
        <f t="shared" si="21"/>
        <v>#N/A</v>
      </c>
      <c r="Z88" s="57"/>
      <c r="AA88" s="57"/>
      <c r="AB88" s="57"/>
      <c r="AC88" s="18"/>
      <c r="AD88" s="18"/>
      <c r="AE88" s="18"/>
      <c r="AF88" s="18"/>
      <c r="AG88" s="18"/>
      <c r="AH88" s="18"/>
      <c r="AI88" s="18"/>
      <c r="AJ88" s="18"/>
    </row>
    <row r="89" spans="1:36" ht="15.75" thickBot="1" x14ac:dyDescent="0.3">
      <c r="A89" s="15">
        <v>75</v>
      </c>
      <c r="B89" s="88"/>
      <c r="C89" s="171"/>
      <c r="D89" s="172"/>
      <c r="E89" s="86" t="e">
        <f t="shared" si="12"/>
        <v>#N/A</v>
      </c>
      <c r="F89" s="86" t="e">
        <f t="shared" si="13"/>
        <v>#N/A</v>
      </c>
      <c r="G89" s="86" t="e">
        <f t="shared" si="14"/>
        <v>#N/A</v>
      </c>
      <c r="H89" s="87" t="e">
        <f t="shared" si="15"/>
        <v>#N/A</v>
      </c>
      <c r="I89" s="86" t="e">
        <f t="shared" si="11"/>
        <v>#N/A</v>
      </c>
      <c r="J89" s="86" t="e">
        <f t="shared" si="17"/>
        <v>#N/A</v>
      </c>
      <c r="K89" s="86" t="e">
        <f t="shared" si="18"/>
        <v>#N/A</v>
      </c>
      <c r="L89" s="87" t="e">
        <f t="shared" si="19"/>
        <v>#N/A</v>
      </c>
      <c r="M89" s="15" t="str">
        <f t="shared" si="16"/>
        <v/>
      </c>
      <c r="N89" s="34"/>
      <c r="O89" s="36"/>
      <c r="P89" s="36"/>
      <c r="Q89" s="36"/>
      <c r="R89" s="36"/>
      <c r="S89" s="36"/>
      <c r="T89" s="36"/>
      <c r="U89" s="36"/>
      <c r="V89" s="36"/>
      <c r="W89" s="36"/>
      <c r="X89" s="37" t="e">
        <f t="shared" si="20"/>
        <v>#N/A</v>
      </c>
      <c r="Y89" s="38" t="e">
        <f t="shared" si="21"/>
        <v>#N/A</v>
      </c>
      <c r="Z89" s="57"/>
      <c r="AA89" s="57"/>
      <c r="AB89" s="57"/>
      <c r="AC89" s="18"/>
      <c r="AD89" s="18"/>
      <c r="AE89" s="18"/>
      <c r="AF89" s="18"/>
      <c r="AG89" s="18"/>
      <c r="AH89" s="18"/>
      <c r="AI89" s="18"/>
      <c r="AJ89" s="18"/>
    </row>
    <row r="90" spans="1:36" ht="15.75" thickBot="1" x14ac:dyDescent="0.3">
      <c r="A90" s="15">
        <v>76</v>
      </c>
      <c r="B90" s="88"/>
      <c r="C90" s="171"/>
      <c r="D90" s="172"/>
      <c r="E90" s="86" t="e">
        <f t="shared" si="12"/>
        <v>#N/A</v>
      </c>
      <c r="F90" s="86" t="e">
        <f t="shared" si="13"/>
        <v>#N/A</v>
      </c>
      <c r="G90" s="86" t="e">
        <f t="shared" si="14"/>
        <v>#N/A</v>
      </c>
      <c r="H90" s="87" t="e">
        <f t="shared" si="15"/>
        <v>#N/A</v>
      </c>
      <c r="I90" s="86" t="e">
        <f t="shared" si="11"/>
        <v>#N/A</v>
      </c>
      <c r="J90" s="86" t="e">
        <f t="shared" si="17"/>
        <v>#N/A</v>
      </c>
      <c r="K90" s="86" t="e">
        <f t="shared" si="18"/>
        <v>#N/A</v>
      </c>
      <c r="L90" s="87" t="e">
        <f t="shared" si="19"/>
        <v>#N/A</v>
      </c>
      <c r="M90" s="15" t="str">
        <f t="shared" si="16"/>
        <v/>
      </c>
      <c r="N90" s="36"/>
      <c r="O90" s="36"/>
      <c r="P90" s="36"/>
      <c r="Q90" s="36"/>
      <c r="R90" s="36"/>
      <c r="S90" s="36"/>
      <c r="T90" s="36"/>
      <c r="U90" s="36"/>
      <c r="V90" s="36"/>
      <c r="W90" s="36"/>
      <c r="X90" s="37" t="e">
        <f t="shared" si="20"/>
        <v>#N/A</v>
      </c>
      <c r="Y90" s="38" t="e">
        <f t="shared" si="21"/>
        <v>#N/A</v>
      </c>
      <c r="Z90" s="57"/>
      <c r="AA90" s="57"/>
      <c r="AB90" s="57"/>
      <c r="AC90" s="18"/>
      <c r="AD90" s="18"/>
      <c r="AE90" s="18"/>
      <c r="AF90" s="18"/>
      <c r="AG90" s="18"/>
      <c r="AH90" s="18"/>
      <c r="AI90" s="18"/>
      <c r="AJ90" s="18"/>
    </row>
    <row r="91" spans="1:36" ht="15.75" thickBot="1" x14ac:dyDescent="0.3">
      <c r="A91" s="15">
        <v>77</v>
      </c>
      <c r="B91" s="88"/>
      <c r="C91" s="171"/>
      <c r="D91" s="172"/>
      <c r="E91" s="86" t="e">
        <f t="shared" si="12"/>
        <v>#N/A</v>
      </c>
      <c r="F91" s="86" t="e">
        <f t="shared" si="13"/>
        <v>#N/A</v>
      </c>
      <c r="G91" s="86" t="e">
        <f t="shared" si="14"/>
        <v>#N/A</v>
      </c>
      <c r="H91" s="87" t="e">
        <f t="shared" si="15"/>
        <v>#N/A</v>
      </c>
      <c r="I91" s="86" t="e">
        <f t="shared" si="11"/>
        <v>#N/A</v>
      </c>
      <c r="J91" s="86" t="e">
        <f t="shared" si="17"/>
        <v>#N/A</v>
      </c>
      <c r="K91" s="86" t="e">
        <f t="shared" si="18"/>
        <v>#N/A</v>
      </c>
      <c r="L91" s="87" t="e">
        <f t="shared" si="19"/>
        <v>#N/A</v>
      </c>
      <c r="M91" s="15" t="str">
        <f t="shared" si="16"/>
        <v/>
      </c>
      <c r="N91" s="36"/>
      <c r="O91" s="36"/>
      <c r="P91" s="36"/>
      <c r="Q91" s="36"/>
      <c r="R91" s="36"/>
      <c r="S91" s="36"/>
      <c r="T91" s="36"/>
      <c r="U91" s="36"/>
      <c r="V91" s="36"/>
      <c r="W91" s="36"/>
      <c r="X91" s="37" t="e">
        <f t="shared" si="20"/>
        <v>#N/A</v>
      </c>
      <c r="Y91" s="38" t="e">
        <f t="shared" si="21"/>
        <v>#N/A</v>
      </c>
      <c r="Z91" s="57"/>
      <c r="AA91" s="57"/>
      <c r="AB91" s="57"/>
      <c r="AC91" s="18"/>
      <c r="AD91" s="18"/>
      <c r="AE91" s="18"/>
      <c r="AF91" s="18"/>
      <c r="AG91" s="18"/>
      <c r="AH91" s="18"/>
      <c r="AI91" s="18"/>
      <c r="AJ91" s="18"/>
    </row>
    <row r="92" spans="1:36" ht="15.75" thickBot="1" x14ac:dyDescent="0.3">
      <c r="A92" s="15">
        <v>78</v>
      </c>
      <c r="B92" s="88"/>
      <c r="C92" s="171"/>
      <c r="D92" s="172"/>
      <c r="E92" s="86" t="e">
        <f t="shared" si="12"/>
        <v>#N/A</v>
      </c>
      <c r="F92" s="86" t="e">
        <f t="shared" si="13"/>
        <v>#N/A</v>
      </c>
      <c r="G92" s="86" t="e">
        <f t="shared" si="14"/>
        <v>#N/A</v>
      </c>
      <c r="H92" s="87" t="e">
        <f t="shared" si="15"/>
        <v>#N/A</v>
      </c>
      <c r="I92" s="86" t="e">
        <f t="shared" si="11"/>
        <v>#N/A</v>
      </c>
      <c r="J92" s="86" t="e">
        <f t="shared" si="17"/>
        <v>#N/A</v>
      </c>
      <c r="K92" s="86" t="e">
        <f t="shared" si="18"/>
        <v>#N/A</v>
      </c>
      <c r="L92" s="87" t="e">
        <f t="shared" si="19"/>
        <v>#N/A</v>
      </c>
      <c r="M92" s="15" t="str">
        <f t="shared" si="16"/>
        <v/>
      </c>
      <c r="N92" s="36"/>
      <c r="O92" s="36"/>
      <c r="P92" s="36"/>
      <c r="Q92" s="36"/>
      <c r="R92" s="36"/>
      <c r="S92" s="36"/>
      <c r="T92" s="36"/>
      <c r="U92" s="36"/>
      <c r="V92" s="36"/>
      <c r="W92" s="36"/>
      <c r="X92" s="37" t="e">
        <f t="shared" si="20"/>
        <v>#N/A</v>
      </c>
      <c r="Y92" s="38" t="e">
        <f t="shared" si="21"/>
        <v>#N/A</v>
      </c>
      <c r="Z92" s="57"/>
      <c r="AA92" s="57"/>
      <c r="AB92" s="57"/>
      <c r="AC92" s="18"/>
      <c r="AD92" s="18"/>
      <c r="AE92" s="18"/>
      <c r="AF92" s="18"/>
      <c r="AG92" s="18"/>
      <c r="AH92" s="18"/>
      <c r="AI92" s="18"/>
      <c r="AJ92" s="18"/>
    </row>
    <row r="93" spans="1:36" ht="15.75" thickBot="1" x14ac:dyDescent="0.3">
      <c r="A93" s="15">
        <v>79</v>
      </c>
      <c r="B93" s="88"/>
      <c r="C93" s="171"/>
      <c r="D93" s="172"/>
      <c r="E93" s="86" t="e">
        <f t="shared" si="12"/>
        <v>#N/A</v>
      </c>
      <c r="F93" s="86" t="e">
        <f t="shared" si="13"/>
        <v>#N/A</v>
      </c>
      <c r="G93" s="86" t="e">
        <f t="shared" si="14"/>
        <v>#N/A</v>
      </c>
      <c r="H93" s="87" t="e">
        <f t="shared" si="15"/>
        <v>#N/A</v>
      </c>
      <c r="I93" s="86" t="e">
        <f t="shared" si="11"/>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e">
        <f t="shared" si="21"/>
        <v>#N/A</v>
      </c>
      <c r="Z93" s="57"/>
      <c r="AA93" s="57"/>
      <c r="AB93" s="57"/>
      <c r="AC93" s="18"/>
      <c r="AD93" s="18"/>
      <c r="AE93" s="18"/>
      <c r="AF93" s="18"/>
      <c r="AG93" s="18"/>
      <c r="AH93" s="18"/>
      <c r="AI93" s="18"/>
      <c r="AJ93" s="18"/>
    </row>
    <row r="94" spans="1:36" ht="15.75" thickBot="1" x14ac:dyDescent="0.3">
      <c r="A94" s="15">
        <v>80</v>
      </c>
      <c r="B94" s="88"/>
      <c r="C94" s="171"/>
      <c r="D94" s="172"/>
      <c r="E94" s="86" t="e">
        <f t="shared" si="12"/>
        <v>#N/A</v>
      </c>
      <c r="F94" s="86" t="e">
        <f t="shared" si="13"/>
        <v>#N/A</v>
      </c>
      <c r="G94" s="86" t="e">
        <f t="shared" si="14"/>
        <v>#N/A</v>
      </c>
      <c r="H94" s="87" t="e">
        <f t="shared" si="15"/>
        <v>#N/A</v>
      </c>
      <c r="I94" s="86" t="e">
        <f t="shared" si="11"/>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e">
        <f t="shared" si="21"/>
        <v>#N/A</v>
      </c>
      <c r="Z94" s="57"/>
      <c r="AA94" s="57"/>
      <c r="AB94" s="57"/>
      <c r="AC94" s="18"/>
      <c r="AD94" s="18"/>
      <c r="AE94" s="18"/>
      <c r="AF94" s="18"/>
      <c r="AG94" s="18"/>
      <c r="AH94" s="18"/>
      <c r="AI94" s="18"/>
      <c r="AJ94" s="18"/>
    </row>
    <row r="95" spans="1:36" ht="15.75" thickBot="1" x14ac:dyDescent="0.3">
      <c r="A95" s="15">
        <v>81</v>
      </c>
      <c r="B95" s="88"/>
      <c r="C95" s="171"/>
      <c r="D95" s="172"/>
      <c r="E95" s="86" t="e">
        <f t="shared" si="12"/>
        <v>#N/A</v>
      </c>
      <c r="F95" s="86" t="e">
        <f t="shared" si="13"/>
        <v>#N/A</v>
      </c>
      <c r="G95" s="86" t="e">
        <f t="shared" si="14"/>
        <v>#N/A</v>
      </c>
      <c r="H95" s="87" t="e">
        <f t="shared" si="15"/>
        <v>#N/A</v>
      </c>
      <c r="I95" s="86" t="e">
        <f t="shared" si="11"/>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e">
        <f t="shared" si="21"/>
        <v>#N/A</v>
      </c>
      <c r="Z95" s="57"/>
      <c r="AA95" s="57"/>
      <c r="AB95" s="57"/>
      <c r="AC95" s="18"/>
      <c r="AD95" s="18"/>
      <c r="AE95" s="18"/>
      <c r="AF95" s="18"/>
      <c r="AG95" s="18"/>
      <c r="AH95" s="18"/>
      <c r="AI95" s="18"/>
      <c r="AJ95" s="18"/>
    </row>
    <row r="96" spans="1:36" ht="15.75" thickBot="1" x14ac:dyDescent="0.3">
      <c r="A96" s="15">
        <v>82</v>
      </c>
      <c r="B96" s="88"/>
      <c r="C96" s="171"/>
      <c r="D96" s="172"/>
      <c r="E96" s="86" t="e">
        <f t="shared" si="12"/>
        <v>#N/A</v>
      </c>
      <c r="F96" s="86" t="e">
        <f t="shared" si="13"/>
        <v>#N/A</v>
      </c>
      <c r="G96" s="86" t="e">
        <f t="shared" si="14"/>
        <v>#N/A</v>
      </c>
      <c r="H96" s="87" t="e">
        <f t="shared" si="15"/>
        <v>#N/A</v>
      </c>
      <c r="I96" s="86" t="e">
        <f t="shared" si="11"/>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e">
        <f t="shared" si="21"/>
        <v>#N/A</v>
      </c>
      <c r="Z96" s="57"/>
      <c r="AA96" s="57"/>
      <c r="AB96" s="57"/>
      <c r="AC96" s="18"/>
      <c r="AD96" s="18"/>
      <c r="AE96" s="18"/>
      <c r="AF96" s="18"/>
      <c r="AG96" s="18"/>
      <c r="AH96" s="18"/>
      <c r="AI96" s="18"/>
      <c r="AJ96" s="18"/>
    </row>
    <row r="97" spans="1:36" ht="15.75" thickBot="1" x14ac:dyDescent="0.3">
      <c r="A97" s="15">
        <v>83</v>
      </c>
      <c r="B97" s="88"/>
      <c r="C97" s="171"/>
      <c r="D97" s="172"/>
      <c r="E97" s="86" t="e">
        <f t="shared" si="12"/>
        <v>#N/A</v>
      </c>
      <c r="F97" s="86" t="e">
        <f t="shared" si="13"/>
        <v>#N/A</v>
      </c>
      <c r="G97" s="86" t="e">
        <f t="shared" si="14"/>
        <v>#N/A</v>
      </c>
      <c r="H97" s="87" t="e">
        <f t="shared" si="15"/>
        <v>#N/A</v>
      </c>
      <c r="I97" s="86" t="e">
        <f t="shared" si="11"/>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e">
        <f t="shared" si="21"/>
        <v>#N/A</v>
      </c>
      <c r="Z97" s="57"/>
      <c r="AA97" s="57"/>
      <c r="AB97" s="57"/>
      <c r="AC97" s="18"/>
      <c r="AD97" s="18"/>
      <c r="AE97" s="18"/>
      <c r="AF97" s="18"/>
      <c r="AG97" s="18"/>
      <c r="AH97" s="18"/>
      <c r="AI97" s="18"/>
      <c r="AJ97" s="18"/>
    </row>
    <row r="98" spans="1:36" ht="15.75" thickBot="1" x14ac:dyDescent="0.3">
      <c r="A98" s="15">
        <v>84</v>
      </c>
      <c r="B98" s="88"/>
      <c r="C98" s="171"/>
      <c r="D98" s="172"/>
      <c r="E98" s="86" t="e">
        <f t="shared" si="12"/>
        <v>#N/A</v>
      </c>
      <c r="F98" s="86" t="e">
        <f t="shared" si="13"/>
        <v>#N/A</v>
      </c>
      <c r="G98" s="86" t="e">
        <f t="shared" si="14"/>
        <v>#N/A</v>
      </c>
      <c r="H98" s="87" t="e">
        <f t="shared" si="15"/>
        <v>#N/A</v>
      </c>
      <c r="I98" s="86" t="e">
        <f t="shared" si="11"/>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e">
        <f t="shared" si="21"/>
        <v>#N/A</v>
      </c>
      <c r="Z98" s="57"/>
      <c r="AA98" s="57"/>
      <c r="AB98" s="57"/>
      <c r="AC98" s="18"/>
      <c r="AD98" s="18"/>
      <c r="AE98" s="18"/>
      <c r="AF98" s="18"/>
      <c r="AG98" s="18"/>
      <c r="AH98" s="18"/>
      <c r="AI98" s="18"/>
      <c r="AJ98" s="18"/>
    </row>
    <row r="99" spans="1:36" ht="15.75" thickBot="1" x14ac:dyDescent="0.3">
      <c r="A99" s="15">
        <v>85</v>
      </c>
      <c r="B99" s="88"/>
      <c r="C99" s="171"/>
      <c r="D99" s="172"/>
      <c r="E99" s="86" t="e">
        <f t="shared" si="12"/>
        <v>#N/A</v>
      </c>
      <c r="F99" s="86" t="e">
        <f t="shared" si="13"/>
        <v>#N/A</v>
      </c>
      <c r="G99" s="86" t="e">
        <f t="shared" si="14"/>
        <v>#N/A</v>
      </c>
      <c r="H99" s="87" t="e">
        <f t="shared" si="15"/>
        <v>#N/A</v>
      </c>
      <c r="I99" s="86" t="e">
        <f t="shared" si="11"/>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e">
        <f t="shared" si="21"/>
        <v>#N/A</v>
      </c>
      <c r="Z99" s="57"/>
      <c r="AA99" s="57"/>
      <c r="AB99" s="57"/>
      <c r="AC99" s="18"/>
      <c r="AD99" s="18"/>
      <c r="AE99" s="18"/>
      <c r="AF99" s="18"/>
      <c r="AG99" s="18"/>
      <c r="AH99" s="18"/>
      <c r="AI99" s="18"/>
      <c r="AJ99" s="18"/>
    </row>
    <row r="100" spans="1:36" ht="15.75" thickBot="1" x14ac:dyDescent="0.3">
      <c r="A100" s="15">
        <v>86</v>
      </c>
      <c r="B100" s="88"/>
      <c r="C100" s="171"/>
      <c r="D100" s="172"/>
      <c r="E100" s="86" t="e">
        <f t="shared" si="12"/>
        <v>#N/A</v>
      </c>
      <c r="F100" s="86" t="e">
        <f t="shared" si="13"/>
        <v>#N/A</v>
      </c>
      <c r="G100" s="86" t="e">
        <f t="shared" si="14"/>
        <v>#N/A</v>
      </c>
      <c r="H100" s="87" t="e">
        <f t="shared" si="15"/>
        <v>#N/A</v>
      </c>
      <c r="I100" s="86" t="e">
        <f t="shared" si="11"/>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e">
        <f t="shared" si="21"/>
        <v>#N/A</v>
      </c>
      <c r="Z100" s="57"/>
      <c r="AA100" s="57"/>
      <c r="AB100" s="57"/>
      <c r="AC100" s="18"/>
      <c r="AD100" s="18"/>
      <c r="AE100" s="18"/>
      <c r="AF100" s="18"/>
      <c r="AG100" s="18"/>
      <c r="AH100" s="18"/>
      <c r="AI100" s="18"/>
      <c r="AJ100" s="18"/>
    </row>
    <row r="101" spans="1:36" ht="15.75" thickBot="1" x14ac:dyDescent="0.3">
      <c r="A101" s="15">
        <v>87</v>
      </c>
      <c r="B101" s="88"/>
      <c r="C101" s="171"/>
      <c r="D101" s="172"/>
      <c r="E101" s="86" t="e">
        <f t="shared" si="12"/>
        <v>#N/A</v>
      </c>
      <c r="F101" s="86" t="e">
        <f t="shared" si="13"/>
        <v>#N/A</v>
      </c>
      <c r="G101" s="86" t="e">
        <f t="shared" si="14"/>
        <v>#N/A</v>
      </c>
      <c r="H101" s="87" t="e">
        <f t="shared" si="15"/>
        <v>#N/A</v>
      </c>
      <c r="I101" s="86" t="e">
        <f t="shared" si="11"/>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e">
        <f t="shared" si="21"/>
        <v>#N/A</v>
      </c>
      <c r="Z101" s="57"/>
      <c r="AA101" s="57"/>
      <c r="AB101" s="57"/>
      <c r="AC101" s="18"/>
      <c r="AD101" s="18"/>
      <c r="AE101" s="18"/>
      <c r="AF101" s="18"/>
      <c r="AG101" s="18"/>
      <c r="AH101" s="18"/>
      <c r="AI101" s="18"/>
      <c r="AJ101" s="18"/>
    </row>
    <row r="102" spans="1:36" ht="15.75" thickBot="1" x14ac:dyDescent="0.3">
      <c r="A102" s="15">
        <v>88</v>
      </c>
      <c r="B102" s="88"/>
      <c r="C102" s="171"/>
      <c r="D102" s="172"/>
      <c r="E102" s="86" t="e">
        <f t="shared" si="12"/>
        <v>#N/A</v>
      </c>
      <c r="F102" s="86" t="e">
        <f t="shared" si="13"/>
        <v>#N/A</v>
      </c>
      <c r="G102" s="86" t="e">
        <f t="shared" si="14"/>
        <v>#N/A</v>
      </c>
      <c r="H102" s="87" t="e">
        <f t="shared" si="15"/>
        <v>#N/A</v>
      </c>
      <c r="I102" s="86" t="e">
        <f t="shared" si="11"/>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e">
        <f t="shared" si="21"/>
        <v>#N/A</v>
      </c>
      <c r="Z102" s="57"/>
      <c r="AA102" s="57"/>
      <c r="AB102" s="57"/>
      <c r="AC102" s="18"/>
      <c r="AD102" s="18"/>
      <c r="AE102" s="18"/>
      <c r="AF102" s="18"/>
      <c r="AG102" s="18"/>
      <c r="AH102" s="18"/>
      <c r="AI102" s="18"/>
      <c r="AJ102" s="18"/>
    </row>
    <row r="103" spans="1:36" ht="15.75" thickBot="1" x14ac:dyDescent="0.3">
      <c r="A103" s="15">
        <v>89</v>
      </c>
      <c r="B103" s="88"/>
      <c r="C103" s="171"/>
      <c r="D103" s="172"/>
      <c r="E103" s="86" t="e">
        <f t="shared" si="12"/>
        <v>#N/A</v>
      </c>
      <c r="F103" s="86" t="e">
        <f t="shared" si="13"/>
        <v>#N/A</v>
      </c>
      <c r="G103" s="86" t="e">
        <f t="shared" si="14"/>
        <v>#N/A</v>
      </c>
      <c r="H103" s="87" t="e">
        <f t="shared" si="15"/>
        <v>#N/A</v>
      </c>
      <c r="I103" s="86" t="e">
        <f t="shared" si="11"/>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e">
        <f t="shared" si="21"/>
        <v>#N/A</v>
      </c>
      <c r="Z103" s="57"/>
      <c r="AA103" s="57"/>
      <c r="AB103" s="57"/>
      <c r="AC103" s="18"/>
      <c r="AD103" s="53"/>
      <c r="AE103" s="18"/>
      <c r="AF103" s="18"/>
      <c r="AG103" s="18"/>
      <c r="AH103" s="18"/>
      <c r="AI103" s="18"/>
      <c r="AJ103" s="18"/>
    </row>
    <row r="104" spans="1:36" ht="15.75" thickBot="1" x14ac:dyDescent="0.3">
      <c r="A104" s="15">
        <v>90</v>
      </c>
      <c r="B104" s="88"/>
      <c r="C104" s="171"/>
      <c r="D104" s="172"/>
      <c r="E104" s="86" t="e">
        <f t="shared" si="12"/>
        <v>#N/A</v>
      </c>
      <c r="F104" s="86" t="e">
        <f t="shared" si="13"/>
        <v>#N/A</v>
      </c>
      <c r="G104" s="86" t="e">
        <f t="shared" si="14"/>
        <v>#N/A</v>
      </c>
      <c r="H104" s="87" t="e">
        <f t="shared" si="15"/>
        <v>#N/A</v>
      </c>
      <c r="I104" s="86" t="e">
        <f t="shared" si="11"/>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e">
        <f t="shared" si="21"/>
        <v>#N/A</v>
      </c>
      <c r="Z104" s="57"/>
      <c r="AA104" s="57"/>
      <c r="AB104" s="57"/>
      <c r="AC104" s="18"/>
      <c r="AD104" s="18"/>
      <c r="AE104" s="18"/>
      <c r="AF104" s="18"/>
      <c r="AG104" s="18"/>
      <c r="AH104" s="18"/>
      <c r="AI104" s="18"/>
      <c r="AJ104" s="18"/>
    </row>
    <row r="105" spans="1:36" ht="15.75" thickBot="1" x14ac:dyDescent="0.3">
      <c r="A105" s="15">
        <v>91</v>
      </c>
      <c r="B105" s="88"/>
      <c r="C105" s="171"/>
      <c r="D105" s="172"/>
      <c r="E105" s="86" t="e">
        <f t="shared" si="12"/>
        <v>#N/A</v>
      </c>
      <c r="F105" s="86" t="e">
        <f t="shared" si="13"/>
        <v>#N/A</v>
      </c>
      <c r="G105" s="86" t="e">
        <f t="shared" si="14"/>
        <v>#N/A</v>
      </c>
      <c r="H105" s="87" t="e">
        <f t="shared" si="15"/>
        <v>#N/A</v>
      </c>
      <c r="I105" s="86" t="e">
        <f t="shared" si="11"/>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e">
        <f t="shared" si="21"/>
        <v>#N/A</v>
      </c>
      <c r="Z105" s="57"/>
      <c r="AA105" s="57"/>
      <c r="AB105" s="57"/>
      <c r="AC105" s="18"/>
      <c r="AD105" s="18"/>
      <c r="AE105" s="18"/>
      <c r="AF105" s="18"/>
      <c r="AG105" s="18"/>
      <c r="AH105" s="18"/>
      <c r="AI105" s="18"/>
      <c r="AJ105" s="18"/>
    </row>
    <row r="106" spans="1:36" ht="15.75" thickBot="1" x14ac:dyDescent="0.3">
      <c r="A106" s="15">
        <v>92</v>
      </c>
      <c r="B106" s="88"/>
      <c r="C106" s="171"/>
      <c r="D106" s="172"/>
      <c r="E106" s="86" t="e">
        <f t="shared" si="12"/>
        <v>#N/A</v>
      </c>
      <c r="F106" s="86" t="e">
        <f t="shared" si="13"/>
        <v>#N/A</v>
      </c>
      <c r="G106" s="86" t="e">
        <f t="shared" si="14"/>
        <v>#N/A</v>
      </c>
      <c r="H106" s="87" t="e">
        <f t="shared" si="15"/>
        <v>#N/A</v>
      </c>
      <c r="I106" s="86" t="e">
        <f t="shared" si="11"/>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e">
        <f t="shared" si="21"/>
        <v>#N/A</v>
      </c>
      <c r="Z106" s="57"/>
      <c r="AA106" s="57"/>
      <c r="AB106" s="57"/>
      <c r="AC106" s="18"/>
      <c r="AD106" s="18"/>
      <c r="AE106" s="18"/>
      <c r="AF106" s="18"/>
      <c r="AG106" s="18"/>
      <c r="AH106" s="18"/>
      <c r="AI106" s="18"/>
      <c r="AJ106" s="18"/>
    </row>
    <row r="107" spans="1:36" ht="15.75" thickBot="1" x14ac:dyDescent="0.3">
      <c r="A107" s="15">
        <v>93</v>
      </c>
      <c r="B107" s="88"/>
      <c r="C107" s="171"/>
      <c r="D107" s="172"/>
      <c r="E107" s="86" t="e">
        <f t="shared" si="12"/>
        <v>#N/A</v>
      </c>
      <c r="F107" s="86" t="e">
        <f t="shared" si="13"/>
        <v>#N/A</v>
      </c>
      <c r="G107" s="86" t="e">
        <f t="shared" si="14"/>
        <v>#N/A</v>
      </c>
      <c r="H107" s="87" t="e">
        <f t="shared" si="15"/>
        <v>#N/A</v>
      </c>
      <c r="I107" s="86" t="e">
        <f t="shared" si="11"/>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e">
        <f t="shared" si="21"/>
        <v>#N/A</v>
      </c>
      <c r="Z107" s="57"/>
      <c r="AA107" s="57"/>
      <c r="AB107" s="57"/>
      <c r="AC107" s="18"/>
      <c r="AD107" s="18"/>
      <c r="AE107" s="18"/>
      <c r="AF107" s="18"/>
      <c r="AG107" s="18"/>
      <c r="AH107" s="18"/>
      <c r="AI107" s="18"/>
      <c r="AJ107" s="18"/>
    </row>
    <row r="108" spans="1:36" ht="15.75" thickBot="1" x14ac:dyDescent="0.3">
      <c r="A108" s="15">
        <v>94</v>
      </c>
      <c r="B108" s="88"/>
      <c r="C108" s="171"/>
      <c r="D108" s="172"/>
      <c r="E108" s="86" t="e">
        <f t="shared" si="12"/>
        <v>#N/A</v>
      </c>
      <c r="F108" s="86" t="e">
        <f t="shared" si="13"/>
        <v>#N/A</v>
      </c>
      <c r="G108" s="86" t="e">
        <f t="shared" si="14"/>
        <v>#N/A</v>
      </c>
      <c r="H108" s="87" t="e">
        <f t="shared" si="15"/>
        <v>#N/A</v>
      </c>
      <c r="I108" s="86" t="e">
        <f t="shared" si="11"/>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e">
        <f t="shared" si="21"/>
        <v>#N/A</v>
      </c>
      <c r="Z108" s="57"/>
      <c r="AA108" s="57"/>
      <c r="AB108" s="57"/>
      <c r="AC108" s="18"/>
      <c r="AD108" s="18"/>
      <c r="AE108" s="18"/>
      <c r="AF108" s="18"/>
      <c r="AG108" s="18"/>
      <c r="AH108" s="18"/>
      <c r="AI108" s="18"/>
      <c r="AJ108" s="18"/>
    </row>
    <row r="109" spans="1:36" ht="15.75" thickBot="1" x14ac:dyDescent="0.3">
      <c r="A109" s="15">
        <v>95</v>
      </c>
      <c r="B109" s="88"/>
      <c r="C109" s="171"/>
      <c r="D109" s="172"/>
      <c r="E109" s="86" t="e">
        <f t="shared" si="12"/>
        <v>#N/A</v>
      </c>
      <c r="F109" s="86" t="e">
        <f t="shared" si="13"/>
        <v>#N/A</v>
      </c>
      <c r="G109" s="86" t="e">
        <f t="shared" si="14"/>
        <v>#N/A</v>
      </c>
      <c r="H109" s="87" t="e">
        <f t="shared" si="15"/>
        <v>#N/A</v>
      </c>
      <c r="I109" s="86" t="e">
        <f t="shared" si="11"/>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e">
        <f t="shared" si="21"/>
        <v>#N/A</v>
      </c>
      <c r="Z109" s="57"/>
      <c r="AA109" s="57"/>
      <c r="AB109" s="57"/>
      <c r="AC109" s="18"/>
      <c r="AD109" s="18"/>
      <c r="AE109" s="18"/>
      <c r="AF109" s="18"/>
      <c r="AG109" s="18"/>
      <c r="AH109" s="18"/>
      <c r="AI109" s="18"/>
      <c r="AJ109" s="18"/>
    </row>
    <row r="110" spans="1:36" ht="15.75" thickBot="1" x14ac:dyDescent="0.3">
      <c r="A110" s="15">
        <v>96</v>
      </c>
      <c r="B110" s="88"/>
      <c r="C110" s="171"/>
      <c r="D110" s="172"/>
      <c r="E110" s="86" t="e">
        <f t="shared" si="12"/>
        <v>#N/A</v>
      </c>
      <c r="F110" s="86" t="e">
        <f t="shared" si="13"/>
        <v>#N/A</v>
      </c>
      <c r="G110" s="86" t="e">
        <f t="shared" si="14"/>
        <v>#N/A</v>
      </c>
      <c r="H110" s="87" t="e">
        <f t="shared" si="15"/>
        <v>#N/A</v>
      </c>
      <c r="I110" s="86" t="e">
        <f t="shared" si="11"/>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e">
        <f t="shared" si="21"/>
        <v>#N/A</v>
      </c>
      <c r="Z110" s="57"/>
      <c r="AA110" s="57"/>
      <c r="AB110" s="57"/>
      <c r="AC110" s="18"/>
      <c r="AD110" s="18"/>
      <c r="AE110" s="18"/>
      <c r="AF110" s="18"/>
      <c r="AG110" s="18"/>
      <c r="AH110" s="18"/>
      <c r="AI110" s="18"/>
      <c r="AJ110" s="18"/>
    </row>
    <row r="111" spans="1:36" ht="15.75" thickBot="1" x14ac:dyDescent="0.3">
      <c r="A111" s="15">
        <v>97</v>
      </c>
      <c r="B111" s="88"/>
      <c r="C111" s="171"/>
      <c r="D111" s="172"/>
      <c r="E111" s="86" t="e">
        <f t="shared" si="12"/>
        <v>#N/A</v>
      </c>
      <c r="F111" s="86" t="e">
        <f t="shared" si="13"/>
        <v>#N/A</v>
      </c>
      <c r="G111" s="86" t="e">
        <f t="shared" si="14"/>
        <v>#N/A</v>
      </c>
      <c r="H111" s="87" t="e">
        <f t="shared" si="15"/>
        <v>#N/A</v>
      </c>
      <c r="I111" s="86" t="e">
        <f t="shared" si="11"/>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e">
        <f t="shared" si="21"/>
        <v>#N/A</v>
      </c>
      <c r="Z111" s="57"/>
      <c r="AA111" s="57"/>
      <c r="AB111" s="57"/>
      <c r="AC111" s="18"/>
      <c r="AD111" s="18"/>
      <c r="AE111" s="18"/>
      <c r="AF111" s="18"/>
      <c r="AG111" s="18"/>
      <c r="AH111" s="18"/>
      <c r="AI111" s="18"/>
      <c r="AJ111" s="18"/>
    </row>
    <row r="112" spans="1:36" ht="15.75" thickBot="1" x14ac:dyDescent="0.3">
      <c r="A112" s="15">
        <v>98</v>
      </c>
      <c r="B112" s="88"/>
      <c r="C112" s="171"/>
      <c r="D112" s="172"/>
      <c r="E112" s="86" t="e">
        <f t="shared" si="12"/>
        <v>#N/A</v>
      </c>
      <c r="F112" s="86" t="e">
        <f t="shared" si="13"/>
        <v>#N/A</v>
      </c>
      <c r="G112" s="86" t="e">
        <f t="shared" si="14"/>
        <v>#N/A</v>
      </c>
      <c r="H112" s="87" t="e">
        <f t="shared" si="15"/>
        <v>#N/A</v>
      </c>
      <c r="I112" s="86" t="e">
        <f t="shared" si="11"/>
        <v>#N/A</v>
      </c>
      <c r="J112" s="86" t="e">
        <f t="shared" si="17"/>
        <v>#N/A</v>
      </c>
      <c r="K112" s="86" t="e">
        <f t="shared" si="18"/>
        <v>#N/A</v>
      </c>
      <c r="L112" s="87" t="e">
        <f t="shared" si="19"/>
        <v>#N/A</v>
      </c>
      <c r="M112" s="15" t="str">
        <f t="shared" si="16"/>
        <v/>
      </c>
      <c r="N112" s="36"/>
      <c r="O112" s="5"/>
      <c r="P112" s="5"/>
      <c r="Q112" s="5"/>
      <c r="R112" s="5"/>
      <c r="S112" s="5"/>
      <c r="T112" s="5"/>
      <c r="U112" s="5"/>
      <c r="V112" s="5"/>
      <c r="W112" s="5"/>
      <c r="X112" s="37" t="e">
        <f t="shared" si="20"/>
        <v>#N/A</v>
      </c>
      <c r="Y112" s="38" t="e">
        <f t="shared" si="21"/>
        <v>#N/A</v>
      </c>
      <c r="Z112" s="57"/>
      <c r="AA112" s="57"/>
      <c r="AB112" s="57"/>
    </row>
    <row r="113" spans="1:28" ht="15.75" thickBot="1" x14ac:dyDescent="0.3">
      <c r="A113" s="15">
        <v>99</v>
      </c>
      <c r="B113" s="88"/>
      <c r="C113" s="171"/>
      <c r="D113" s="172"/>
      <c r="E113" s="86" t="e">
        <f t="shared" si="12"/>
        <v>#N/A</v>
      </c>
      <c r="F113" s="86" t="e">
        <f t="shared" si="13"/>
        <v>#N/A</v>
      </c>
      <c r="G113" s="86" t="e">
        <f t="shared" si="14"/>
        <v>#N/A</v>
      </c>
      <c r="H113" s="87" t="e">
        <f t="shared" si="15"/>
        <v>#N/A</v>
      </c>
      <c r="I113" s="86" t="e">
        <f t="shared" si="11"/>
        <v>#N/A</v>
      </c>
      <c r="J113" s="86" t="e">
        <f t="shared" si="17"/>
        <v>#N/A</v>
      </c>
      <c r="K113" s="86" t="e">
        <f t="shared" si="18"/>
        <v>#N/A</v>
      </c>
      <c r="L113" s="87" t="e">
        <f t="shared" si="19"/>
        <v>#N/A</v>
      </c>
      <c r="M113" s="15" t="str">
        <f t="shared" si="16"/>
        <v/>
      </c>
      <c r="N113" s="36"/>
      <c r="O113" s="9"/>
      <c r="P113" s="9"/>
      <c r="Q113" s="9"/>
      <c r="R113" s="5"/>
      <c r="S113" s="5"/>
      <c r="T113" s="5"/>
      <c r="U113" s="5"/>
      <c r="V113" s="5"/>
      <c r="W113" s="5"/>
      <c r="X113" s="37" t="e">
        <f t="shared" si="20"/>
        <v>#N/A</v>
      </c>
      <c r="Y113" s="38" t="e">
        <f t="shared" si="21"/>
        <v>#N/A</v>
      </c>
      <c r="Z113" s="57"/>
      <c r="AA113" s="57"/>
      <c r="AB113" s="57"/>
    </row>
    <row r="114" spans="1:28" ht="15.75" thickBot="1" x14ac:dyDescent="0.3">
      <c r="A114" s="15">
        <v>100</v>
      </c>
      <c r="B114" s="88"/>
      <c r="C114" s="171"/>
      <c r="D114" s="172"/>
      <c r="E114" s="86" t="e">
        <f t="shared" si="12"/>
        <v>#N/A</v>
      </c>
      <c r="F114" s="86" t="e">
        <f t="shared" si="13"/>
        <v>#N/A</v>
      </c>
      <c r="G114" s="86" t="e">
        <f t="shared" si="14"/>
        <v>#N/A</v>
      </c>
      <c r="H114" s="87" t="e">
        <f t="shared" si="15"/>
        <v>#N/A</v>
      </c>
      <c r="I114" s="86" t="e">
        <f t="shared" si="11"/>
        <v>#N/A</v>
      </c>
      <c r="J114" s="86" t="e">
        <f t="shared" si="17"/>
        <v>#N/A</v>
      </c>
      <c r="K114" s="86" t="e">
        <f t="shared" si="18"/>
        <v>#N/A</v>
      </c>
      <c r="L114" s="87" t="e">
        <f t="shared" si="19"/>
        <v>#N/A</v>
      </c>
      <c r="M114" s="15" t="str">
        <f t="shared" si="16"/>
        <v/>
      </c>
      <c r="N114" s="36"/>
      <c r="O114" s="9"/>
      <c r="P114" s="9"/>
      <c r="Q114" s="9"/>
      <c r="R114" s="5"/>
      <c r="S114" s="5"/>
      <c r="T114" s="5"/>
      <c r="U114" s="5"/>
      <c r="V114" s="5"/>
      <c r="W114" s="5"/>
      <c r="X114" s="37" t="e">
        <f t="shared" si="20"/>
        <v>#N/A</v>
      </c>
      <c r="Y114" s="38" t="e">
        <f t="shared" si="21"/>
        <v>#N/A</v>
      </c>
      <c r="Z114" s="57"/>
      <c r="AA114" s="57"/>
      <c r="AB114" s="57"/>
    </row>
    <row r="115" spans="1:28"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0"/>
    </row>
    <row r="116" spans="1:28" x14ac:dyDescent="0.25">
      <c r="N116" s="18"/>
    </row>
    <row r="117" spans="1:28" x14ac:dyDescent="0.25">
      <c r="N117" s="18"/>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algorithmName="SHA-512" hashValue="K/Fx+t4x4XSdjtSZKGeaEKlfRFapfXXb2dZhHiBxFvi8BTTizpBpmoPIaNplcH30q+ikpKjsP4e1RR55MjBkUw==" saltValue="rHtJCbKYhL4itvw8C3Zt5w==" spinCount="100000" sheet="1" scenarios="1" formatCells="0"/>
  <mergeCells count="6">
    <mergeCell ref="N59:O59"/>
    <mergeCell ref="I13:L13"/>
    <mergeCell ref="C7:D7"/>
    <mergeCell ref="C8:D8"/>
    <mergeCell ref="C11:D11"/>
    <mergeCell ref="E13:H13"/>
  </mergeCells>
  <conditionalFormatting sqref="E16">
    <cfRule type="cellIs" dxfId="1195" priority="792" stopIfTrue="1" operator="greaterThan">
      <formula>$H$16</formula>
    </cfRule>
    <cfRule type="cellIs" dxfId="1194" priority="793" stopIfTrue="1" operator="lessThan">
      <formula>$G$16</formula>
    </cfRule>
  </conditionalFormatting>
  <conditionalFormatting sqref="E17">
    <cfRule type="cellIs" dxfId="1193" priority="790" stopIfTrue="1" operator="greaterThan">
      <formula>$H$17</formula>
    </cfRule>
    <cfRule type="cellIs" dxfId="1192" priority="791" stopIfTrue="1" operator="lessThan">
      <formula>$G$17</formula>
    </cfRule>
  </conditionalFormatting>
  <conditionalFormatting sqref="E19">
    <cfRule type="cellIs" dxfId="1191" priority="787" stopIfTrue="1" operator="greaterThan">
      <formula>$H$19</formula>
    </cfRule>
    <cfRule type="cellIs" dxfId="1190" priority="788" stopIfTrue="1" operator="lessThan">
      <formula>$G$19</formula>
    </cfRule>
  </conditionalFormatting>
  <conditionalFormatting sqref="E20">
    <cfRule type="cellIs" dxfId="1189" priority="785" stopIfTrue="1" operator="greaterThan">
      <formula>$H$20</formula>
    </cfRule>
    <cfRule type="cellIs" dxfId="1188" priority="786" stopIfTrue="1" operator="lessThan">
      <formula>$G$20</formula>
    </cfRule>
  </conditionalFormatting>
  <conditionalFormatting sqref="E21">
    <cfRule type="cellIs" dxfId="1187" priority="783" stopIfTrue="1" operator="greaterThan">
      <formula>$H$21</formula>
    </cfRule>
    <cfRule type="cellIs" dxfId="1186" priority="784" stopIfTrue="1" operator="lessThan">
      <formula>$G$21</formula>
    </cfRule>
  </conditionalFormatting>
  <conditionalFormatting sqref="E22">
    <cfRule type="cellIs" dxfId="1185" priority="781" stopIfTrue="1" operator="greaterThan">
      <formula>$H$22</formula>
    </cfRule>
    <cfRule type="cellIs" dxfId="1184" priority="782" stopIfTrue="1" operator="lessThan">
      <formula>$G$22</formula>
    </cfRule>
  </conditionalFormatting>
  <conditionalFormatting sqref="E18">
    <cfRule type="cellIs" dxfId="1183" priority="779" stopIfTrue="1" operator="greaterThan">
      <formula>$H$18</formula>
    </cfRule>
    <cfRule type="cellIs" dxfId="1182" priority="780" stopIfTrue="1" operator="lessThan">
      <formula>$G$18</formula>
    </cfRule>
  </conditionalFormatting>
  <conditionalFormatting sqref="E114">
    <cfRule type="cellIs" dxfId="1181" priority="777" stopIfTrue="1" operator="greaterThan">
      <formula>$H$114</formula>
    </cfRule>
    <cfRule type="cellIs" dxfId="1180" priority="778" stopIfTrue="1" operator="lessThan">
      <formula>$G$114</formula>
    </cfRule>
  </conditionalFormatting>
  <conditionalFormatting sqref="E113">
    <cfRule type="cellIs" dxfId="1179" priority="775" stopIfTrue="1" operator="greaterThan">
      <formula>$H$113</formula>
    </cfRule>
    <cfRule type="cellIs" dxfId="1178" priority="776" stopIfTrue="1" operator="lessThan">
      <formula>$G$113</formula>
    </cfRule>
  </conditionalFormatting>
  <conditionalFormatting sqref="E112">
    <cfRule type="cellIs" dxfId="1177" priority="773" stopIfTrue="1" operator="greaterThan">
      <formula>$H$112</formula>
    </cfRule>
    <cfRule type="cellIs" dxfId="1176" priority="774" stopIfTrue="1" operator="lessThan">
      <formula>$G$112</formula>
    </cfRule>
  </conditionalFormatting>
  <conditionalFormatting sqref="E111">
    <cfRule type="cellIs" dxfId="1175" priority="771" stopIfTrue="1" operator="greaterThan">
      <formula>$H$111</formula>
    </cfRule>
    <cfRule type="cellIs" dxfId="1174" priority="772" stopIfTrue="1" operator="lessThan">
      <formula>$G$111</formula>
    </cfRule>
  </conditionalFormatting>
  <conditionalFormatting sqref="E110">
    <cfRule type="cellIs" dxfId="1173" priority="769" stopIfTrue="1" operator="greaterThan">
      <formula>$H$110</formula>
    </cfRule>
    <cfRule type="cellIs" dxfId="1172" priority="770" stopIfTrue="1" operator="lessThan">
      <formula>$G$110</formula>
    </cfRule>
  </conditionalFormatting>
  <conditionalFormatting sqref="E109">
    <cfRule type="cellIs" dxfId="1171" priority="767" stopIfTrue="1" operator="greaterThan">
      <formula>$H$109</formula>
    </cfRule>
    <cfRule type="cellIs" dxfId="1170" priority="768" stopIfTrue="1" operator="lessThan">
      <formula>$G$109</formula>
    </cfRule>
  </conditionalFormatting>
  <conditionalFormatting sqref="E108">
    <cfRule type="cellIs" dxfId="1169" priority="765" stopIfTrue="1" operator="greaterThan">
      <formula>$H$108</formula>
    </cfRule>
    <cfRule type="cellIs" dxfId="1168" priority="766" stopIfTrue="1" operator="lessThan">
      <formula>$G$108</formula>
    </cfRule>
  </conditionalFormatting>
  <conditionalFormatting sqref="E107">
    <cfRule type="cellIs" dxfId="1167" priority="763" stopIfTrue="1" operator="greaterThan">
      <formula>$H$107</formula>
    </cfRule>
    <cfRule type="cellIs" dxfId="1166" priority="764" stopIfTrue="1" operator="lessThan">
      <formula>$G$107</formula>
    </cfRule>
  </conditionalFormatting>
  <conditionalFormatting sqref="E106">
    <cfRule type="cellIs" dxfId="1165" priority="761" stopIfTrue="1" operator="greaterThan">
      <formula>$H$106</formula>
    </cfRule>
    <cfRule type="cellIs" dxfId="1164" priority="762" stopIfTrue="1" operator="lessThan">
      <formula>$G$106</formula>
    </cfRule>
  </conditionalFormatting>
  <conditionalFormatting sqref="E105">
    <cfRule type="cellIs" dxfId="1163" priority="759" stopIfTrue="1" operator="greaterThan">
      <formula>$H$105</formula>
    </cfRule>
    <cfRule type="cellIs" dxfId="1162" priority="760" stopIfTrue="1" operator="lessThan">
      <formula>$G$105</formula>
    </cfRule>
  </conditionalFormatting>
  <conditionalFormatting sqref="E104">
    <cfRule type="cellIs" dxfId="1161" priority="757" stopIfTrue="1" operator="greaterThan">
      <formula>$H$104</formula>
    </cfRule>
    <cfRule type="cellIs" dxfId="1160" priority="758" stopIfTrue="1" operator="lessThan">
      <formula>$G$104</formula>
    </cfRule>
  </conditionalFormatting>
  <conditionalFormatting sqref="E103">
    <cfRule type="cellIs" dxfId="1159" priority="755" stopIfTrue="1" operator="greaterThan">
      <formula>$H$103</formula>
    </cfRule>
    <cfRule type="cellIs" dxfId="1158" priority="756" stopIfTrue="1" operator="lessThan">
      <formula>$G$103</formula>
    </cfRule>
  </conditionalFormatting>
  <conditionalFormatting sqref="E102">
    <cfRule type="cellIs" dxfId="1157" priority="753" stopIfTrue="1" operator="greaterThan">
      <formula>$H$102</formula>
    </cfRule>
    <cfRule type="cellIs" dxfId="1156" priority="754" stopIfTrue="1" operator="lessThan">
      <formula>$G$102</formula>
    </cfRule>
  </conditionalFormatting>
  <conditionalFormatting sqref="E101">
    <cfRule type="cellIs" dxfId="1155" priority="751" stopIfTrue="1" operator="greaterThan">
      <formula>$H$101</formula>
    </cfRule>
    <cfRule type="cellIs" dxfId="1154" priority="752" stopIfTrue="1" operator="lessThan">
      <formula>$G$101</formula>
    </cfRule>
  </conditionalFormatting>
  <conditionalFormatting sqref="E100">
    <cfRule type="cellIs" dxfId="1153" priority="749" stopIfTrue="1" operator="greaterThan">
      <formula>$H$100</formula>
    </cfRule>
    <cfRule type="cellIs" dxfId="1152" priority="750" stopIfTrue="1" operator="lessThan">
      <formula>$G$100</formula>
    </cfRule>
  </conditionalFormatting>
  <conditionalFormatting sqref="E99">
    <cfRule type="cellIs" dxfId="1151" priority="747" stopIfTrue="1" operator="greaterThan">
      <formula>$H$99</formula>
    </cfRule>
    <cfRule type="cellIs" dxfId="1150" priority="748" stopIfTrue="1" operator="lessThan">
      <formula>$G$99</formula>
    </cfRule>
  </conditionalFormatting>
  <conditionalFormatting sqref="E98">
    <cfRule type="cellIs" dxfId="1149" priority="745" stopIfTrue="1" operator="greaterThan">
      <formula>$H$98</formula>
    </cfRule>
    <cfRule type="cellIs" dxfId="1148" priority="746" stopIfTrue="1" operator="lessThan">
      <formula>$G$98</formula>
    </cfRule>
  </conditionalFormatting>
  <conditionalFormatting sqref="E97">
    <cfRule type="cellIs" dxfId="1147" priority="743" stopIfTrue="1" operator="greaterThan">
      <formula>$H$97</formula>
    </cfRule>
    <cfRule type="cellIs" dxfId="1146" priority="744" stopIfTrue="1" operator="lessThan">
      <formula>$G$97</formula>
    </cfRule>
  </conditionalFormatting>
  <conditionalFormatting sqref="E96">
    <cfRule type="cellIs" dxfId="1145" priority="741" stopIfTrue="1" operator="greaterThan">
      <formula>$H$96</formula>
    </cfRule>
    <cfRule type="cellIs" dxfId="1144" priority="742" stopIfTrue="1" operator="lessThan">
      <formula>$G$96</formula>
    </cfRule>
  </conditionalFormatting>
  <conditionalFormatting sqref="E95">
    <cfRule type="cellIs" dxfId="1143" priority="739" stopIfTrue="1" operator="greaterThan">
      <formula>$H$95</formula>
    </cfRule>
    <cfRule type="cellIs" dxfId="1142" priority="740" stopIfTrue="1" operator="lessThan">
      <formula>$G$95</formula>
    </cfRule>
  </conditionalFormatting>
  <conditionalFormatting sqref="E94">
    <cfRule type="cellIs" dxfId="1141" priority="737" stopIfTrue="1" operator="greaterThan">
      <formula>$H$94</formula>
    </cfRule>
    <cfRule type="cellIs" dxfId="1140" priority="738" stopIfTrue="1" operator="lessThan">
      <formula>$G$94</formula>
    </cfRule>
  </conditionalFormatting>
  <conditionalFormatting sqref="E93">
    <cfRule type="cellIs" dxfId="1139" priority="735" stopIfTrue="1" operator="greaterThan">
      <formula>$H$93</formula>
    </cfRule>
    <cfRule type="cellIs" dxfId="1138" priority="736" stopIfTrue="1" operator="lessThan">
      <formula>$G$93</formula>
    </cfRule>
  </conditionalFormatting>
  <conditionalFormatting sqref="E92">
    <cfRule type="cellIs" dxfId="1137" priority="733" stopIfTrue="1" operator="greaterThan">
      <formula>$H$92</formula>
    </cfRule>
    <cfRule type="cellIs" dxfId="1136" priority="734" stopIfTrue="1" operator="lessThan">
      <formula>$G$92</formula>
    </cfRule>
  </conditionalFormatting>
  <conditionalFormatting sqref="E91">
    <cfRule type="cellIs" dxfId="1135" priority="731" stopIfTrue="1" operator="greaterThan">
      <formula>$H$91</formula>
    </cfRule>
    <cfRule type="cellIs" dxfId="1134" priority="732" stopIfTrue="1" operator="lessThan">
      <formula>$G$91</formula>
    </cfRule>
  </conditionalFormatting>
  <conditionalFormatting sqref="E90">
    <cfRule type="cellIs" dxfId="1133" priority="729" stopIfTrue="1" operator="greaterThan">
      <formula>$H$90</formula>
    </cfRule>
    <cfRule type="cellIs" dxfId="1132" priority="730" stopIfTrue="1" operator="lessThan">
      <formula>$G$90</formula>
    </cfRule>
  </conditionalFormatting>
  <conditionalFormatting sqref="E89">
    <cfRule type="cellIs" dxfId="1131" priority="727" stopIfTrue="1" operator="greaterThan">
      <formula>$H$89</formula>
    </cfRule>
    <cfRule type="cellIs" dxfId="1130" priority="728" stopIfTrue="1" operator="lessThan">
      <formula>$G$89</formula>
    </cfRule>
  </conditionalFormatting>
  <conditionalFormatting sqref="E88">
    <cfRule type="cellIs" dxfId="1129" priority="725" stopIfTrue="1" operator="greaterThan">
      <formula>$H$88</formula>
    </cfRule>
    <cfRule type="cellIs" dxfId="1128" priority="726" stopIfTrue="1" operator="lessThan">
      <formula>$G$88</formula>
    </cfRule>
  </conditionalFormatting>
  <conditionalFormatting sqref="E87">
    <cfRule type="cellIs" dxfId="1127" priority="723" stopIfTrue="1" operator="greaterThan">
      <formula>$H$87</formula>
    </cfRule>
    <cfRule type="cellIs" dxfId="1126" priority="724" stopIfTrue="1" operator="lessThan">
      <formula>$G$87</formula>
    </cfRule>
  </conditionalFormatting>
  <conditionalFormatting sqref="E86">
    <cfRule type="cellIs" dxfId="1125" priority="721" stopIfTrue="1" operator="greaterThan">
      <formula>$H$86</formula>
    </cfRule>
    <cfRule type="cellIs" dxfId="1124" priority="722" stopIfTrue="1" operator="lessThan">
      <formula>$G$86</formula>
    </cfRule>
  </conditionalFormatting>
  <conditionalFormatting sqref="E85">
    <cfRule type="cellIs" dxfId="1123" priority="719" stopIfTrue="1" operator="greaterThan">
      <formula>$H$85</formula>
    </cfRule>
    <cfRule type="cellIs" dxfId="1122" priority="720" stopIfTrue="1" operator="lessThan">
      <formula>$G$85</formula>
    </cfRule>
  </conditionalFormatting>
  <conditionalFormatting sqref="E84">
    <cfRule type="cellIs" dxfId="1121" priority="717" stopIfTrue="1" operator="greaterThan">
      <formula>$H$84</formula>
    </cfRule>
    <cfRule type="cellIs" dxfId="1120" priority="718" stopIfTrue="1" operator="lessThan">
      <formula>$G$84</formula>
    </cfRule>
  </conditionalFormatting>
  <conditionalFormatting sqref="E83">
    <cfRule type="cellIs" dxfId="1119" priority="715" stopIfTrue="1" operator="greaterThan">
      <formula>$H$83</formula>
    </cfRule>
    <cfRule type="cellIs" dxfId="1118" priority="716" stopIfTrue="1" operator="lessThan">
      <formula>$G$83</formula>
    </cfRule>
  </conditionalFormatting>
  <conditionalFormatting sqref="E82">
    <cfRule type="cellIs" dxfId="1117" priority="713" stopIfTrue="1" operator="greaterThan">
      <formula>$H$82</formula>
    </cfRule>
    <cfRule type="cellIs" dxfId="1116" priority="714" stopIfTrue="1" operator="lessThan">
      <formula>$G$82</formula>
    </cfRule>
  </conditionalFormatting>
  <conditionalFormatting sqref="E81">
    <cfRule type="cellIs" dxfId="1115" priority="711" stopIfTrue="1" operator="greaterThan">
      <formula>$H$81</formula>
    </cfRule>
    <cfRule type="cellIs" dxfId="1114" priority="712" stopIfTrue="1" operator="lessThan">
      <formula>$G$81</formula>
    </cfRule>
  </conditionalFormatting>
  <conditionalFormatting sqref="E80">
    <cfRule type="cellIs" dxfId="1113" priority="709" stopIfTrue="1" operator="greaterThan">
      <formula>$H$80</formula>
    </cfRule>
    <cfRule type="cellIs" dxfId="1112" priority="710" stopIfTrue="1" operator="lessThan">
      <formula>$G$80</formula>
    </cfRule>
  </conditionalFormatting>
  <conditionalFormatting sqref="E79">
    <cfRule type="cellIs" dxfId="1111" priority="707" stopIfTrue="1" operator="greaterThan">
      <formula>$H$79</formula>
    </cfRule>
    <cfRule type="cellIs" dxfId="1110" priority="708" stopIfTrue="1" operator="lessThan">
      <formula>$G$79</formula>
    </cfRule>
  </conditionalFormatting>
  <conditionalFormatting sqref="E78">
    <cfRule type="cellIs" dxfId="1109" priority="705" stopIfTrue="1" operator="greaterThan">
      <formula>$H$78</formula>
    </cfRule>
    <cfRule type="cellIs" dxfId="1108" priority="706" stopIfTrue="1" operator="lessThan">
      <formula>$G$78</formula>
    </cfRule>
  </conditionalFormatting>
  <conditionalFormatting sqref="E77">
    <cfRule type="cellIs" dxfId="1107" priority="702" stopIfTrue="1" operator="greaterThan">
      <formula>$H$77</formula>
    </cfRule>
    <cfRule type="cellIs" dxfId="1106" priority="703" stopIfTrue="1" operator="lessThan">
      <formula>$G$77</formula>
    </cfRule>
  </conditionalFormatting>
  <conditionalFormatting sqref="E76">
    <cfRule type="cellIs" dxfId="1105" priority="700" stopIfTrue="1" operator="greaterThan">
      <formula>$H$76</formula>
    </cfRule>
    <cfRule type="cellIs" dxfId="1104" priority="701" stopIfTrue="1" operator="lessThan">
      <formula>$G$76</formula>
    </cfRule>
  </conditionalFormatting>
  <conditionalFormatting sqref="E23">
    <cfRule type="cellIs" dxfId="1103" priority="698" stopIfTrue="1" operator="greaterThan">
      <formula>$H$23</formula>
    </cfRule>
    <cfRule type="cellIs" dxfId="1102" priority="699" stopIfTrue="1" operator="lessThan">
      <formula>$G$23</formula>
    </cfRule>
  </conditionalFormatting>
  <conditionalFormatting sqref="E24">
    <cfRule type="cellIs" dxfId="1101" priority="696" stopIfTrue="1" operator="greaterThan">
      <formula>$H$24</formula>
    </cfRule>
    <cfRule type="cellIs" dxfId="1100" priority="697" stopIfTrue="1" operator="lessThan">
      <formula>$G$24</formula>
    </cfRule>
  </conditionalFormatting>
  <conditionalFormatting sqref="E25">
    <cfRule type="cellIs" dxfId="1099" priority="694" stopIfTrue="1" operator="greaterThan">
      <formula>$H$25</formula>
    </cfRule>
    <cfRule type="cellIs" dxfId="1098" priority="695" stopIfTrue="1" operator="lessThan">
      <formula>$G$25</formula>
    </cfRule>
  </conditionalFormatting>
  <conditionalFormatting sqref="E26">
    <cfRule type="cellIs" dxfId="1097" priority="692" stopIfTrue="1" operator="greaterThan">
      <formula>$H$26</formula>
    </cfRule>
    <cfRule type="cellIs" dxfId="1096" priority="693" stopIfTrue="1" operator="lessThan">
      <formula>$G$26</formula>
    </cfRule>
  </conditionalFormatting>
  <conditionalFormatting sqref="E27">
    <cfRule type="cellIs" dxfId="1095" priority="690" stopIfTrue="1" operator="greaterThan">
      <formula>$H$27</formula>
    </cfRule>
    <cfRule type="cellIs" dxfId="1094" priority="691" stopIfTrue="1" operator="lessThan">
      <formula>$G$27</formula>
    </cfRule>
  </conditionalFormatting>
  <conditionalFormatting sqref="E28">
    <cfRule type="cellIs" dxfId="1093" priority="688" stopIfTrue="1" operator="greaterThan">
      <formula>$H$28</formula>
    </cfRule>
    <cfRule type="cellIs" dxfId="1092" priority="689" stopIfTrue="1" operator="lessThan">
      <formula>$G$28</formula>
    </cfRule>
  </conditionalFormatting>
  <conditionalFormatting sqref="E29">
    <cfRule type="cellIs" dxfId="1091" priority="686" stopIfTrue="1" operator="greaterThan">
      <formula>$H$29</formula>
    </cfRule>
    <cfRule type="cellIs" dxfId="1090" priority="687" stopIfTrue="1" operator="lessThan">
      <formula>$G$29</formula>
    </cfRule>
  </conditionalFormatting>
  <conditionalFormatting sqref="E31">
    <cfRule type="cellIs" dxfId="1089" priority="684" stopIfTrue="1" operator="greaterThan">
      <formula>$H$31</formula>
    </cfRule>
    <cfRule type="cellIs" dxfId="1088" priority="685" stopIfTrue="1" operator="lessThan">
      <formula>$G$31</formula>
    </cfRule>
  </conditionalFormatting>
  <conditionalFormatting sqref="E30">
    <cfRule type="cellIs" dxfId="1087" priority="682" stopIfTrue="1" operator="greaterThan">
      <formula>$H$30</formula>
    </cfRule>
    <cfRule type="cellIs" dxfId="1086" priority="683" stopIfTrue="1" operator="lessThan">
      <formula>$G$30</formula>
    </cfRule>
  </conditionalFormatting>
  <conditionalFormatting sqref="E32">
    <cfRule type="cellIs" dxfId="1085" priority="680" stopIfTrue="1" operator="greaterThan">
      <formula>$H$32</formula>
    </cfRule>
    <cfRule type="cellIs" dxfId="1084" priority="681" stopIfTrue="1" operator="lessThan">
      <formula>$G$32</formula>
    </cfRule>
  </conditionalFormatting>
  <conditionalFormatting sqref="E33">
    <cfRule type="cellIs" dxfId="1083" priority="678" stopIfTrue="1" operator="greaterThan">
      <formula>$H$33</formula>
    </cfRule>
    <cfRule type="cellIs" dxfId="1082" priority="679" stopIfTrue="1" operator="lessThan">
      <formula>$G$33</formula>
    </cfRule>
  </conditionalFormatting>
  <conditionalFormatting sqref="E35">
    <cfRule type="cellIs" dxfId="1081" priority="676" stopIfTrue="1" operator="greaterThan">
      <formula>$H$35</formula>
    </cfRule>
    <cfRule type="cellIs" dxfId="1080" priority="677" stopIfTrue="1" operator="lessThan">
      <formula>$G$35</formula>
    </cfRule>
  </conditionalFormatting>
  <conditionalFormatting sqref="E34">
    <cfRule type="cellIs" dxfId="1079" priority="674" stopIfTrue="1" operator="greaterThan">
      <formula>$H$34</formula>
    </cfRule>
    <cfRule type="cellIs" dxfId="1078" priority="675" stopIfTrue="1" operator="lessThan">
      <formula>$G$34</formula>
    </cfRule>
  </conditionalFormatting>
  <conditionalFormatting sqref="E75">
    <cfRule type="cellIs" dxfId="1077" priority="667" stopIfTrue="1" operator="greaterThan">
      <formula>$H$75</formula>
    </cfRule>
    <cfRule type="cellIs" dxfId="1076" priority="668" stopIfTrue="1" operator="lessThan">
      <formula>$G$75</formula>
    </cfRule>
  </conditionalFormatting>
  <conditionalFormatting sqref="E74">
    <cfRule type="cellIs" dxfId="1075" priority="665" stopIfTrue="1" operator="greaterThan">
      <formula>$H$74</formula>
    </cfRule>
    <cfRule type="cellIs" dxfId="1074" priority="666" stopIfTrue="1" operator="lessThan">
      <formula>$G$74</formula>
    </cfRule>
  </conditionalFormatting>
  <conditionalFormatting sqref="E73">
    <cfRule type="cellIs" dxfId="1073" priority="663" stopIfTrue="1" operator="greaterThan">
      <formula>$H$73</formula>
    </cfRule>
    <cfRule type="cellIs" dxfId="1072" priority="664" stopIfTrue="1" operator="lessThan">
      <formula>$G$73</formula>
    </cfRule>
  </conditionalFormatting>
  <conditionalFormatting sqref="E72">
    <cfRule type="cellIs" dxfId="1071" priority="661" stopIfTrue="1" operator="greaterThan">
      <formula>$H$72</formula>
    </cfRule>
    <cfRule type="cellIs" dxfId="1070" priority="662" stopIfTrue="1" operator="lessThan">
      <formula>$G$72</formula>
    </cfRule>
  </conditionalFormatting>
  <conditionalFormatting sqref="E71">
    <cfRule type="cellIs" dxfId="1069" priority="659" stopIfTrue="1" operator="greaterThan">
      <formula>$H$71</formula>
    </cfRule>
    <cfRule type="cellIs" dxfId="1068" priority="660" stopIfTrue="1" operator="lessThan">
      <formula>$G$71</formula>
    </cfRule>
  </conditionalFormatting>
  <conditionalFormatting sqref="E70">
    <cfRule type="cellIs" dxfId="1067" priority="657" stopIfTrue="1" operator="greaterThan">
      <formula>$H$70</formula>
    </cfRule>
    <cfRule type="cellIs" dxfId="1066" priority="658" stopIfTrue="1" operator="lessThan">
      <formula>$G$70</formula>
    </cfRule>
  </conditionalFormatting>
  <conditionalFormatting sqref="E69">
    <cfRule type="cellIs" dxfId="1065" priority="655" stopIfTrue="1" operator="greaterThan">
      <formula>$H$69</formula>
    </cfRule>
    <cfRule type="cellIs" dxfId="1064" priority="656" stopIfTrue="1" operator="lessThan">
      <formula>$G$69</formula>
    </cfRule>
  </conditionalFormatting>
  <conditionalFormatting sqref="E68">
    <cfRule type="cellIs" dxfId="1063" priority="653" stopIfTrue="1" operator="greaterThan">
      <formula>$H$68</formula>
    </cfRule>
    <cfRule type="cellIs" dxfId="1062" priority="654" stopIfTrue="1" operator="lessThan">
      <formula>$G$68</formula>
    </cfRule>
  </conditionalFormatting>
  <conditionalFormatting sqref="E67">
    <cfRule type="cellIs" dxfId="1061" priority="651" stopIfTrue="1" operator="greaterThan">
      <formula>$H$67</formula>
    </cfRule>
    <cfRule type="cellIs" dxfId="1060" priority="652" stopIfTrue="1" operator="lessThan">
      <formula>$G$67</formula>
    </cfRule>
  </conditionalFormatting>
  <conditionalFormatting sqref="E66">
    <cfRule type="cellIs" dxfId="1059" priority="649" stopIfTrue="1" operator="greaterThan">
      <formula>$H$66</formula>
    </cfRule>
    <cfRule type="cellIs" dxfId="1058" priority="650" stopIfTrue="1" operator="lessThan">
      <formula>$G$66</formula>
    </cfRule>
  </conditionalFormatting>
  <conditionalFormatting sqref="E65">
    <cfRule type="cellIs" dxfId="1057" priority="647" stopIfTrue="1" operator="greaterThan">
      <formula>$H$65</formula>
    </cfRule>
    <cfRule type="cellIs" dxfId="1056" priority="648" stopIfTrue="1" operator="lessThan">
      <formula>$G$65</formula>
    </cfRule>
  </conditionalFormatting>
  <conditionalFormatting sqref="E64">
    <cfRule type="cellIs" dxfId="1055" priority="645" stopIfTrue="1" operator="greaterThan">
      <formula>$H$64</formula>
    </cfRule>
    <cfRule type="cellIs" dxfId="1054" priority="646" stopIfTrue="1" operator="lessThan">
      <formula>$G$64</formula>
    </cfRule>
  </conditionalFormatting>
  <conditionalFormatting sqref="E63">
    <cfRule type="cellIs" dxfId="1053" priority="643" stopIfTrue="1" operator="greaterThan">
      <formula>$H$63</formula>
    </cfRule>
    <cfRule type="cellIs" dxfId="1052" priority="644" stopIfTrue="1" operator="lessThan">
      <formula>$G$63</formula>
    </cfRule>
  </conditionalFormatting>
  <conditionalFormatting sqref="E62">
    <cfRule type="cellIs" dxfId="1051" priority="641" stopIfTrue="1" operator="greaterThan">
      <formula>$H$62</formula>
    </cfRule>
    <cfRule type="cellIs" dxfId="1050" priority="642" stopIfTrue="1" operator="lessThan">
      <formula>$G$62</formula>
    </cfRule>
  </conditionalFormatting>
  <conditionalFormatting sqref="E61">
    <cfRule type="cellIs" dxfId="1049" priority="639" stopIfTrue="1" operator="greaterThan">
      <formula>$H$61</formula>
    </cfRule>
    <cfRule type="cellIs" dxfId="1048" priority="640" stopIfTrue="1" operator="lessThan">
      <formula>$G$61</formula>
    </cfRule>
  </conditionalFormatting>
  <conditionalFormatting sqref="E60">
    <cfRule type="cellIs" dxfId="1047" priority="637" stopIfTrue="1" operator="greaterThan">
      <formula>$H$60</formula>
    </cfRule>
    <cfRule type="cellIs" dxfId="1046" priority="638" stopIfTrue="1" operator="lessThan">
      <formula>$G$60</formula>
    </cfRule>
  </conditionalFormatting>
  <conditionalFormatting sqref="E59">
    <cfRule type="cellIs" dxfId="1045" priority="635" stopIfTrue="1" operator="greaterThan">
      <formula>$H$59</formula>
    </cfRule>
    <cfRule type="cellIs" dxfId="1044" priority="636" stopIfTrue="1" operator="lessThan">
      <formula>$G$59</formula>
    </cfRule>
  </conditionalFormatting>
  <conditionalFormatting sqref="E58">
    <cfRule type="cellIs" dxfId="1043" priority="633" stopIfTrue="1" operator="greaterThan">
      <formula>$H$58</formula>
    </cfRule>
    <cfRule type="cellIs" dxfId="1042" priority="634" stopIfTrue="1" operator="lessThan">
      <formula>$G$58</formula>
    </cfRule>
  </conditionalFormatting>
  <conditionalFormatting sqref="E57">
    <cfRule type="cellIs" dxfId="1041" priority="631" stopIfTrue="1" operator="greaterThan">
      <formula>$H$57</formula>
    </cfRule>
    <cfRule type="cellIs" dxfId="1040" priority="632" stopIfTrue="1" operator="lessThan">
      <formula>$G$57</formula>
    </cfRule>
  </conditionalFormatting>
  <conditionalFormatting sqref="E56">
    <cfRule type="cellIs" dxfId="1039" priority="629" stopIfTrue="1" operator="greaterThan">
      <formula>$H$56</formula>
    </cfRule>
    <cfRule type="cellIs" dxfId="1038" priority="630" stopIfTrue="1" operator="lessThan">
      <formula>$G$56</formula>
    </cfRule>
  </conditionalFormatting>
  <conditionalFormatting sqref="E55">
    <cfRule type="cellIs" dxfId="1037" priority="627" stopIfTrue="1" operator="greaterThan">
      <formula>$H$55</formula>
    </cfRule>
    <cfRule type="cellIs" dxfId="1036" priority="628" stopIfTrue="1" operator="lessThan">
      <formula>$G$55</formula>
    </cfRule>
  </conditionalFormatting>
  <conditionalFormatting sqref="E54">
    <cfRule type="cellIs" dxfId="1035" priority="625" stopIfTrue="1" operator="greaterThan">
      <formula>$H$54</formula>
    </cfRule>
    <cfRule type="cellIs" dxfId="1034" priority="626" stopIfTrue="1" operator="lessThan">
      <formula>$G$54</formula>
    </cfRule>
  </conditionalFormatting>
  <conditionalFormatting sqref="E53">
    <cfRule type="cellIs" dxfId="1033" priority="623" stopIfTrue="1" operator="greaterThan">
      <formula>$H$53</formula>
    </cfRule>
    <cfRule type="cellIs" dxfId="1032" priority="624" stopIfTrue="1" operator="lessThan">
      <formula>$G$53</formula>
    </cfRule>
  </conditionalFormatting>
  <conditionalFormatting sqref="E52">
    <cfRule type="cellIs" dxfId="1031" priority="621" stopIfTrue="1" operator="greaterThan">
      <formula>$H$52</formula>
    </cfRule>
    <cfRule type="cellIs" dxfId="1030" priority="622" stopIfTrue="1" operator="lessThan">
      <formula>$G$52</formula>
    </cfRule>
  </conditionalFormatting>
  <conditionalFormatting sqref="E51">
    <cfRule type="cellIs" dxfId="1029" priority="619" stopIfTrue="1" operator="greaterThan">
      <formula>$H$51</formula>
    </cfRule>
    <cfRule type="cellIs" dxfId="1028" priority="620" stopIfTrue="1" operator="lessThan">
      <formula>$G$51</formula>
    </cfRule>
  </conditionalFormatting>
  <conditionalFormatting sqref="E50">
    <cfRule type="cellIs" dxfId="1027" priority="617" stopIfTrue="1" operator="greaterThan">
      <formula>$H$50</formula>
    </cfRule>
    <cfRule type="cellIs" dxfId="1026" priority="618" stopIfTrue="1" operator="lessThan">
      <formula>$G$50</formula>
    </cfRule>
  </conditionalFormatting>
  <conditionalFormatting sqref="E49">
    <cfRule type="cellIs" dxfId="1025" priority="615" stopIfTrue="1" operator="greaterThan">
      <formula>$H$49</formula>
    </cfRule>
    <cfRule type="cellIs" dxfId="1024" priority="616" stopIfTrue="1" operator="lessThan">
      <formula>$G$49</formula>
    </cfRule>
  </conditionalFormatting>
  <conditionalFormatting sqref="E48">
    <cfRule type="cellIs" dxfId="1023" priority="613" stopIfTrue="1" operator="greaterThan">
      <formula>$H$48</formula>
    </cfRule>
    <cfRule type="cellIs" dxfId="1022" priority="614" stopIfTrue="1" operator="lessThan">
      <formula>$G$48</formula>
    </cfRule>
  </conditionalFormatting>
  <conditionalFormatting sqref="E47">
    <cfRule type="cellIs" dxfId="1021" priority="611" stopIfTrue="1" operator="greaterThan">
      <formula>$H$47</formula>
    </cfRule>
    <cfRule type="cellIs" dxfId="1020" priority="612" stopIfTrue="1" operator="lessThan">
      <formula>$G$47</formula>
    </cfRule>
  </conditionalFormatting>
  <conditionalFormatting sqref="E46">
    <cfRule type="cellIs" dxfId="1019" priority="609" stopIfTrue="1" operator="greaterThan">
      <formula>$H$46</formula>
    </cfRule>
    <cfRule type="cellIs" dxfId="1018" priority="610" stopIfTrue="1" operator="lessThan">
      <formula>$G$46</formula>
    </cfRule>
  </conditionalFormatting>
  <conditionalFormatting sqref="E45">
    <cfRule type="cellIs" dxfId="1017" priority="607" stopIfTrue="1" operator="greaterThan">
      <formula>$H$45</formula>
    </cfRule>
    <cfRule type="cellIs" dxfId="1016" priority="608" stopIfTrue="1" operator="lessThan">
      <formula>$G$45</formula>
    </cfRule>
  </conditionalFormatting>
  <conditionalFormatting sqref="E44">
    <cfRule type="cellIs" dxfId="1015" priority="605" stopIfTrue="1" operator="greaterThan">
      <formula>$H$44</formula>
    </cfRule>
    <cfRule type="cellIs" dxfId="1014" priority="606" stopIfTrue="1" operator="lessThan">
      <formula>$G$44</formula>
    </cfRule>
  </conditionalFormatting>
  <conditionalFormatting sqref="E43">
    <cfRule type="cellIs" dxfId="1013" priority="603" stopIfTrue="1" operator="greaterThan">
      <formula>$H$43</formula>
    </cfRule>
    <cfRule type="cellIs" dxfId="1012" priority="604" stopIfTrue="1" operator="lessThan">
      <formula>$G$43</formula>
    </cfRule>
  </conditionalFormatting>
  <conditionalFormatting sqref="E42">
    <cfRule type="cellIs" dxfId="1011" priority="601" stopIfTrue="1" operator="greaterThan">
      <formula>$H$42</formula>
    </cfRule>
    <cfRule type="cellIs" dxfId="1010" priority="602" stopIfTrue="1" operator="lessThan">
      <formula>$G$42</formula>
    </cfRule>
  </conditionalFormatting>
  <conditionalFormatting sqref="E41">
    <cfRule type="cellIs" dxfId="1009" priority="600" stopIfTrue="1" operator="greaterThan">
      <formula>$H$41</formula>
    </cfRule>
    <cfRule type="cellIs" dxfId="1008" priority="795" stopIfTrue="1" operator="lessThan">
      <formula>$G$41</formula>
    </cfRule>
  </conditionalFormatting>
  <conditionalFormatting sqref="E40">
    <cfRule type="cellIs" dxfId="1007" priority="598" stopIfTrue="1" operator="greaterThan">
      <formula>$H$40</formula>
    </cfRule>
    <cfRule type="cellIs" dxfId="1006" priority="599" stopIfTrue="1" operator="lessThan">
      <formula>$G$40</formula>
    </cfRule>
  </conditionalFormatting>
  <conditionalFormatting sqref="E39">
    <cfRule type="cellIs" dxfId="1005" priority="596" stopIfTrue="1" operator="greaterThan">
      <formula>$H$39</formula>
    </cfRule>
    <cfRule type="cellIs" dxfId="1004" priority="597" stopIfTrue="1" operator="lessThan">
      <formula>$G$39</formula>
    </cfRule>
  </conditionalFormatting>
  <conditionalFormatting sqref="E38">
    <cfRule type="cellIs" dxfId="1003" priority="594" stopIfTrue="1" operator="greaterThan">
      <formula>$H$38</formula>
    </cfRule>
    <cfRule type="cellIs" dxfId="1002" priority="595" stopIfTrue="1" operator="lessThan">
      <formula>$G$38</formula>
    </cfRule>
  </conditionalFormatting>
  <conditionalFormatting sqref="E37">
    <cfRule type="cellIs" dxfId="1001" priority="592" stopIfTrue="1" operator="greaterThan">
      <formula>$H$37</formula>
    </cfRule>
    <cfRule type="cellIs" dxfId="1000" priority="593" stopIfTrue="1" operator="lessThan">
      <formula>$G$37</formula>
    </cfRule>
  </conditionalFormatting>
  <conditionalFormatting sqref="E36">
    <cfRule type="cellIs" dxfId="999" priority="590" stopIfTrue="1" operator="greaterThan">
      <formula>$H$36</formula>
    </cfRule>
    <cfRule type="cellIs" dxfId="998" priority="591" stopIfTrue="1" operator="lessThan">
      <formula>$G$36</formula>
    </cfRule>
  </conditionalFormatting>
  <conditionalFormatting sqref="E15">
    <cfRule type="cellIs" dxfId="997" priority="499" operator="lessThan">
      <formula>$G$15</formula>
    </cfRule>
    <cfRule type="cellIs" dxfId="996" priority="500" operator="greaterThan">
      <formula>$H$15</formula>
    </cfRule>
  </conditionalFormatting>
  <conditionalFormatting sqref="I18">
    <cfRule type="cellIs" dxfId="995" priority="199" stopIfTrue="1" operator="lessThan">
      <formula>$K18</formula>
    </cfRule>
    <cfRule type="cellIs" dxfId="994" priority="200" stopIfTrue="1" operator="greaterThan">
      <formula>$L18</formula>
    </cfRule>
  </conditionalFormatting>
  <conditionalFormatting sqref="I19">
    <cfRule type="cellIs" dxfId="993" priority="197" stopIfTrue="1" operator="lessThan">
      <formula>$K19</formula>
    </cfRule>
    <cfRule type="cellIs" dxfId="992" priority="198" stopIfTrue="1" operator="greaterThan">
      <formula>$L19</formula>
    </cfRule>
  </conditionalFormatting>
  <conditionalFormatting sqref="I20">
    <cfRule type="cellIs" dxfId="991" priority="195" stopIfTrue="1" operator="lessThan">
      <formula>$K20</formula>
    </cfRule>
    <cfRule type="cellIs" dxfId="990" priority="196" stopIfTrue="1" operator="greaterThan">
      <formula>$L20</formula>
    </cfRule>
  </conditionalFormatting>
  <conditionalFormatting sqref="I21">
    <cfRule type="cellIs" dxfId="989" priority="193" stopIfTrue="1" operator="lessThan">
      <formula>$K21</formula>
    </cfRule>
    <cfRule type="cellIs" dxfId="988" priority="194" stopIfTrue="1" operator="greaterThan">
      <formula>$L21</formula>
    </cfRule>
  </conditionalFormatting>
  <conditionalFormatting sqref="I22">
    <cfRule type="cellIs" dxfId="987" priority="191" stopIfTrue="1" operator="lessThan">
      <formula>$K22</formula>
    </cfRule>
    <cfRule type="cellIs" dxfId="986" priority="192" stopIfTrue="1" operator="greaterThan">
      <formula>$L22</formula>
    </cfRule>
  </conditionalFormatting>
  <conditionalFormatting sqref="I23">
    <cfRule type="cellIs" dxfId="985" priority="189" stopIfTrue="1" operator="lessThan">
      <formula>$K23</formula>
    </cfRule>
    <cfRule type="cellIs" dxfId="984" priority="190" stopIfTrue="1" operator="greaterThan">
      <formula>$L23</formula>
    </cfRule>
  </conditionalFormatting>
  <conditionalFormatting sqref="I24">
    <cfRule type="cellIs" dxfId="983" priority="187" stopIfTrue="1" operator="lessThan">
      <formula>$K24</formula>
    </cfRule>
    <cfRule type="cellIs" dxfId="982" priority="188" stopIfTrue="1" operator="greaterThan">
      <formula>$L24</formula>
    </cfRule>
  </conditionalFormatting>
  <conditionalFormatting sqref="I25">
    <cfRule type="cellIs" dxfId="981" priority="185" stopIfTrue="1" operator="lessThan">
      <formula>$K25</formula>
    </cfRule>
    <cfRule type="cellIs" dxfId="980" priority="186" stopIfTrue="1" operator="greaterThan">
      <formula>$L25</formula>
    </cfRule>
  </conditionalFormatting>
  <conditionalFormatting sqref="I26">
    <cfRule type="cellIs" dxfId="979" priority="183" stopIfTrue="1" operator="lessThan">
      <formula>$K26</formula>
    </cfRule>
    <cfRule type="cellIs" dxfId="978" priority="184" stopIfTrue="1" operator="greaterThan">
      <formula>$L26</formula>
    </cfRule>
  </conditionalFormatting>
  <conditionalFormatting sqref="I27">
    <cfRule type="cellIs" dxfId="977" priority="181" stopIfTrue="1" operator="lessThan">
      <formula>$K27</formula>
    </cfRule>
    <cfRule type="cellIs" dxfId="976" priority="182" stopIfTrue="1" operator="greaterThan">
      <formula>$L27</formula>
    </cfRule>
  </conditionalFormatting>
  <conditionalFormatting sqref="I28">
    <cfRule type="cellIs" dxfId="975" priority="179" stopIfTrue="1" operator="lessThan">
      <formula>$K28</formula>
    </cfRule>
    <cfRule type="cellIs" dxfId="974" priority="180" stopIfTrue="1" operator="greaterThan">
      <formula>$L28</formula>
    </cfRule>
  </conditionalFormatting>
  <conditionalFormatting sqref="I29">
    <cfRule type="cellIs" dxfId="973" priority="177" stopIfTrue="1" operator="lessThan">
      <formula>$K29</formula>
    </cfRule>
    <cfRule type="cellIs" dxfId="972" priority="178" stopIfTrue="1" operator="greaterThan">
      <formula>$L29</formula>
    </cfRule>
  </conditionalFormatting>
  <conditionalFormatting sqref="I30">
    <cfRule type="cellIs" dxfId="971" priority="175" stopIfTrue="1" operator="lessThan">
      <formula>$K30</formula>
    </cfRule>
    <cfRule type="cellIs" dxfId="970" priority="176" stopIfTrue="1" operator="greaterThan">
      <formula>$L30</formula>
    </cfRule>
  </conditionalFormatting>
  <conditionalFormatting sqref="I31">
    <cfRule type="cellIs" dxfId="969" priority="173" stopIfTrue="1" operator="lessThan">
      <formula>$K31</formula>
    </cfRule>
    <cfRule type="cellIs" dxfId="968" priority="174" stopIfTrue="1" operator="greaterThan">
      <formula>$L31</formula>
    </cfRule>
  </conditionalFormatting>
  <conditionalFormatting sqref="I32">
    <cfRule type="cellIs" dxfId="967" priority="171" stopIfTrue="1" operator="lessThan">
      <formula>$K32</formula>
    </cfRule>
    <cfRule type="cellIs" dxfId="966" priority="172" stopIfTrue="1" operator="greaterThan">
      <formula>$L32</formula>
    </cfRule>
  </conditionalFormatting>
  <conditionalFormatting sqref="I33">
    <cfRule type="cellIs" dxfId="965" priority="169" stopIfTrue="1" operator="lessThan">
      <formula>$K33</formula>
    </cfRule>
    <cfRule type="cellIs" dxfId="964" priority="170" stopIfTrue="1" operator="greaterThan">
      <formula>$L33</formula>
    </cfRule>
  </conditionalFormatting>
  <conditionalFormatting sqref="I34">
    <cfRule type="cellIs" dxfId="963" priority="167" stopIfTrue="1" operator="lessThan">
      <formula>$K34</formula>
    </cfRule>
    <cfRule type="cellIs" dxfId="962" priority="168" stopIfTrue="1" operator="greaterThan">
      <formula>$L34</formula>
    </cfRule>
  </conditionalFormatting>
  <conditionalFormatting sqref="I35">
    <cfRule type="cellIs" dxfId="961" priority="165" stopIfTrue="1" operator="lessThan">
      <formula>$K35</formula>
    </cfRule>
    <cfRule type="cellIs" dxfId="960" priority="166" stopIfTrue="1" operator="greaterThan">
      <formula>$L35</formula>
    </cfRule>
  </conditionalFormatting>
  <conditionalFormatting sqref="I36">
    <cfRule type="cellIs" dxfId="959" priority="163" stopIfTrue="1" operator="lessThan">
      <formula>$K36</formula>
    </cfRule>
    <cfRule type="cellIs" dxfId="958" priority="164" stopIfTrue="1" operator="greaterThan">
      <formula>$L36</formula>
    </cfRule>
  </conditionalFormatting>
  <conditionalFormatting sqref="I37">
    <cfRule type="cellIs" dxfId="957" priority="161" stopIfTrue="1" operator="lessThan">
      <formula>$K37</formula>
    </cfRule>
    <cfRule type="cellIs" dxfId="956" priority="162" stopIfTrue="1" operator="greaterThan">
      <formula>$L37</formula>
    </cfRule>
  </conditionalFormatting>
  <conditionalFormatting sqref="I38">
    <cfRule type="cellIs" dxfId="955" priority="159" stopIfTrue="1" operator="lessThan">
      <formula>$K38</formula>
    </cfRule>
    <cfRule type="cellIs" dxfId="954" priority="160" stopIfTrue="1" operator="greaterThan">
      <formula>$L38</formula>
    </cfRule>
  </conditionalFormatting>
  <conditionalFormatting sqref="I39">
    <cfRule type="cellIs" dxfId="953" priority="157" stopIfTrue="1" operator="lessThan">
      <formula>$K39</formula>
    </cfRule>
    <cfRule type="cellIs" dxfId="952" priority="158" stopIfTrue="1" operator="greaterThan">
      <formula>$L39</formula>
    </cfRule>
  </conditionalFormatting>
  <conditionalFormatting sqref="I40">
    <cfRule type="cellIs" dxfId="951" priority="155" stopIfTrue="1" operator="lessThan">
      <formula>$K40</formula>
    </cfRule>
    <cfRule type="cellIs" dxfId="950" priority="156" stopIfTrue="1" operator="greaterThan">
      <formula>$L40</formula>
    </cfRule>
  </conditionalFormatting>
  <conditionalFormatting sqref="I41">
    <cfRule type="cellIs" dxfId="949" priority="153" stopIfTrue="1" operator="lessThan">
      <formula>$K41</formula>
    </cfRule>
    <cfRule type="cellIs" dxfId="948" priority="154" stopIfTrue="1" operator="greaterThan">
      <formula>$L41</formula>
    </cfRule>
  </conditionalFormatting>
  <conditionalFormatting sqref="I42">
    <cfRule type="cellIs" dxfId="947" priority="151" stopIfTrue="1" operator="lessThan">
      <formula>$K42</formula>
    </cfRule>
    <cfRule type="cellIs" dxfId="946" priority="152" stopIfTrue="1" operator="greaterThan">
      <formula>$L42</formula>
    </cfRule>
  </conditionalFormatting>
  <conditionalFormatting sqref="I43">
    <cfRule type="cellIs" dxfId="945" priority="149" stopIfTrue="1" operator="lessThan">
      <formula>$K43</formula>
    </cfRule>
    <cfRule type="cellIs" dxfId="944" priority="150" stopIfTrue="1" operator="greaterThan">
      <formula>$L43</formula>
    </cfRule>
  </conditionalFormatting>
  <conditionalFormatting sqref="I44">
    <cfRule type="cellIs" dxfId="943" priority="147" stopIfTrue="1" operator="lessThan">
      <formula>$K44</formula>
    </cfRule>
    <cfRule type="cellIs" dxfId="942" priority="148" stopIfTrue="1" operator="greaterThan">
      <formula>$L44</formula>
    </cfRule>
  </conditionalFormatting>
  <conditionalFormatting sqref="I45">
    <cfRule type="cellIs" dxfId="941" priority="145" stopIfTrue="1" operator="lessThan">
      <formula>$K45</formula>
    </cfRule>
    <cfRule type="cellIs" dxfId="940" priority="146" stopIfTrue="1" operator="greaterThan">
      <formula>$L45</formula>
    </cfRule>
  </conditionalFormatting>
  <conditionalFormatting sqref="I46">
    <cfRule type="cellIs" dxfId="939" priority="143" stopIfTrue="1" operator="lessThan">
      <formula>$K46</formula>
    </cfRule>
    <cfRule type="cellIs" dxfId="938" priority="144" stopIfTrue="1" operator="greaterThan">
      <formula>$L46</formula>
    </cfRule>
  </conditionalFormatting>
  <conditionalFormatting sqref="I47">
    <cfRule type="cellIs" dxfId="937" priority="141" stopIfTrue="1" operator="lessThan">
      <formula>$K47</formula>
    </cfRule>
    <cfRule type="cellIs" dxfId="936" priority="142" stopIfTrue="1" operator="greaterThan">
      <formula>$L47</formula>
    </cfRule>
  </conditionalFormatting>
  <conditionalFormatting sqref="I48">
    <cfRule type="cellIs" dxfId="935" priority="139" stopIfTrue="1" operator="lessThan">
      <formula>$K48</formula>
    </cfRule>
    <cfRule type="cellIs" dxfId="934" priority="140" stopIfTrue="1" operator="greaterThan">
      <formula>$L48</formula>
    </cfRule>
  </conditionalFormatting>
  <conditionalFormatting sqref="I49">
    <cfRule type="cellIs" dxfId="933" priority="137" stopIfTrue="1" operator="lessThan">
      <formula>$K49</formula>
    </cfRule>
    <cfRule type="cellIs" dxfId="932" priority="138" stopIfTrue="1" operator="greaterThan">
      <formula>$L49</formula>
    </cfRule>
  </conditionalFormatting>
  <conditionalFormatting sqref="I50">
    <cfRule type="cellIs" dxfId="931" priority="135" stopIfTrue="1" operator="lessThan">
      <formula>$K50</formula>
    </cfRule>
    <cfRule type="cellIs" dxfId="930" priority="136" stopIfTrue="1" operator="greaterThan">
      <formula>$L50</formula>
    </cfRule>
  </conditionalFormatting>
  <conditionalFormatting sqref="I51">
    <cfRule type="cellIs" dxfId="929" priority="133" stopIfTrue="1" operator="lessThan">
      <formula>$K51</formula>
    </cfRule>
    <cfRule type="cellIs" dxfId="928" priority="134" stopIfTrue="1" operator="greaterThan">
      <formula>$L51</formula>
    </cfRule>
  </conditionalFormatting>
  <conditionalFormatting sqref="I52">
    <cfRule type="cellIs" dxfId="927" priority="131" stopIfTrue="1" operator="lessThan">
      <formula>$K52</formula>
    </cfRule>
    <cfRule type="cellIs" dxfId="926" priority="132" stopIfTrue="1" operator="greaterThan">
      <formula>$L52</formula>
    </cfRule>
  </conditionalFormatting>
  <conditionalFormatting sqref="I53">
    <cfRule type="cellIs" dxfId="925" priority="129" stopIfTrue="1" operator="lessThan">
      <formula>$K53</formula>
    </cfRule>
    <cfRule type="cellIs" dxfId="924" priority="130" stopIfTrue="1" operator="greaterThan">
      <formula>$L53</formula>
    </cfRule>
  </conditionalFormatting>
  <conditionalFormatting sqref="I54">
    <cfRule type="cellIs" dxfId="923" priority="127" stopIfTrue="1" operator="lessThan">
      <formula>$K54</formula>
    </cfRule>
    <cfRule type="cellIs" dxfId="922" priority="128" stopIfTrue="1" operator="greaterThan">
      <formula>$L54</formula>
    </cfRule>
  </conditionalFormatting>
  <conditionalFormatting sqref="I55">
    <cfRule type="cellIs" dxfId="921" priority="125" stopIfTrue="1" operator="lessThan">
      <formula>$K55</formula>
    </cfRule>
    <cfRule type="cellIs" dxfId="920" priority="126" stopIfTrue="1" operator="greaterThan">
      <formula>$L55</formula>
    </cfRule>
  </conditionalFormatting>
  <conditionalFormatting sqref="I56">
    <cfRule type="cellIs" dxfId="919" priority="123" stopIfTrue="1" operator="lessThan">
      <formula>$K56</formula>
    </cfRule>
    <cfRule type="cellIs" dxfId="918" priority="124" stopIfTrue="1" operator="greaterThan">
      <formula>$L56</formula>
    </cfRule>
  </conditionalFormatting>
  <conditionalFormatting sqref="I57">
    <cfRule type="cellIs" dxfId="917" priority="121" stopIfTrue="1" operator="lessThan">
      <formula>$K57</formula>
    </cfRule>
    <cfRule type="cellIs" dxfId="916" priority="122" stopIfTrue="1" operator="greaterThan">
      <formula>$L57</formula>
    </cfRule>
  </conditionalFormatting>
  <conditionalFormatting sqref="I58">
    <cfRule type="cellIs" dxfId="915" priority="119" stopIfTrue="1" operator="lessThan">
      <formula>$K58</formula>
    </cfRule>
    <cfRule type="cellIs" dxfId="914" priority="120" stopIfTrue="1" operator="greaterThan">
      <formula>$L58</formula>
    </cfRule>
  </conditionalFormatting>
  <conditionalFormatting sqref="I59">
    <cfRule type="cellIs" dxfId="913" priority="117" stopIfTrue="1" operator="lessThan">
      <formula>$K59</formula>
    </cfRule>
    <cfRule type="cellIs" dxfId="912" priority="118" stopIfTrue="1" operator="greaterThan">
      <formula>$L59</formula>
    </cfRule>
  </conditionalFormatting>
  <conditionalFormatting sqref="I60">
    <cfRule type="cellIs" dxfId="911" priority="115" stopIfTrue="1" operator="lessThan">
      <formula>$K60</formula>
    </cfRule>
    <cfRule type="cellIs" dxfId="910" priority="116" stopIfTrue="1" operator="greaterThan">
      <formula>$L60</formula>
    </cfRule>
  </conditionalFormatting>
  <conditionalFormatting sqref="I61">
    <cfRule type="cellIs" dxfId="909" priority="113" stopIfTrue="1" operator="lessThan">
      <formula>$K61</formula>
    </cfRule>
    <cfRule type="cellIs" dxfId="908" priority="114" stopIfTrue="1" operator="greaterThan">
      <formula>$L61</formula>
    </cfRule>
  </conditionalFormatting>
  <conditionalFormatting sqref="I62">
    <cfRule type="cellIs" dxfId="907" priority="111" stopIfTrue="1" operator="lessThan">
      <formula>$K62</formula>
    </cfRule>
    <cfRule type="cellIs" dxfId="906" priority="112" stopIfTrue="1" operator="greaterThan">
      <formula>$L62</formula>
    </cfRule>
  </conditionalFormatting>
  <conditionalFormatting sqref="I63">
    <cfRule type="cellIs" dxfId="905" priority="109" stopIfTrue="1" operator="lessThan">
      <formula>$K63</formula>
    </cfRule>
    <cfRule type="cellIs" dxfId="904" priority="110" stopIfTrue="1" operator="greaterThan">
      <formula>$L63</formula>
    </cfRule>
  </conditionalFormatting>
  <conditionalFormatting sqref="I64">
    <cfRule type="cellIs" dxfId="903" priority="107" stopIfTrue="1" operator="lessThan">
      <formula>$K64</formula>
    </cfRule>
    <cfRule type="cellIs" dxfId="902" priority="108" stopIfTrue="1" operator="greaterThan">
      <formula>$L64</formula>
    </cfRule>
  </conditionalFormatting>
  <conditionalFormatting sqref="I65">
    <cfRule type="cellIs" dxfId="901" priority="105" stopIfTrue="1" operator="lessThan">
      <formula>$K65</formula>
    </cfRule>
    <cfRule type="cellIs" dxfId="900" priority="106" stopIfTrue="1" operator="greaterThan">
      <formula>$L65</formula>
    </cfRule>
  </conditionalFormatting>
  <conditionalFormatting sqref="I66">
    <cfRule type="cellIs" dxfId="899" priority="103" stopIfTrue="1" operator="lessThan">
      <formula>$K66</formula>
    </cfRule>
    <cfRule type="cellIs" dxfId="898" priority="104" stopIfTrue="1" operator="greaterThan">
      <formula>$L66</formula>
    </cfRule>
  </conditionalFormatting>
  <conditionalFormatting sqref="I67">
    <cfRule type="cellIs" dxfId="897" priority="101" stopIfTrue="1" operator="lessThan">
      <formula>$K67</formula>
    </cfRule>
    <cfRule type="cellIs" dxfId="896" priority="102" stopIfTrue="1" operator="greaterThan">
      <formula>$L67</formula>
    </cfRule>
  </conditionalFormatting>
  <conditionalFormatting sqref="I68">
    <cfRule type="cellIs" dxfId="895" priority="99" stopIfTrue="1" operator="lessThan">
      <formula>$K68</formula>
    </cfRule>
    <cfRule type="cellIs" dxfId="894" priority="100" stopIfTrue="1" operator="greaterThan">
      <formula>$L68</formula>
    </cfRule>
  </conditionalFormatting>
  <conditionalFormatting sqref="I69">
    <cfRule type="cellIs" dxfId="893" priority="97" stopIfTrue="1" operator="lessThan">
      <formula>$K69</formula>
    </cfRule>
    <cfRule type="cellIs" dxfId="892" priority="98" stopIfTrue="1" operator="greaterThan">
      <formula>$L69</formula>
    </cfRule>
  </conditionalFormatting>
  <conditionalFormatting sqref="I70">
    <cfRule type="cellIs" dxfId="891" priority="95" stopIfTrue="1" operator="lessThan">
      <formula>$K70</formula>
    </cfRule>
    <cfRule type="cellIs" dxfId="890" priority="96" stopIfTrue="1" operator="greaterThan">
      <formula>$L70</formula>
    </cfRule>
  </conditionalFormatting>
  <conditionalFormatting sqref="I71">
    <cfRule type="cellIs" dxfId="889" priority="93" stopIfTrue="1" operator="lessThan">
      <formula>$K71</formula>
    </cfRule>
    <cfRule type="cellIs" dxfId="888" priority="94" stopIfTrue="1" operator="greaterThan">
      <formula>$L71</formula>
    </cfRule>
  </conditionalFormatting>
  <conditionalFormatting sqref="I72">
    <cfRule type="cellIs" dxfId="887" priority="91" stopIfTrue="1" operator="lessThan">
      <formula>$K72</formula>
    </cfRule>
    <cfRule type="cellIs" dxfId="886" priority="92" stopIfTrue="1" operator="greaterThan">
      <formula>$L72</formula>
    </cfRule>
  </conditionalFormatting>
  <conditionalFormatting sqref="I73">
    <cfRule type="cellIs" dxfId="885" priority="89" stopIfTrue="1" operator="lessThan">
      <formula>$K73</formula>
    </cfRule>
    <cfRule type="cellIs" dxfId="884" priority="90" stopIfTrue="1" operator="greaterThan">
      <formula>$L73</formula>
    </cfRule>
  </conditionalFormatting>
  <conditionalFormatting sqref="I74">
    <cfRule type="cellIs" dxfId="883" priority="87" stopIfTrue="1" operator="lessThan">
      <formula>$K74</formula>
    </cfRule>
    <cfRule type="cellIs" dxfId="882" priority="88" stopIfTrue="1" operator="greaterThan">
      <formula>$L74</formula>
    </cfRule>
  </conditionalFormatting>
  <conditionalFormatting sqref="I75">
    <cfRule type="cellIs" dxfId="881" priority="85" stopIfTrue="1" operator="lessThan">
      <formula>$K75</formula>
    </cfRule>
    <cfRule type="cellIs" dxfId="880" priority="86" stopIfTrue="1" operator="greaterThan">
      <formula>$L75</formula>
    </cfRule>
  </conditionalFormatting>
  <conditionalFormatting sqref="I76">
    <cfRule type="cellIs" dxfId="879" priority="83" stopIfTrue="1" operator="lessThan">
      <formula>$K76</formula>
    </cfRule>
    <cfRule type="cellIs" dxfId="878" priority="84" stopIfTrue="1" operator="greaterThan">
      <formula>$L76</formula>
    </cfRule>
  </conditionalFormatting>
  <conditionalFormatting sqref="I77">
    <cfRule type="cellIs" dxfId="877" priority="81" stopIfTrue="1" operator="lessThan">
      <formula>$K77</formula>
    </cfRule>
    <cfRule type="cellIs" dxfId="876" priority="82" stopIfTrue="1" operator="greaterThan">
      <formula>$L77</formula>
    </cfRule>
  </conditionalFormatting>
  <conditionalFormatting sqref="I78">
    <cfRule type="cellIs" dxfId="875" priority="79" stopIfTrue="1" operator="lessThan">
      <formula>$K78</formula>
    </cfRule>
    <cfRule type="cellIs" dxfId="874" priority="80" stopIfTrue="1" operator="greaterThan">
      <formula>$L78</formula>
    </cfRule>
  </conditionalFormatting>
  <conditionalFormatting sqref="I79">
    <cfRule type="cellIs" dxfId="873" priority="77" stopIfTrue="1" operator="lessThan">
      <formula>$K79</formula>
    </cfRule>
    <cfRule type="cellIs" dxfId="872" priority="78" stopIfTrue="1" operator="greaterThan">
      <formula>$L79</formula>
    </cfRule>
  </conditionalFormatting>
  <conditionalFormatting sqref="I80">
    <cfRule type="cellIs" dxfId="871" priority="75" stopIfTrue="1" operator="lessThan">
      <formula>$K80</formula>
    </cfRule>
    <cfRule type="cellIs" dxfId="870" priority="76" stopIfTrue="1" operator="greaterThan">
      <formula>$L80</formula>
    </cfRule>
  </conditionalFormatting>
  <conditionalFormatting sqref="I81">
    <cfRule type="cellIs" dxfId="869" priority="73" stopIfTrue="1" operator="lessThan">
      <formula>$K81</formula>
    </cfRule>
    <cfRule type="cellIs" dxfId="868" priority="74" stopIfTrue="1" operator="greaterThan">
      <formula>$L81</formula>
    </cfRule>
  </conditionalFormatting>
  <conditionalFormatting sqref="I82">
    <cfRule type="cellIs" dxfId="867" priority="71" stopIfTrue="1" operator="lessThan">
      <formula>$K82</formula>
    </cfRule>
    <cfRule type="cellIs" dxfId="866" priority="72" stopIfTrue="1" operator="greaterThan">
      <formula>$L82</formula>
    </cfRule>
  </conditionalFormatting>
  <conditionalFormatting sqref="I83">
    <cfRule type="cellIs" dxfId="865" priority="69" stopIfTrue="1" operator="lessThan">
      <formula>$K83</formula>
    </cfRule>
    <cfRule type="cellIs" dxfId="864" priority="70" stopIfTrue="1" operator="greaterThan">
      <formula>$L83</formula>
    </cfRule>
  </conditionalFormatting>
  <conditionalFormatting sqref="I84">
    <cfRule type="cellIs" dxfId="863" priority="67" stopIfTrue="1" operator="lessThan">
      <formula>$K84</formula>
    </cfRule>
    <cfRule type="cellIs" dxfId="862" priority="68" stopIfTrue="1" operator="greaterThan">
      <formula>$L84</formula>
    </cfRule>
  </conditionalFormatting>
  <conditionalFormatting sqref="I85">
    <cfRule type="cellIs" dxfId="861" priority="65" stopIfTrue="1" operator="lessThan">
      <formula>$K85</formula>
    </cfRule>
    <cfRule type="cellIs" dxfId="860" priority="66" stopIfTrue="1" operator="greaterThan">
      <formula>$L85</formula>
    </cfRule>
  </conditionalFormatting>
  <conditionalFormatting sqref="I86">
    <cfRule type="cellIs" dxfId="859" priority="63" stopIfTrue="1" operator="lessThan">
      <formula>$K86</formula>
    </cfRule>
    <cfRule type="cellIs" dxfId="858" priority="64" stopIfTrue="1" operator="greaterThan">
      <formula>$L86</formula>
    </cfRule>
  </conditionalFormatting>
  <conditionalFormatting sqref="I87">
    <cfRule type="cellIs" dxfId="857" priority="61" stopIfTrue="1" operator="lessThan">
      <formula>$K87</formula>
    </cfRule>
    <cfRule type="cellIs" dxfId="856" priority="62" stopIfTrue="1" operator="greaterThan">
      <formula>$L87</formula>
    </cfRule>
  </conditionalFormatting>
  <conditionalFormatting sqref="I88">
    <cfRule type="cellIs" dxfId="855" priority="59" stopIfTrue="1" operator="lessThan">
      <formula>$K88</formula>
    </cfRule>
    <cfRule type="cellIs" dxfId="854" priority="60" stopIfTrue="1" operator="greaterThan">
      <formula>$L88</formula>
    </cfRule>
  </conditionalFormatting>
  <conditionalFormatting sqref="I89">
    <cfRule type="cellIs" dxfId="853" priority="57" stopIfTrue="1" operator="lessThan">
      <formula>$K89</formula>
    </cfRule>
    <cfRule type="cellIs" dxfId="852" priority="58" stopIfTrue="1" operator="greaterThan">
      <formula>$L89</formula>
    </cfRule>
  </conditionalFormatting>
  <conditionalFormatting sqref="I90">
    <cfRule type="cellIs" dxfId="851" priority="55" stopIfTrue="1" operator="lessThan">
      <formula>$K90</formula>
    </cfRule>
    <cfRule type="cellIs" dxfId="850" priority="56" stopIfTrue="1" operator="greaterThan">
      <formula>$L90</formula>
    </cfRule>
  </conditionalFormatting>
  <conditionalFormatting sqref="I91">
    <cfRule type="cellIs" dxfId="849" priority="53" stopIfTrue="1" operator="lessThan">
      <formula>$K91</formula>
    </cfRule>
    <cfRule type="cellIs" dxfId="848" priority="54" stopIfTrue="1" operator="greaterThan">
      <formula>$L91</formula>
    </cfRule>
  </conditionalFormatting>
  <conditionalFormatting sqref="I92">
    <cfRule type="cellIs" dxfId="847" priority="51" stopIfTrue="1" operator="lessThan">
      <formula>$K92</formula>
    </cfRule>
    <cfRule type="cellIs" dxfId="846" priority="52" stopIfTrue="1" operator="greaterThan">
      <formula>$L92</formula>
    </cfRule>
  </conditionalFormatting>
  <conditionalFormatting sqref="I93">
    <cfRule type="cellIs" dxfId="845" priority="49" stopIfTrue="1" operator="lessThan">
      <formula>$K93</formula>
    </cfRule>
    <cfRule type="cellIs" dxfId="844" priority="50" stopIfTrue="1" operator="greaterThan">
      <formula>$L93</formula>
    </cfRule>
  </conditionalFormatting>
  <conditionalFormatting sqref="I94">
    <cfRule type="cellIs" dxfId="843" priority="47" stopIfTrue="1" operator="lessThan">
      <formula>$K94</formula>
    </cfRule>
    <cfRule type="cellIs" dxfId="842" priority="48" stopIfTrue="1" operator="greaterThan">
      <formula>$L94</formula>
    </cfRule>
  </conditionalFormatting>
  <conditionalFormatting sqref="I95">
    <cfRule type="cellIs" dxfId="841" priority="45" stopIfTrue="1" operator="lessThan">
      <formula>$K95</formula>
    </cfRule>
    <cfRule type="cellIs" dxfId="840" priority="46" stopIfTrue="1" operator="greaterThan">
      <formula>$L95</formula>
    </cfRule>
  </conditionalFormatting>
  <conditionalFormatting sqref="I96">
    <cfRule type="cellIs" dxfId="839" priority="43" stopIfTrue="1" operator="lessThan">
      <formula>$K96</formula>
    </cfRule>
    <cfRule type="cellIs" dxfId="838" priority="44" stopIfTrue="1" operator="greaterThan">
      <formula>$L96</formula>
    </cfRule>
  </conditionalFormatting>
  <conditionalFormatting sqref="I97">
    <cfRule type="cellIs" dxfId="837" priority="41" stopIfTrue="1" operator="lessThan">
      <formula>$K97</formula>
    </cfRule>
    <cfRule type="cellIs" dxfId="836" priority="42" stopIfTrue="1" operator="greaterThan">
      <formula>$L97</formula>
    </cfRule>
  </conditionalFormatting>
  <conditionalFormatting sqref="I98">
    <cfRule type="cellIs" dxfId="835" priority="39" stopIfTrue="1" operator="lessThan">
      <formula>$K98</formula>
    </cfRule>
    <cfRule type="cellIs" dxfId="834" priority="40" stopIfTrue="1" operator="greaterThan">
      <formula>$L98</formula>
    </cfRule>
  </conditionalFormatting>
  <conditionalFormatting sqref="I99">
    <cfRule type="cellIs" dxfId="833" priority="37" stopIfTrue="1" operator="lessThan">
      <formula>$K99</formula>
    </cfRule>
    <cfRule type="cellIs" dxfId="832" priority="38" stopIfTrue="1" operator="greaterThan">
      <formula>$L99</formula>
    </cfRule>
  </conditionalFormatting>
  <conditionalFormatting sqref="I100">
    <cfRule type="cellIs" dxfId="831" priority="35" stopIfTrue="1" operator="lessThan">
      <formula>$K100</formula>
    </cfRule>
    <cfRule type="cellIs" dxfId="830" priority="36" stopIfTrue="1" operator="greaterThan">
      <formula>$L100</formula>
    </cfRule>
  </conditionalFormatting>
  <conditionalFormatting sqref="I101">
    <cfRule type="cellIs" dxfId="829" priority="33" stopIfTrue="1" operator="lessThan">
      <formula>$K101</formula>
    </cfRule>
    <cfRule type="cellIs" dxfId="828" priority="34" stopIfTrue="1" operator="greaterThan">
      <formula>$L101</formula>
    </cfRule>
  </conditionalFormatting>
  <conditionalFormatting sqref="I102">
    <cfRule type="cellIs" dxfId="827" priority="31" stopIfTrue="1" operator="lessThan">
      <formula>$K102</formula>
    </cfRule>
    <cfRule type="cellIs" dxfId="826" priority="32" stopIfTrue="1" operator="greaterThan">
      <formula>$L102</formula>
    </cfRule>
  </conditionalFormatting>
  <conditionalFormatting sqref="I103">
    <cfRule type="cellIs" dxfId="825" priority="29" stopIfTrue="1" operator="lessThan">
      <formula>$K103</formula>
    </cfRule>
    <cfRule type="cellIs" dxfId="824" priority="30" stopIfTrue="1" operator="greaterThan">
      <formula>$L103</formula>
    </cfRule>
  </conditionalFormatting>
  <conditionalFormatting sqref="I104">
    <cfRule type="cellIs" dxfId="823" priority="27" stopIfTrue="1" operator="lessThan">
      <formula>$K104</formula>
    </cfRule>
    <cfRule type="cellIs" dxfId="822" priority="28" stopIfTrue="1" operator="greaterThan">
      <formula>$L104</formula>
    </cfRule>
  </conditionalFormatting>
  <conditionalFormatting sqref="I105">
    <cfRule type="cellIs" dxfId="821" priority="25" stopIfTrue="1" operator="lessThan">
      <formula>$K105</formula>
    </cfRule>
    <cfRule type="cellIs" dxfId="820" priority="26" stopIfTrue="1" operator="greaterThan">
      <formula>$L105</formula>
    </cfRule>
  </conditionalFormatting>
  <conditionalFormatting sqref="I106">
    <cfRule type="cellIs" dxfId="819" priority="23" stopIfTrue="1" operator="lessThan">
      <formula>$K106</formula>
    </cfRule>
    <cfRule type="cellIs" dxfId="818" priority="24" stopIfTrue="1" operator="greaterThan">
      <formula>$L106</formula>
    </cfRule>
  </conditionalFormatting>
  <conditionalFormatting sqref="I107">
    <cfRule type="cellIs" dxfId="817" priority="21" stopIfTrue="1" operator="lessThan">
      <formula>$K107</formula>
    </cfRule>
    <cfRule type="cellIs" dxfId="816" priority="22" stopIfTrue="1" operator="greaterThan">
      <formula>$L107</formula>
    </cfRule>
  </conditionalFormatting>
  <conditionalFormatting sqref="I108">
    <cfRule type="cellIs" dxfId="815" priority="19" stopIfTrue="1" operator="lessThan">
      <formula>$K108</formula>
    </cfRule>
    <cfRule type="cellIs" dxfId="814" priority="20" stopIfTrue="1" operator="greaterThan">
      <formula>$L108</formula>
    </cfRule>
  </conditionalFormatting>
  <conditionalFormatting sqref="I109">
    <cfRule type="cellIs" dxfId="813" priority="17" stopIfTrue="1" operator="lessThan">
      <formula>$K109</formula>
    </cfRule>
    <cfRule type="cellIs" dxfId="812" priority="18" stopIfTrue="1" operator="greaterThan">
      <formula>$L109</formula>
    </cfRule>
  </conditionalFormatting>
  <conditionalFormatting sqref="I110">
    <cfRule type="cellIs" dxfId="811" priority="15" stopIfTrue="1" operator="lessThan">
      <formula>$K110</formula>
    </cfRule>
    <cfRule type="cellIs" dxfId="810" priority="16" stopIfTrue="1" operator="greaterThan">
      <formula>$L110</formula>
    </cfRule>
  </conditionalFormatting>
  <conditionalFormatting sqref="I111">
    <cfRule type="cellIs" dxfId="809" priority="13" stopIfTrue="1" operator="lessThan">
      <formula>$K111</formula>
    </cfRule>
    <cfRule type="cellIs" dxfId="808" priority="14" stopIfTrue="1" operator="greaterThan">
      <formula>$L111</formula>
    </cfRule>
  </conditionalFormatting>
  <conditionalFormatting sqref="I112">
    <cfRule type="cellIs" dxfId="807" priority="11" stopIfTrue="1" operator="lessThan">
      <formula>$K112</formula>
    </cfRule>
    <cfRule type="cellIs" dxfId="806" priority="12" stopIfTrue="1" operator="greaterThan">
      <formula>$L112</formula>
    </cfRule>
  </conditionalFormatting>
  <conditionalFormatting sqref="I113">
    <cfRule type="cellIs" dxfId="805" priority="9" stopIfTrue="1" operator="lessThan">
      <formula>$K113</formula>
    </cfRule>
    <cfRule type="cellIs" dxfId="804" priority="10" stopIfTrue="1" operator="greaterThan">
      <formula>$L113</formula>
    </cfRule>
  </conditionalFormatting>
  <conditionalFormatting sqref="I17">
    <cfRule type="cellIs" dxfId="803" priority="7" stopIfTrue="1" operator="lessThan">
      <formula>$K17</formula>
    </cfRule>
    <cfRule type="cellIs" dxfId="802" priority="8" stopIfTrue="1" operator="greaterThan">
      <formula>$L17</formula>
    </cfRule>
  </conditionalFormatting>
  <conditionalFormatting sqref="I16">
    <cfRule type="cellIs" dxfId="801" priority="5" stopIfTrue="1" operator="lessThan">
      <formula>$K16</formula>
    </cfRule>
    <cfRule type="cellIs" dxfId="800" priority="6" stopIfTrue="1" operator="greaterThan">
      <formula>$L16</formula>
    </cfRule>
  </conditionalFormatting>
  <conditionalFormatting sqref="I15">
    <cfRule type="cellIs" dxfId="799" priority="3" stopIfTrue="1" operator="lessThan">
      <formula>$K15</formula>
    </cfRule>
    <cfRule type="cellIs" dxfId="798" priority="4" stopIfTrue="1" operator="greaterThan">
      <formula>$L15</formula>
    </cfRule>
  </conditionalFormatting>
  <conditionalFormatting sqref="I114">
    <cfRule type="cellIs" dxfId="797" priority="1" stopIfTrue="1" operator="lessThan">
      <formula>$K114</formula>
    </cfRule>
    <cfRule type="cellIs" dxfId="796" priority="2" stopIfTrue="1" operator="greaterThan">
      <formula>$L114</formula>
    </cfRule>
  </conditionalFormatting>
  <dataValidations count="1">
    <dataValidation type="list" allowBlank="1" showInputMessage="1" showErrorMessage="1" sqref="P59" xr:uid="{00000000-0002-0000-0F00-000000000000}">
      <formula1>$P$60:$P$62</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AJ141"/>
  <sheetViews>
    <sheetView zoomScaleNormal="100" workbookViewId="0">
      <selection activeCell="B18" sqref="B18"/>
    </sheetView>
  </sheetViews>
  <sheetFormatPr defaultColWidth="12.140625" defaultRowHeight="15" x14ac:dyDescent="0.25"/>
  <cols>
    <col min="1" max="1" width="7.28515625" style="11" customWidth="1"/>
    <col min="2" max="3" width="12.140625" style="11" customWidth="1"/>
    <col min="4" max="4" width="15.28515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135</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288</v>
      </c>
      <c r="C5" s="61"/>
      <c r="D5" s="60"/>
      <c r="E5" s="60"/>
      <c r="F5" s="60"/>
      <c r="G5" s="60"/>
      <c r="H5" s="60"/>
      <c r="I5" s="60"/>
      <c r="J5" s="60"/>
      <c r="K5" s="60"/>
      <c r="L5" s="60"/>
      <c r="M5" s="5"/>
      <c r="N5" s="5"/>
      <c r="O5" s="38" t="s">
        <v>70</v>
      </c>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x14ac:dyDescent="0.25">
      <c r="A7" s="6"/>
      <c r="B7" s="62"/>
      <c r="C7" s="261" t="s">
        <v>14</v>
      </c>
      <c r="D7" s="261"/>
      <c r="E7" s="63">
        <f>COUNT(M18:M117)</f>
        <v>0</v>
      </c>
      <c r="F7" s="63"/>
      <c r="G7" s="62"/>
      <c r="H7" s="62"/>
      <c r="I7" s="62"/>
      <c r="J7" s="62"/>
      <c r="K7" s="62"/>
      <c r="L7" s="62"/>
      <c r="M7" s="6"/>
      <c r="N7" s="6"/>
      <c r="O7" s="6"/>
      <c r="P7" s="6"/>
      <c r="Q7" s="6"/>
      <c r="R7" s="6"/>
      <c r="S7" s="6"/>
      <c r="T7" s="6"/>
      <c r="U7" s="6"/>
      <c r="V7" s="6"/>
      <c r="W7" s="6"/>
      <c r="X7" s="51"/>
      <c r="Y7" s="6"/>
    </row>
    <row r="8" spans="1:30" s="12" customFormat="1" x14ac:dyDescent="0.25">
      <c r="A8" s="6"/>
      <c r="B8" s="62"/>
      <c r="C8" s="261" t="s">
        <v>12</v>
      </c>
      <c r="D8" s="261"/>
      <c r="E8" s="63" t="e">
        <f>IF(E7&gt;0,SUMIFS(C18:C117,M18:M117,"&gt;0"),NA())</f>
        <v>#N/A</v>
      </c>
      <c r="F8" s="174"/>
      <c r="G8" s="62"/>
      <c r="H8" s="62"/>
      <c r="I8" s="62"/>
      <c r="J8" s="62"/>
      <c r="K8" s="62"/>
      <c r="L8" s="62"/>
      <c r="M8" s="6"/>
      <c r="N8" s="6"/>
      <c r="O8" s="6"/>
      <c r="P8" s="6"/>
      <c r="Q8" s="6"/>
      <c r="R8" s="6"/>
      <c r="S8" s="6"/>
      <c r="T8" s="6"/>
      <c r="U8" s="6"/>
      <c r="V8" s="6"/>
      <c r="W8" s="6"/>
      <c r="X8" s="51"/>
      <c r="Y8" s="6"/>
    </row>
    <row r="9" spans="1:30" s="12" customFormat="1" x14ac:dyDescent="0.25">
      <c r="A9" s="6"/>
      <c r="B9" s="62"/>
      <c r="C9" s="261" t="s">
        <v>316</v>
      </c>
      <c r="D9" s="261"/>
      <c r="E9" s="63" t="e">
        <f>IF(E7&gt;0,SUMIFS(D18:D117,M18:M117,"&gt;0"),NA())</f>
        <v>#N/A</v>
      </c>
      <c r="F9" s="174"/>
      <c r="G9" s="62"/>
      <c r="H9" s="62"/>
      <c r="I9" s="62"/>
      <c r="J9" s="62"/>
      <c r="K9" s="62"/>
      <c r="L9" s="62"/>
      <c r="M9" s="6"/>
      <c r="N9" s="6"/>
      <c r="O9" s="6"/>
      <c r="P9" s="6"/>
      <c r="Q9" s="6"/>
      <c r="R9" s="6"/>
      <c r="S9" s="6"/>
      <c r="T9" s="6"/>
      <c r="U9" s="6"/>
      <c r="V9" s="6"/>
      <c r="W9" s="6"/>
      <c r="X9" s="51"/>
      <c r="Y9" s="6"/>
    </row>
    <row r="10" spans="1:30" s="12" customFormat="1" ht="15.75" thickBot="1" x14ac:dyDescent="0.3">
      <c r="A10" s="6"/>
      <c r="B10" s="62"/>
      <c r="C10" s="262" t="s">
        <v>34</v>
      </c>
      <c r="D10" s="262"/>
      <c r="E10" s="63" t="e">
        <f>IF(E7&gt;0,E8/E9,NA())</f>
        <v>#N/A</v>
      </c>
      <c r="F10" s="175" t="str">
        <f>"    Average as proportion per 1 "&amp;D16</f>
        <v xml:space="preserve">    Average as proportion per 1 </v>
      </c>
      <c r="G10" s="62"/>
      <c r="H10" s="62"/>
      <c r="I10" s="62"/>
      <c r="J10" s="62"/>
      <c r="K10" s="62"/>
      <c r="L10" s="62"/>
      <c r="M10" s="6"/>
      <c r="N10" s="6"/>
      <c r="O10" s="6"/>
      <c r="P10" s="6"/>
      <c r="Q10" s="6"/>
      <c r="R10" s="6"/>
      <c r="S10" s="6"/>
      <c r="T10" s="6"/>
      <c r="U10" s="6"/>
      <c r="V10" s="6"/>
      <c r="W10" s="6"/>
      <c r="X10" s="51"/>
      <c r="Y10" s="6"/>
    </row>
    <row r="11" spans="1:30" s="12" customFormat="1" ht="16.5" thickTop="1" thickBot="1" x14ac:dyDescent="0.3">
      <c r="A11" s="6"/>
      <c r="B11" s="62"/>
      <c r="C11" s="174" t="s">
        <v>68</v>
      </c>
      <c r="D11" s="174"/>
      <c r="E11" s="160" t="s">
        <v>69</v>
      </c>
      <c r="F11" s="6"/>
      <c r="G11" s="62"/>
      <c r="H11" s="62"/>
      <c r="I11" s="62"/>
      <c r="J11" s="62"/>
      <c r="K11" s="62"/>
      <c r="L11" s="62"/>
      <c r="M11" s="6"/>
      <c r="N11" s="6"/>
      <c r="O11" s="6"/>
      <c r="P11" s="6"/>
      <c r="Q11" s="6"/>
      <c r="R11" s="6"/>
      <c r="S11" s="6"/>
      <c r="T11" s="6"/>
      <c r="U11" s="6"/>
      <c r="V11" s="6"/>
      <c r="W11" s="6"/>
      <c r="X11" s="51"/>
      <c r="Y11" s="6"/>
    </row>
    <row r="12" spans="1:30" s="12" customFormat="1" ht="16.5" thickTop="1" thickBot="1" x14ac:dyDescent="0.3">
      <c r="A12" s="6"/>
      <c r="B12" s="62"/>
      <c r="C12" s="228" t="s">
        <v>284</v>
      </c>
      <c r="D12" s="174"/>
      <c r="E12" s="63" t="e">
        <f>IF(COUNT(I19:I117)&gt;0,IF(E11="Average",AVERAGE(Y19:Y117),(SQRT(2/PI())/NORMINV(0.75,0,1))*MEDIAN(Y19:Y117)),NA())</f>
        <v>#N/A</v>
      </c>
      <c r="F12" s="175" t="s">
        <v>53</v>
      </c>
      <c r="G12" s="62"/>
      <c r="H12" s="62"/>
      <c r="I12" s="62"/>
      <c r="J12" s="63"/>
      <c r="K12" s="63"/>
      <c r="L12" s="62"/>
      <c r="M12" s="6"/>
      <c r="N12" s="6"/>
      <c r="O12" s="6"/>
      <c r="P12" s="6"/>
      <c r="Q12" s="6"/>
      <c r="R12" s="6"/>
      <c r="S12" s="6"/>
      <c r="T12" s="6"/>
      <c r="U12" s="6"/>
      <c r="V12" s="6"/>
      <c r="W12" s="6"/>
      <c r="X12" s="6"/>
      <c r="Y12" s="6"/>
    </row>
    <row r="13" spans="1:30" s="12" customFormat="1" ht="15.75" thickBot="1" x14ac:dyDescent="0.3">
      <c r="A13" s="6"/>
      <c r="B13" s="62"/>
      <c r="C13" s="174" t="s">
        <v>23</v>
      </c>
      <c r="D13" s="174"/>
      <c r="E13" s="65">
        <v>100</v>
      </c>
      <c r="F13" s="175" t="str">
        <f>"    Proportion on plot is per "&amp;E13&amp;" "&amp;D16</f>
        <v xml:space="preserve">    Proportion on plot is per 100 </v>
      </c>
      <c r="G13" s="62"/>
      <c r="H13" s="62"/>
      <c r="I13" s="62"/>
      <c r="J13" s="62"/>
      <c r="K13" s="62"/>
      <c r="L13" s="62"/>
      <c r="M13" s="6"/>
      <c r="N13" s="6"/>
      <c r="O13" s="6"/>
      <c r="P13" s="6"/>
      <c r="Q13" s="6"/>
      <c r="R13" s="6"/>
      <c r="S13" s="6"/>
      <c r="T13" s="6"/>
      <c r="U13" s="6"/>
      <c r="V13" s="6"/>
      <c r="W13" s="6"/>
      <c r="X13" s="6"/>
      <c r="Y13" s="6"/>
    </row>
    <row r="14" spans="1:30" s="12" customFormat="1" x14ac:dyDescent="0.25">
      <c r="A14" s="6"/>
      <c r="B14" s="62"/>
      <c r="C14" s="262" t="s">
        <v>54</v>
      </c>
      <c r="D14" s="262"/>
      <c r="E14" s="63" t="e">
        <f>IF(AND(E7&gt;0,ISNUMBER($E$13),$E$13&gt;0),E13*E8/E9,NA())</f>
        <v>#N/A</v>
      </c>
      <c r="F14" s="175" t="str">
        <f>"    Average as proportion per "&amp;E13&amp;" "&amp;D16</f>
        <v xml:space="preserve">    Average as proportion per 100 </v>
      </c>
      <c r="G14" s="62"/>
      <c r="H14" s="62"/>
      <c r="I14" s="62"/>
      <c r="J14" s="62"/>
      <c r="K14" s="62"/>
      <c r="L14" s="62"/>
      <c r="M14" s="6"/>
      <c r="N14" s="6"/>
      <c r="O14" s="6"/>
      <c r="P14" s="6"/>
      <c r="Q14" s="6"/>
      <c r="R14" s="6"/>
      <c r="S14" s="6"/>
      <c r="T14" s="6"/>
      <c r="U14" s="6"/>
      <c r="V14" s="6"/>
      <c r="W14" s="6"/>
      <c r="X14" s="5"/>
      <c r="Y14" s="5"/>
      <c r="Z14" s="11"/>
      <c r="AA14" s="11"/>
      <c r="AB14" s="11"/>
    </row>
    <row r="15" spans="1:30" s="12" customFormat="1" ht="15.75" thickBot="1" x14ac:dyDescent="0.3">
      <c r="A15" s="6"/>
      <c r="B15" s="62"/>
      <c r="C15" s="174"/>
      <c r="D15" s="174"/>
      <c r="E15" s="63"/>
      <c r="F15" s="174"/>
      <c r="G15" s="62"/>
      <c r="H15" s="62"/>
      <c r="I15" s="62"/>
      <c r="J15" s="62"/>
      <c r="K15" s="62"/>
      <c r="L15" s="62"/>
      <c r="M15" s="6"/>
      <c r="N15" s="6"/>
      <c r="O15" s="6"/>
      <c r="P15" s="6"/>
      <c r="Q15" s="6"/>
      <c r="R15" s="6"/>
      <c r="S15" s="6"/>
      <c r="T15" s="6"/>
      <c r="U15" s="6"/>
      <c r="V15" s="6"/>
      <c r="W15" s="6"/>
      <c r="X15" s="5"/>
      <c r="Y15" s="5"/>
      <c r="Z15" s="11"/>
      <c r="AA15" s="11"/>
      <c r="AB15" s="11"/>
    </row>
    <row r="16" spans="1:30" s="12" customFormat="1" ht="15.75" thickBot="1" x14ac:dyDescent="0.3">
      <c r="A16" s="6"/>
      <c r="B16" s="62"/>
      <c r="C16" s="62"/>
      <c r="D16" s="62"/>
      <c r="E16" s="285" t="s">
        <v>86</v>
      </c>
      <c r="F16" s="285"/>
      <c r="G16" s="285"/>
      <c r="H16" s="285"/>
      <c r="I16" s="285" t="s">
        <v>285</v>
      </c>
      <c r="J16" s="285"/>
      <c r="K16" s="285"/>
      <c r="L16" s="285"/>
      <c r="M16" s="17">
        <f>MAX(MIN(M18:M117)-1,0)</f>
        <v>0</v>
      </c>
      <c r="N16" s="6"/>
      <c r="O16" s="6"/>
      <c r="P16" s="6"/>
      <c r="Q16" s="6"/>
      <c r="R16" s="6"/>
      <c r="S16" s="6"/>
      <c r="T16" s="6"/>
      <c r="U16" s="6"/>
      <c r="V16" s="6"/>
      <c r="W16" s="6"/>
      <c r="X16" s="5"/>
      <c r="Y16" s="5"/>
      <c r="Z16" s="11"/>
      <c r="AA16" s="11"/>
      <c r="AB16" s="11"/>
    </row>
    <row r="17" spans="1:28" ht="18.75" thickBot="1" x14ac:dyDescent="0.3">
      <c r="A17" s="5"/>
      <c r="B17" s="122" t="s">
        <v>11</v>
      </c>
      <c r="C17" s="123" t="s">
        <v>35</v>
      </c>
      <c r="D17" s="123" t="s">
        <v>36</v>
      </c>
      <c r="E17" s="82" t="str">
        <f>IF(E13=1,C17,C17&amp;" per "&amp;E13)</f>
        <v>Failures per 100</v>
      </c>
      <c r="F17" s="83" t="s">
        <v>21</v>
      </c>
      <c r="G17" s="83" t="s">
        <v>9</v>
      </c>
      <c r="H17" s="83" t="s">
        <v>10</v>
      </c>
      <c r="I17" s="82" t="s">
        <v>282</v>
      </c>
      <c r="J17" s="83" t="s">
        <v>21</v>
      </c>
      <c r="K17" s="83" t="str">
        <f>IF(P62="3 SD","LCL(3 SD)",IF(P62="Exact - LCL","LCL (Exact)","LCL (none)"))</f>
        <v>LCL (Exact)</v>
      </c>
      <c r="L17" s="83" t="str">
        <f>IF(P62="3 SD","UCL(3 SD)","UCL (Exact)")</f>
        <v>UCL (Exact)</v>
      </c>
      <c r="M17" s="15">
        <f>MAX(MAX(M18:M117)-M16,1)</f>
        <v>1</v>
      </c>
      <c r="N17" s="6"/>
      <c r="O17" s="5"/>
      <c r="P17" s="5"/>
      <c r="Q17" s="5"/>
      <c r="R17" s="5"/>
      <c r="S17" s="5"/>
      <c r="T17" s="5"/>
      <c r="U17" s="5"/>
      <c r="V17" s="5"/>
      <c r="W17" s="5"/>
      <c r="X17" s="37" t="s">
        <v>41</v>
      </c>
      <c r="Y17" s="15" t="s">
        <v>282</v>
      </c>
    </row>
    <row r="18" spans="1:28" ht="15.75" thickBot="1" x14ac:dyDescent="0.3">
      <c r="A18" s="15">
        <v>1</v>
      </c>
      <c r="B18" s="170"/>
      <c r="C18" s="171"/>
      <c r="D18" s="172"/>
      <c r="E18" s="86" t="e">
        <f>IF(AND(ISNUMBER(C18),C18&gt;=0,ISNUMBER(D18),D18&gt;0,C18&lt;=D18,ISNUMBER($E$13),$E$13&gt;0),$E$13*C18/D18,NA())</f>
        <v>#N/A</v>
      </c>
      <c r="F18" s="86" t="e">
        <f>IF(ISNUMBER(E18),$E$13*$E$10,NA())</f>
        <v>#N/A</v>
      </c>
      <c r="G18" s="86" t="e">
        <f>IF(ISNUMBER(E18),$E$13*MAX(0,$E$10-3*$E$12*SQRT($E$10*(1-$E$10)/D18)),NA())</f>
        <v>#N/A</v>
      </c>
      <c r="H18" s="87" t="e">
        <f>IF(ISNUMBER(E18),$E$13*($E$10+3*$E$12*SQRT($E$10*(1-$E$10)/D18)),NA())</f>
        <v>#N/A</v>
      </c>
      <c r="I18" s="86" t="e">
        <v>#N/A</v>
      </c>
      <c r="J18" s="86" t="e">
        <v>#N/A</v>
      </c>
      <c r="K18" s="86" t="e">
        <v>#N/A</v>
      </c>
      <c r="L18" s="87" t="e">
        <v>#N/A</v>
      </c>
      <c r="M18" s="15" t="str">
        <f>IF(ISNUMBER(E18),A18,"")</f>
        <v/>
      </c>
      <c r="N18" s="6"/>
      <c r="O18" s="5"/>
      <c r="P18" s="5"/>
      <c r="Q18" s="5"/>
      <c r="R18" s="5"/>
      <c r="S18" s="5"/>
      <c r="T18" s="5"/>
      <c r="U18" s="5"/>
      <c r="V18" s="5"/>
      <c r="W18" s="5"/>
      <c r="X18" s="37" t="e">
        <f>IF(AND(ISNUMBER(C18),C18&gt;=0,ISNUMBER(D18),D18&gt;0,C18&lt;=D18,ISNUMBER($E$10),$E$10&gt;0,$E$10&gt;0,$E$10&lt;1),(C18/D18-$E$10)/SQRT($E$10*(1-$E$10)/D18),NA())</f>
        <v>#N/A</v>
      </c>
      <c r="Y18" s="38"/>
    </row>
    <row r="19" spans="1:28" ht="15.75" thickBot="1" x14ac:dyDescent="0.3">
      <c r="A19" s="15">
        <v>2</v>
      </c>
      <c r="B19" s="170"/>
      <c r="C19" s="171"/>
      <c r="D19" s="172"/>
      <c r="E19" s="86" t="e">
        <f t="shared" ref="E19:E82" si="0">IF(AND(ISNUMBER(C19),C19&gt;=0,ISNUMBER(D19),D19&gt;0,C19&lt;=D19,ISNUMBER($E$13),$E$13&gt;0),$E$13*C19/D19,NA())</f>
        <v>#N/A</v>
      </c>
      <c r="F19" s="86" t="e">
        <f t="shared" ref="F19:F82" si="1">IF(ISNUMBER(E19),$E$13*$E$10,NA())</f>
        <v>#N/A</v>
      </c>
      <c r="G19" s="86" t="e">
        <f t="shared" ref="G19:G82" si="2">IF(ISNUMBER(E19),$E$13*MAX(0,$E$10-3*$E$12*SQRT($E$10*(1-$E$10)/D19)),NA())</f>
        <v>#N/A</v>
      </c>
      <c r="H19" s="87" t="e">
        <f t="shared" ref="H19:H82" si="3">IF(ISNUMBER(E19),$E$13*($E$10+3*$E$12*SQRT($E$10*(1-$E$10)/D19)),NA())</f>
        <v>#N/A</v>
      </c>
      <c r="I19" s="86" t="e">
        <f t="shared" ref="I19:I82" si="4">IF(AND(ISNUMBER(E18),ISNUMBER(E19)),Y19,NA())</f>
        <v>#N/A</v>
      </c>
      <c r="J19" s="86" t="e">
        <f>IF(ISNUMBER(I19),$E$12,NA())</f>
        <v>#N/A</v>
      </c>
      <c r="K19" s="86" t="e">
        <f>IF(AND(ISNUMBER(I19),$P$62&lt;&gt;"Exact - No LCL"),IF($P$62="3 SD",MAX(0,(1-3*SQRT(PI()/2-1))*$E$12),(-NORMINV((1-NORMDIST(-3,0,1,TRUE))/2,0,1)*SQRT(PI()/2))*$E$12),NA())</f>
        <v>#N/A</v>
      </c>
      <c r="L19" s="87" t="e">
        <f>IF(ISNUMBER(I19),IF($P$62="3 SD",(1+3*SQRT(PI()/2-1))*$E$12,(-NORMINV((1-NORMDIST(3,0,1,TRUE))/2,0,1)*SQRT(PI()/2))*$E$12),NA())</f>
        <v>#N/A</v>
      </c>
      <c r="M19" s="15" t="str">
        <f t="shared" ref="M19:M82" si="5">IF(ISNUMBER(E19),A19,"")</f>
        <v/>
      </c>
      <c r="N19" s="6"/>
      <c r="O19" s="5"/>
      <c r="P19" s="5"/>
      <c r="Q19" s="5"/>
      <c r="R19" s="5"/>
      <c r="S19" s="5"/>
      <c r="T19" s="5"/>
      <c r="U19" s="5"/>
      <c r="V19" s="5"/>
      <c r="W19" s="5"/>
      <c r="X19" s="37" t="e">
        <f>IF(AND(ISNUMBER(C19),C19&gt;=0,ISNUMBER(D19),D19&gt;0,C19&lt;=D19,ISNUMBER($E$10),$E$10&gt;0,$E$10&gt;0,$E$10&lt;1),(C19/D19-$E$10)/SQRT($E$10*(1-$E$10)/D19),NA())</f>
        <v>#N/A</v>
      </c>
      <c r="Y19" s="38" t="str">
        <f>IF(AND(ISNUMBER(X18),ISNUMBER(X19)),(SQRT(PI())/2)*ABS(X19-X18),"")</f>
        <v/>
      </c>
    </row>
    <row r="20" spans="1:28" ht="15.75" thickBot="1" x14ac:dyDescent="0.3">
      <c r="A20" s="15">
        <v>3</v>
      </c>
      <c r="B20" s="170"/>
      <c r="C20" s="171"/>
      <c r="D20" s="172"/>
      <c r="E20" s="86" t="e">
        <f t="shared" si="0"/>
        <v>#N/A</v>
      </c>
      <c r="F20" s="86" t="e">
        <f t="shared" si="1"/>
        <v>#N/A</v>
      </c>
      <c r="G20" s="86" t="e">
        <f t="shared" si="2"/>
        <v>#N/A</v>
      </c>
      <c r="H20" s="87" t="e">
        <f t="shared" si="3"/>
        <v>#N/A</v>
      </c>
      <c r="I20" s="86" t="e">
        <f t="shared" si="4"/>
        <v>#N/A</v>
      </c>
      <c r="J20" s="86" t="e">
        <f t="shared" ref="J20:J83" si="6">IF(ISNUMBER(I20),$E$12,NA())</f>
        <v>#N/A</v>
      </c>
      <c r="K20" s="86" t="e">
        <f t="shared" ref="K20:K83" si="7">IF(AND(ISNUMBER(I20),$P$62&lt;&gt;"Exact - No LCL"),IF($P$62="3 SD",MAX(0,(1-3*SQRT(PI()/2-1))*$E$12),(-NORMINV((1-NORMDIST(-3,0,1,TRUE))/2,0,1)*SQRT(PI()/2))*$E$12),NA())</f>
        <v>#N/A</v>
      </c>
      <c r="L20" s="87" t="e">
        <f t="shared" ref="L20:L83" si="8">IF(ISNUMBER(I20),IF($P$62="3 SD",(1+3*SQRT(PI()/2-1))*$E$12,(-NORMINV((1-NORMDIST(3,0,1,TRUE))/2,0,1)*SQRT(PI()/2))*$E$12),NA())</f>
        <v>#N/A</v>
      </c>
      <c r="M20" s="15" t="str">
        <f t="shared" si="5"/>
        <v/>
      </c>
      <c r="N20" s="6"/>
      <c r="O20" s="5"/>
      <c r="P20" s="5"/>
      <c r="Q20" s="5"/>
      <c r="R20" s="5"/>
      <c r="S20" s="5"/>
      <c r="T20" s="5"/>
      <c r="U20" s="5"/>
      <c r="V20" s="5"/>
      <c r="W20" s="5"/>
      <c r="X20" s="37" t="e">
        <f t="shared" ref="X20:X83" si="9">IF(AND(ISNUMBER(C20),C20&gt;=0,ISNUMBER(D20),D20&gt;0,C20&lt;=D20,ISNUMBER($E$10),$E$10&gt;0,$E$10&gt;0,$E$10&lt;1),(C20/D20-$E$10)/SQRT($E$10*(1-$E$10)/D20),NA())</f>
        <v>#N/A</v>
      </c>
      <c r="Y20" s="38" t="str">
        <f t="shared" ref="Y20:Y83" si="10">IF(AND(ISNUMBER(X19),ISNUMBER(X20)),(SQRT(PI())/2)*ABS(X20-X19),"")</f>
        <v/>
      </c>
    </row>
    <row r="21" spans="1:28" ht="15.75" thickBot="1" x14ac:dyDescent="0.3">
      <c r="A21" s="15">
        <v>4</v>
      </c>
      <c r="B21" s="170"/>
      <c r="C21" s="171"/>
      <c r="D21" s="172"/>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str">
        <f t="shared" si="10"/>
        <v/>
      </c>
    </row>
    <row r="22" spans="1:28" ht="15.75" thickBot="1" x14ac:dyDescent="0.3">
      <c r="A22" s="15">
        <v>5</v>
      </c>
      <c r="B22" s="170"/>
      <c r="C22" s="171"/>
      <c r="D22" s="172"/>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str">
        <f t="shared" si="10"/>
        <v/>
      </c>
    </row>
    <row r="23" spans="1:28" ht="15.75" thickBot="1" x14ac:dyDescent="0.3">
      <c r="A23" s="15">
        <v>6</v>
      </c>
      <c r="B23" s="170"/>
      <c r="C23" s="171"/>
      <c r="D23" s="172"/>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str">
        <f t="shared" si="10"/>
        <v/>
      </c>
    </row>
    <row r="24" spans="1:28" ht="15.75" thickBot="1" x14ac:dyDescent="0.3">
      <c r="A24" s="15">
        <v>7</v>
      </c>
      <c r="B24" s="170"/>
      <c r="C24" s="171"/>
      <c r="D24" s="172"/>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str">
        <f t="shared" si="10"/>
        <v/>
      </c>
    </row>
    <row r="25" spans="1:28" ht="15.75" thickBot="1" x14ac:dyDescent="0.3">
      <c r="A25" s="15">
        <v>8</v>
      </c>
      <c r="B25" s="170"/>
      <c r="C25" s="171"/>
      <c r="D25" s="172"/>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str">
        <f t="shared" si="10"/>
        <v/>
      </c>
    </row>
    <row r="26" spans="1:28" ht="15.75" thickBot="1" x14ac:dyDescent="0.3">
      <c r="A26" s="15">
        <v>9</v>
      </c>
      <c r="B26" s="170"/>
      <c r="C26" s="171"/>
      <c r="D26" s="172"/>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str">
        <f t="shared" si="10"/>
        <v/>
      </c>
    </row>
    <row r="27" spans="1:28" ht="15.75" thickBot="1" x14ac:dyDescent="0.3">
      <c r="A27" s="15">
        <v>10</v>
      </c>
      <c r="B27" s="170"/>
      <c r="C27" s="171"/>
      <c r="D27" s="172"/>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str">
        <f t="shared" si="10"/>
        <v/>
      </c>
    </row>
    <row r="28" spans="1:28" ht="15.75" thickBot="1" x14ac:dyDescent="0.3">
      <c r="A28" s="15">
        <v>11</v>
      </c>
      <c r="B28" s="170"/>
      <c r="C28" s="171"/>
      <c r="D28" s="172"/>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str">
        <f t="shared" si="10"/>
        <v/>
      </c>
    </row>
    <row r="29" spans="1:28" ht="15.75" thickBot="1" x14ac:dyDescent="0.3">
      <c r="A29" s="15">
        <v>12</v>
      </c>
      <c r="B29" s="170"/>
      <c r="C29" s="171"/>
      <c r="D29" s="172"/>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str">
        <f t="shared" si="10"/>
        <v/>
      </c>
    </row>
    <row r="30" spans="1:28" ht="15.75" thickBot="1" x14ac:dyDescent="0.3">
      <c r="A30" s="15">
        <v>13</v>
      </c>
      <c r="B30" s="170"/>
      <c r="C30" s="171"/>
      <c r="D30" s="172"/>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str">
        <f t="shared" si="10"/>
        <v/>
      </c>
      <c r="Z30" s="247"/>
      <c r="AA30" s="247"/>
      <c r="AB30" s="247"/>
    </row>
    <row r="31" spans="1:28" ht="15.75" thickBot="1" x14ac:dyDescent="0.3">
      <c r="A31" s="15">
        <v>14</v>
      </c>
      <c r="B31" s="170"/>
      <c r="C31" s="171"/>
      <c r="D31" s="172"/>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str">
        <f t="shared" si="10"/>
        <v/>
      </c>
    </row>
    <row r="32" spans="1:28" ht="15.75" thickBot="1" x14ac:dyDescent="0.3">
      <c r="A32" s="15">
        <v>15</v>
      </c>
      <c r="B32" s="170"/>
      <c r="C32" s="171"/>
      <c r="D32" s="172"/>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str">
        <f t="shared" si="10"/>
        <v/>
      </c>
    </row>
    <row r="33" spans="1:28" ht="15.75" thickBot="1" x14ac:dyDescent="0.3">
      <c r="A33" s="15">
        <v>16</v>
      </c>
      <c r="B33" s="170"/>
      <c r="C33" s="171"/>
      <c r="D33" s="172"/>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str">
        <f t="shared" si="10"/>
        <v/>
      </c>
    </row>
    <row r="34" spans="1:28" ht="15.75" thickBot="1" x14ac:dyDescent="0.3">
      <c r="A34" s="15">
        <v>17</v>
      </c>
      <c r="B34" s="170"/>
      <c r="C34" s="171"/>
      <c r="D34" s="172"/>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str">
        <f t="shared" si="10"/>
        <v/>
      </c>
    </row>
    <row r="35" spans="1:28" ht="15.75" thickBot="1" x14ac:dyDescent="0.3">
      <c r="A35" s="15">
        <v>18</v>
      </c>
      <c r="B35" s="170"/>
      <c r="C35" s="171"/>
      <c r="D35" s="172"/>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str">
        <f t="shared" si="10"/>
        <v/>
      </c>
    </row>
    <row r="36" spans="1:28" ht="15.75" thickBot="1" x14ac:dyDescent="0.3">
      <c r="A36" s="15">
        <v>19</v>
      </c>
      <c r="B36" s="170"/>
      <c r="C36" s="171"/>
      <c r="D36" s="172"/>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str">
        <f t="shared" si="10"/>
        <v/>
      </c>
    </row>
    <row r="37" spans="1:28" ht="15.75" thickBot="1" x14ac:dyDescent="0.3">
      <c r="A37" s="15">
        <v>20</v>
      </c>
      <c r="B37" s="170"/>
      <c r="C37" s="171"/>
      <c r="D37" s="172"/>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str">
        <f t="shared" si="10"/>
        <v/>
      </c>
    </row>
    <row r="38" spans="1:28" ht="15.75" thickBot="1" x14ac:dyDescent="0.3">
      <c r="A38" s="15">
        <v>21</v>
      </c>
      <c r="B38" s="170"/>
      <c r="C38" s="171"/>
      <c r="D38" s="172"/>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6"/>
      <c r="O38" s="5"/>
      <c r="P38" s="5"/>
      <c r="Q38" s="5"/>
      <c r="R38" s="5"/>
      <c r="S38" s="5"/>
      <c r="T38" s="5"/>
      <c r="U38" s="5"/>
      <c r="V38" s="5"/>
      <c r="W38" s="5"/>
      <c r="X38" s="37" t="e">
        <f t="shared" si="9"/>
        <v>#N/A</v>
      </c>
      <c r="Y38" s="38" t="str">
        <f t="shared" si="10"/>
        <v/>
      </c>
    </row>
    <row r="39" spans="1:28" ht="15.75" thickBot="1" x14ac:dyDescent="0.3">
      <c r="A39" s="15">
        <v>22</v>
      </c>
      <c r="B39" s="88"/>
      <c r="C39" s="88"/>
      <c r="D39" s="88"/>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6"/>
      <c r="O39" s="5"/>
      <c r="P39" s="5"/>
      <c r="Q39" s="5"/>
      <c r="R39" s="5"/>
      <c r="S39" s="5"/>
      <c r="T39" s="5"/>
      <c r="U39" s="5"/>
      <c r="V39" s="5"/>
      <c r="W39" s="5"/>
      <c r="X39" s="37" t="e">
        <f t="shared" si="9"/>
        <v>#N/A</v>
      </c>
      <c r="Y39" s="38" t="str">
        <f t="shared" si="10"/>
        <v/>
      </c>
    </row>
    <row r="40" spans="1:28" ht="15.75" thickBot="1" x14ac:dyDescent="0.3">
      <c r="A40" s="15">
        <v>23</v>
      </c>
      <c r="B40" s="88"/>
      <c r="C40" s="88"/>
      <c r="D40" s="88"/>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6"/>
      <c r="O40" s="5"/>
      <c r="P40" s="5"/>
      <c r="Q40" s="5"/>
      <c r="R40" s="5"/>
      <c r="S40" s="5"/>
      <c r="T40" s="5"/>
      <c r="U40" s="5"/>
      <c r="V40" s="5"/>
      <c r="W40" s="5"/>
      <c r="X40" s="37" t="e">
        <f t="shared" si="9"/>
        <v>#N/A</v>
      </c>
      <c r="Y40" s="38" t="str">
        <f t="shared" si="10"/>
        <v/>
      </c>
    </row>
    <row r="41" spans="1:28" ht="16.5" thickBot="1" x14ac:dyDescent="0.3">
      <c r="A41" s="15">
        <v>24</v>
      </c>
      <c r="B41" s="88"/>
      <c r="C41" s="88"/>
      <c r="D41" s="88"/>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0"/>
      <c r="P41" s="10"/>
      <c r="Q41" s="10"/>
      <c r="R41" s="5"/>
      <c r="S41" s="5"/>
      <c r="T41" s="5"/>
      <c r="U41" s="5"/>
      <c r="V41" s="5"/>
      <c r="W41" s="5"/>
      <c r="X41" s="37" t="e">
        <f t="shared" si="9"/>
        <v>#N/A</v>
      </c>
      <c r="Y41" s="38" t="str">
        <f t="shared" si="10"/>
        <v/>
      </c>
    </row>
    <row r="42" spans="1:28" ht="15.75" thickBot="1" x14ac:dyDescent="0.3">
      <c r="A42" s="15">
        <v>25</v>
      </c>
      <c r="B42" s="88"/>
      <c r="C42" s="88"/>
      <c r="D42" s="88"/>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str">
        <f t="shared" si="10"/>
        <v/>
      </c>
    </row>
    <row r="43" spans="1:28" ht="15.75" thickBot="1" x14ac:dyDescent="0.3">
      <c r="A43" s="15">
        <v>26</v>
      </c>
      <c r="B43" s="88"/>
      <c r="C43" s="88"/>
      <c r="D43" s="88"/>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16"/>
      <c r="P43" s="16"/>
      <c r="Q43" s="16"/>
      <c r="R43" s="5"/>
      <c r="S43" s="5"/>
      <c r="T43" s="5"/>
      <c r="U43" s="5"/>
      <c r="V43" s="5"/>
      <c r="W43" s="5"/>
      <c r="X43" s="37" t="e">
        <f t="shared" si="9"/>
        <v>#N/A</v>
      </c>
      <c r="Y43" s="38" t="str">
        <f t="shared" si="10"/>
        <v/>
      </c>
    </row>
    <row r="44" spans="1:28" ht="15.75" thickBot="1" x14ac:dyDescent="0.3">
      <c r="A44" s="15">
        <v>27</v>
      </c>
      <c r="B44" s="88"/>
      <c r="C44" s="88"/>
      <c r="D44" s="88"/>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16"/>
      <c r="P44" s="16"/>
      <c r="Q44" s="16"/>
      <c r="R44" s="5"/>
      <c r="S44" s="5"/>
      <c r="T44" s="5"/>
      <c r="U44" s="5"/>
      <c r="V44" s="5"/>
      <c r="W44" s="5"/>
      <c r="X44" s="37" t="e">
        <f t="shared" si="9"/>
        <v>#N/A</v>
      </c>
      <c r="Y44" s="38" t="str">
        <f t="shared" si="10"/>
        <v/>
      </c>
    </row>
    <row r="45" spans="1:28" ht="15.75" thickBot="1" x14ac:dyDescent="0.3">
      <c r="A45" s="15">
        <v>28</v>
      </c>
      <c r="B45" s="88"/>
      <c r="C45" s="88"/>
      <c r="D45" s="88"/>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str">
        <f t="shared" si="10"/>
        <v/>
      </c>
    </row>
    <row r="46" spans="1:28" ht="15.75" thickBot="1" x14ac:dyDescent="0.3">
      <c r="A46" s="15">
        <v>29</v>
      </c>
      <c r="B46" s="88"/>
      <c r="C46" s="89"/>
      <c r="D46" s="89"/>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5"/>
      <c r="P46" s="5"/>
      <c r="Q46" s="5"/>
      <c r="R46" s="5"/>
      <c r="S46" s="5"/>
      <c r="T46" s="5"/>
      <c r="U46" s="5"/>
      <c r="V46" s="5"/>
      <c r="W46" s="5"/>
      <c r="X46" s="37" t="e">
        <f t="shared" si="9"/>
        <v>#N/A</v>
      </c>
      <c r="Y46" s="38" t="str">
        <f t="shared" si="10"/>
        <v/>
      </c>
    </row>
    <row r="47" spans="1:28" ht="15.75" thickBot="1" x14ac:dyDescent="0.3">
      <c r="A47" s="15">
        <v>30</v>
      </c>
      <c r="B47" s="88"/>
      <c r="C47" s="89"/>
      <c r="D47" s="89"/>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5"/>
      <c r="P47" s="5"/>
      <c r="Q47" s="5"/>
      <c r="R47" s="5"/>
      <c r="S47" s="5"/>
      <c r="T47" s="5"/>
      <c r="U47" s="5"/>
      <c r="V47" s="5"/>
      <c r="W47" s="5"/>
      <c r="X47" s="37" t="e">
        <f t="shared" si="9"/>
        <v>#N/A</v>
      </c>
      <c r="Y47" s="38" t="str">
        <f t="shared" si="10"/>
        <v/>
      </c>
    </row>
    <row r="48" spans="1:28" ht="15.75" thickBot="1" x14ac:dyDescent="0.3">
      <c r="A48" s="15">
        <v>31</v>
      </c>
      <c r="B48" s="88"/>
      <c r="C48" s="89"/>
      <c r="D48" s="89"/>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5"/>
      <c r="P48" s="5"/>
      <c r="Q48" s="5"/>
      <c r="R48" s="5"/>
      <c r="S48" s="5"/>
      <c r="T48" s="5"/>
      <c r="U48" s="5"/>
      <c r="V48" s="5"/>
      <c r="W48" s="5"/>
      <c r="X48" s="37" t="e">
        <f t="shared" si="9"/>
        <v>#N/A</v>
      </c>
      <c r="Y48" s="38" t="str">
        <f t="shared" si="10"/>
        <v/>
      </c>
      <c r="Z48" s="57"/>
      <c r="AA48" s="57"/>
      <c r="AB48" s="57"/>
    </row>
    <row r="49" spans="1:36" ht="15.75" thickBot="1" x14ac:dyDescent="0.3">
      <c r="A49" s="15">
        <v>32</v>
      </c>
      <c r="B49" s="88"/>
      <c r="C49" s="89"/>
      <c r="D49" s="89"/>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16"/>
      <c r="P49" s="16"/>
      <c r="Q49" s="16"/>
      <c r="R49" s="5"/>
      <c r="S49" s="5"/>
      <c r="T49" s="5"/>
      <c r="U49" s="5"/>
      <c r="V49" s="5"/>
      <c r="W49" s="5"/>
      <c r="X49" s="37" t="e">
        <f t="shared" si="9"/>
        <v>#N/A</v>
      </c>
      <c r="Y49" s="38" t="str">
        <f t="shared" si="10"/>
        <v/>
      </c>
      <c r="Z49" s="57"/>
      <c r="AA49" s="57"/>
      <c r="AB49" s="57"/>
      <c r="AD49" s="54"/>
    </row>
    <row r="50" spans="1:36" ht="15.75" thickBot="1" x14ac:dyDescent="0.3">
      <c r="A50" s="15">
        <v>33</v>
      </c>
      <c r="B50" s="88"/>
      <c r="C50" s="89"/>
      <c r="D50" s="89"/>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14"/>
      <c r="P50" s="14"/>
      <c r="Q50" s="14"/>
      <c r="R50" s="5"/>
      <c r="S50" s="5"/>
      <c r="T50" s="5"/>
      <c r="U50" s="5"/>
      <c r="V50" s="5"/>
      <c r="W50" s="5"/>
      <c r="X50" s="37" t="e">
        <f t="shared" si="9"/>
        <v>#N/A</v>
      </c>
      <c r="Y50" s="38" t="str">
        <f t="shared" si="10"/>
        <v/>
      </c>
      <c r="Z50" s="57"/>
      <c r="AA50" s="57"/>
      <c r="AB50" s="57"/>
    </row>
    <row r="51" spans="1:36" ht="15.75" thickBot="1" x14ac:dyDescent="0.3">
      <c r="A51" s="15">
        <v>34</v>
      </c>
      <c r="B51" s="88"/>
      <c r="C51" s="89"/>
      <c r="D51" s="89"/>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14"/>
      <c r="P51" s="14"/>
      <c r="Q51" s="14"/>
      <c r="R51" s="5"/>
      <c r="S51" s="5"/>
      <c r="T51" s="5"/>
      <c r="U51" s="5"/>
      <c r="V51" s="5"/>
      <c r="W51" s="5"/>
      <c r="X51" s="37" t="e">
        <f t="shared" si="9"/>
        <v>#N/A</v>
      </c>
      <c r="Y51" s="38" t="str">
        <f t="shared" si="10"/>
        <v/>
      </c>
      <c r="Z51" s="57"/>
      <c r="AA51" s="57"/>
      <c r="AB51" s="57"/>
    </row>
    <row r="52" spans="1:36" ht="15.75" thickBot="1" x14ac:dyDescent="0.3">
      <c r="A52" s="15">
        <v>35</v>
      </c>
      <c r="B52" s="88"/>
      <c r="C52" s="89"/>
      <c r="D52" s="89"/>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34"/>
      <c r="P52" s="34"/>
      <c r="Q52" s="34"/>
      <c r="R52" s="5"/>
      <c r="S52" s="5"/>
      <c r="T52" s="5"/>
      <c r="U52" s="5"/>
      <c r="V52" s="5"/>
      <c r="W52" s="5"/>
      <c r="X52" s="37" t="e">
        <f t="shared" si="9"/>
        <v>#N/A</v>
      </c>
      <c r="Y52" s="38" t="str">
        <f t="shared" si="10"/>
        <v/>
      </c>
      <c r="Z52" s="57"/>
      <c r="AA52" s="57"/>
      <c r="AB52" s="57"/>
    </row>
    <row r="53" spans="1:36" ht="15.75" thickBot="1" x14ac:dyDescent="0.3">
      <c r="A53" s="15">
        <v>36</v>
      </c>
      <c r="B53" s="88"/>
      <c r="C53" s="89"/>
      <c r="D53" s="89"/>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str">
        <f t="shared" si="10"/>
        <v/>
      </c>
      <c r="Z53" s="57"/>
      <c r="AA53" s="57"/>
      <c r="AB53" s="57"/>
    </row>
    <row r="54" spans="1:36" ht="15.75" thickBot="1" x14ac:dyDescent="0.3">
      <c r="A54" s="15">
        <v>37</v>
      </c>
      <c r="B54" s="88"/>
      <c r="C54" s="89"/>
      <c r="D54" s="89"/>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9"/>
      <c r="P54" s="9"/>
      <c r="Q54" s="9"/>
      <c r="R54" s="5"/>
      <c r="S54" s="5"/>
      <c r="T54" s="5"/>
      <c r="U54" s="5"/>
      <c r="V54" s="5"/>
      <c r="W54" s="5"/>
      <c r="X54" s="37" t="e">
        <f t="shared" si="9"/>
        <v>#N/A</v>
      </c>
      <c r="Y54" s="38" t="str">
        <f t="shared" si="10"/>
        <v/>
      </c>
      <c r="Z54" s="57"/>
      <c r="AA54" s="57"/>
      <c r="AB54" s="57"/>
    </row>
    <row r="55" spans="1:36" ht="15.75" thickBot="1" x14ac:dyDescent="0.3">
      <c r="A55" s="15">
        <v>38</v>
      </c>
      <c r="B55" s="88"/>
      <c r="C55" s="89"/>
      <c r="D55" s="89"/>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9"/>
      <c r="P55" s="9"/>
      <c r="Q55" s="9"/>
      <c r="R55" s="5"/>
      <c r="S55" s="5"/>
      <c r="T55" s="5"/>
      <c r="U55" s="5"/>
      <c r="V55" s="5"/>
      <c r="W55" s="5"/>
      <c r="X55" s="37" t="e">
        <f t="shared" si="9"/>
        <v>#N/A</v>
      </c>
      <c r="Y55" s="38" t="str">
        <f t="shared" si="10"/>
        <v/>
      </c>
      <c r="Z55" s="57"/>
      <c r="AA55" s="57"/>
      <c r="AB55" s="57"/>
    </row>
    <row r="56" spans="1:36" ht="15.75" thickBot="1" x14ac:dyDescent="0.3">
      <c r="A56" s="15">
        <v>39</v>
      </c>
      <c r="B56" s="88"/>
      <c r="C56" s="88"/>
      <c r="D56" s="88"/>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9"/>
      <c r="P56" s="9"/>
      <c r="Q56" s="9"/>
      <c r="R56" s="5"/>
      <c r="S56" s="5"/>
      <c r="T56" s="5"/>
      <c r="U56" s="5"/>
      <c r="V56" s="5"/>
      <c r="W56" s="5"/>
      <c r="X56" s="37" t="e">
        <f t="shared" si="9"/>
        <v>#N/A</v>
      </c>
      <c r="Y56" s="38" t="str">
        <f t="shared" si="10"/>
        <v/>
      </c>
      <c r="Z56" s="57"/>
      <c r="AA56" s="57"/>
      <c r="AB56" s="57"/>
    </row>
    <row r="57" spans="1:36" ht="15.75" thickBot="1" x14ac:dyDescent="0.3">
      <c r="A57" s="15">
        <v>40</v>
      </c>
      <c r="B57" s="88"/>
      <c r="C57" s="88"/>
      <c r="D57" s="88"/>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5"/>
      <c r="P57" s="35"/>
      <c r="Q57" s="35"/>
      <c r="R57" s="36"/>
      <c r="S57" s="36"/>
      <c r="T57" s="36"/>
      <c r="U57" s="36"/>
      <c r="V57" s="36"/>
      <c r="W57" s="36"/>
      <c r="X57" s="37" t="e">
        <f t="shared" si="9"/>
        <v>#N/A</v>
      </c>
      <c r="Y57" s="38" t="str">
        <f t="shared" si="10"/>
        <v/>
      </c>
      <c r="Z57" s="57"/>
      <c r="AA57" s="57"/>
      <c r="AB57" s="57"/>
      <c r="AC57" s="18"/>
      <c r="AD57" s="18"/>
      <c r="AE57" s="18"/>
      <c r="AF57" s="18"/>
      <c r="AG57" s="18"/>
      <c r="AH57" s="18"/>
      <c r="AI57" s="18"/>
      <c r="AJ57" s="18"/>
    </row>
    <row r="58" spans="1:36" ht="15.75" thickBot="1" x14ac:dyDescent="0.3">
      <c r="A58" s="15">
        <v>41</v>
      </c>
      <c r="B58" s="88"/>
      <c r="C58" s="88"/>
      <c r="D58" s="88"/>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str">
        <f t="shared" si="10"/>
        <v/>
      </c>
      <c r="Z58" s="57"/>
      <c r="AA58" s="57"/>
      <c r="AB58" s="57"/>
      <c r="AC58" s="18"/>
      <c r="AD58" s="18"/>
      <c r="AE58" s="18"/>
      <c r="AF58" s="18"/>
      <c r="AG58" s="18"/>
      <c r="AH58" s="18"/>
      <c r="AI58" s="18"/>
      <c r="AJ58" s="18"/>
    </row>
    <row r="59" spans="1:36" ht="15.75" thickBot="1" x14ac:dyDescent="0.3">
      <c r="A59" s="15">
        <v>42</v>
      </c>
      <c r="B59" s="88"/>
      <c r="C59" s="88"/>
      <c r="D59" s="88"/>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5"/>
      <c r="O59" s="36"/>
      <c r="P59" s="36"/>
      <c r="Q59" s="36"/>
      <c r="R59" s="36"/>
      <c r="S59" s="36"/>
      <c r="T59" s="36"/>
      <c r="U59" s="36"/>
      <c r="V59" s="36"/>
      <c r="W59" s="36"/>
      <c r="X59" s="37" t="e">
        <f t="shared" si="9"/>
        <v>#N/A</v>
      </c>
      <c r="Y59" s="38" t="str">
        <f t="shared" si="10"/>
        <v/>
      </c>
      <c r="Z59" s="57"/>
      <c r="AA59" s="57"/>
      <c r="AB59" s="57"/>
      <c r="AC59" s="18"/>
      <c r="AD59" s="18"/>
      <c r="AE59" s="18"/>
      <c r="AF59" s="18"/>
      <c r="AG59" s="18"/>
      <c r="AH59" s="18"/>
      <c r="AI59" s="18"/>
      <c r="AJ59" s="18"/>
    </row>
    <row r="60" spans="1:36" ht="15.75" thickBot="1" x14ac:dyDescent="0.3">
      <c r="A60" s="15">
        <v>43</v>
      </c>
      <c r="B60" s="88"/>
      <c r="C60" s="88"/>
      <c r="D60" s="88"/>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6"/>
      <c r="Q60" s="36"/>
      <c r="R60" s="36"/>
      <c r="S60" s="36"/>
      <c r="T60" s="36"/>
      <c r="U60" s="36"/>
      <c r="V60" s="36"/>
      <c r="W60" s="36"/>
      <c r="X60" s="37" t="e">
        <f t="shared" si="9"/>
        <v>#N/A</v>
      </c>
      <c r="Y60" s="38" t="str">
        <f t="shared" si="10"/>
        <v/>
      </c>
      <c r="Z60" s="57"/>
      <c r="AA60" s="57"/>
      <c r="AB60" s="57"/>
      <c r="AC60" s="18"/>
      <c r="AD60" s="18"/>
      <c r="AE60" s="18"/>
      <c r="AF60" s="18"/>
      <c r="AG60" s="18"/>
      <c r="AH60" s="18"/>
      <c r="AI60" s="18"/>
      <c r="AJ60" s="18"/>
    </row>
    <row r="61" spans="1:36" ht="15.75" thickBot="1" x14ac:dyDescent="0.3">
      <c r="A61" s="15">
        <v>44</v>
      </c>
      <c r="B61" s="88"/>
      <c r="C61" s="88"/>
      <c r="D61" s="88"/>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36"/>
      <c r="Q61" s="36"/>
      <c r="R61" s="36"/>
      <c r="S61" s="36"/>
      <c r="T61" s="36"/>
      <c r="U61" s="36"/>
      <c r="V61" s="36"/>
      <c r="W61" s="36"/>
      <c r="X61" s="37" t="e">
        <f t="shared" si="9"/>
        <v>#N/A</v>
      </c>
      <c r="Y61" s="38" t="str">
        <f t="shared" si="10"/>
        <v/>
      </c>
      <c r="Z61" s="57"/>
      <c r="AA61" s="57"/>
      <c r="AB61" s="57"/>
      <c r="AC61" s="18"/>
      <c r="AD61" s="18"/>
      <c r="AE61" s="18"/>
      <c r="AF61" s="18"/>
      <c r="AG61" s="18"/>
      <c r="AH61" s="18"/>
      <c r="AI61" s="18"/>
      <c r="AJ61" s="18"/>
    </row>
    <row r="62" spans="1:36" ht="15.75" thickBot="1" x14ac:dyDescent="0.3">
      <c r="A62" s="15">
        <v>45</v>
      </c>
      <c r="B62" s="88"/>
      <c r="C62" s="88"/>
      <c r="D62" s="88"/>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284" t="s">
        <v>286</v>
      </c>
      <c r="O62" s="259"/>
      <c r="P62" s="167" t="s">
        <v>172</v>
      </c>
      <c r="Q62" s="36"/>
      <c r="R62" s="36"/>
      <c r="S62" s="36"/>
      <c r="T62" s="36"/>
      <c r="U62" s="36"/>
      <c r="V62" s="36"/>
      <c r="W62" s="36"/>
      <c r="X62" s="37" t="e">
        <f t="shared" si="9"/>
        <v>#N/A</v>
      </c>
      <c r="Y62" s="38" t="str">
        <f t="shared" si="10"/>
        <v/>
      </c>
      <c r="Z62" s="57"/>
      <c r="AA62" s="57"/>
      <c r="AB62" s="57"/>
      <c r="AC62" s="18"/>
      <c r="AD62" s="18"/>
      <c r="AE62" s="18"/>
      <c r="AF62" s="18"/>
      <c r="AG62" s="18"/>
      <c r="AH62" s="18"/>
      <c r="AI62" s="18"/>
      <c r="AJ62" s="18"/>
    </row>
    <row r="63" spans="1:36" ht="15.75" thickBot="1" x14ac:dyDescent="0.3">
      <c r="A63" s="15">
        <v>46</v>
      </c>
      <c r="B63" s="88"/>
      <c r="C63" s="88"/>
      <c r="D63" s="88"/>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5"/>
      <c r="O63" s="36"/>
      <c r="P63" s="38" t="s">
        <v>107</v>
      </c>
      <c r="Q63" s="36"/>
      <c r="R63" s="36"/>
      <c r="S63" s="36"/>
      <c r="T63" s="36"/>
      <c r="U63" s="36"/>
      <c r="V63" s="36"/>
      <c r="W63" s="36"/>
      <c r="X63" s="37" t="e">
        <f t="shared" si="9"/>
        <v>#N/A</v>
      </c>
      <c r="Y63" s="38" t="str">
        <f t="shared" si="10"/>
        <v/>
      </c>
      <c r="Z63" s="57"/>
      <c r="AA63" s="57"/>
      <c r="AB63" s="57"/>
      <c r="AC63" s="18"/>
      <c r="AD63" s="18"/>
      <c r="AE63" s="18"/>
      <c r="AF63" s="18"/>
      <c r="AG63" s="18"/>
      <c r="AH63" s="18"/>
      <c r="AI63" s="18"/>
      <c r="AJ63" s="18"/>
    </row>
    <row r="64" spans="1:36" ht="15.75" thickBot="1" x14ac:dyDescent="0.3">
      <c r="A64" s="15">
        <v>47</v>
      </c>
      <c r="B64" s="88"/>
      <c r="C64" s="88"/>
      <c r="D64" s="88"/>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36"/>
      <c r="P64" s="70" t="s">
        <v>172</v>
      </c>
      <c r="Q64" s="36"/>
      <c r="R64" s="36"/>
      <c r="S64" s="36"/>
      <c r="T64" s="36"/>
      <c r="U64" s="36"/>
      <c r="V64" s="36"/>
      <c r="W64" s="36"/>
      <c r="X64" s="37" t="e">
        <f t="shared" si="9"/>
        <v>#N/A</v>
      </c>
      <c r="Y64" s="38" t="str">
        <f t="shared" si="10"/>
        <v/>
      </c>
      <c r="Z64" s="57"/>
      <c r="AA64" s="57"/>
      <c r="AB64" s="57"/>
      <c r="AC64" s="18"/>
      <c r="AD64" s="18"/>
      <c r="AE64" s="18"/>
      <c r="AF64" s="18"/>
      <c r="AG64" s="18"/>
      <c r="AH64" s="18"/>
      <c r="AI64" s="18"/>
      <c r="AJ64" s="18"/>
    </row>
    <row r="65" spans="1:36" ht="15.75" thickBot="1" x14ac:dyDescent="0.3">
      <c r="A65" s="15">
        <v>48</v>
      </c>
      <c r="B65" s="88"/>
      <c r="C65" s="88"/>
      <c r="D65" s="88"/>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5"/>
      <c r="O65" s="36"/>
      <c r="P65" s="70" t="s">
        <v>171</v>
      </c>
      <c r="Q65" s="36"/>
      <c r="R65" s="36"/>
      <c r="S65" s="36"/>
      <c r="T65" s="36"/>
      <c r="U65" s="36"/>
      <c r="V65" s="36"/>
      <c r="W65" s="36"/>
      <c r="X65" s="37" t="e">
        <f t="shared" si="9"/>
        <v>#N/A</v>
      </c>
      <c r="Y65" s="38" t="str">
        <f t="shared" si="10"/>
        <v/>
      </c>
      <c r="Z65" s="57"/>
      <c r="AA65" s="57"/>
      <c r="AB65" s="57"/>
      <c r="AC65" s="18"/>
      <c r="AD65" s="18"/>
      <c r="AE65" s="18"/>
      <c r="AF65" s="18"/>
      <c r="AG65" s="18"/>
      <c r="AH65" s="18"/>
      <c r="AI65" s="18"/>
      <c r="AJ65" s="18"/>
    </row>
    <row r="66" spans="1:36" ht="16.5" thickBot="1" x14ac:dyDescent="0.3">
      <c r="A66" s="15">
        <v>49</v>
      </c>
      <c r="B66" s="88"/>
      <c r="C66" s="88"/>
      <c r="D66" s="88"/>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10" t="s">
        <v>22</v>
      </c>
      <c r="O66" s="36"/>
      <c r="P66" s="36"/>
      <c r="Q66" s="36"/>
      <c r="R66" s="36"/>
      <c r="S66" s="36"/>
      <c r="T66" s="36"/>
      <c r="U66" s="36"/>
      <c r="V66" s="36"/>
      <c r="W66" s="36"/>
      <c r="X66" s="37" t="e">
        <f t="shared" si="9"/>
        <v>#N/A</v>
      </c>
      <c r="Y66" s="38" t="str">
        <f t="shared" si="10"/>
        <v/>
      </c>
      <c r="Z66" s="57"/>
      <c r="AA66" s="57"/>
      <c r="AB66" s="57"/>
      <c r="AC66" s="18"/>
      <c r="AD66" s="18"/>
      <c r="AE66" s="18"/>
      <c r="AF66" s="18"/>
      <c r="AG66" s="18"/>
      <c r="AH66" s="18"/>
      <c r="AI66" s="18"/>
      <c r="AJ66" s="18"/>
    </row>
    <row r="67" spans="1:36" ht="15.75" thickBot="1" x14ac:dyDescent="0.3">
      <c r="A67" s="15">
        <v>50</v>
      </c>
      <c r="B67" s="88"/>
      <c r="C67" s="88"/>
      <c r="D67" s="88"/>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5"/>
      <c r="O67" s="36"/>
      <c r="P67" s="36"/>
      <c r="Q67" s="36"/>
      <c r="R67" s="36"/>
      <c r="S67" s="36"/>
      <c r="T67" s="36"/>
      <c r="U67" s="36"/>
      <c r="V67" s="36"/>
      <c r="W67" s="36"/>
      <c r="X67" s="37" t="e">
        <f t="shared" si="9"/>
        <v>#N/A</v>
      </c>
      <c r="Y67" s="38" t="str">
        <f t="shared" si="10"/>
        <v/>
      </c>
      <c r="Z67" s="57"/>
      <c r="AA67" s="57"/>
      <c r="AB67" s="57"/>
      <c r="AC67" s="18"/>
      <c r="AD67" s="18"/>
      <c r="AE67" s="18"/>
      <c r="AF67" s="18"/>
      <c r="AG67" s="18"/>
      <c r="AH67" s="18"/>
      <c r="AI67" s="18"/>
      <c r="AJ67" s="18"/>
    </row>
    <row r="68" spans="1:36" ht="15.75" thickBot="1" x14ac:dyDescent="0.3">
      <c r="A68" s="15">
        <v>51</v>
      </c>
      <c r="B68" s="88"/>
      <c r="C68" s="88"/>
      <c r="D68" s="88"/>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30</v>
      </c>
      <c r="O68" s="36"/>
      <c r="P68" s="36"/>
      <c r="Q68" s="36"/>
      <c r="R68" s="36"/>
      <c r="S68" s="36"/>
      <c r="T68" s="36"/>
      <c r="U68" s="36"/>
      <c r="V68" s="36"/>
      <c r="W68" s="36"/>
      <c r="X68" s="37" t="e">
        <f t="shared" si="9"/>
        <v>#N/A</v>
      </c>
      <c r="Y68" s="38" t="str">
        <f t="shared" si="10"/>
        <v/>
      </c>
      <c r="Z68" s="57"/>
      <c r="AA68" s="57"/>
      <c r="AB68" s="57"/>
      <c r="AC68" s="18"/>
      <c r="AD68" s="18"/>
      <c r="AE68" s="18"/>
      <c r="AF68" s="18"/>
      <c r="AG68" s="18"/>
      <c r="AH68" s="18"/>
      <c r="AI68" s="18"/>
      <c r="AJ68" s="18"/>
    </row>
    <row r="69" spans="1:36" ht="15.75" thickBot="1" x14ac:dyDescent="0.3">
      <c r="A69" s="15">
        <v>52</v>
      </c>
      <c r="B69" s="88"/>
      <c r="C69" s="88"/>
      <c r="D69" s="88"/>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16" t="s">
        <v>25</v>
      </c>
      <c r="O69" s="36"/>
      <c r="P69" s="36"/>
      <c r="Q69" s="36"/>
      <c r="R69" s="36"/>
      <c r="S69" s="36"/>
      <c r="T69" s="36"/>
      <c r="U69" s="36"/>
      <c r="V69" s="36"/>
      <c r="W69" s="36"/>
      <c r="X69" s="37" t="e">
        <f t="shared" si="9"/>
        <v>#N/A</v>
      </c>
      <c r="Y69" s="38" t="str">
        <f t="shared" si="10"/>
        <v/>
      </c>
      <c r="Z69" s="57"/>
      <c r="AA69" s="57"/>
      <c r="AB69" s="57"/>
      <c r="AC69" s="18"/>
      <c r="AD69" s="18"/>
      <c r="AE69" s="18"/>
      <c r="AF69" s="18"/>
      <c r="AG69" s="18"/>
      <c r="AH69" s="18"/>
      <c r="AI69" s="18"/>
      <c r="AJ69" s="18"/>
    </row>
    <row r="70" spans="1:36" ht="15.75" thickBot="1" x14ac:dyDescent="0.3">
      <c r="A70" s="15">
        <v>53</v>
      </c>
      <c r="B70" s="88"/>
      <c r="C70" s="88"/>
      <c r="D70" s="88"/>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5" t="s">
        <v>18</v>
      </c>
      <c r="O70" s="36"/>
      <c r="P70" s="36"/>
      <c r="Q70" s="36"/>
      <c r="R70" s="36"/>
      <c r="S70" s="36"/>
      <c r="T70" s="36"/>
      <c r="U70" s="36"/>
      <c r="V70" s="36"/>
      <c r="W70" s="36"/>
      <c r="X70" s="37" t="e">
        <f t="shared" si="9"/>
        <v>#N/A</v>
      </c>
      <c r="Y70" s="38" t="str">
        <f t="shared" si="10"/>
        <v/>
      </c>
      <c r="Z70" s="57"/>
      <c r="AA70" s="57"/>
      <c r="AB70" s="57"/>
      <c r="AC70" s="18"/>
      <c r="AD70" s="18"/>
      <c r="AE70" s="18"/>
      <c r="AF70" s="18"/>
      <c r="AG70" s="18"/>
      <c r="AH70" s="18"/>
      <c r="AI70" s="18"/>
      <c r="AJ70" s="18"/>
    </row>
    <row r="71" spans="1:36" ht="15.75" thickBot="1" x14ac:dyDescent="0.3">
      <c r="A71" s="15">
        <v>54</v>
      </c>
      <c r="B71" s="88"/>
      <c r="C71" s="90"/>
      <c r="D71" s="90"/>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19" t="s">
        <v>37</v>
      </c>
      <c r="O71" s="36"/>
      <c r="P71" s="36"/>
      <c r="Q71" s="36"/>
      <c r="R71" s="36"/>
      <c r="S71" s="36"/>
      <c r="T71" s="36"/>
      <c r="U71" s="36"/>
      <c r="V71" s="36"/>
      <c r="W71" s="36"/>
      <c r="X71" s="37" t="e">
        <f t="shared" si="9"/>
        <v>#N/A</v>
      </c>
      <c r="Y71" s="38" t="str">
        <f t="shared" si="10"/>
        <v/>
      </c>
      <c r="Z71" s="57"/>
      <c r="AA71" s="57"/>
      <c r="AB71" s="57"/>
      <c r="AC71" s="18"/>
      <c r="AD71" s="18"/>
      <c r="AE71" s="18"/>
      <c r="AF71" s="18"/>
      <c r="AG71" s="18"/>
      <c r="AH71" s="18"/>
      <c r="AI71" s="18"/>
      <c r="AJ71" s="18"/>
    </row>
    <row r="72" spans="1:36" ht="15.75" thickBot="1" x14ac:dyDescent="0.3">
      <c r="A72" s="15">
        <v>55</v>
      </c>
      <c r="B72" s="88"/>
      <c r="C72" s="90"/>
      <c r="D72" s="90"/>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5" t="s">
        <v>20</v>
      </c>
      <c r="O72" s="36"/>
      <c r="P72" s="36"/>
      <c r="Q72" s="36"/>
      <c r="R72" s="36"/>
      <c r="S72" s="36"/>
      <c r="T72" s="36"/>
      <c r="U72" s="36"/>
      <c r="V72" s="36"/>
      <c r="W72" s="36"/>
      <c r="X72" s="37" t="e">
        <f t="shared" si="9"/>
        <v>#N/A</v>
      </c>
      <c r="Y72" s="38" t="str">
        <f t="shared" si="10"/>
        <v/>
      </c>
      <c r="Z72" s="57"/>
      <c r="AA72" s="57"/>
      <c r="AB72" s="57"/>
      <c r="AC72" s="18"/>
      <c r="AD72" s="18"/>
      <c r="AE72" s="18"/>
      <c r="AF72" s="18"/>
      <c r="AG72" s="18"/>
      <c r="AH72" s="18"/>
      <c r="AI72" s="18"/>
      <c r="AJ72" s="18"/>
    </row>
    <row r="73" spans="1:36" ht="15.75" thickBot="1" x14ac:dyDescent="0.3">
      <c r="A73" s="15">
        <v>56</v>
      </c>
      <c r="B73" s="88"/>
      <c r="C73" s="90"/>
      <c r="D73" s="90"/>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43" t="s">
        <v>55</v>
      </c>
      <c r="O73" s="36"/>
      <c r="P73" s="36"/>
      <c r="Q73" s="36"/>
      <c r="R73" s="36"/>
      <c r="S73" s="36"/>
      <c r="T73" s="36"/>
      <c r="U73" s="36"/>
      <c r="V73" s="36"/>
      <c r="W73" s="36"/>
      <c r="X73" s="37" t="e">
        <f t="shared" si="9"/>
        <v>#N/A</v>
      </c>
      <c r="Y73" s="38" t="str">
        <f t="shared" si="10"/>
        <v/>
      </c>
      <c r="Z73" s="57"/>
      <c r="AA73" s="57"/>
      <c r="AB73" s="57"/>
      <c r="AC73" s="18"/>
      <c r="AD73" s="18"/>
      <c r="AE73" s="18"/>
      <c r="AF73" s="18"/>
      <c r="AG73" s="18"/>
      <c r="AH73" s="18"/>
      <c r="AI73" s="18"/>
      <c r="AJ73" s="18"/>
    </row>
    <row r="74" spans="1:36" ht="15.75" thickBot="1" x14ac:dyDescent="0.3">
      <c r="A74" s="15">
        <v>57</v>
      </c>
      <c r="B74" s="88"/>
      <c r="C74" s="90"/>
      <c r="D74" s="90"/>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44" t="s">
        <v>56</v>
      </c>
      <c r="O74" s="36"/>
      <c r="P74" s="36"/>
      <c r="Q74" s="36"/>
      <c r="R74" s="36"/>
      <c r="S74" s="36"/>
      <c r="T74" s="36"/>
      <c r="U74" s="36"/>
      <c r="V74" s="36"/>
      <c r="W74" s="36"/>
      <c r="X74" s="37" t="e">
        <f t="shared" si="9"/>
        <v>#N/A</v>
      </c>
      <c r="Y74" s="38" t="str">
        <f t="shared" si="10"/>
        <v/>
      </c>
      <c r="Z74" s="57"/>
      <c r="AA74" s="57"/>
      <c r="AB74" s="57"/>
      <c r="AC74" s="18"/>
      <c r="AD74" s="18"/>
      <c r="AE74" s="18"/>
      <c r="AF74" s="18"/>
      <c r="AG74" s="18"/>
      <c r="AH74" s="18"/>
      <c r="AI74" s="18"/>
      <c r="AJ74" s="18"/>
    </row>
    <row r="75" spans="1:36" ht="15.75" thickBot="1" x14ac:dyDescent="0.3">
      <c r="A75" s="15">
        <v>58</v>
      </c>
      <c r="B75" s="88"/>
      <c r="C75" s="90"/>
      <c r="D75" s="90"/>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44" t="s">
        <v>58</v>
      </c>
      <c r="O75" s="36"/>
      <c r="P75" s="36"/>
      <c r="Q75" s="36"/>
      <c r="R75" s="36"/>
      <c r="S75" s="36"/>
      <c r="T75" s="36"/>
      <c r="U75" s="36"/>
      <c r="V75" s="36"/>
      <c r="W75" s="36"/>
      <c r="X75" s="37" t="e">
        <f t="shared" si="9"/>
        <v>#N/A</v>
      </c>
      <c r="Y75" s="38" t="str">
        <f t="shared" si="10"/>
        <v/>
      </c>
      <c r="Z75" s="57"/>
      <c r="AA75" s="57"/>
      <c r="AB75" s="57"/>
      <c r="AC75" s="18"/>
      <c r="AD75" s="18"/>
      <c r="AE75" s="18"/>
      <c r="AF75" s="18"/>
      <c r="AG75" s="18"/>
      <c r="AH75" s="18"/>
      <c r="AI75" s="18"/>
      <c r="AJ75" s="18"/>
    </row>
    <row r="76" spans="1:36" ht="15.75" thickBot="1" x14ac:dyDescent="0.3">
      <c r="A76" s="15">
        <v>59</v>
      </c>
      <c r="B76" s="88"/>
      <c r="C76" s="90"/>
      <c r="D76" s="90"/>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246" t="s">
        <v>314</v>
      </c>
      <c r="O76" s="36"/>
      <c r="P76" s="36"/>
      <c r="Q76" s="36"/>
      <c r="R76" s="36"/>
      <c r="S76" s="36"/>
      <c r="T76" s="36"/>
      <c r="U76" s="36"/>
      <c r="V76" s="36"/>
      <c r="W76" s="36"/>
      <c r="X76" s="37" t="e">
        <f t="shared" si="9"/>
        <v>#N/A</v>
      </c>
      <c r="Y76" s="38" t="str">
        <f t="shared" si="10"/>
        <v/>
      </c>
      <c r="Z76" s="57"/>
      <c r="AA76" s="57"/>
      <c r="AB76" s="57"/>
      <c r="AC76" s="18"/>
      <c r="AD76" s="18"/>
      <c r="AE76" s="18"/>
      <c r="AF76" s="18"/>
      <c r="AG76" s="18"/>
      <c r="AH76" s="18"/>
      <c r="AI76" s="18"/>
      <c r="AJ76" s="18"/>
    </row>
    <row r="77" spans="1:36" ht="15.75" thickBot="1" x14ac:dyDescent="0.3">
      <c r="A77" s="15">
        <v>60</v>
      </c>
      <c r="B77" s="88"/>
      <c r="C77" s="90"/>
      <c r="D77" s="90"/>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34"/>
      <c r="O77" s="36"/>
      <c r="P77" s="36"/>
      <c r="Q77" s="36"/>
      <c r="R77" s="36"/>
      <c r="S77" s="36"/>
      <c r="T77" s="36"/>
      <c r="U77" s="36"/>
      <c r="V77" s="36"/>
      <c r="W77" s="36"/>
      <c r="X77" s="37" t="e">
        <f t="shared" si="9"/>
        <v>#N/A</v>
      </c>
      <c r="Y77" s="38" t="str">
        <f t="shared" si="10"/>
        <v/>
      </c>
      <c r="Z77" s="57"/>
      <c r="AA77" s="57"/>
      <c r="AB77" s="57"/>
      <c r="AC77" s="18"/>
      <c r="AD77" s="18"/>
      <c r="AE77" s="18"/>
      <c r="AF77" s="18"/>
      <c r="AG77" s="18"/>
      <c r="AH77" s="18"/>
      <c r="AI77" s="18"/>
      <c r="AJ77" s="18"/>
    </row>
    <row r="78" spans="1:36" ht="15.75" thickBot="1" x14ac:dyDescent="0.3">
      <c r="A78" s="15">
        <v>61</v>
      </c>
      <c r="B78" s="88"/>
      <c r="C78" s="90"/>
      <c r="D78" s="90"/>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c r="O78" s="36"/>
      <c r="P78" s="36"/>
      <c r="Q78" s="36"/>
      <c r="R78" s="36"/>
      <c r="S78" s="36"/>
      <c r="T78" s="36"/>
      <c r="U78" s="36"/>
      <c r="V78" s="36"/>
      <c r="W78" s="36"/>
      <c r="X78" s="37" t="e">
        <f t="shared" si="9"/>
        <v>#N/A</v>
      </c>
      <c r="Y78" s="38" t="str">
        <f t="shared" si="10"/>
        <v/>
      </c>
      <c r="Z78" s="57"/>
      <c r="AA78" s="57"/>
      <c r="AB78" s="57"/>
      <c r="AC78" s="18"/>
      <c r="AD78" s="18"/>
      <c r="AE78" s="18"/>
      <c r="AF78" s="18"/>
      <c r="AG78" s="18"/>
      <c r="AH78" s="18"/>
      <c r="AI78" s="18"/>
      <c r="AJ78" s="18"/>
    </row>
    <row r="79" spans="1:36" ht="15.75" thickBot="1" x14ac:dyDescent="0.3">
      <c r="A79" s="15">
        <v>62</v>
      </c>
      <c r="B79" s="88"/>
      <c r="C79" s="90"/>
      <c r="D79" s="90"/>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319</v>
      </c>
      <c r="O79" s="36"/>
      <c r="P79" s="36"/>
      <c r="Q79" s="36"/>
      <c r="R79" s="36"/>
      <c r="S79" s="36"/>
      <c r="T79" s="36"/>
      <c r="U79" s="36"/>
      <c r="V79" s="36"/>
      <c r="W79" s="36"/>
      <c r="X79" s="37" t="e">
        <f t="shared" si="9"/>
        <v>#N/A</v>
      </c>
      <c r="Y79" s="38" t="str">
        <f t="shared" si="10"/>
        <v/>
      </c>
      <c r="Z79" s="57"/>
      <c r="AA79" s="57"/>
      <c r="AB79" s="57"/>
      <c r="AC79" s="18"/>
      <c r="AD79" s="18"/>
      <c r="AE79" s="18"/>
      <c r="AF79" s="18"/>
      <c r="AG79" s="18"/>
      <c r="AH79" s="18"/>
      <c r="AI79" s="18"/>
      <c r="AJ79" s="18"/>
    </row>
    <row r="80" spans="1:36" ht="15.75" thickBot="1" x14ac:dyDescent="0.3">
      <c r="A80" s="15">
        <v>63</v>
      </c>
      <c r="B80" s="88"/>
      <c r="C80" s="90"/>
      <c r="D80" s="90"/>
      <c r="E80" s="86" t="e">
        <f t="shared" si="0"/>
        <v>#N/A</v>
      </c>
      <c r="F80" s="86" t="e">
        <f t="shared" si="1"/>
        <v>#N/A</v>
      </c>
      <c r="G80" s="86" t="e">
        <f t="shared" si="2"/>
        <v>#N/A</v>
      </c>
      <c r="H80" s="87" t="e">
        <f t="shared" si="3"/>
        <v>#N/A</v>
      </c>
      <c r="I80" s="86" t="e">
        <f t="shared" si="4"/>
        <v>#N/A</v>
      </c>
      <c r="J80" s="86" t="e">
        <f t="shared" si="6"/>
        <v>#N/A</v>
      </c>
      <c r="K80" s="86" t="e">
        <f t="shared" si="7"/>
        <v>#N/A</v>
      </c>
      <c r="L80" s="87" t="e">
        <f t="shared" si="8"/>
        <v>#N/A</v>
      </c>
      <c r="M80" s="15" t="str">
        <f t="shared" si="5"/>
        <v/>
      </c>
      <c r="N80" s="9" t="s">
        <v>0</v>
      </c>
      <c r="O80" s="36"/>
      <c r="P80" s="36"/>
      <c r="Q80" s="36"/>
      <c r="R80" s="36"/>
      <c r="S80" s="36"/>
      <c r="T80" s="36"/>
      <c r="U80" s="36"/>
      <c r="V80" s="36"/>
      <c r="W80" s="36"/>
      <c r="X80" s="37" t="e">
        <f t="shared" si="9"/>
        <v>#N/A</v>
      </c>
      <c r="Y80" s="38" t="str">
        <f t="shared" si="10"/>
        <v/>
      </c>
      <c r="Z80" s="57"/>
      <c r="AA80" s="57"/>
      <c r="AB80" s="57"/>
      <c r="AC80" s="18"/>
      <c r="AD80" s="18"/>
      <c r="AE80" s="18"/>
      <c r="AF80" s="18"/>
      <c r="AG80" s="18"/>
      <c r="AH80" s="18"/>
      <c r="AI80" s="18"/>
      <c r="AJ80" s="18"/>
    </row>
    <row r="81" spans="1:36" ht="15.75" thickBot="1" x14ac:dyDescent="0.3">
      <c r="A81" s="15">
        <v>64</v>
      </c>
      <c r="B81" s="88"/>
      <c r="C81" s="90"/>
      <c r="D81" s="90"/>
      <c r="E81" s="86" t="e">
        <f t="shared" si="0"/>
        <v>#N/A</v>
      </c>
      <c r="F81" s="86" t="e">
        <f t="shared" si="1"/>
        <v>#N/A</v>
      </c>
      <c r="G81" s="86" t="e">
        <f t="shared" si="2"/>
        <v>#N/A</v>
      </c>
      <c r="H81" s="87" t="e">
        <f t="shared" si="3"/>
        <v>#N/A</v>
      </c>
      <c r="I81" s="86" t="e">
        <f t="shared" si="4"/>
        <v>#N/A</v>
      </c>
      <c r="J81" s="86" t="e">
        <f t="shared" si="6"/>
        <v>#N/A</v>
      </c>
      <c r="K81" s="86" t="e">
        <f t="shared" si="7"/>
        <v>#N/A</v>
      </c>
      <c r="L81" s="87" t="e">
        <f t="shared" si="8"/>
        <v>#N/A</v>
      </c>
      <c r="M81" s="15" t="str">
        <f t="shared" si="5"/>
        <v/>
      </c>
      <c r="N81" s="35"/>
      <c r="O81" s="36"/>
      <c r="P81" s="36"/>
      <c r="Q81" s="36"/>
      <c r="R81" s="36"/>
      <c r="S81" s="36"/>
      <c r="T81" s="36"/>
      <c r="U81" s="36"/>
      <c r="V81" s="36"/>
      <c r="W81" s="36"/>
      <c r="X81" s="37" t="e">
        <f t="shared" si="9"/>
        <v>#N/A</v>
      </c>
      <c r="Y81" s="38" t="str">
        <f t="shared" si="10"/>
        <v/>
      </c>
      <c r="Z81" s="57"/>
      <c r="AA81" s="57"/>
      <c r="AB81" s="57"/>
      <c r="AC81" s="18"/>
      <c r="AD81" s="18"/>
      <c r="AE81" s="18"/>
      <c r="AF81" s="18"/>
      <c r="AG81" s="18"/>
      <c r="AH81" s="18"/>
      <c r="AI81" s="18"/>
      <c r="AJ81" s="18"/>
    </row>
    <row r="82" spans="1:36" ht="15.75" thickBot="1" x14ac:dyDescent="0.3">
      <c r="A82" s="15">
        <v>65</v>
      </c>
      <c r="B82" s="88"/>
      <c r="C82" s="90"/>
      <c r="D82" s="90"/>
      <c r="E82" s="86" t="e">
        <f t="shared" si="0"/>
        <v>#N/A</v>
      </c>
      <c r="F82" s="86" t="e">
        <f t="shared" si="1"/>
        <v>#N/A</v>
      </c>
      <c r="G82" s="86" t="e">
        <f t="shared" si="2"/>
        <v>#N/A</v>
      </c>
      <c r="H82" s="87" t="e">
        <f t="shared" si="3"/>
        <v>#N/A</v>
      </c>
      <c r="I82" s="86" t="e">
        <f t="shared" si="4"/>
        <v>#N/A</v>
      </c>
      <c r="J82" s="86" t="e">
        <f t="shared" si="6"/>
        <v>#N/A</v>
      </c>
      <c r="K82" s="86" t="e">
        <f t="shared" si="7"/>
        <v>#N/A</v>
      </c>
      <c r="L82" s="87" t="e">
        <f t="shared" si="8"/>
        <v>#N/A</v>
      </c>
      <c r="M82" s="15" t="str">
        <f t="shared" si="5"/>
        <v/>
      </c>
      <c r="N82" s="36"/>
      <c r="O82" s="36"/>
      <c r="P82" s="36"/>
      <c r="Q82" s="36"/>
      <c r="R82" s="36"/>
      <c r="S82" s="36"/>
      <c r="T82" s="36"/>
      <c r="U82" s="36"/>
      <c r="V82" s="36"/>
      <c r="W82" s="36"/>
      <c r="X82" s="37" t="e">
        <f t="shared" si="9"/>
        <v>#N/A</v>
      </c>
      <c r="Y82" s="38" t="str">
        <f t="shared" si="10"/>
        <v/>
      </c>
      <c r="Z82" s="57"/>
      <c r="AA82" s="57"/>
      <c r="AB82" s="57"/>
      <c r="AC82" s="18"/>
      <c r="AD82" s="18"/>
      <c r="AE82" s="18"/>
      <c r="AF82" s="18"/>
      <c r="AG82" s="18"/>
      <c r="AH82" s="18"/>
      <c r="AI82" s="18"/>
      <c r="AJ82" s="18"/>
    </row>
    <row r="83" spans="1:36" ht="15.75" thickBot="1" x14ac:dyDescent="0.3">
      <c r="A83" s="15">
        <v>66</v>
      </c>
      <c r="B83" s="88"/>
      <c r="C83" s="90"/>
      <c r="D83" s="90"/>
      <c r="E83" s="86" t="e">
        <f t="shared" ref="E83:E117" si="11">IF(AND(ISNUMBER(C83),C83&gt;=0,ISNUMBER(D83),D83&gt;0,C83&lt;=D83,ISNUMBER($E$13),$E$13&gt;0),$E$13*C83/D83,NA())</f>
        <v>#N/A</v>
      </c>
      <c r="F83" s="86" t="e">
        <f t="shared" ref="F83:F117" si="12">IF(ISNUMBER(E83),$E$13*$E$10,NA())</f>
        <v>#N/A</v>
      </c>
      <c r="G83" s="86" t="e">
        <f t="shared" ref="G83:G117" si="13">IF(ISNUMBER(E83),$E$13*MAX(0,$E$10-3*$E$12*SQRT($E$10*(1-$E$10)/D83)),NA())</f>
        <v>#N/A</v>
      </c>
      <c r="H83" s="87" t="e">
        <f t="shared" ref="H83:H117" si="14">IF(ISNUMBER(E83),$E$13*($E$10+3*$E$12*SQRT($E$10*(1-$E$10)/D83)),NA())</f>
        <v>#N/A</v>
      </c>
      <c r="I83" s="86" t="e">
        <f t="shared" ref="I83:I117" si="15">IF(AND(ISNUMBER(E82),ISNUMBER(E83)),Y83,NA())</f>
        <v>#N/A</v>
      </c>
      <c r="J83" s="86" t="e">
        <f t="shared" si="6"/>
        <v>#N/A</v>
      </c>
      <c r="K83" s="86" t="e">
        <f t="shared" si="7"/>
        <v>#N/A</v>
      </c>
      <c r="L83" s="87" t="e">
        <f t="shared" si="8"/>
        <v>#N/A</v>
      </c>
      <c r="M83" s="15" t="str">
        <f t="shared" ref="M83:M117" si="16">IF(ISNUMBER(E83),A83,"")</f>
        <v/>
      </c>
      <c r="N83" s="16"/>
      <c r="O83" s="36"/>
      <c r="P83" s="36"/>
      <c r="Q83" s="36"/>
      <c r="R83" s="36"/>
      <c r="S83" s="36"/>
      <c r="T83" s="36"/>
      <c r="U83" s="36"/>
      <c r="V83" s="36"/>
      <c r="W83" s="36"/>
      <c r="X83" s="37" t="e">
        <f t="shared" si="9"/>
        <v>#N/A</v>
      </c>
      <c r="Y83" s="38" t="str">
        <f t="shared" si="10"/>
        <v/>
      </c>
      <c r="Z83" s="57"/>
      <c r="AA83" s="57"/>
      <c r="AB83" s="57"/>
      <c r="AC83" s="18"/>
      <c r="AD83" s="18"/>
      <c r="AE83" s="18"/>
      <c r="AF83" s="18"/>
      <c r="AG83" s="18"/>
      <c r="AH83" s="18"/>
      <c r="AI83" s="18"/>
      <c r="AJ83" s="18"/>
    </row>
    <row r="84" spans="1:36" ht="15.75" thickBot="1" x14ac:dyDescent="0.3">
      <c r="A84" s="15">
        <v>67</v>
      </c>
      <c r="B84" s="88"/>
      <c r="C84" s="90"/>
      <c r="D84" s="90"/>
      <c r="E84" s="86" t="e">
        <f t="shared" si="11"/>
        <v>#N/A</v>
      </c>
      <c r="F84" s="86" t="e">
        <f t="shared" si="12"/>
        <v>#N/A</v>
      </c>
      <c r="G84" s="86" t="e">
        <f t="shared" si="13"/>
        <v>#N/A</v>
      </c>
      <c r="H84" s="87" t="e">
        <f t="shared" si="14"/>
        <v>#N/A</v>
      </c>
      <c r="I84" s="86" t="e">
        <f t="shared" si="15"/>
        <v>#N/A</v>
      </c>
      <c r="J84" s="86" t="e">
        <f t="shared" ref="J84:J117" si="17">IF(ISNUMBER(I84),$E$12,NA())</f>
        <v>#N/A</v>
      </c>
      <c r="K84" s="86" t="e">
        <f t="shared" ref="K84:K117" si="18">IF(AND(ISNUMBER(I84),$P$62&lt;&gt;"Exact - No LCL"),IF($P$62="3 SD",MAX(0,(1-3*SQRT(PI()/2-1))*$E$12),(-NORMINV((1-NORMDIST(-3,0,1,TRUE))/2,0,1)*SQRT(PI()/2))*$E$12),NA())</f>
        <v>#N/A</v>
      </c>
      <c r="L84" s="87" t="e">
        <f t="shared" ref="L84:L117" si="19">IF(ISNUMBER(I84),IF($P$62="3 SD",(1+3*SQRT(PI()/2-1))*$E$12,(-NORMINV((1-NORMDIST(3,0,1,TRUE))/2,0,1)*SQRT(PI()/2))*$E$12),NA())</f>
        <v>#N/A</v>
      </c>
      <c r="M84" s="15" t="str">
        <f t="shared" si="16"/>
        <v/>
      </c>
      <c r="N84" s="16"/>
      <c r="O84" s="36"/>
      <c r="P84" s="36"/>
      <c r="Q84" s="36"/>
      <c r="R84" s="36"/>
      <c r="S84" s="36"/>
      <c r="T84" s="36"/>
      <c r="U84" s="36"/>
      <c r="V84" s="36"/>
      <c r="W84" s="36"/>
      <c r="X84" s="37" t="e">
        <f t="shared" ref="X84:X119" si="20">IF(AND(ISNUMBER(C84),C84&gt;=0,ISNUMBER(D84),D84&gt;0,C84&lt;=D84,ISNUMBER($E$10),$E$10&gt;0,$E$10&gt;0,$E$10&lt;1),(C84/D84-$E$10)/SQRT($E$10*(1-$E$10)/D84),NA())</f>
        <v>#N/A</v>
      </c>
      <c r="Y84" s="38" t="str">
        <f t="shared" ref="Y84:Y117" si="21">IF(AND(ISNUMBER(X83),ISNUMBER(X84)),(SQRT(PI())/2)*ABS(X84-X83),"")</f>
        <v/>
      </c>
      <c r="Z84" s="57"/>
      <c r="AA84" s="57"/>
      <c r="AB84" s="57"/>
      <c r="AC84" s="18"/>
      <c r="AD84" s="18"/>
      <c r="AE84" s="18"/>
      <c r="AF84" s="18"/>
      <c r="AG84" s="18"/>
      <c r="AH84" s="18"/>
      <c r="AI84" s="18"/>
      <c r="AJ84" s="18"/>
    </row>
    <row r="85" spans="1:36" ht="15.75" thickBot="1" x14ac:dyDescent="0.3">
      <c r="A85" s="15">
        <v>68</v>
      </c>
      <c r="B85" s="88"/>
      <c r="C85" s="90"/>
      <c r="D85" s="90"/>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str">
        <f t="shared" si="21"/>
        <v/>
      </c>
      <c r="Z85" s="57"/>
      <c r="AA85" s="57"/>
      <c r="AB85" s="57"/>
      <c r="AC85" s="18"/>
      <c r="AD85" s="18"/>
      <c r="AE85" s="18"/>
      <c r="AF85" s="18"/>
      <c r="AG85" s="18"/>
      <c r="AH85" s="18"/>
      <c r="AI85" s="18"/>
      <c r="AJ85" s="18"/>
    </row>
    <row r="86" spans="1:36" ht="15.75" thickBot="1" x14ac:dyDescent="0.3">
      <c r="A86" s="15">
        <v>69</v>
      </c>
      <c r="B86" s="88"/>
      <c r="C86" s="90"/>
      <c r="D86" s="90"/>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5"/>
      <c r="O86" s="36"/>
      <c r="P86" s="36"/>
      <c r="Q86" s="36"/>
      <c r="R86" s="36"/>
      <c r="S86" s="36"/>
      <c r="T86" s="36"/>
      <c r="U86" s="36"/>
      <c r="V86" s="36"/>
      <c r="W86" s="36"/>
      <c r="X86" s="37" t="e">
        <f t="shared" si="20"/>
        <v>#N/A</v>
      </c>
      <c r="Y86" s="38" t="str">
        <f t="shared" si="21"/>
        <v/>
      </c>
      <c r="Z86" s="57"/>
      <c r="AA86" s="57"/>
      <c r="AB86" s="57"/>
      <c r="AC86" s="18"/>
      <c r="AD86" s="18"/>
      <c r="AE86" s="18"/>
      <c r="AF86" s="18"/>
      <c r="AG86" s="18"/>
      <c r="AH86" s="18"/>
      <c r="AI86" s="18"/>
      <c r="AJ86" s="18"/>
    </row>
    <row r="87" spans="1:36" ht="15.75" thickBot="1" x14ac:dyDescent="0.3">
      <c r="A87" s="15">
        <v>70</v>
      </c>
      <c r="B87" s="88"/>
      <c r="C87" s="90"/>
      <c r="D87" s="90"/>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43"/>
      <c r="O87" s="36"/>
      <c r="P87" s="36"/>
      <c r="Q87" s="36"/>
      <c r="R87" s="36"/>
      <c r="S87" s="36"/>
      <c r="T87" s="36"/>
      <c r="U87" s="36"/>
      <c r="V87" s="36"/>
      <c r="W87" s="36"/>
      <c r="X87" s="37" t="e">
        <f t="shared" si="20"/>
        <v>#N/A</v>
      </c>
      <c r="Y87" s="38" t="str">
        <f t="shared" si="21"/>
        <v/>
      </c>
      <c r="Z87" s="57"/>
      <c r="AA87" s="57"/>
      <c r="AB87" s="57"/>
      <c r="AC87" s="18"/>
      <c r="AD87" s="18"/>
      <c r="AE87" s="18"/>
      <c r="AF87" s="18"/>
      <c r="AG87" s="18"/>
      <c r="AH87" s="18"/>
      <c r="AI87" s="18"/>
      <c r="AJ87" s="18"/>
    </row>
    <row r="88" spans="1:36" ht="15.75" thickBot="1" x14ac:dyDescent="0.3">
      <c r="A88" s="15">
        <v>71</v>
      </c>
      <c r="B88" s="88"/>
      <c r="C88" s="90"/>
      <c r="D88" s="90"/>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5"/>
      <c r="O88" s="36"/>
      <c r="P88" s="36"/>
      <c r="Q88" s="36"/>
      <c r="R88" s="36"/>
      <c r="S88" s="36"/>
      <c r="T88" s="36"/>
      <c r="U88" s="36"/>
      <c r="V88" s="36"/>
      <c r="W88" s="36"/>
      <c r="X88" s="37" t="e">
        <f t="shared" si="20"/>
        <v>#N/A</v>
      </c>
      <c r="Y88" s="38" t="str">
        <f t="shared" si="21"/>
        <v/>
      </c>
      <c r="Z88" s="57"/>
      <c r="AA88" s="57"/>
      <c r="AB88" s="57"/>
      <c r="AC88" s="18"/>
      <c r="AD88" s="18"/>
      <c r="AE88" s="18"/>
      <c r="AF88" s="18"/>
      <c r="AG88" s="18"/>
      <c r="AH88" s="18"/>
      <c r="AI88" s="18"/>
      <c r="AJ88" s="18"/>
    </row>
    <row r="89" spans="1:36" ht="15.75" thickBot="1" x14ac:dyDescent="0.3">
      <c r="A89" s="15">
        <v>72</v>
      </c>
      <c r="B89" s="88"/>
      <c r="C89" s="90"/>
      <c r="D89" s="90"/>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16"/>
      <c r="O89" s="36"/>
      <c r="P89" s="36"/>
      <c r="Q89" s="36"/>
      <c r="R89" s="36"/>
      <c r="S89" s="36"/>
      <c r="T89" s="36"/>
      <c r="U89" s="36"/>
      <c r="V89" s="36"/>
      <c r="W89" s="36"/>
      <c r="X89" s="37" t="e">
        <f t="shared" si="20"/>
        <v>#N/A</v>
      </c>
      <c r="Y89" s="38" t="str">
        <f t="shared" si="21"/>
        <v/>
      </c>
      <c r="Z89" s="57"/>
      <c r="AA89" s="57"/>
      <c r="AB89" s="57"/>
      <c r="AC89" s="18"/>
      <c r="AD89" s="18"/>
      <c r="AE89" s="18"/>
      <c r="AF89" s="18"/>
      <c r="AG89" s="18"/>
      <c r="AH89" s="18"/>
      <c r="AI89" s="18"/>
      <c r="AJ89" s="18"/>
    </row>
    <row r="90" spans="1:36" ht="15.75" thickBot="1" x14ac:dyDescent="0.3">
      <c r="A90" s="15">
        <v>73</v>
      </c>
      <c r="B90" s="88"/>
      <c r="C90" s="90"/>
      <c r="D90" s="90"/>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14"/>
      <c r="O90" s="36"/>
      <c r="P90" s="36"/>
      <c r="Q90" s="36"/>
      <c r="R90" s="36"/>
      <c r="S90" s="36"/>
      <c r="T90" s="36"/>
      <c r="U90" s="36"/>
      <c r="V90" s="36"/>
      <c r="W90" s="36"/>
      <c r="X90" s="37" t="e">
        <f t="shared" si="20"/>
        <v>#N/A</v>
      </c>
      <c r="Y90" s="38" t="str">
        <f t="shared" si="21"/>
        <v/>
      </c>
      <c r="Z90" s="57"/>
      <c r="AA90" s="57"/>
      <c r="AB90" s="57"/>
      <c r="AC90" s="18"/>
      <c r="AD90" s="18"/>
      <c r="AE90" s="18"/>
      <c r="AF90" s="18"/>
      <c r="AG90" s="18"/>
      <c r="AH90" s="18"/>
      <c r="AI90" s="18"/>
      <c r="AJ90" s="18"/>
    </row>
    <row r="91" spans="1:36" ht="15.75" thickBot="1" x14ac:dyDescent="0.3">
      <c r="A91" s="15">
        <v>74</v>
      </c>
      <c r="B91" s="88"/>
      <c r="C91" s="90"/>
      <c r="D91" s="90"/>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14"/>
      <c r="O91" s="36"/>
      <c r="P91" s="36"/>
      <c r="Q91" s="36"/>
      <c r="R91" s="36"/>
      <c r="S91" s="36"/>
      <c r="T91" s="36"/>
      <c r="U91" s="36"/>
      <c r="V91" s="36"/>
      <c r="W91" s="36"/>
      <c r="X91" s="37" t="e">
        <f t="shared" si="20"/>
        <v>#N/A</v>
      </c>
      <c r="Y91" s="38" t="str">
        <f t="shared" si="21"/>
        <v/>
      </c>
      <c r="Z91" s="57"/>
      <c r="AA91" s="57"/>
      <c r="AB91" s="57"/>
      <c r="AC91" s="18"/>
      <c r="AD91" s="18"/>
      <c r="AE91" s="18"/>
      <c r="AF91" s="18"/>
      <c r="AG91" s="18"/>
      <c r="AH91" s="18"/>
      <c r="AI91" s="18"/>
      <c r="AJ91" s="18"/>
    </row>
    <row r="92" spans="1:36" ht="15.75" thickBot="1" x14ac:dyDescent="0.3">
      <c r="A92" s="15">
        <v>75</v>
      </c>
      <c r="B92" s="88"/>
      <c r="C92" s="90"/>
      <c r="D92" s="90"/>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4"/>
      <c r="O92" s="36"/>
      <c r="P92" s="36"/>
      <c r="Q92" s="36"/>
      <c r="R92" s="36"/>
      <c r="S92" s="36"/>
      <c r="T92" s="36"/>
      <c r="U92" s="36"/>
      <c r="V92" s="36"/>
      <c r="W92" s="36"/>
      <c r="X92" s="37" t="e">
        <f t="shared" si="20"/>
        <v>#N/A</v>
      </c>
      <c r="Y92" s="38" t="str">
        <f t="shared" si="21"/>
        <v/>
      </c>
      <c r="Z92" s="57"/>
      <c r="AA92" s="57"/>
      <c r="AB92" s="57"/>
      <c r="AC92" s="18"/>
      <c r="AD92" s="18"/>
      <c r="AE92" s="18"/>
      <c r="AF92" s="18"/>
      <c r="AG92" s="18"/>
      <c r="AH92" s="18"/>
      <c r="AI92" s="18"/>
      <c r="AJ92" s="18"/>
    </row>
    <row r="93" spans="1:36" ht="15.75" thickBot="1" x14ac:dyDescent="0.3">
      <c r="A93" s="15">
        <v>76</v>
      </c>
      <c r="B93" s="88"/>
      <c r="C93" s="90"/>
      <c r="D93" s="90"/>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str">
        <f t="shared" si="21"/>
        <v/>
      </c>
      <c r="Z93" s="57"/>
      <c r="AA93" s="57"/>
      <c r="AB93" s="57"/>
      <c r="AC93" s="18"/>
      <c r="AD93" s="18"/>
      <c r="AE93" s="18"/>
      <c r="AF93" s="18"/>
      <c r="AG93" s="18"/>
      <c r="AH93" s="18"/>
      <c r="AI93" s="18"/>
      <c r="AJ93" s="18"/>
    </row>
    <row r="94" spans="1:36" ht="15.75" thickBot="1" x14ac:dyDescent="0.3">
      <c r="A94" s="15">
        <v>77</v>
      </c>
      <c r="B94" s="88"/>
      <c r="C94" s="90"/>
      <c r="D94" s="90"/>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str">
        <f t="shared" si="21"/>
        <v/>
      </c>
      <c r="Z94" s="57"/>
      <c r="AA94" s="57"/>
      <c r="AB94" s="57"/>
      <c r="AC94" s="18"/>
      <c r="AD94" s="18"/>
      <c r="AE94" s="18"/>
      <c r="AF94" s="18"/>
      <c r="AG94" s="18"/>
      <c r="AH94" s="18"/>
      <c r="AI94" s="18"/>
      <c r="AJ94" s="18"/>
    </row>
    <row r="95" spans="1:36" ht="15.75" thickBot="1" x14ac:dyDescent="0.3">
      <c r="A95" s="15">
        <v>78</v>
      </c>
      <c r="B95" s="88"/>
      <c r="C95" s="90"/>
      <c r="D95" s="90"/>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str">
        <f t="shared" si="21"/>
        <v/>
      </c>
      <c r="Z95" s="57"/>
      <c r="AA95" s="57"/>
      <c r="AB95" s="57"/>
      <c r="AC95" s="18"/>
      <c r="AD95" s="18"/>
      <c r="AE95" s="18"/>
      <c r="AF95" s="18"/>
      <c r="AG95" s="18"/>
      <c r="AH95" s="18"/>
      <c r="AI95" s="18"/>
      <c r="AJ95" s="18"/>
    </row>
    <row r="96" spans="1:36" ht="15.75" thickBot="1" x14ac:dyDescent="0.3">
      <c r="A96" s="15">
        <v>79</v>
      </c>
      <c r="B96" s="88"/>
      <c r="C96" s="90"/>
      <c r="D96" s="90"/>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str">
        <f t="shared" si="21"/>
        <v/>
      </c>
      <c r="Z96" s="57"/>
      <c r="AA96" s="57"/>
      <c r="AB96" s="57"/>
      <c r="AC96" s="18"/>
      <c r="AD96" s="18"/>
      <c r="AE96" s="18"/>
      <c r="AF96" s="18"/>
      <c r="AG96" s="18"/>
      <c r="AH96" s="18"/>
      <c r="AI96" s="18"/>
      <c r="AJ96" s="18"/>
    </row>
    <row r="97" spans="1:36" ht="15.75" thickBot="1" x14ac:dyDescent="0.3">
      <c r="A97" s="15">
        <v>80</v>
      </c>
      <c r="B97" s="88"/>
      <c r="C97" s="90"/>
      <c r="D97" s="90"/>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str">
        <f t="shared" si="21"/>
        <v/>
      </c>
      <c r="Z97" s="57"/>
      <c r="AA97" s="57"/>
      <c r="AB97" s="57"/>
      <c r="AC97" s="18"/>
      <c r="AD97" s="18"/>
      <c r="AE97" s="18"/>
      <c r="AF97" s="18"/>
      <c r="AG97" s="18"/>
      <c r="AH97" s="18"/>
      <c r="AI97" s="18"/>
      <c r="AJ97" s="18"/>
    </row>
    <row r="98" spans="1:36" ht="15.75" thickBot="1" x14ac:dyDescent="0.3">
      <c r="A98" s="15">
        <v>81</v>
      </c>
      <c r="B98" s="88"/>
      <c r="C98" s="90"/>
      <c r="D98" s="90"/>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str">
        <f t="shared" si="21"/>
        <v/>
      </c>
      <c r="Z98" s="57"/>
      <c r="AA98" s="57"/>
      <c r="AB98" s="57"/>
      <c r="AC98" s="18"/>
      <c r="AD98" s="18"/>
      <c r="AE98" s="18"/>
      <c r="AF98" s="18"/>
      <c r="AG98" s="18"/>
      <c r="AH98" s="18"/>
      <c r="AI98" s="18"/>
      <c r="AJ98" s="18"/>
    </row>
    <row r="99" spans="1:36" ht="15.75" thickBot="1" x14ac:dyDescent="0.3">
      <c r="A99" s="15">
        <v>82</v>
      </c>
      <c r="B99" s="88"/>
      <c r="C99" s="90"/>
      <c r="D99" s="90"/>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str">
        <f t="shared" si="21"/>
        <v/>
      </c>
      <c r="Z99" s="57"/>
      <c r="AA99" s="57"/>
      <c r="AB99" s="57"/>
      <c r="AC99" s="18"/>
      <c r="AD99" s="18"/>
      <c r="AE99" s="18"/>
      <c r="AF99" s="18"/>
      <c r="AG99" s="18"/>
      <c r="AH99" s="18"/>
      <c r="AI99" s="18"/>
      <c r="AJ99" s="18"/>
    </row>
    <row r="100" spans="1:36" ht="15.75" thickBot="1" x14ac:dyDescent="0.3">
      <c r="A100" s="15">
        <v>83</v>
      </c>
      <c r="B100" s="88"/>
      <c r="C100" s="90"/>
      <c r="D100" s="90"/>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str">
        <f t="shared" si="21"/>
        <v/>
      </c>
      <c r="Z100" s="57"/>
      <c r="AA100" s="57"/>
      <c r="AB100" s="57"/>
      <c r="AC100" s="18"/>
      <c r="AD100" s="18"/>
      <c r="AE100" s="18"/>
      <c r="AF100" s="18"/>
      <c r="AG100" s="18"/>
      <c r="AH100" s="18"/>
      <c r="AI100" s="18"/>
      <c r="AJ100" s="18"/>
    </row>
    <row r="101" spans="1:36" ht="15.75" thickBot="1" x14ac:dyDescent="0.3">
      <c r="A101" s="15">
        <v>84</v>
      </c>
      <c r="B101" s="88"/>
      <c r="C101" s="90"/>
      <c r="D101" s="90"/>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str">
        <f t="shared" si="21"/>
        <v/>
      </c>
      <c r="Z101" s="57"/>
      <c r="AA101" s="57"/>
      <c r="AB101" s="57"/>
      <c r="AC101" s="18"/>
      <c r="AD101" s="18"/>
      <c r="AE101" s="18"/>
      <c r="AF101" s="18"/>
      <c r="AG101" s="18"/>
      <c r="AH101" s="18"/>
      <c r="AI101" s="18"/>
      <c r="AJ101" s="18"/>
    </row>
    <row r="102" spans="1:36" ht="15.75" thickBot="1" x14ac:dyDescent="0.3">
      <c r="A102" s="15">
        <v>85</v>
      </c>
      <c r="B102" s="88"/>
      <c r="C102" s="90"/>
      <c r="D102" s="90"/>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str">
        <f t="shared" si="21"/>
        <v/>
      </c>
      <c r="Z102" s="57"/>
      <c r="AA102" s="57"/>
      <c r="AB102" s="57"/>
      <c r="AC102" s="18"/>
      <c r="AD102" s="18"/>
      <c r="AE102" s="18"/>
      <c r="AF102" s="18"/>
      <c r="AG102" s="18"/>
      <c r="AH102" s="18"/>
      <c r="AI102" s="18"/>
      <c r="AJ102" s="18"/>
    </row>
    <row r="103" spans="1:36" ht="15.75" thickBot="1" x14ac:dyDescent="0.3">
      <c r="A103" s="15">
        <v>86</v>
      </c>
      <c r="B103" s="88"/>
      <c r="C103" s="90"/>
      <c r="D103" s="90"/>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str">
        <f t="shared" si="21"/>
        <v/>
      </c>
      <c r="Z103" s="57"/>
      <c r="AA103" s="57"/>
      <c r="AB103" s="57"/>
      <c r="AC103" s="18"/>
      <c r="AD103" s="18"/>
      <c r="AE103" s="18"/>
      <c r="AF103" s="18"/>
      <c r="AG103" s="18"/>
      <c r="AH103" s="18"/>
      <c r="AI103" s="18"/>
      <c r="AJ103" s="18"/>
    </row>
    <row r="104" spans="1:36" ht="15.75" thickBot="1" x14ac:dyDescent="0.3">
      <c r="A104" s="15">
        <v>87</v>
      </c>
      <c r="B104" s="88"/>
      <c r="C104" s="90"/>
      <c r="D104" s="90"/>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str">
        <f t="shared" si="21"/>
        <v/>
      </c>
      <c r="Z104" s="57"/>
      <c r="AA104" s="57"/>
      <c r="AB104" s="57"/>
      <c r="AC104" s="18"/>
      <c r="AD104" s="18"/>
      <c r="AE104" s="18"/>
      <c r="AF104" s="18"/>
      <c r="AG104" s="18"/>
      <c r="AH104" s="18"/>
      <c r="AI104" s="18"/>
      <c r="AJ104" s="18"/>
    </row>
    <row r="105" spans="1:36" ht="15.75" thickBot="1" x14ac:dyDescent="0.3">
      <c r="A105" s="15">
        <v>88</v>
      </c>
      <c r="B105" s="88"/>
      <c r="C105" s="90"/>
      <c r="D105" s="90"/>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str">
        <f t="shared" si="21"/>
        <v/>
      </c>
      <c r="Z105" s="57"/>
      <c r="AA105" s="57"/>
      <c r="AB105" s="57"/>
      <c r="AC105" s="18"/>
      <c r="AD105" s="18"/>
      <c r="AE105" s="18"/>
      <c r="AF105" s="18"/>
      <c r="AG105" s="18"/>
      <c r="AH105" s="18"/>
      <c r="AI105" s="18"/>
      <c r="AJ105" s="18"/>
    </row>
    <row r="106" spans="1:36" ht="15.75" thickBot="1" x14ac:dyDescent="0.3">
      <c r="A106" s="15">
        <v>89</v>
      </c>
      <c r="B106" s="88"/>
      <c r="C106" s="90"/>
      <c r="D106" s="90"/>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str">
        <f t="shared" si="21"/>
        <v/>
      </c>
      <c r="Z106" s="57"/>
      <c r="AA106" s="57"/>
      <c r="AB106" s="57"/>
      <c r="AC106" s="18"/>
      <c r="AD106" s="53"/>
      <c r="AE106" s="18"/>
      <c r="AF106" s="18"/>
      <c r="AG106" s="18"/>
      <c r="AH106" s="18"/>
      <c r="AI106" s="18"/>
      <c r="AJ106" s="18"/>
    </row>
    <row r="107" spans="1:36" ht="15.75" thickBot="1" x14ac:dyDescent="0.3">
      <c r="A107" s="15">
        <v>90</v>
      </c>
      <c r="B107" s="88"/>
      <c r="C107" s="90"/>
      <c r="D107" s="90"/>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str">
        <f t="shared" si="21"/>
        <v/>
      </c>
      <c r="Z107" s="57"/>
      <c r="AA107" s="57"/>
      <c r="AB107" s="57"/>
      <c r="AC107" s="18"/>
      <c r="AD107" s="18"/>
      <c r="AE107" s="18"/>
      <c r="AF107" s="18"/>
      <c r="AG107" s="18"/>
      <c r="AH107" s="18"/>
      <c r="AI107" s="18"/>
      <c r="AJ107" s="18"/>
    </row>
    <row r="108" spans="1:36" ht="15.75" thickBot="1" x14ac:dyDescent="0.3">
      <c r="A108" s="15">
        <v>91</v>
      </c>
      <c r="B108" s="88"/>
      <c r="C108" s="90"/>
      <c r="D108" s="90"/>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str">
        <f t="shared" si="21"/>
        <v/>
      </c>
      <c r="Z108" s="57"/>
      <c r="AA108" s="57"/>
      <c r="AB108" s="57"/>
      <c r="AC108" s="18"/>
      <c r="AD108" s="18"/>
      <c r="AE108" s="18"/>
      <c r="AF108" s="18"/>
      <c r="AG108" s="18"/>
      <c r="AH108" s="18"/>
      <c r="AI108" s="18"/>
      <c r="AJ108" s="18"/>
    </row>
    <row r="109" spans="1:36" ht="15.75" thickBot="1" x14ac:dyDescent="0.3">
      <c r="A109" s="15">
        <v>92</v>
      </c>
      <c r="B109" s="88"/>
      <c r="C109" s="90"/>
      <c r="D109" s="90"/>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str">
        <f t="shared" si="21"/>
        <v/>
      </c>
      <c r="Z109" s="57"/>
      <c r="AA109" s="57"/>
      <c r="AB109" s="57"/>
      <c r="AC109" s="18"/>
      <c r="AD109" s="18"/>
      <c r="AE109" s="18"/>
      <c r="AF109" s="18"/>
      <c r="AG109" s="18"/>
      <c r="AH109" s="18"/>
      <c r="AI109" s="18"/>
      <c r="AJ109" s="18"/>
    </row>
    <row r="110" spans="1:36" ht="15.75" thickBot="1" x14ac:dyDescent="0.3">
      <c r="A110" s="15">
        <v>93</v>
      </c>
      <c r="B110" s="88"/>
      <c r="C110" s="90"/>
      <c r="D110" s="90"/>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str">
        <f t="shared" si="21"/>
        <v/>
      </c>
      <c r="Z110" s="57"/>
      <c r="AA110" s="57"/>
      <c r="AB110" s="57"/>
      <c r="AC110" s="18"/>
      <c r="AD110" s="18"/>
      <c r="AE110" s="18"/>
      <c r="AF110" s="18"/>
      <c r="AG110" s="18"/>
      <c r="AH110" s="18"/>
      <c r="AI110" s="18"/>
      <c r="AJ110" s="18"/>
    </row>
    <row r="111" spans="1:36" ht="15.75" thickBot="1" x14ac:dyDescent="0.3">
      <c r="A111" s="15">
        <v>94</v>
      </c>
      <c r="B111" s="88"/>
      <c r="C111" s="90"/>
      <c r="D111" s="90"/>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str">
        <f t="shared" si="21"/>
        <v/>
      </c>
      <c r="Z111" s="57"/>
      <c r="AA111" s="57"/>
      <c r="AB111" s="57"/>
      <c r="AC111" s="18"/>
      <c r="AD111" s="18"/>
      <c r="AE111" s="18"/>
      <c r="AF111" s="18"/>
      <c r="AG111" s="18"/>
      <c r="AH111" s="18"/>
      <c r="AI111" s="18"/>
      <c r="AJ111" s="18"/>
    </row>
    <row r="112" spans="1:36" ht="15.75" thickBot="1" x14ac:dyDescent="0.3">
      <c r="A112" s="15">
        <v>95</v>
      </c>
      <c r="B112" s="88"/>
      <c r="C112" s="90"/>
      <c r="D112" s="90"/>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36"/>
      <c r="P112" s="36"/>
      <c r="Q112" s="36"/>
      <c r="R112" s="36"/>
      <c r="S112" s="36"/>
      <c r="T112" s="36"/>
      <c r="U112" s="36"/>
      <c r="V112" s="36"/>
      <c r="W112" s="36"/>
      <c r="X112" s="37" t="e">
        <f t="shared" si="20"/>
        <v>#N/A</v>
      </c>
      <c r="Y112" s="38" t="str">
        <f t="shared" si="21"/>
        <v/>
      </c>
      <c r="Z112" s="57"/>
      <c r="AA112" s="57"/>
      <c r="AB112" s="57"/>
      <c r="AC112" s="18"/>
      <c r="AD112" s="18"/>
      <c r="AE112" s="18"/>
      <c r="AF112" s="18"/>
      <c r="AG112" s="18"/>
      <c r="AH112" s="18"/>
      <c r="AI112" s="18"/>
      <c r="AJ112" s="18"/>
    </row>
    <row r="113" spans="1:36" ht="15.75" thickBot="1" x14ac:dyDescent="0.3">
      <c r="A113" s="15">
        <v>96</v>
      </c>
      <c r="B113" s="88"/>
      <c r="C113" s="90"/>
      <c r="D113" s="90"/>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36"/>
      <c r="P113" s="36"/>
      <c r="Q113" s="36"/>
      <c r="R113" s="36"/>
      <c r="S113" s="36"/>
      <c r="T113" s="36"/>
      <c r="U113" s="36"/>
      <c r="V113" s="36"/>
      <c r="W113" s="36"/>
      <c r="X113" s="37" t="e">
        <f t="shared" si="20"/>
        <v>#N/A</v>
      </c>
      <c r="Y113" s="38" t="str">
        <f t="shared" si="21"/>
        <v/>
      </c>
      <c r="Z113" s="57"/>
      <c r="AA113" s="57"/>
      <c r="AB113" s="57"/>
      <c r="AC113" s="18"/>
      <c r="AD113" s="18"/>
      <c r="AE113" s="18"/>
      <c r="AF113" s="18"/>
      <c r="AG113" s="18"/>
      <c r="AH113" s="18"/>
      <c r="AI113" s="18"/>
      <c r="AJ113" s="18"/>
    </row>
    <row r="114" spans="1:36" ht="15.75" thickBot="1" x14ac:dyDescent="0.3">
      <c r="A114" s="15">
        <v>97</v>
      </c>
      <c r="B114" s="88"/>
      <c r="C114" s="90"/>
      <c r="D114" s="90"/>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36"/>
      <c r="P114" s="36"/>
      <c r="Q114" s="36"/>
      <c r="R114" s="36"/>
      <c r="S114" s="36"/>
      <c r="T114" s="36"/>
      <c r="U114" s="36"/>
      <c r="V114" s="36"/>
      <c r="W114" s="36"/>
      <c r="X114" s="37" t="e">
        <f t="shared" si="20"/>
        <v>#N/A</v>
      </c>
      <c r="Y114" s="38" t="str">
        <f t="shared" si="21"/>
        <v/>
      </c>
      <c r="Z114" s="57"/>
      <c r="AA114" s="57"/>
      <c r="AB114" s="57"/>
      <c r="AC114" s="18"/>
      <c r="AD114" s="18"/>
      <c r="AE114" s="18"/>
      <c r="AF114" s="18"/>
      <c r="AG114" s="18"/>
      <c r="AH114" s="18"/>
      <c r="AI114" s="18"/>
      <c r="AJ114" s="18"/>
    </row>
    <row r="115" spans="1:36" ht="15.75" thickBot="1" x14ac:dyDescent="0.3">
      <c r="A115" s="15">
        <v>98</v>
      </c>
      <c r="B115" s="88"/>
      <c r="C115" s="90"/>
      <c r="D115" s="90"/>
      <c r="E115" s="86" t="e">
        <f t="shared" si="11"/>
        <v>#N/A</v>
      </c>
      <c r="F115" s="86" t="e">
        <f t="shared" si="12"/>
        <v>#N/A</v>
      </c>
      <c r="G115" s="86" t="e">
        <f t="shared" si="13"/>
        <v>#N/A</v>
      </c>
      <c r="H115" s="87" t="e">
        <f t="shared" si="14"/>
        <v>#N/A</v>
      </c>
      <c r="I115" s="86" t="e">
        <f t="shared" si="15"/>
        <v>#N/A</v>
      </c>
      <c r="J115" s="86" t="e">
        <f t="shared" si="17"/>
        <v>#N/A</v>
      </c>
      <c r="K115" s="86" t="e">
        <f t="shared" si="18"/>
        <v>#N/A</v>
      </c>
      <c r="L115" s="87" t="e">
        <f t="shared" si="19"/>
        <v>#N/A</v>
      </c>
      <c r="M115" s="15" t="str">
        <f t="shared" si="16"/>
        <v/>
      </c>
      <c r="N115" s="36"/>
      <c r="O115" s="5"/>
      <c r="P115" s="5"/>
      <c r="Q115" s="5"/>
      <c r="R115" s="5"/>
      <c r="S115" s="5"/>
      <c r="T115" s="5"/>
      <c r="U115" s="5"/>
      <c r="V115" s="5"/>
      <c r="W115" s="5"/>
      <c r="X115" s="37" t="e">
        <f t="shared" si="20"/>
        <v>#N/A</v>
      </c>
      <c r="Y115" s="38" t="str">
        <f t="shared" si="21"/>
        <v/>
      </c>
      <c r="Z115" s="57"/>
      <c r="AA115" s="57"/>
      <c r="AB115" s="57"/>
    </row>
    <row r="116" spans="1:36" ht="15.75" thickBot="1" x14ac:dyDescent="0.3">
      <c r="A116" s="15">
        <v>99</v>
      </c>
      <c r="B116" s="88"/>
      <c r="C116" s="90"/>
      <c r="D116" s="90"/>
      <c r="E116" s="86" t="e">
        <f t="shared" si="11"/>
        <v>#N/A</v>
      </c>
      <c r="F116" s="86" t="e">
        <f t="shared" si="12"/>
        <v>#N/A</v>
      </c>
      <c r="G116" s="86" t="e">
        <f t="shared" si="13"/>
        <v>#N/A</v>
      </c>
      <c r="H116" s="87" t="e">
        <f t="shared" si="14"/>
        <v>#N/A</v>
      </c>
      <c r="I116" s="86" t="e">
        <f t="shared" si="15"/>
        <v>#N/A</v>
      </c>
      <c r="J116" s="86" t="e">
        <f t="shared" si="17"/>
        <v>#N/A</v>
      </c>
      <c r="K116" s="86" t="e">
        <f t="shared" si="18"/>
        <v>#N/A</v>
      </c>
      <c r="L116" s="87" t="e">
        <f t="shared" si="19"/>
        <v>#N/A</v>
      </c>
      <c r="M116" s="15" t="str">
        <f t="shared" si="16"/>
        <v/>
      </c>
      <c r="N116" s="36"/>
      <c r="O116" s="9"/>
      <c r="P116" s="9"/>
      <c r="Q116" s="9"/>
      <c r="R116" s="5"/>
      <c r="S116" s="5"/>
      <c r="T116" s="5"/>
      <c r="U116" s="5"/>
      <c r="V116" s="5"/>
      <c r="W116" s="5"/>
      <c r="X116" s="37" t="e">
        <f t="shared" si="20"/>
        <v>#N/A</v>
      </c>
      <c r="Y116" s="38" t="str">
        <f t="shared" si="21"/>
        <v/>
      </c>
      <c r="Z116" s="57"/>
      <c r="AA116" s="57"/>
      <c r="AB116" s="57"/>
    </row>
    <row r="117" spans="1:36" ht="15.75" thickBot="1" x14ac:dyDescent="0.3">
      <c r="A117" s="15">
        <v>100</v>
      </c>
      <c r="B117" s="88"/>
      <c r="C117" s="90"/>
      <c r="D117" s="90"/>
      <c r="E117" s="86" t="e">
        <f t="shared" si="11"/>
        <v>#N/A</v>
      </c>
      <c r="F117" s="86" t="e">
        <f t="shared" si="12"/>
        <v>#N/A</v>
      </c>
      <c r="G117" s="86" t="e">
        <f t="shared" si="13"/>
        <v>#N/A</v>
      </c>
      <c r="H117" s="87" t="e">
        <f t="shared" si="14"/>
        <v>#N/A</v>
      </c>
      <c r="I117" s="86" t="e">
        <f t="shared" si="15"/>
        <v>#N/A</v>
      </c>
      <c r="J117" s="86" t="e">
        <f t="shared" si="17"/>
        <v>#N/A</v>
      </c>
      <c r="K117" s="86" t="e">
        <f t="shared" si="18"/>
        <v>#N/A</v>
      </c>
      <c r="L117" s="87" t="e">
        <f t="shared" si="19"/>
        <v>#N/A</v>
      </c>
      <c r="M117" s="15" t="str">
        <f t="shared" si="16"/>
        <v/>
      </c>
      <c r="N117" s="36"/>
      <c r="O117" s="9"/>
      <c r="P117" s="9"/>
      <c r="Q117" s="9"/>
      <c r="R117" s="5"/>
      <c r="S117" s="5"/>
      <c r="T117" s="5"/>
      <c r="U117" s="5"/>
      <c r="V117" s="5"/>
      <c r="W117" s="5"/>
      <c r="X117" s="37" t="e">
        <f t="shared" si="20"/>
        <v>#N/A</v>
      </c>
      <c r="Y117" s="38" t="str">
        <f t="shared" si="21"/>
        <v/>
      </c>
      <c r="Z117" s="57"/>
      <c r="AA117" s="57"/>
      <c r="AB117" s="57"/>
    </row>
    <row r="118" spans="1:36" x14ac:dyDescent="0.25">
      <c r="A118" s="5"/>
      <c r="B118" s="5"/>
      <c r="C118" s="5"/>
      <c r="D118" s="5"/>
      <c r="E118" s="5"/>
      <c r="F118" s="5"/>
      <c r="G118" s="5"/>
      <c r="H118" s="5"/>
      <c r="I118" s="5"/>
      <c r="J118" s="5"/>
      <c r="K118" s="5"/>
      <c r="L118" s="5"/>
      <c r="M118" s="5"/>
      <c r="N118" s="36"/>
      <c r="O118" s="5"/>
      <c r="P118" s="5"/>
      <c r="Q118" s="5"/>
      <c r="R118" s="5"/>
      <c r="S118" s="5"/>
      <c r="T118" s="5"/>
      <c r="U118" s="5"/>
      <c r="V118" s="5"/>
      <c r="W118" s="5"/>
      <c r="X118" s="37"/>
      <c r="Y118" s="38"/>
    </row>
    <row r="119" spans="1:36" x14ac:dyDescent="0.25">
      <c r="N119" s="18"/>
      <c r="X119" s="37" t="e">
        <f t="shared" si="20"/>
        <v>#N/A</v>
      </c>
      <c r="Y119" s="38" t="e">
        <f t="shared" ref="Y119" si="22">IF(AND(ISNUMBER(X118),ISNUMBER(X119)),(SQRT(PI())/2)*ABS(X119-X118),NA())</f>
        <v>#N/A</v>
      </c>
    </row>
    <row r="120" spans="1:36" x14ac:dyDescent="0.25">
      <c r="N120" s="18"/>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algorithmName="SHA-512" hashValue="5yIK/4gP5mMVJlILYC3/CNNSCFxlB029yubftiSbXh6ol8/frrcM5tUW6UxHaZTHCmaX6L5Ca6kAIPFsLRc8Pg==" saltValue="mzGaA4rnNsUVliVWbFRYFA==" spinCount="100000" sheet="1" scenarios="1" formatCells="0"/>
  <mergeCells count="8">
    <mergeCell ref="N62:O62"/>
    <mergeCell ref="I16:L16"/>
    <mergeCell ref="C7:D7"/>
    <mergeCell ref="C8:D8"/>
    <mergeCell ref="C9:D9"/>
    <mergeCell ref="C10:D10"/>
    <mergeCell ref="C14:D14"/>
    <mergeCell ref="E16:H16"/>
  </mergeCells>
  <conditionalFormatting sqref="E19">
    <cfRule type="cellIs" dxfId="795" priority="592" stopIfTrue="1" operator="greaterThan">
      <formula>$H$19</formula>
    </cfRule>
    <cfRule type="cellIs" dxfId="794" priority="593" stopIfTrue="1" operator="lessThan">
      <formula>$G$19</formula>
    </cfRule>
  </conditionalFormatting>
  <conditionalFormatting sqref="E20">
    <cfRule type="cellIs" dxfId="793" priority="590" stopIfTrue="1" operator="greaterThan">
      <formula>$H$20</formula>
    </cfRule>
    <cfRule type="cellIs" dxfId="792" priority="591" stopIfTrue="1" operator="lessThan">
      <formula>$G$20</formula>
    </cfRule>
  </conditionalFormatting>
  <conditionalFormatting sqref="E22">
    <cfRule type="cellIs" dxfId="791" priority="587" stopIfTrue="1" operator="greaterThan">
      <formula>$H$22</formula>
    </cfRule>
    <cfRule type="cellIs" dxfId="790" priority="588" stopIfTrue="1" operator="lessThan">
      <formula>$G$22</formula>
    </cfRule>
  </conditionalFormatting>
  <conditionalFormatting sqref="E23">
    <cfRule type="cellIs" dxfId="789" priority="585" stopIfTrue="1" operator="greaterThan">
      <formula>$H$23</formula>
    </cfRule>
    <cfRule type="cellIs" dxfId="788" priority="586" stopIfTrue="1" operator="lessThan">
      <formula>$G$23</formula>
    </cfRule>
  </conditionalFormatting>
  <conditionalFormatting sqref="E24">
    <cfRule type="cellIs" dxfId="787" priority="583" stopIfTrue="1" operator="greaterThan">
      <formula>$H$24</formula>
    </cfRule>
    <cfRule type="cellIs" dxfId="786" priority="584" stopIfTrue="1" operator="lessThan">
      <formula>$G$24</formula>
    </cfRule>
  </conditionalFormatting>
  <conditionalFormatting sqref="E25">
    <cfRule type="cellIs" dxfId="785" priority="581" stopIfTrue="1" operator="greaterThan">
      <formula>$H$25</formula>
    </cfRule>
    <cfRule type="cellIs" dxfId="784" priority="582" stopIfTrue="1" operator="lessThan">
      <formula>$G$25</formula>
    </cfRule>
  </conditionalFormatting>
  <conditionalFormatting sqref="E21">
    <cfRule type="cellIs" dxfId="783" priority="579" stopIfTrue="1" operator="greaterThan">
      <formula>$H$21</formula>
    </cfRule>
    <cfRule type="cellIs" dxfId="782" priority="580" stopIfTrue="1" operator="lessThan">
      <formula>$G$21</formula>
    </cfRule>
  </conditionalFormatting>
  <conditionalFormatting sqref="E117">
    <cfRule type="cellIs" dxfId="781" priority="577" stopIfTrue="1" operator="greaterThan">
      <formula>$H$117</formula>
    </cfRule>
    <cfRule type="cellIs" dxfId="780" priority="578" stopIfTrue="1" operator="lessThan">
      <formula>$G$117</formula>
    </cfRule>
  </conditionalFormatting>
  <conditionalFormatting sqref="E116">
    <cfRule type="cellIs" dxfId="779" priority="575" stopIfTrue="1" operator="greaterThan">
      <formula>$H$116</formula>
    </cfRule>
    <cfRule type="cellIs" dxfId="778" priority="576" stopIfTrue="1" operator="lessThan">
      <formula>$G$116</formula>
    </cfRule>
  </conditionalFormatting>
  <conditionalFormatting sqref="E115">
    <cfRule type="cellIs" dxfId="777" priority="573" stopIfTrue="1" operator="greaterThan">
      <formula>$H$115</formula>
    </cfRule>
    <cfRule type="cellIs" dxfId="776" priority="574" stopIfTrue="1" operator="lessThan">
      <formula>$G$115</formula>
    </cfRule>
  </conditionalFormatting>
  <conditionalFormatting sqref="E114">
    <cfRule type="cellIs" dxfId="775" priority="571" stopIfTrue="1" operator="greaterThan">
      <formula>$H$114</formula>
    </cfRule>
    <cfRule type="cellIs" dxfId="774" priority="572" stopIfTrue="1" operator="lessThan">
      <formula>$G$114</formula>
    </cfRule>
  </conditionalFormatting>
  <conditionalFormatting sqref="E113">
    <cfRule type="cellIs" dxfId="773" priority="569" stopIfTrue="1" operator="greaterThan">
      <formula>$H$113</formula>
    </cfRule>
    <cfRule type="cellIs" dxfId="772" priority="570" stopIfTrue="1" operator="lessThan">
      <formula>$G$113</formula>
    </cfRule>
  </conditionalFormatting>
  <conditionalFormatting sqref="E112">
    <cfRule type="cellIs" dxfId="771" priority="567" stopIfTrue="1" operator="greaterThan">
      <formula>$H$112</formula>
    </cfRule>
    <cfRule type="cellIs" dxfId="770" priority="568" stopIfTrue="1" operator="lessThan">
      <formula>$G$112</formula>
    </cfRule>
  </conditionalFormatting>
  <conditionalFormatting sqref="E111">
    <cfRule type="cellIs" dxfId="769" priority="565" stopIfTrue="1" operator="greaterThan">
      <formula>$H$111</formula>
    </cfRule>
    <cfRule type="cellIs" dxfId="768" priority="566" stopIfTrue="1" operator="lessThan">
      <formula>$G$111</formula>
    </cfRule>
  </conditionalFormatting>
  <conditionalFormatting sqref="E110">
    <cfRule type="cellIs" dxfId="767" priority="563" stopIfTrue="1" operator="greaterThan">
      <formula>$H$110</formula>
    </cfRule>
    <cfRule type="cellIs" dxfId="766" priority="564" stopIfTrue="1" operator="lessThan">
      <formula>$G$110</formula>
    </cfRule>
  </conditionalFormatting>
  <conditionalFormatting sqref="E109">
    <cfRule type="cellIs" dxfId="765" priority="561" stopIfTrue="1" operator="greaterThan">
      <formula>$H$109</formula>
    </cfRule>
    <cfRule type="cellIs" dxfId="764" priority="562" stopIfTrue="1" operator="lessThan">
      <formula>$G$109</formula>
    </cfRule>
  </conditionalFormatting>
  <conditionalFormatting sqref="E108">
    <cfRule type="cellIs" dxfId="763" priority="559" stopIfTrue="1" operator="greaterThan">
      <formula>$H$108</formula>
    </cfRule>
    <cfRule type="cellIs" dxfId="762" priority="560" stopIfTrue="1" operator="lessThan">
      <formula>$G$108</formula>
    </cfRule>
  </conditionalFormatting>
  <conditionalFormatting sqref="E107">
    <cfRule type="cellIs" dxfId="761" priority="557" stopIfTrue="1" operator="greaterThan">
      <formula>$H$107</formula>
    </cfRule>
    <cfRule type="cellIs" dxfId="760" priority="558" stopIfTrue="1" operator="lessThan">
      <formula>$G$107</formula>
    </cfRule>
  </conditionalFormatting>
  <conditionalFormatting sqref="E106">
    <cfRule type="cellIs" dxfId="759" priority="555" stopIfTrue="1" operator="greaterThan">
      <formula>$H$106</formula>
    </cfRule>
    <cfRule type="cellIs" dxfId="758" priority="556" stopIfTrue="1" operator="lessThan">
      <formula>$G$106</formula>
    </cfRule>
  </conditionalFormatting>
  <conditionalFormatting sqref="E105">
    <cfRule type="cellIs" dxfId="757" priority="553" stopIfTrue="1" operator="greaterThan">
      <formula>$H$105</formula>
    </cfRule>
    <cfRule type="cellIs" dxfId="756" priority="554" stopIfTrue="1" operator="lessThan">
      <formula>$G$105</formula>
    </cfRule>
  </conditionalFormatting>
  <conditionalFormatting sqref="E104">
    <cfRule type="cellIs" dxfId="755" priority="551" stopIfTrue="1" operator="greaterThan">
      <formula>$H$104</formula>
    </cfRule>
    <cfRule type="cellIs" dxfId="754" priority="552" stopIfTrue="1" operator="lessThan">
      <formula>$G$104</formula>
    </cfRule>
  </conditionalFormatting>
  <conditionalFormatting sqref="E103">
    <cfRule type="cellIs" dxfId="753" priority="549" stopIfTrue="1" operator="greaterThan">
      <formula>$H$103</formula>
    </cfRule>
    <cfRule type="cellIs" dxfId="752" priority="550" stopIfTrue="1" operator="lessThan">
      <formula>$G$103</formula>
    </cfRule>
  </conditionalFormatting>
  <conditionalFormatting sqref="E102">
    <cfRule type="cellIs" dxfId="751" priority="547" stopIfTrue="1" operator="greaterThan">
      <formula>$H$102</formula>
    </cfRule>
    <cfRule type="cellIs" dxfId="750" priority="548" stopIfTrue="1" operator="lessThan">
      <formula>$G$102</formula>
    </cfRule>
  </conditionalFormatting>
  <conditionalFormatting sqref="E101">
    <cfRule type="cellIs" dxfId="749" priority="545" stopIfTrue="1" operator="greaterThan">
      <formula>$H$101</formula>
    </cfRule>
    <cfRule type="cellIs" dxfId="748" priority="546" stopIfTrue="1" operator="lessThan">
      <formula>$G$101</formula>
    </cfRule>
  </conditionalFormatting>
  <conditionalFormatting sqref="E100">
    <cfRule type="cellIs" dxfId="747" priority="543" stopIfTrue="1" operator="greaterThan">
      <formula>$H$100</formula>
    </cfRule>
    <cfRule type="cellIs" dxfId="746" priority="544" stopIfTrue="1" operator="lessThan">
      <formula>$G$100</formula>
    </cfRule>
  </conditionalFormatting>
  <conditionalFormatting sqref="E99">
    <cfRule type="cellIs" dxfId="745" priority="541" stopIfTrue="1" operator="greaterThan">
      <formula>$H$99</formula>
    </cfRule>
    <cfRule type="cellIs" dxfId="744" priority="542" stopIfTrue="1" operator="lessThan">
      <formula>$G$99</formula>
    </cfRule>
  </conditionalFormatting>
  <conditionalFormatting sqref="E98">
    <cfRule type="cellIs" dxfId="743" priority="539" stopIfTrue="1" operator="greaterThan">
      <formula>$H$98</formula>
    </cfRule>
    <cfRule type="cellIs" dxfId="742" priority="540" stopIfTrue="1" operator="lessThan">
      <formula>$G$98</formula>
    </cfRule>
  </conditionalFormatting>
  <conditionalFormatting sqref="E97">
    <cfRule type="cellIs" dxfId="741" priority="537" stopIfTrue="1" operator="greaterThan">
      <formula>$H$97</formula>
    </cfRule>
    <cfRule type="cellIs" dxfId="740" priority="538" stopIfTrue="1" operator="lessThan">
      <formula>$G$97</formula>
    </cfRule>
  </conditionalFormatting>
  <conditionalFormatting sqref="E96">
    <cfRule type="cellIs" dxfId="739" priority="535" stopIfTrue="1" operator="greaterThan">
      <formula>$H$96</formula>
    </cfRule>
    <cfRule type="cellIs" dxfId="738" priority="536" stopIfTrue="1" operator="lessThan">
      <formula>$G$96</formula>
    </cfRule>
  </conditionalFormatting>
  <conditionalFormatting sqref="E95">
    <cfRule type="cellIs" dxfId="737" priority="533" stopIfTrue="1" operator="greaterThan">
      <formula>$H$95</formula>
    </cfRule>
    <cfRule type="cellIs" dxfId="736" priority="534" stopIfTrue="1" operator="lessThan">
      <formula>$G$95</formula>
    </cfRule>
  </conditionalFormatting>
  <conditionalFormatting sqref="E94">
    <cfRule type="cellIs" dxfId="735" priority="531" stopIfTrue="1" operator="greaterThan">
      <formula>$H$94</formula>
    </cfRule>
    <cfRule type="cellIs" dxfId="734" priority="532" stopIfTrue="1" operator="lessThan">
      <formula>$G$94</formula>
    </cfRule>
  </conditionalFormatting>
  <conditionalFormatting sqref="E93">
    <cfRule type="cellIs" dxfId="733" priority="529" stopIfTrue="1" operator="greaterThan">
      <formula>$H$93</formula>
    </cfRule>
    <cfRule type="cellIs" dxfId="732" priority="530" stopIfTrue="1" operator="lessThan">
      <formula>$G$93</formula>
    </cfRule>
  </conditionalFormatting>
  <conditionalFormatting sqref="E92">
    <cfRule type="cellIs" dxfId="731" priority="527" stopIfTrue="1" operator="greaterThan">
      <formula>$H$92</formula>
    </cfRule>
    <cfRule type="cellIs" dxfId="730" priority="528" stopIfTrue="1" operator="lessThan">
      <formula>$G$92</formula>
    </cfRule>
  </conditionalFormatting>
  <conditionalFormatting sqref="E91">
    <cfRule type="cellIs" dxfId="729" priority="525" stopIfTrue="1" operator="greaterThan">
      <formula>$H$91</formula>
    </cfRule>
    <cfRule type="cellIs" dxfId="728" priority="526" stopIfTrue="1" operator="lessThan">
      <formula>$G$91</formula>
    </cfRule>
  </conditionalFormatting>
  <conditionalFormatting sqref="E90">
    <cfRule type="cellIs" dxfId="727" priority="523" stopIfTrue="1" operator="greaterThan">
      <formula>$H$90</formula>
    </cfRule>
    <cfRule type="cellIs" dxfId="726" priority="524" stopIfTrue="1" operator="lessThan">
      <formula>$G$90</formula>
    </cfRule>
  </conditionalFormatting>
  <conditionalFormatting sqref="E89">
    <cfRule type="cellIs" dxfId="725" priority="521" stopIfTrue="1" operator="greaterThan">
      <formula>$H$89</formula>
    </cfRule>
    <cfRule type="cellIs" dxfId="724" priority="522" stopIfTrue="1" operator="lessThan">
      <formula>$G$89</formula>
    </cfRule>
  </conditionalFormatting>
  <conditionalFormatting sqref="E88">
    <cfRule type="cellIs" dxfId="723" priority="519" stopIfTrue="1" operator="greaterThan">
      <formula>$H$88</formula>
    </cfRule>
    <cfRule type="cellIs" dxfId="722" priority="520" stopIfTrue="1" operator="lessThan">
      <formula>$G$88</formula>
    </cfRule>
  </conditionalFormatting>
  <conditionalFormatting sqref="E87">
    <cfRule type="cellIs" dxfId="721" priority="517" stopIfTrue="1" operator="greaterThan">
      <formula>$H$87</formula>
    </cfRule>
    <cfRule type="cellIs" dxfId="720" priority="518" stopIfTrue="1" operator="lessThan">
      <formula>$G$87</formula>
    </cfRule>
  </conditionalFormatting>
  <conditionalFormatting sqref="E86">
    <cfRule type="cellIs" dxfId="719" priority="515" stopIfTrue="1" operator="greaterThan">
      <formula>$H$86</formula>
    </cfRule>
    <cfRule type="cellIs" dxfId="718" priority="516" stopIfTrue="1" operator="lessThan">
      <formula>$G$86</formula>
    </cfRule>
  </conditionalFormatting>
  <conditionalFormatting sqref="E85">
    <cfRule type="cellIs" dxfId="717" priority="513" stopIfTrue="1" operator="greaterThan">
      <formula>$H$85</formula>
    </cfRule>
    <cfRule type="cellIs" dxfId="716" priority="514" stopIfTrue="1" operator="lessThan">
      <formula>$G$85</formula>
    </cfRule>
  </conditionalFormatting>
  <conditionalFormatting sqref="E84">
    <cfRule type="cellIs" dxfId="715" priority="511" stopIfTrue="1" operator="greaterThan">
      <formula>$H$84</formula>
    </cfRule>
    <cfRule type="cellIs" dxfId="714" priority="512" stopIfTrue="1" operator="lessThan">
      <formula>$G$84</formula>
    </cfRule>
  </conditionalFormatting>
  <conditionalFormatting sqref="E83">
    <cfRule type="cellIs" dxfId="713" priority="509" stopIfTrue="1" operator="greaterThan">
      <formula>$H$83</formula>
    </cfRule>
    <cfRule type="cellIs" dxfId="712" priority="510" stopIfTrue="1" operator="lessThan">
      <formula>$G$83</formula>
    </cfRule>
  </conditionalFormatting>
  <conditionalFormatting sqref="E82">
    <cfRule type="cellIs" dxfId="711" priority="507" stopIfTrue="1" operator="greaterThan">
      <formula>$H$82</formula>
    </cfRule>
    <cfRule type="cellIs" dxfId="710" priority="508" stopIfTrue="1" operator="lessThan">
      <formula>$G$82</formula>
    </cfRule>
  </conditionalFormatting>
  <conditionalFormatting sqref="E81">
    <cfRule type="cellIs" dxfId="709" priority="505" stopIfTrue="1" operator="greaterThan">
      <formula>$H$81</formula>
    </cfRule>
    <cfRule type="cellIs" dxfId="708" priority="506" stopIfTrue="1" operator="lessThan">
      <formula>$G$81</formula>
    </cfRule>
  </conditionalFormatting>
  <conditionalFormatting sqref="E80">
    <cfRule type="cellIs" dxfId="707" priority="502" stopIfTrue="1" operator="greaterThan">
      <formula>$H$80</formula>
    </cfRule>
    <cfRule type="cellIs" dxfId="706" priority="503" stopIfTrue="1" operator="lessThan">
      <formula>$G$80</formula>
    </cfRule>
  </conditionalFormatting>
  <conditionalFormatting sqref="E79">
    <cfRule type="cellIs" dxfId="705" priority="500" stopIfTrue="1" operator="greaterThan">
      <formula>$H$79</formula>
    </cfRule>
    <cfRule type="cellIs" dxfId="704" priority="501" stopIfTrue="1" operator="lessThan">
      <formula>$G$79</formula>
    </cfRule>
  </conditionalFormatting>
  <conditionalFormatting sqref="E26">
    <cfRule type="cellIs" dxfId="703" priority="498" stopIfTrue="1" operator="greaterThan">
      <formula>$H$26</formula>
    </cfRule>
    <cfRule type="cellIs" dxfId="702" priority="499" stopIfTrue="1" operator="lessThan">
      <formula>$G$26</formula>
    </cfRule>
  </conditionalFormatting>
  <conditionalFormatting sqref="E27">
    <cfRule type="cellIs" dxfId="701" priority="496" stopIfTrue="1" operator="greaterThan">
      <formula>$H$27</formula>
    </cfRule>
    <cfRule type="cellIs" dxfId="700" priority="497" stopIfTrue="1" operator="lessThan">
      <formula>$G$27</formula>
    </cfRule>
  </conditionalFormatting>
  <conditionalFormatting sqref="E28">
    <cfRule type="cellIs" dxfId="699" priority="494" stopIfTrue="1" operator="greaterThan">
      <formula>$H$28</formula>
    </cfRule>
    <cfRule type="cellIs" dxfId="698" priority="495" stopIfTrue="1" operator="lessThan">
      <formula>$G$28</formula>
    </cfRule>
  </conditionalFormatting>
  <conditionalFormatting sqref="E29">
    <cfRule type="cellIs" dxfId="697" priority="492" stopIfTrue="1" operator="greaterThan">
      <formula>$H$29</formula>
    </cfRule>
    <cfRule type="cellIs" dxfId="696" priority="493" stopIfTrue="1" operator="lessThan">
      <formula>$G$29</formula>
    </cfRule>
  </conditionalFormatting>
  <conditionalFormatting sqref="E30">
    <cfRule type="cellIs" dxfId="695" priority="490" stopIfTrue="1" operator="greaterThan">
      <formula>$H$30</formula>
    </cfRule>
    <cfRule type="cellIs" dxfId="694" priority="491" stopIfTrue="1" operator="lessThan">
      <formula>$G$30</formula>
    </cfRule>
  </conditionalFormatting>
  <conditionalFormatting sqref="E31">
    <cfRule type="cellIs" dxfId="693" priority="488" stopIfTrue="1" operator="greaterThan">
      <formula>$H$31</formula>
    </cfRule>
    <cfRule type="cellIs" dxfId="692" priority="489" stopIfTrue="1" operator="lessThan">
      <formula>$G$31</formula>
    </cfRule>
  </conditionalFormatting>
  <conditionalFormatting sqref="E32">
    <cfRule type="cellIs" dxfId="691" priority="486" stopIfTrue="1" operator="greaterThan">
      <formula>$H$32</formula>
    </cfRule>
    <cfRule type="cellIs" dxfId="690" priority="487" stopIfTrue="1" operator="lessThan">
      <formula>$G$32</formula>
    </cfRule>
  </conditionalFormatting>
  <conditionalFormatting sqref="E34">
    <cfRule type="cellIs" dxfId="689" priority="484" stopIfTrue="1" operator="greaterThan">
      <formula>$H$34</formula>
    </cfRule>
    <cfRule type="cellIs" dxfId="688" priority="485" stopIfTrue="1" operator="lessThan">
      <formula>$G$34</formula>
    </cfRule>
  </conditionalFormatting>
  <conditionalFormatting sqref="E33">
    <cfRule type="cellIs" dxfId="687" priority="482" stopIfTrue="1" operator="greaterThan">
      <formula>$H$33</formula>
    </cfRule>
    <cfRule type="cellIs" dxfId="686" priority="483" stopIfTrue="1" operator="lessThan">
      <formula>$G$33</formula>
    </cfRule>
  </conditionalFormatting>
  <conditionalFormatting sqref="E35">
    <cfRule type="cellIs" dxfId="685" priority="480" stopIfTrue="1" operator="greaterThan">
      <formula>$H$35</formula>
    </cfRule>
    <cfRule type="cellIs" dxfId="684" priority="481" stopIfTrue="1" operator="lessThan">
      <formula>$G$35</formula>
    </cfRule>
  </conditionalFormatting>
  <conditionalFormatting sqref="E36">
    <cfRule type="cellIs" dxfId="683" priority="478" stopIfTrue="1" operator="greaterThan">
      <formula>$H$36</formula>
    </cfRule>
    <cfRule type="cellIs" dxfId="682" priority="479" stopIfTrue="1" operator="lessThan">
      <formula>$G$36</formula>
    </cfRule>
  </conditionalFormatting>
  <conditionalFormatting sqref="E38">
    <cfRule type="cellIs" dxfId="681" priority="476" stopIfTrue="1" operator="greaterThan">
      <formula>$H$38</formula>
    </cfRule>
    <cfRule type="cellIs" dxfId="680" priority="477" stopIfTrue="1" operator="lessThan">
      <formula>$G$38</formula>
    </cfRule>
  </conditionalFormatting>
  <conditionalFormatting sqref="E37">
    <cfRule type="cellIs" dxfId="679" priority="474" stopIfTrue="1" operator="greaterThan">
      <formula>$H$37</formula>
    </cfRule>
    <cfRule type="cellIs" dxfId="678" priority="475" stopIfTrue="1" operator="lessThan">
      <formula>$G$37</formula>
    </cfRule>
  </conditionalFormatting>
  <conditionalFormatting sqref="E78">
    <cfRule type="cellIs" dxfId="677" priority="467" stopIfTrue="1" operator="greaterThan">
      <formula>$H$78</formula>
    </cfRule>
    <cfRule type="cellIs" dxfId="676" priority="468" stopIfTrue="1" operator="lessThan">
      <formula>$G$78</formula>
    </cfRule>
  </conditionalFormatting>
  <conditionalFormatting sqref="E77">
    <cfRule type="cellIs" dxfId="675" priority="465" stopIfTrue="1" operator="greaterThan">
      <formula>$H$77</formula>
    </cfRule>
    <cfRule type="cellIs" dxfId="674" priority="466" stopIfTrue="1" operator="lessThan">
      <formula>$G$77</formula>
    </cfRule>
  </conditionalFormatting>
  <conditionalFormatting sqref="E76">
    <cfRule type="cellIs" dxfId="673" priority="463" stopIfTrue="1" operator="greaterThan">
      <formula>$H$76</formula>
    </cfRule>
    <cfRule type="cellIs" dxfId="672" priority="464" stopIfTrue="1" operator="lessThan">
      <formula>$G$76</formula>
    </cfRule>
  </conditionalFormatting>
  <conditionalFormatting sqref="E75">
    <cfRule type="cellIs" dxfId="671" priority="461" stopIfTrue="1" operator="greaterThan">
      <formula>$H$75</formula>
    </cfRule>
    <cfRule type="cellIs" dxfId="670" priority="462" stopIfTrue="1" operator="lessThan">
      <formula>$G$75</formula>
    </cfRule>
  </conditionalFormatting>
  <conditionalFormatting sqref="E74">
    <cfRule type="cellIs" dxfId="669" priority="459" stopIfTrue="1" operator="greaterThan">
      <formula>$H$74</formula>
    </cfRule>
    <cfRule type="cellIs" dxfId="668" priority="460" stopIfTrue="1" operator="lessThan">
      <formula>$G$74</formula>
    </cfRule>
  </conditionalFormatting>
  <conditionalFormatting sqref="E73">
    <cfRule type="cellIs" dxfId="667" priority="457" stopIfTrue="1" operator="greaterThan">
      <formula>$H$73</formula>
    </cfRule>
    <cfRule type="cellIs" dxfId="666" priority="458" stopIfTrue="1" operator="lessThan">
      <formula>$G$73</formula>
    </cfRule>
  </conditionalFormatting>
  <conditionalFormatting sqref="E72">
    <cfRule type="cellIs" dxfId="665" priority="455" stopIfTrue="1" operator="greaterThan">
      <formula>$H$72</formula>
    </cfRule>
    <cfRule type="cellIs" dxfId="664" priority="456" stopIfTrue="1" operator="lessThan">
      <formula>$G$72</formula>
    </cfRule>
  </conditionalFormatting>
  <conditionalFormatting sqref="E71">
    <cfRule type="cellIs" dxfId="663" priority="453" stopIfTrue="1" operator="greaterThan">
      <formula>$H$71</formula>
    </cfRule>
    <cfRule type="cellIs" dxfId="662" priority="454" stopIfTrue="1" operator="lessThan">
      <formula>$G$71</formula>
    </cfRule>
  </conditionalFormatting>
  <conditionalFormatting sqref="E70">
    <cfRule type="cellIs" dxfId="661" priority="451" stopIfTrue="1" operator="greaterThan">
      <formula>$H$70</formula>
    </cfRule>
    <cfRule type="cellIs" dxfId="660" priority="452" stopIfTrue="1" operator="lessThan">
      <formula>$G$70</formula>
    </cfRule>
  </conditionalFormatting>
  <conditionalFormatting sqref="E69">
    <cfRule type="cellIs" dxfId="659" priority="449" stopIfTrue="1" operator="greaterThan">
      <formula>$H$69</formula>
    </cfRule>
    <cfRule type="cellIs" dxfId="658" priority="450" stopIfTrue="1" operator="lessThan">
      <formula>$G$69</formula>
    </cfRule>
  </conditionalFormatting>
  <conditionalFormatting sqref="E68">
    <cfRule type="cellIs" dxfId="657" priority="447" stopIfTrue="1" operator="greaterThan">
      <formula>$H$68</formula>
    </cfRule>
    <cfRule type="cellIs" dxfId="656" priority="448" stopIfTrue="1" operator="lessThan">
      <formula>$G$68</formula>
    </cfRule>
  </conditionalFormatting>
  <conditionalFormatting sqref="E67">
    <cfRule type="cellIs" dxfId="655" priority="445" stopIfTrue="1" operator="greaterThan">
      <formula>$H$67</formula>
    </cfRule>
    <cfRule type="cellIs" dxfId="654" priority="446" stopIfTrue="1" operator="lessThan">
      <formula>$G$67</formula>
    </cfRule>
  </conditionalFormatting>
  <conditionalFormatting sqref="E66">
    <cfRule type="cellIs" dxfId="653" priority="443" stopIfTrue="1" operator="greaterThan">
      <formula>$H$66</formula>
    </cfRule>
    <cfRule type="cellIs" dxfId="652" priority="444" stopIfTrue="1" operator="lessThan">
      <formula>$G$66</formula>
    </cfRule>
  </conditionalFormatting>
  <conditionalFormatting sqref="E65">
    <cfRule type="cellIs" dxfId="651" priority="441" stopIfTrue="1" operator="greaterThan">
      <formula>$H$65</formula>
    </cfRule>
    <cfRule type="cellIs" dxfId="650" priority="442" stopIfTrue="1" operator="lessThan">
      <formula>$G$65</formula>
    </cfRule>
  </conditionalFormatting>
  <conditionalFormatting sqref="E64">
    <cfRule type="cellIs" dxfId="649" priority="439" stopIfTrue="1" operator="greaterThan">
      <formula>$H$64</formula>
    </cfRule>
    <cfRule type="cellIs" dxfId="648" priority="440" stopIfTrue="1" operator="lessThan">
      <formula>$G$64</formula>
    </cfRule>
  </conditionalFormatting>
  <conditionalFormatting sqref="E63">
    <cfRule type="cellIs" dxfId="647" priority="437" stopIfTrue="1" operator="greaterThan">
      <formula>$H$63</formula>
    </cfRule>
    <cfRule type="cellIs" dxfId="646" priority="438" stopIfTrue="1" operator="lessThan">
      <formula>$G$63</formula>
    </cfRule>
  </conditionalFormatting>
  <conditionalFormatting sqref="E62">
    <cfRule type="cellIs" dxfId="645" priority="435" stopIfTrue="1" operator="greaterThan">
      <formula>$H$62</formula>
    </cfRule>
    <cfRule type="cellIs" dxfId="644" priority="436" stopIfTrue="1" operator="lessThan">
      <formula>$G$62</formula>
    </cfRule>
  </conditionalFormatting>
  <conditionalFormatting sqref="E61">
    <cfRule type="cellIs" dxfId="643" priority="433" stopIfTrue="1" operator="greaterThan">
      <formula>$H$61</formula>
    </cfRule>
    <cfRule type="cellIs" dxfId="642" priority="434" stopIfTrue="1" operator="lessThan">
      <formula>$G$61</formula>
    </cfRule>
  </conditionalFormatting>
  <conditionalFormatting sqref="E60">
    <cfRule type="cellIs" dxfId="641" priority="431" stopIfTrue="1" operator="greaterThan">
      <formula>$H$60</formula>
    </cfRule>
    <cfRule type="cellIs" dxfId="640" priority="432" stopIfTrue="1" operator="lessThan">
      <formula>$G$60</formula>
    </cfRule>
  </conditionalFormatting>
  <conditionalFormatting sqref="E59">
    <cfRule type="cellIs" dxfId="639" priority="429" stopIfTrue="1" operator="greaterThan">
      <formula>$H$59</formula>
    </cfRule>
    <cfRule type="cellIs" dxfId="638" priority="430" stopIfTrue="1" operator="lessThan">
      <formula>$G$59</formula>
    </cfRule>
  </conditionalFormatting>
  <conditionalFormatting sqref="E58">
    <cfRule type="cellIs" dxfId="637" priority="427" stopIfTrue="1" operator="greaterThan">
      <formula>$H$58</formula>
    </cfRule>
    <cfRule type="cellIs" dxfId="636" priority="428" stopIfTrue="1" operator="lessThan">
      <formula>$G$58</formula>
    </cfRule>
  </conditionalFormatting>
  <conditionalFormatting sqref="E57">
    <cfRule type="cellIs" dxfId="635" priority="425" stopIfTrue="1" operator="greaterThan">
      <formula>$H$57</formula>
    </cfRule>
    <cfRule type="cellIs" dxfId="634" priority="426" stopIfTrue="1" operator="lessThan">
      <formula>$G$57</formula>
    </cfRule>
  </conditionalFormatting>
  <conditionalFormatting sqref="E56">
    <cfRule type="cellIs" dxfId="633" priority="423" stopIfTrue="1" operator="greaterThan">
      <formula>$H$56</formula>
    </cfRule>
    <cfRule type="cellIs" dxfId="632" priority="424" stopIfTrue="1" operator="lessThan">
      <formula>$G$56</formula>
    </cfRule>
  </conditionalFormatting>
  <conditionalFormatting sqref="E55">
    <cfRule type="cellIs" dxfId="631" priority="421" stopIfTrue="1" operator="greaterThan">
      <formula>$H$55</formula>
    </cfRule>
    <cfRule type="cellIs" dxfId="630" priority="422" stopIfTrue="1" operator="lessThan">
      <formula>$G$55</formula>
    </cfRule>
  </conditionalFormatting>
  <conditionalFormatting sqref="E54">
    <cfRule type="cellIs" dxfId="629" priority="419" stopIfTrue="1" operator="greaterThan">
      <formula>$H$54</formula>
    </cfRule>
    <cfRule type="cellIs" dxfId="628" priority="420" stopIfTrue="1" operator="lessThan">
      <formula>$G$54</formula>
    </cfRule>
  </conditionalFormatting>
  <conditionalFormatting sqref="E53">
    <cfRule type="cellIs" dxfId="627" priority="417" stopIfTrue="1" operator="greaterThan">
      <formula>$H$53</formula>
    </cfRule>
    <cfRule type="cellIs" dxfId="626" priority="418" stopIfTrue="1" operator="lessThan">
      <formula>$G$53</formula>
    </cfRule>
  </conditionalFormatting>
  <conditionalFormatting sqref="E52">
    <cfRule type="cellIs" dxfId="625" priority="415" stopIfTrue="1" operator="greaterThan">
      <formula>$H$52</formula>
    </cfRule>
    <cfRule type="cellIs" dxfId="624" priority="416" stopIfTrue="1" operator="lessThan">
      <formula>$G$52</formula>
    </cfRule>
  </conditionalFormatting>
  <conditionalFormatting sqref="E51">
    <cfRule type="cellIs" dxfId="623" priority="413" stopIfTrue="1" operator="greaterThan">
      <formula>$H$51</formula>
    </cfRule>
    <cfRule type="cellIs" dxfId="622" priority="414" stopIfTrue="1" operator="lessThan">
      <formula>$G$51</formula>
    </cfRule>
  </conditionalFormatting>
  <conditionalFormatting sqref="E50">
    <cfRule type="cellIs" dxfId="621" priority="411" stopIfTrue="1" operator="greaterThan">
      <formula>$H$50</formula>
    </cfRule>
    <cfRule type="cellIs" dxfId="620" priority="412" stopIfTrue="1" operator="lessThan">
      <formula>$G$50</formula>
    </cfRule>
  </conditionalFormatting>
  <conditionalFormatting sqref="E49">
    <cfRule type="cellIs" dxfId="619" priority="409" stopIfTrue="1" operator="greaterThan">
      <formula>$H$49</formula>
    </cfRule>
    <cfRule type="cellIs" dxfId="618" priority="410" stopIfTrue="1" operator="lessThan">
      <formula>$G$49</formula>
    </cfRule>
  </conditionalFormatting>
  <conditionalFormatting sqref="E48">
    <cfRule type="cellIs" dxfId="617" priority="407" stopIfTrue="1" operator="greaterThan">
      <formula>$H$48</formula>
    </cfRule>
    <cfRule type="cellIs" dxfId="616" priority="408" stopIfTrue="1" operator="lessThan">
      <formula>$G$48</formula>
    </cfRule>
  </conditionalFormatting>
  <conditionalFormatting sqref="E47">
    <cfRule type="cellIs" dxfId="615" priority="405" stopIfTrue="1" operator="greaterThan">
      <formula>$H$47</formula>
    </cfRule>
    <cfRule type="cellIs" dxfId="614" priority="406" stopIfTrue="1" operator="lessThan">
      <formula>$G$47</formula>
    </cfRule>
  </conditionalFormatting>
  <conditionalFormatting sqref="E46">
    <cfRule type="cellIs" dxfId="613" priority="403" stopIfTrue="1" operator="greaterThan">
      <formula>$H$46</formula>
    </cfRule>
    <cfRule type="cellIs" dxfId="612" priority="404" stopIfTrue="1" operator="lessThan">
      <formula>$G$46</formula>
    </cfRule>
  </conditionalFormatting>
  <conditionalFormatting sqref="E45">
    <cfRule type="cellIs" dxfId="611" priority="401" stopIfTrue="1" operator="greaterThan">
      <formula>$H$45</formula>
    </cfRule>
    <cfRule type="cellIs" dxfId="610" priority="402" stopIfTrue="1" operator="lessThan">
      <formula>$G$45</formula>
    </cfRule>
  </conditionalFormatting>
  <conditionalFormatting sqref="E44">
    <cfRule type="cellIs" dxfId="609" priority="399" stopIfTrue="1" operator="greaterThan">
      <formula>$H$44</formula>
    </cfRule>
    <cfRule type="cellIs" dxfId="608" priority="400" stopIfTrue="1" operator="lessThan">
      <formula>$G$44</formula>
    </cfRule>
  </conditionalFormatting>
  <conditionalFormatting sqref="E43">
    <cfRule type="cellIs" dxfId="607" priority="397" stopIfTrue="1" operator="greaterThan">
      <formula>$H$43</formula>
    </cfRule>
    <cfRule type="cellIs" dxfId="606" priority="398" stopIfTrue="1" operator="lessThan">
      <formula>$G$43</formula>
    </cfRule>
  </conditionalFormatting>
  <conditionalFormatting sqref="E42">
    <cfRule type="cellIs" dxfId="605" priority="395" stopIfTrue="1" operator="greaterThan">
      <formula>$H$42</formula>
    </cfRule>
    <cfRule type="cellIs" dxfId="604" priority="396" stopIfTrue="1" operator="lessThan">
      <formula>$G$42</formula>
    </cfRule>
  </conditionalFormatting>
  <conditionalFormatting sqref="E41">
    <cfRule type="cellIs" dxfId="603" priority="393" stopIfTrue="1" operator="greaterThan">
      <formula>$H$41</formula>
    </cfRule>
    <cfRule type="cellIs" dxfId="602" priority="394" stopIfTrue="1" operator="lessThan">
      <formula>$G$41</formula>
    </cfRule>
  </conditionalFormatting>
  <conditionalFormatting sqref="E40">
    <cfRule type="cellIs" dxfId="601" priority="391" stopIfTrue="1" operator="greaterThan">
      <formula>$H$40</formula>
    </cfRule>
    <cfRule type="cellIs" dxfId="600" priority="392" stopIfTrue="1" operator="lessThan">
      <formula>$G$40</formula>
    </cfRule>
  </conditionalFormatting>
  <conditionalFormatting sqref="E39">
    <cfRule type="cellIs" dxfId="599" priority="389" stopIfTrue="1" operator="greaterThan">
      <formula>$H$39</formula>
    </cfRule>
    <cfRule type="cellIs" dxfId="598" priority="390" stopIfTrue="1" operator="lessThan">
      <formula>$G$39</formula>
    </cfRule>
  </conditionalFormatting>
  <conditionalFormatting sqref="E18">
    <cfRule type="cellIs" dxfId="597" priority="298" operator="lessThan">
      <formula>$G$18</formula>
    </cfRule>
    <cfRule type="cellIs" dxfId="596" priority="299" operator="greaterThan">
      <formula>$H$18</formula>
    </cfRule>
  </conditionalFormatting>
  <conditionalFormatting sqref="I19">
    <cfRule type="cellIs" dxfId="595" priority="197" stopIfTrue="1" operator="lessThan">
      <formula>$K19</formula>
    </cfRule>
    <cfRule type="cellIs" dxfId="594" priority="198" stopIfTrue="1" operator="greaterThan">
      <formula>$L19</formula>
    </cfRule>
  </conditionalFormatting>
  <conditionalFormatting sqref="I20">
    <cfRule type="cellIs" dxfId="593" priority="195" stopIfTrue="1" operator="lessThan">
      <formula>$K20</formula>
    </cfRule>
    <cfRule type="cellIs" dxfId="592" priority="196" stopIfTrue="1" operator="greaterThan">
      <formula>$L20</formula>
    </cfRule>
  </conditionalFormatting>
  <conditionalFormatting sqref="I21">
    <cfRule type="cellIs" dxfId="591" priority="193" stopIfTrue="1" operator="lessThan">
      <formula>$K21</formula>
    </cfRule>
    <cfRule type="cellIs" dxfId="590" priority="194" stopIfTrue="1" operator="greaterThan">
      <formula>$L21</formula>
    </cfRule>
  </conditionalFormatting>
  <conditionalFormatting sqref="I22">
    <cfRule type="cellIs" dxfId="589" priority="191" stopIfTrue="1" operator="lessThan">
      <formula>$K22</formula>
    </cfRule>
    <cfRule type="cellIs" dxfId="588" priority="192" stopIfTrue="1" operator="greaterThan">
      <formula>$L22</formula>
    </cfRule>
  </conditionalFormatting>
  <conditionalFormatting sqref="I23">
    <cfRule type="cellIs" dxfId="587" priority="189" stopIfTrue="1" operator="lessThan">
      <formula>$K23</formula>
    </cfRule>
    <cfRule type="cellIs" dxfId="586" priority="190" stopIfTrue="1" operator="greaterThan">
      <formula>$L23</formula>
    </cfRule>
  </conditionalFormatting>
  <conditionalFormatting sqref="I24">
    <cfRule type="cellIs" dxfId="585" priority="187" stopIfTrue="1" operator="lessThan">
      <formula>$K24</formula>
    </cfRule>
    <cfRule type="cellIs" dxfId="584" priority="188" stopIfTrue="1" operator="greaterThan">
      <formula>$L24</formula>
    </cfRule>
  </conditionalFormatting>
  <conditionalFormatting sqref="I25">
    <cfRule type="cellIs" dxfId="583" priority="185" stopIfTrue="1" operator="lessThan">
      <formula>$K25</formula>
    </cfRule>
    <cfRule type="cellIs" dxfId="582" priority="186" stopIfTrue="1" operator="greaterThan">
      <formula>$L25</formula>
    </cfRule>
  </conditionalFormatting>
  <conditionalFormatting sqref="I26">
    <cfRule type="cellIs" dxfId="581" priority="183" stopIfTrue="1" operator="lessThan">
      <formula>$K26</formula>
    </cfRule>
    <cfRule type="cellIs" dxfId="580" priority="184" stopIfTrue="1" operator="greaterThan">
      <formula>$L26</formula>
    </cfRule>
  </conditionalFormatting>
  <conditionalFormatting sqref="I27">
    <cfRule type="cellIs" dxfId="579" priority="181" stopIfTrue="1" operator="lessThan">
      <formula>$K27</formula>
    </cfRule>
    <cfRule type="cellIs" dxfId="578" priority="182" stopIfTrue="1" operator="greaterThan">
      <formula>$L27</formula>
    </cfRule>
  </conditionalFormatting>
  <conditionalFormatting sqref="I28">
    <cfRule type="cellIs" dxfId="577" priority="179" stopIfTrue="1" operator="lessThan">
      <formula>$K28</formula>
    </cfRule>
    <cfRule type="cellIs" dxfId="576" priority="180" stopIfTrue="1" operator="greaterThan">
      <formula>$L28</formula>
    </cfRule>
  </conditionalFormatting>
  <conditionalFormatting sqref="I29">
    <cfRule type="cellIs" dxfId="575" priority="177" stopIfTrue="1" operator="lessThan">
      <formula>$K29</formula>
    </cfRule>
    <cfRule type="cellIs" dxfId="574" priority="178" stopIfTrue="1" operator="greaterThan">
      <formula>$L29</formula>
    </cfRule>
  </conditionalFormatting>
  <conditionalFormatting sqref="I30">
    <cfRule type="cellIs" dxfId="573" priority="175" stopIfTrue="1" operator="lessThan">
      <formula>$K30</formula>
    </cfRule>
    <cfRule type="cellIs" dxfId="572" priority="176" stopIfTrue="1" operator="greaterThan">
      <formula>$L30</formula>
    </cfRule>
  </conditionalFormatting>
  <conditionalFormatting sqref="I31">
    <cfRule type="cellIs" dxfId="571" priority="173" stopIfTrue="1" operator="lessThan">
      <formula>$K31</formula>
    </cfRule>
    <cfRule type="cellIs" dxfId="570" priority="174" stopIfTrue="1" operator="greaterThan">
      <formula>$L31</formula>
    </cfRule>
  </conditionalFormatting>
  <conditionalFormatting sqref="I32">
    <cfRule type="cellIs" dxfId="569" priority="171" stopIfTrue="1" operator="lessThan">
      <formula>$K32</formula>
    </cfRule>
    <cfRule type="cellIs" dxfId="568" priority="172" stopIfTrue="1" operator="greaterThan">
      <formula>$L32</formula>
    </cfRule>
  </conditionalFormatting>
  <conditionalFormatting sqref="I33">
    <cfRule type="cellIs" dxfId="567" priority="169" stopIfTrue="1" operator="lessThan">
      <formula>$K33</formula>
    </cfRule>
    <cfRule type="cellIs" dxfId="566" priority="170" stopIfTrue="1" operator="greaterThan">
      <formula>$L33</formula>
    </cfRule>
  </conditionalFormatting>
  <conditionalFormatting sqref="I34">
    <cfRule type="cellIs" dxfId="565" priority="167" stopIfTrue="1" operator="lessThan">
      <formula>$K34</formula>
    </cfRule>
    <cfRule type="cellIs" dxfId="564" priority="168" stopIfTrue="1" operator="greaterThan">
      <formula>$L34</formula>
    </cfRule>
  </conditionalFormatting>
  <conditionalFormatting sqref="I35">
    <cfRule type="cellIs" dxfId="563" priority="165" stopIfTrue="1" operator="lessThan">
      <formula>$K35</formula>
    </cfRule>
    <cfRule type="cellIs" dxfId="562" priority="166" stopIfTrue="1" operator="greaterThan">
      <formula>$L35</formula>
    </cfRule>
  </conditionalFormatting>
  <conditionalFormatting sqref="I36">
    <cfRule type="cellIs" dxfId="561" priority="163" stopIfTrue="1" operator="lessThan">
      <formula>$K36</formula>
    </cfRule>
    <cfRule type="cellIs" dxfId="560" priority="164" stopIfTrue="1" operator="greaterThan">
      <formula>$L36</formula>
    </cfRule>
  </conditionalFormatting>
  <conditionalFormatting sqref="I37">
    <cfRule type="cellIs" dxfId="559" priority="161" stopIfTrue="1" operator="lessThan">
      <formula>$K37</formula>
    </cfRule>
    <cfRule type="cellIs" dxfId="558" priority="162" stopIfTrue="1" operator="greaterThan">
      <formula>$L37</formula>
    </cfRule>
  </conditionalFormatting>
  <conditionalFormatting sqref="I38">
    <cfRule type="cellIs" dxfId="557" priority="159" stopIfTrue="1" operator="lessThan">
      <formula>$K38</formula>
    </cfRule>
    <cfRule type="cellIs" dxfId="556" priority="160" stopIfTrue="1" operator="greaterThan">
      <formula>$L38</formula>
    </cfRule>
  </conditionalFormatting>
  <conditionalFormatting sqref="I39">
    <cfRule type="cellIs" dxfId="555" priority="157" stopIfTrue="1" operator="lessThan">
      <formula>$K39</formula>
    </cfRule>
    <cfRule type="cellIs" dxfId="554" priority="158" stopIfTrue="1" operator="greaterThan">
      <formula>$L39</formula>
    </cfRule>
  </conditionalFormatting>
  <conditionalFormatting sqref="I40">
    <cfRule type="cellIs" dxfId="553" priority="155" stopIfTrue="1" operator="lessThan">
      <formula>$K40</formula>
    </cfRule>
    <cfRule type="cellIs" dxfId="552" priority="156" stopIfTrue="1" operator="greaterThan">
      <formula>$L40</formula>
    </cfRule>
  </conditionalFormatting>
  <conditionalFormatting sqref="I41">
    <cfRule type="cellIs" dxfId="551" priority="153" stopIfTrue="1" operator="lessThan">
      <formula>$K41</formula>
    </cfRule>
    <cfRule type="cellIs" dxfId="550" priority="154" stopIfTrue="1" operator="greaterThan">
      <formula>$L41</formula>
    </cfRule>
  </conditionalFormatting>
  <conditionalFormatting sqref="I42">
    <cfRule type="cellIs" dxfId="549" priority="151" stopIfTrue="1" operator="lessThan">
      <formula>$K42</formula>
    </cfRule>
    <cfRule type="cellIs" dxfId="548" priority="152" stopIfTrue="1" operator="greaterThan">
      <formula>$L42</formula>
    </cfRule>
  </conditionalFormatting>
  <conditionalFormatting sqref="I43">
    <cfRule type="cellIs" dxfId="547" priority="149" stopIfTrue="1" operator="lessThan">
      <formula>$K43</formula>
    </cfRule>
    <cfRule type="cellIs" dxfId="546" priority="150" stopIfTrue="1" operator="greaterThan">
      <formula>$L43</formula>
    </cfRule>
  </conditionalFormatting>
  <conditionalFormatting sqref="I44">
    <cfRule type="cellIs" dxfId="545" priority="147" stopIfTrue="1" operator="lessThan">
      <formula>$K44</formula>
    </cfRule>
    <cfRule type="cellIs" dxfId="544" priority="148" stopIfTrue="1" operator="greaterThan">
      <formula>$L44</formula>
    </cfRule>
  </conditionalFormatting>
  <conditionalFormatting sqref="I45">
    <cfRule type="cellIs" dxfId="543" priority="145" stopIfTrue="1" operator="lessThan">
      <formula>$K45</formula>
    </cfRule>
    <cfRule type="cellIs" dxfId="542" priority="146" stopIfTrue="1" operator="greaterThan">
      <formula>$L45</formula>
    </cfRule>
  </conditionalFormatting>
  <conditionalFormatting sqref="I46">
    <cfRule type="cellIs" dxfId="541" priority="143" stopIfTrue="1" operator="lessThan">
      <formula>$K46</formula>
    </cfRule>
    <cfRule type="cellIs" dxfId="540" priority="144" stopIfTrue="1" operator="greaterThan">
      <formula>$L46</formula>
    </cfRule>
  </conditionalFormatting>
  <conditionalFormatting sqref="I47">
    <cfRule type="cellIs" dxfId="539" priority="141" stopIfTrue="1" operator="lessThan">
      <formula>$K47</formula>
    </cfRule>
    <cfRule type="cellIs" dxfId="538" priority="142" stopIfTrue="1" operator="greaterThan">
      <formula>$L47</formula>
    </cfRule>
  </conditionalFormatting>
  <conditionalFormatting sqref="I48">
    <cfRule type="cellIs" dxfId="537" priority="139" stopIfTrue="1" operator="lessThan">
      <formula>$K48</formula>
    </cfRule>
    <cfRule type="cellIs" dxfId="536" priority="140" stopIfTrue="1" operator="greaterThan">
      <formula>$L48</formula>
    </cfRule>
  </conditionalFormatting>
  <conditionalFormatting sqref="I49">
    <cfRule type="cellIs" dxfId="535" priority="137" stopIfTrue="1" operator="lessThan">
      <formula>$K49</formula>
    </cfRule>
    <cfRule type="cellIs" dxfId="534" priority="138" stopIfTrue="1" operator="greaterThan">
      <formula>$L49</formula>
    </cfRule>
  </conditionalFormatting>
  <conditionalFormatting sqref="I50">
    <cfRule type="cellIs" dxfId="533" priority="135" stopIfTrue="1" operator="lessThan">
      <formula>$K50</formula>
    </cfRule>
    <cfRule type="cellIs" dxfId="532" priority="136" stopIfTrue="1" operator="greaterThan">
      <formula>$L50</formula>
    </cfRule>
  </conditionalFormatting>
  <conditionalFormatting sqref="I51">
    <cfRule type="cellIs" dxfId="531" priority="133" stopIfTrue="1" operator="lessThan">
      <formula>$K51</formula>
    </cfRule>
    <cfRule type="cellIs" dxfId="530" priority="134" stopIfTrue="1" operator="greaterThan">
      <formula>$L51</formula>
    </cfRule>
  </conditionalFormatting>
  <conditionalFormatting sqref="I52">
    <cfRule type="cellIs" dxfId="529" priority="131" stopIfTrue="1" operator="lessThan">
      <formula>$K52</formula>
    </cfRule>
    <cfRule type="cellIs" dxfId="528" priority="132" stopIfTrue="1" operator="greaterThan">
      <formula>$L52</formula>
    </cfRule>
  </conditionalFormatting>
  <conditionalFormatting sqref="I53">
    <cfRule type="cellIs" dxfId="527" priority="129" stopIfTrue="1" operator="lessThan">
      <formula>$K53</formula>
    </cfRule>
    <cfRule type="cellIs" dxfId="526" priority="130" stopIfTrue="1" operator="greaterThan">
      <formula>$L53</formula>
    </cfRule>
  </conditionalFormatting>
  <conditionalFormatting sqref="I54">
    <cfRule type="cellIs" dxfId="525" priority="127" stopIfTrue="1" operator="lessThan">
      <formula>$K54</formula>
    </cfRule>
    <cfRule type="cellIs" dxfId="524" priority="128" stopIfTrue="1" operator="greaterThan">
      <formula>$L54</formula>
    </cfRule>
  </conditionalFormatting>
  <conditionalFormatting sqref="I55">
    <cfRule type="cellIs" dxfId="523" priority="125" stopIfTrue="1" operator="lessThan">
      <formula>$K55</formula>
    </cfRule>
    <cfRule type="cellIs" dxfId="522" priority="126" stopIfTrue="1" operator="greaterThan">
      <formula>$L55</formula>
    </cfRule>
  </conditionalFormatting>
  <conditionalFormatting sqref="I56">
    <cfRule type="cellIs" dxfId="521" priority="123" stopIfTrue="1" operator="lessThan">
      <formula>$K56</formula>
    </cfRule>
    <cfRule type="cellIs" dxfId="520" priority="124" stopIfTrue="1" operator="greaterThan">
      <formula>$L56</formula>
    </cfRule>
  </conditionalFormatting>
  <conditionalFormatting sqref="I57">
    <cfRule type="cellIs" dxfId="519" priority="121" stopIfTrue="1" operator="lessThan">
      <formula>$K57</formula>
    </cfRule>
    <cfRule type="cellIs" dxfId="518" priority="122" stopIfTrue="1" operator="greaterThan">
      <formula>$L57</formula>
    </cfRule>
  </conditionalFormatting>
  <conditionalFormatting sqref="I58">
    <cfRule type="cellIs" dxfId="517" priority="119" stopIfTrue="1" operator="lessThan">
      <formula>$K58</formula>
    </cfRule>
    <cfRule type="cellIs" dxfId="516" priority="120" stopIfTrue="1" operator="greaterThan">
      <formula>$L58</formula>
    </cfRule>
  </conditionalFormatting>
  <conditionalFormatting sqref="I59">
    <cfRule type="cellIs" dxfId="515" priority="117" stopIfTrue="1" operator="lessThan">
      <formula>$K59</formula>
    </cfRule>
    <cfRule type="cellIs" dxfId="514" priority="118" stopIfTrue="1" operator="greaterThan">
      <formula>$L59</formula>
    </cfRule>
  </conditionalFormatting>
  <conditionalFormatting sqref="I60">
    <cfRule type="cellIs" dxfId="513" priority="115" stopIfTrue="1" operator="lessThan">
      <formula>$K60</formula>
    </cfRule>
    <cfRule type="cellIs" dxfId="512" priority="116" stopIfTrue="1" operator="greaterThan">
      <formula>$L60</formula>
    </cfRule>
  </conditionalFormatting>
  <conditionalFormatting sqref="I61">
    <cfRule type="cellIs" dxfId="511" priority="113" stopIfTrue="1" operator="lessThan">
      <formula>$K61</formula>
    </cfRule>
    <cfRule type="cellIs" dxfId="510" priority="114" stopIfTrue="1" operator="greaterThan">
      <formula>$L61</formula>
    </cfRule>
  </conditionalFormatting>
  <conditionalFormatting sqref="I62">
    <cfRule type="cellIs" dxfId="509" priority="111" stopIfTrue="1" operator="lessThan">
      <formula>$K62</formula>
    </cfRule>
    <cfRule type="cellIs" dxfId="508" priority="112" stopIfTrue="1" operator="greaterThan">
      <formula>$L62</formula>
    </cfRule>
  </conditionalFormatting>
  <conditionalFormatting sqref="I63">
    <cfRule type="cellIs" dxfId="507" priority="109" stopIfTrue="1" operator="lessThan">
      <formula>$K63</formula>
    </cfRule>
    <cfRule type="cellIs" dxfId="506" priority="110" stopIfTrue="1" operator="greaterThan">
      <formula>$L63</formula>
    </cfRule>
  </conditionalFormatting>
  <conditionalFormatting sqref="I64">
    <cfRule type="cellIs" dxfId="505" priority="107" stopIfTrue="1" operator="lessThan">
      <formula>$K64</formula>
    </cfRule>
    <cfRule type="cellIs" dxfId="504" priority="108" stopIfTrue="1" operator="greaterThan">
      <formula>$L64</formula>
    </cfRule>
  </conditionalFormatting>
  <conditionalFormatting sqref="I65">
    <cfRule type="cellIs" dxfId="503" priority="105" stopIfTrue="1" operator="lessThan">
      <formula>$K65</formula>
    </cfRule>
    <cfRule type="cellIs" dxfId="502" priority="106" stopIfTrue="1" operator="greaterThan">
      <formula>$L65</formula>
    </cfRule>
  </conditionalFormatting>
  <conditionalFormatting sqref="I66">
    <cfRule type="cellIs" dxfId="501" priority="103" stopIfTrue="1" operator="lessThan">
      <formula>$K66</formula>
    </cfRule>
    <cfRule type="cellIs" dxfId="500" priority="104" stopIfTrue="1" operator="greaterThan">
      <formula>$L66</formula>
    </cfRule>
  </conditionalFormatting>
  <conditionalFormatting sqref="I67">
    <cfRule type="cellIs" dxfId="499" priority="101" stopIfTrue="1" operator="lessThan">
      <formula>$K67</formula>
    </cfRule>
    <cfRule type="cellIs" dxfId="498" priority="102" stopIfTrue="1" operator="greaterThan">
      <formula>$L67</formula>
    </cfRule>
  </conditionalFormatting>
  <conditionalFormatting sqref="I68">
    <cfRule type="cellIs" dxfId="497" priority="99" stopIfTrue="1" operator="lessThan">
      <formula>$K68</formula>
    </cfRule>
    <cfRule type="cellIs" dxfId="496" priority="100" stopIfTrue="1" operator="greaterThan">
      <formula>$L68</formula>
    </cfRule>
  </conditionalFormatting>
  <conditionalFormatting sqref="I69">
    <cfRule type="cellIs" dxfId="495" priority="97" stopIfTrue="1" operator="lessThan">
      <formula>$K69</formula>
    </cfRule>
    <cfRule type="cellIs" dxfId="494" priority="98" stopIfTrue="1" operator="greaterThan">
      <formula>$L69</formula>
    </cfRule>
  </conditionalFormatting>
  <conditionalFormatting sqref="I70">
    <cfRule type="cellIs" dxfId="493" priority="95" stopIfTrue="1" operator="lessThan">
      <formula>$K70</formula>
    </cfRule>
    <cfRule type="cellIs" dxfId="492" priority="96" stopIfTrue="1" operator="greaterThan">
      <formula>$L70</formula>
    </cfRule>
  </conditionalFormatting>
  <conditionalFormatting sqref="I71">
    <cfRule type="cellIs" dxfId="491" priority="93" stopIfTrue="1" operator="lessThan">
      <formula>$K71</formula>
    </cfRule>
    <cfRule type="cellIs" dxfId="490" priority="94" stopIfTrue="1" operator="greaterThan">
      <formula>$L71</formula>
    </cfRule>
  </conditionalFormatting>
  <conditionalFormatting sqref="I72">
    <cfRule type="cellIs" dxfId="489" priority="91" stopIfTrue="1" operator="lessThan">
      <formula>$K72</formula>
    </cfRule>
    <cfRule type="cellIs" dxfId="488" priority="92" stopIfTrue="1" operator="greaterThan">
      <formula>$L72</formula>
    </cfRule>
  </conditionalFormatting>
  <conditionalFormatting sqref="I73">
    <cfRule type="cellIs" dxfId="487" priority="89" stopIfTrue="1" operator="lessThan">
      <formula>$K73</formula>
    </cfRule>
    <cfRule type="cellIs" dxfId="486" priority="90" stopIfTrue="1" operator="greaterThan">
      <formula>$L73</formula>
    </cfRule>
  </conditionalFormatting>
  <conditionalFormatting sqref="I74">
    <cfRule type="cellIs" dxfId="485" priority="87" stopIfTrue="1" operator="lessThan">
      <formula>$K74</formula>
    </cfRule>
    <cfRule type="cellIs" dxfId="484" priority="88" stopIfTrue="1" operator="greaterThan">
      <formula>$L74</formula>
    </cfRule>
  </conditionalFormatting>
  <conditionalFormatting sqref="I75">
    <cfRule type="cellIs" dxfId="483" priority="85" stopIfTrue="1" operator="lessThan">
      <formula>$K75</formula>
    </cfRule>
    <cfRule type="cellIs" dxfId="482" priority="86" stopIfTrue="1" operator="greaterThan">
      <formula>$L75</formula>
    </cfRule>
  </conditionalFormatting>
  <conditionalFormatting sqref="I76">
    <cfRule type="cellIs" dxfId="481" priority="83" stopIfTrue="1" operator="lessThan">
      <formula>$K76</formula>
    </cfRule>
    <cfRule type="cellIs" dxfId="480" priority="84" stopIfTrue="1" operator="greaterThan">
      <formula>$L76</formula>
    </cfRule>
  </conditionalFormatting>
  <conditionalFormatting sqref="I77">
    <cfRule type="cellIs" dxfId="479" priority="81" stopIfTrue="1" operator="lessThan">
      <formula>$K77</formula>
    </cfRule>
    <cfRule type="cellIs" dxfId="478" priority="82" stopIfTrue="1" operator="greaterThan">
      <formula>$L77</formula>
    </cfRule>
  </conditionalFormatting>
  <conditionalFormatting sqref="I78">
    <cfRule type="cellIs" dxfId="477" priority="79" stopIfTrue="1" operator="lessThan">
      <formula>$K78</formula>
    </cfRule>
    <cfRule type="cellIs" dxfId="476" priority="80" stopIfTrue="1" operator="greaterThan">
      <formula>$L78</formula>
    </cfRule>
  </conditionalFormatting>
  <conditionalFormatting sqref="I79">
    <cfRule type="cellIs" dxfId="475" priority="77" stopIfTrue="1" operator="lessThan">
      <formula>$K79</formula>
    </cfRule>
    <cfRule type="cellIs" dxfId="474" priority="78" stopIfTrue="1" operator="greaterThan">
      <formula>$L79</formula>
    </cfRule>
  </conditionalFormatting>
  <conditionalFormatting sqref="I80">
    <cfRule type="cellIs" dxfId="473" priority="75" stopIfTrue="1" operator="lessThan">
      <formula>$K80</formula>
    </cfRule>
    <cfRule type="cellIs" dxfId="472" priority="76" stopIfTrue="1" operator="greaterThan">
      <formula>$L80</formula>
    </cfRule>
  </conditionalFormatting>
  <conditionalFormatting sqref="I81">
    <cfRule type="cellIs" dxfId="471" priority="73" stopIfTrue="1" operator="lessThan">
      <formula>$K81</formula>
    </cfRule>
    <cfRule type="cellIs" dxfId="470" priority="74" stopIfTrue="1" operator="greaterThan">
      <formula>$L81</formula>
    </cfRule>
  </conditionalFormatting>
  <conditionalFormatting sqref="I82">
    <cfRule type="cellIs" dxfId="469" priority="71" stopIfTrue="1" operator="lessThan">
      <formula>$K82</formula>
    </cfRule>
    <cfRule type="cellIs" dxfId="468" priority="72" stopIfTrue="1" operator="greaterThan">
      <formula>$L82</formula>
    </cfRule>
  </conditionalFormatting>
  <conditionalFormatting sqref="I83">
    <cfRule type="cellIs" dxfId="467" priority="69" stopIfTrue="1" operator="lessThan">
      <formula>$K83</formula>
    </cfRule>
    <cfRule type="cellIs" dxfId="466" priority="70" stopIfTrue="1" operator="greaterThan">
      <formula>$L83</formula>
    </cfRule>
  </conditionalFormatting>
  <conditionalFormatting sqref="I84">
    <cfRule type="cellIs" dxfId="465" priority="67" stopIfTrue="1" operator="lessThan">
      <formula>$K84</formula>
    </cfRule>
    <cfRule type="cellIs" dxfId="464" priority="68" stopIfTrue="1" operator="greaterThan">
      <formula>$L84</formula>
    </cfRule>
  </conditionalFormatting>
  <conditionalFormatting sqref="I85">
    <cfRule type="cellIs" dxfId="463" priority="65" stopIfTrue="1" operator="lessThan">
      <formula>$K85</formula>
    </cfRule>
    <cfRule type="cellIs" dxfId="462" priority="66" stopIfTrue="1" operator="greaterThan">
      <formula>$L85</formula>
    </cfRule>
  </conditionalFormatting>
  <conditionalFormatting sqref="I86">
    <cfRule type="cellIs" dxfId="461" priority="63" stopIfTrue="1" operator="lessThan">
      <formula>$K86</formula>
    </cfRule>
    <cfRule type="cellIs" dxfId="460" priority="64" stopIfTrue="1" operator="greaterThan">
      <formula>$L86</formula>
    </cfRule>
  </conditionalFormatting>
  <conditionalFormatting sqref="I87">
    <cfRule type="cellIs" dxfId="459" priority="61" stopIfTrue="1" operator="lessThan">
      <formula>$K87</formula>
    </cfRule>
    <cfRule type="cellIs" dxfId="458" priority="62" stopIfTrue="1" operator="greaterThan">
      <formula>$L87</formula>
    </cfRule>
  </conditionalFormatting>
  <conditionalFormatting sqref="I88">
    <cfRule type="cellIs" dxfId="457" priority="59" stopIfTrue="1" operator="lessThan">
      <formula>$K88</formula>
    </cfRule>
    <cfRule type="cellIs" dxfId="456" priority="60" stopIfTrue="1" operator="greaterThan">
      <formula>$L88</formula>
    </cfRule>
  </conditionalFormatting>
  <conditionalFormatting sqref="I89">
    <cfRule type="cellIs" dxfId="455" priority="57" stopIfTrue="1" operator="lessThan">
      <formula>$K89</formula>
    </cfRule>
    <cfRule type="cellIs" dxfId="454" priority="58" stopIfTrue="1" operator="greaterThan">
      <formula>$L89</formula>
    </cfRule>
  </conditionalFormatting>
  <conditionalFormatting sqref="I90">
    <cfRule type="cellIs" dxfId="453" priority="55" stopIfTrue="1" operator="lessThan">
      <formula>$K90</formula>
    </cfRule>
    <cfRule type="cellIs" dxfId="452" priority="56" stopIfTrue="1" operator="greaterThan">
      <formula>$L90</formula>
    </cfRule>
  </conditionalFormatting>
  <conditionalFormatting sqref="I91">
    <cfRule type="cellIs" dxfId="451" priority="53" stopIfTrue="1" operator="lessThan">
      <formula>$K91</formula>
    </cfRule>
    <cfRule type="cellIs" dxfId="450" priority="54" stopIfTrue="1" operator="greaterThan">
      <formula>$L91</formula>
    </cfRule>
  </conditionalFormatting>
  <conditionalFormatting sqref="I92">
    <cfRule type="cellIs" dxfId="449" priority="51" stopIfTrue="1" operator="lessThan">
      <formula>$K92</formula>
    </cfRule>
    <cfRule type="cellIs" dxfId="448" priority="52" stopIfTrue="1" operator="greaterThan">
      <formula>$L92</formula>
    </cfRule>
  </conditionalFormatting>
  <conditionalFormatting sqref="I93">
    <cfRule type="cellIs" dxfId="447" priority="49" stopIfTrue="1" operator="lessThan">
      <formula>$K93</formula>
    </cfRule>
    <cfRule type="cellIs" dxfId="446" priority="50" stopIfTrue="1" operator="greaterThan">
      <formula>$L93</formula>
    </cfRule>
  </conditionalFormatting>
  <conditionalFormatting sqref="I94">
    <cfRule type="cellIs" dxfId="445" priority="47" stopIfTrue="1" operator="lessThan">
      <formula>$K94</formula>
    </cfRule>
    <cfRule type="cellIs" dxfId="444" priority="48" stopIfTrue="1" operator="greaterThan">
      <formula>$L94</formula>
    </cfRule>
  </conditionalFormatting>
  <conditionalFormatting sqref="I95">
    <cfRule type="cellIs" dxfId="443" priority="45" stopIfTrue="1" operator="lessThan">
      <formula>$K95</formula>
    </cfRule>
    <cfRule type="cellIs" dxfId="442" priority="46" stopIfTrue="1" operator="greaterThan">
      <formula>$L95</formula>
    </cfRule>
  </conditionalFormatting>
  <conditionalFormatting sqref="I96">
    <cfRule type="cellIs" dxfId="441" priority="43" stopIfTrue="1" operator="lessThan">
      <formula>$K96</formula>
    </cfRule>
    <cfRule type="cellIs" dxfId="440" priority="44" stopIfTrue="1" operator="greaterThan">
      <formula>$L96</formula>
    </cfRule>
  </conditionalFormatting>
  <conditionalFormatting sqref="I97">
    <cfRule type="cellIs" dxfId="439" priority="41" stopIfTrue="1" operator="lessThan">
      <formula>$K97</formula>
    </cfRule>
    <cfRule type="cellIs" dxfId="438" priority="42" stopIfTrue="1" operator="greaterThan">
      <formula>$L97</formula>
    </cfRule>
  </conditionalFormatting>
  <conditionalFormatting sqref="I98">
    <cfRule type="cellIs" dxfId="437" priority="39" stopIfTrue="1" operator="lessThan">
      <formula>$K98</formula>
    </cfRule>
    <cfRule type="cellIs" dxfId="436" priority="40" stopIfTrue="1" operator="greaterThan">
      <formula>$L98</formula>
    </cfRule>
  </conditionalFormatting>
  <conditionalFormatting sqref="I99">
    <cfRule type="cellIs" dxfId="435" priority="37" stopIfTrue="1" operator="lessThan">
      <formula>$K99</formula>
    </cfRule>
    <cfRule type="cellIs" dxfId="434" priority="38" stopIfTrue="1" operator="greaterThan">
      <formula>$L99</formula>
    </cfRule>
  </conditionalFormatting>
  <conditionalFormatting sqref="I100">
    <cfRule type="cellIs" dxfId="433" priority="35" stopIfTrue="1" operator="lessThan">
      <formula>$K100</formula>
    </cfRule>
    <cfRule type="cellIs" dxfId="432" priority="36" stopIfTrue="1" operator="greaterThan">
      <formula>$L100</formula>
    </cfRule>
  </conditionalFormatting>
  <conditionalFormatting sqref="I101">
    <cfRule type="cellIs" dxfId="431" priority="33" stopIfTrue="1" operator="lessThan">
      <formula>$K101</formula>
    </cfRule>
    <cfRule type="cellIs" dxfId="430" priority="34" stopIfTrue="1" operator="greaterThan">
      <formula>$L101</formula>
    </cfRule>
  </conditionalFormatting>
  <conditionalFormatting sqref="I102">
    <cfRule type="cellIs" dxfId="429" priority="31" stopIfTrue="1" operator="lessThan">
      <formula>$K102</formula>
    </cfRule>
    <cfRule type="cellIs" dxfId="428" priority="32" stopIfTrue="1" operator="greaterThan">
      <formula>$L102</formula>
    </cfRule>
  </conditionalFormatting>
  <conditionalFormatting sqref="I103">
    <cfRule type="cellIs" dxfId="427" priority="29" stopIfTrue="1" operator="lessThan">
      <formula>$K103</formula>
    </cfRule>
    <cfRule type="cellIs" dxfId="426" priority="30" stopIfTrue="1" operator="greaterThan">
      <formula>$L103</formula>
    </cfRule>
  </conditionalFormatting>
  <conditionalFormatting sqref="I104">
    <cfRule type="cellIs" dxfId="425" priority="27" stopIfTrue="1" operator="lessThan">
      <formula>$K104</formula>
    </cfRule>
    <cfRule type="cellIs" dxfId="424" priority="28" stopIfTrue="1" operator="greaterThan">
      <formula>$L104</formula>
    </cfRule>
  </conditionalFormatting>
  <conditionalFormatting sqref="I105">
    <cfRule type="cellIs" dxfId="423" priority="25" stopIfTrue="1" operator="lessThan">
      <formula>$K105</formula>
    </cfRule>
    <cfRule type="cellIs" dxfId="422" priority="26" stopIfTrue="1" operator="greaterThan">
      <formula>$L105</formula>
    </cfRule>
  </conditionalFormatting>
  <conditionalFormatting sqref="I106">
    <cfRule type="cellIs" dxfId="421" priority="23" stopIfTrue="1" operator="lessThan">
      <formula>$K106</formula>
    </cfRule>
    <cfRule type="cellIs" dxfId="420" priority="24" stopIfTrue="1" operator="greaterThan">
      <formula>$L106</formula>
    </cfRule>
  </conditionalFormatting>
  <conditionalFormatting sqref="I107">
    <cfRule type="cellIs" dxfId="419" priority="21" stopIfTrue="1" operator="lessThan">
      <formula>$K107</formula>
    </cfRule>
    <cfRule type="cellIs" dxfId="418" priority="22" stopIfTrue="1" operator="greaterThan">
      <formula>$L107</formula>
    </cfRule>
  </conditionalFormatting>
  <conditionalFormatting sqref="I108">
    <cfRule type="cellIs" dxfId="417" priority="19" stopIfTrue="1" operator="lessThan">
      <formula>$K108</formula>
    </cfRule>
    <cfRule type="cellIs" dxfId="416" priority="20" stopIfTrue="1" operator="greaterThan">
      <formula>$L108</formula>
    </cfRule>
  </conditionalFormatting>
  <conditionalFormatting sqref="I109">
    <cfRule type="cellIs" dxfId="415" priority="17" stopIfTrue="1" operator="lessThan">
      <formula>$K109</formula>
    </cfRule>
    <cfRule type="cellIs" dxfId="414" priority="18" stopIfTrue="1" operator="greaterThan">
      <formula>$L109</formula>
    </cfRule>
  </conditionalFormatting>
  <conditionalFormatting sqref="I110">
    <cfRule type="cellIs" dxfId="413" priority="15" stopIfTrue="1" operator="lessThan">
      <formula>$K110</formula>
    </cfRule>
    <cfRule type="cellIs" dxfId="412" priority="16" stopIfTrue="1" operator="greaterThan">
      <formula>$L110</formula>
    </cfRule>
  </conditionalFormatting>
  <conditionalFormatting sqref="I111">
    <cfRule type="cellIs" dxfId="411" priority="13" stopIfTrue="1" operator="lessThan">
      <formula>$K111</formula>
    </cfRule>
    <cfRule type="cellIs" dxfId="410" priority="14" stopIfTrue="1" operator="greaterThan">
      <formula>$L111</formula>
    </cfRule>
  </conditionalFormatting>
  <conditionalFormatting sqref="I112">
    <cfRule type="cellIs" dxfId="409" priority="11" stopIfTrue="1" operator="lessThan">
      <formula>$K112</formula>
    </cfRule>
    <cfRule type="cellIs" dxfId="408" priority="12" stopIfTrue="1" operator="greaterThan">
      <formula>$L112</formula>
    </cfRule>
  </conditionalFormatting>
  <conditionalFormatting sqref="I113">
    <cfRule type="cellIs" dxfId="407" priority="9" stopIfTrue="1" operator="lessThan">
      <formula>$K113</formula>
    </cfRule>
    <cfRule type="cellIs" dxfId="406" priority="10" stopIfTrue="1" operator="greaterThan">
      <formula>$L113</formula>
    </cfRule>
  </conditionalFormatting>
  <conditionalFormatting sqref="I114">
    <cfRule type="cellIs" dxfId="405" priority="7" stopIfTrue="1" operator="lessThan">
      <formula>$K114</formula>
    </cfRule>
    <cfRule type="cellIs" dxfId="404" priority="8" stopIfTrue="1" operator="greaterThan">
      <formula>$L114</formula>
    </cfRule>
  </conditionalFormatting>
  <conditionalFormatting sqref="I115">
    <cfRule type="cellIs" dxfId="403" priority="5" stopIfTrue="1" operator="lessThan">
      <formula>$K115</formula>
    </cfRule>
    <cfRule type="cellIs" dxfId="402" priority="6" stopIfTrue="1" operator="greaterThan">
      <formula>$L115</formula>
    </cfRule>
  </conditionalFormatting>
  <conditionalFormatting sqref="I116">
    <cfRule type="cellIs" dxfId="401" priority="3" stopIfTrue="1" operator="lessThan">
      <formula>$K116</formula>
    </cfRule>
    <cfRule type="cellIs" dxfId="400" priority="4" stopIfTrue="1" operator="greaterThan">
      <formula>$L116</formula>
    </cfRule>
  </conditionalFormatting>
  <conditionalFormatting sqref="I117">
    <cfRule type="cellIs" dxfId="399" priority="1" stopIfTrue="1" operator="lessThan">
      <formula>$K117</formula>
    </cfRule>
    <cfRule type="cellIs" dxfId="398" priority="2" stopIfTrue="1" operator="greaterThan">
      <formula>$L117</formula>
    </cfRule>
  </conditionalFormatting>
  <dataValidations count="2">
    <dataValidation type="list" allowBlank="1" showInputMessage="1" showErrorMessage="1" sqref="E11" xr:uid="{00000000-0002-0000-1000-000000000000}">
      <formula1>$O$4:$O$5</formula1>
    </dataValidation>
    <dataValidation type="list" allowBlank="1" showInputMessage="1" showErrorMessage="1" sqref="P62" xr:uid="{00000000-0002-0000-1000-000001000000}">
      <formula1>$P$63:$P$65</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dimension ref="A1:AJ138"/>
  <sheetViews>
    <sheetView zoomScaleNormal="100" workbookViewId="0">
      <selection activeCell="B15" sqref="B15"/>
    </sheetView>
  </sheetViews>
  <sheetFormatPr defaultColWidth="12.140625" defaultRowHeight="15" x14ac:dyDescent="0.25"/>
  <cols>
    <col min="1" max="1" width="7.28515625" style="11" customWidth="1"/>
    <col min="2" max="3" width="12.140625" style="11" customWidth="1"/>
    <col min="4" max="4" width="15.140625" style="11" customWidth="1"/>
    <col min="5" max="5" width="18.28515625" style="11" customWidth="1"/>
    <col min="6" max="6" width="20.7109375"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row>
    <row r="3" spans="1:30" ht="18.75" x14ac:dyDescent="0.3">
      <c r="A3" s="5"/>
      <c r="B3" s="4" t="s">
        <v>135</v>
      </c>
      <c r="C3" s="5"/>
      <c r="D3" s="5"/>
      <c r="E3" s="5"/>
      <c r="F3" s="5"/>
      <c r="G3" s="5"/>
      <c r="H3" s="5"/>
      <c r="I3" s="5"/>
      <c r="J3" s="5"/>
      <c r="K3" s="5"/>
      <c r="L3" s="5"/>
      <c r="M3" s="5"/>
      <c r="N3" s="5"/>
      <c r="O3" s="5"/>
      <c r="P3" s="5"/>
      <c r="Q3" s="5"/>
      <c r="R3" s="5"/>
      <c r="S3" s="5"/>
      <c r="T3" s="5"/>
      <c r="U3" s="5"/>
      <c r="V3" s="5"/>
      <c r="W3" s="5"/>
      <c r="X3" s="5"/>
      <c r="Y3" s="5"/>
    </row>
    <row r="4" spans="1:30" ht="18.75" x14ac:dyDescent="0.3">
      <c r="A4" s="5"/>
      <c r="B4" s="4"/>
      <c r="C4" s="5"/>
      <c r="D4" s="5"/>
      <c r="E4" s="5"/>
      <c r="F4" s="5"/>
      <c r="G4" s="5"/>
      <c r="H4" s="5"/>
      <c r="I4" s="5"/>
      <c r="J4" s="5"/>
      <c r="K4" s="5"/>
      <c r="L4" s="5"/>
      <c r="M4" s="5"/>
      <c r="N4" s="5"/>
      <c r="O4" s="38"/>
      <c r="P4" s="5"/>
      <c r="Q4" s="5"/>
      <c r="R4" s="5"/>
      <c r="S4" s="5"/>
      <c r="T4" s="5"/>
      <c r="U4" s="5"/>
      <c r="V4" s="5"/>
      <c r="W4" s="5"/>
      <c r="X4" s="5"/>
      <c r="Y4" s="5"/>
    </row>
    <row r="5" spans="1:30" ht="18.75" x14ac:dyDescent="0.3">
      <c r="A5" s="5"/>
      <c r="B5" s="4" t="s">
        <v>317</v>
      </c>
      <c r="C5" s="61"/>
      <c r="D5" s="60"/>
      <c r="E5" s="60"/>
      <c r="F5" s="60"/>
      <c r="G5" s="60"/>
      <c r="H5" s="60"/>
      <c r="I5" s="60"/>
      <c r="J5" s="60"/>
      <c r="K5" s="60"/>
      <c r="L5" s="60"/>
      <c r="M5" s="5"/>
      <c r="N5" s="5"/>
      <c r="O5" s="38"/>
      <c r="P5" s="5"/>
      <c r="Q5" s="5"/>
      <c r="R5" s="5"/>
      <c r="S5" s="5"/>
      <c r="T5" s="5"/>
      <c r="U5" s="5"/>
      <c r="V5" s="5"/>
      <c r="W5" s="5"/>
      <c r="X5" s="6"/>
      <c r="Y5" s="6"/>
      <c r="Z5" s="12"/>
      <c r="AA5" s="12"/>
      <c r="AB5" s="12"/>
    </row>
    <row r="6" spans="1:30" s="12" customFormat="1" x14ac:dyDescent="0.25">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261" t="s">
        <v>14</v>
      </c>
      <c r="D7" s="261"/>
      <c r="E7" s="63">
        <f>COUNT(M15:M114)</f>
        <v>0</v>
      </c>
      <c r="F7" s="63"/>
      <c r="G7" s="62"/>
      <c r="H7" s="62"/>
      <c r="I7" s="62"/>
      <c r="J7" s="62"/>
      <c r="K7" s="62"/>
      <c r="L7" s="62"/>
      <c r="M7" s="6"/>
      <c r="N7" s="6"/>
      <c r="O7" s="6"/>
      <c r="P7" s="6"/>
      <c r="Q7" s="6"/>
      <c r="R7" s="6"/>
      <c r="S7" s="6"/>
      <c r="T7" s="6"/>
      <c r="U7" s="6"/>
      <c r="V7" s="6"/>
      <c r="W7" s="6"/>
      <c r="X7" s="51"/>
      <c r="Y7" s="6"/>
    </row>
    <row r="8" spans="1:30" s="12" customFormat="1" ht="15.75" thickBot="1" x14ac:dyDescent="0.3">
      <c r="A8" s="6"/>
      <c r="B8" s="62"/>
      <c r="C8" s="262" t="s">
        <v>34</v>
      </c>
      <c r="D8" s="262"/>
      <c r="E8" s="65" t="e">
        <f>'Laney P'' Chart Setup'!E10</f>
        <v>#N/A</v>
      </c>
      <c r="F8" s="175" t="str">
        <f>"    Average as proportion per 1 "&amp;D13</f>
        <v xml:space="preserve">    Average as proportion per 1 </v>
      </c>
      <c r="G8" s="62"/>
      <c r="H8" s="62"/>
      <c r="I8" s="62"/>
      <c r="J8" s="62"/>
      <c r="K8" s="62"/>
      <c r="L8" s="62"/>
      <c r="M8" s="6"/>
      <c r="N8" s="6"/>
      <c r="O8" s="6"/>
      <c r="P8" s="6"/>
      <c r="Q8" s="6"/>
      <c r="R8" s="6"/>
      <c r="S8" s="6"/>
      <c r="T8" s="6"/>
      <c r="U8" s="6"/>
      <c r="V8" s="6"/>
      <c r="W8" s="6"/>
      <c r="X8" s="51"/>
      <c r="Y8" s="6"/>
    </row>
    <row r="9" spans="1:30" s="12" customFormat="1" ht="15.75" thickBot="1" x14ac:dyDescent="0.3">
      <c r="A9" s="6"/>
      <c r="B9" s="62"/>
      <c r="C9" s="228" t="s">
        <v>284</v>
      </c>
      <c r="D9" s="174"/>
      <c r="E9" s="65" t="e">
        <f>'Laney P'' Chart Setup'!E12</f>
        <v>#N/A</v>
      </c>
      <c r="F9" s="175" t="s">
        <v>53</v>
      </c>
      <c r="G9" s="62"/>
      <c r="H9" s="62"/>
      <c r="I9" s="62"/>
      <c r="J9" s="63"/>
      <c r="K9" s="63"/>
      <c r="L9" s="62"/>
      <c r="M9" s="6"/>
      <c r="N9" s="6"/>
      <c r="O9" s="6"/>
      <c r="P9" s="6"/>
      <c r="Q9" s="6"/>
      <c r="R9" s="6"/>
      <c r="S9" s="6"/>
      <c r="T9" s="6"/>
      <c r="U9" s="6"/>
      <c r="V9" s="6"/>
      <c r="W9" s="6"/>
      <c r="X9" s="6"/>
      <c r="Y9" s="6"/>
    </row>
    <row r="10" spans="1:30" s="12" customFormat="1" ht="15.75" thickBot="1" x14ac:dyDescent="0.3">
      <c r="A10" s="6"/>
      <c r="B10" s="62"/>
      <c r="C10" s="174" t="s">
        <v>23</v>
      </c>
      <c r="D10" s="174"/>
      <c r="E10" s="65">
        <v>100</v>
      </c>
      <c r="F10" s="175" t="str">
        <f>"    Proportion on plot is per "&amp;E10&amp;" "&amp;D13</f>
        <v xml:space="preserve">    Proportion on plot is per 100 </v>
      </c>
      <c r="G10" s="62"/>
      <c r="H10" s="62"/>
      <c r="I10" s="62"/>
      <c r="J10" s="62"/>
      <c r="K10" s="62"/>
      <c r="L10" s="62"/>
      <c r="M10" s="6"/>
      <c r="N10" s="6"/>
      <c r="O10" s="6"/>
      <c r="P10" s="6"/>
      <c r="Q10" s="6"/>
      <c r="R10" s="6"/>
      <c r="S10" s="6"/>
      <c r="T10" s="6"/>
      <c r="U10" s="6"/>
      <c r="V10" s="6"/>
      <c r="W10" s="6"/>
      <c r="X10" s="6"/>
      <c r="Y10" s="6"/>
    </row>
    <row r="11" spans="1:30" s="12" customFormat="1" x14ac:dyDescent="0.25">
      <c r="A11" s="6"/>
      <c r="B11" s="62"/>
      <c r="C11" s="262" t="s">
        <v>54</v>
      </c>
      <c r="D11" s="262"/>
      <c r="E11" s="63" t="e">
        <f>IF(AND(ISNUMBER(E8),E8&gt;=0,E8&lt;=1,ISNUMBER($E$10),$E$10&gt;0),E10*E8,NA())</f>
        <v>#N/A</v>
      </c>
      <c r="F11" s="175" t="str">
        <f>"    Average as proportion per "&amp;E10&amp;" "&amp;D13</f>
        <v xml:space="preserve">    Average as proportion per 100 </v>
      </c>
      <c r="G11" s="62"/>
      <c r="H11" s="62"/>
      <c r="I11" s="62"/>
      <c r="J11" s="62"/>
      <c r="K11" s="62"/>
      <c r="L11" s="62"/>
      <c r="M11" s="6"/>
      <c r="N11" s="6"/>
      <c r="O11" s="6"/>
      <c r="P11" s="6"/>
      <c r="Q11" s="6"/>
      <c r="R11" s="6"/>
      <c r="S11" s="6"/>
      <c r="T11" s="6"/>
      <c r="U11" s="6"/>
      <c r="V11" s="6"/>
      <c r="W11" s="6"/>
      <c r="X11" s="5"/>
      <c r="Y11" s="5"/>
      <c r="Z11" s="11"/>
      <c r="AA11" s="11"/>
      <c r="AB11" s="11"/>
    </row>
    <row r="12" spans="1:30" s="12" customFormat="1" ht="15.75" thickBot="1" x14ac:dyDescent="0.3">
      <c r="A12" s="6"/>
      <c r="B12" s="62"/>
      <c r="C12" s="174"/>
      <c r="D12" s="174"/>
      <c r="E12" s="63"/>
      <c r="F12" s="174"/>
      <c r="G12" s="62"/>
      <c r="H12" s="62"/>
      <c r="I12" s="62"/>
      <c r="J12" s="62"/>
      <c r="K12" s="62"/>
      <c r="L12" s="62"/>
      <c r="M12" s="6"/>
      <c r="N12" s="6"/>
      <c r="O12" s="6"/>
      <c r="P12" s="6"/>
      <c r="Q12" s="6"/>
      <c r="R12" s="6"/>
      <c r="S12" s="6"/>
      <c r="T12" s="6"/>
      <c r="U12" s="6"/>
      <c r="V12" s="6"/>
      <c r="W12" s="6"/>
      <c r="X12" s="5"/>
      <c r="Y12" s="5"/>
      <c r="Z12" s="11"/>
      <c r="AA12" s="11"/>
      <c r="AB12" s="11"/>
    </row>
    <row r="13" spans="1:30" s="12" customFormat="1" ht="15.75" thickBot="1" x14ac:dyDescent="0.3">
      <c r="A13" s="6"/>
      <c r="B13" s="62"/>
      <c r="C13" s="62"/>
      <c r="D13" s="62"/>
      <c r="E13" s="285" t="s">
        <v>86</v>
      </c>
      <c r="F13" s="285"/>
      <c r="G13" s="285"/>
      <c r="H13" s="285"/>
      <c r="I13" s="285" t="s">
        <v>285</v>
      </c>
      <c r="J13" s="285"/>
      <c r="K13" s="285"/>
      <c r="L13" s="285"/>
      <c r="M13" s="17">
        <f>MAX(MIN(M15:M114)-1,0)</f>
        <v>0</v>
      </c>
      <c r="N13" s="6"/>
      <c r="O13" s="6"/>
      <c r="P13" s="6"/>
      <c r="Q13" s="6"/>
      <c r="R13" s="6"/>
      <c r="S13" s="6"/>
      <c r="T13" s="6"/>
      <c r="U13" s="6"/>
      <c r="V13" s="6"/>
      <c r="W13" s="6"/>
      <c r="X13" s="5"/>
      <c r="Y13" s="5"/>
      <c r="Z13" s="11"/>
      <c r="AA13" s="11"/>
      <c r="AB13" s="11"/>
    </row>
    <row r="14" spans="1:30" ht="18.75" thickBot="1" x14ac:dyDescent="0.3">
      <c r="A14" s="5"/>
      <c r="B14" s="122" t="s">
        <v>11</v>
      </c>
      <c r="C14" s="123" t="s">
        <v>35</v>
      </c>
      <c r="D14" s="123" t="s">
        <v>36</v>
      </c>
      <c r="E14" s="82" t="str">
        <f>IF(E10=1,C14,C14&amp;" per "&amp;E10)</f>
        <v>Failures per 100</v>
      </c>
      <c r="F14" s="83" t="s">
        <v>21</v>
      </c>
      <c r="G14" s="83" t="s">
        <v>9</v>
      </c>
      <c r="H14" s="83" t="s">
        <v>10</v>
      </c>
      <c r="I14" s="82" t="s">
        <v>282</v>
      </c>
      <c r="J14" s="83" t="s">
        <v>21</v>
      </c>
      <c r="K14" s="83" t="str">
        <f>IF(P59="3 SD","LCL(3 SD)",IF(P59="Exact - LCL","LCL (Exact)","LCL (none)"))</f>
        <v>LCL (Exact)</v>
      </c>
      <c r="L14" s="83" t="str">
        <f>IF(P59="3 SD","UCL(3 SD)","UCL (Exact)")</f>
        <v>UCL (Exact)</v>
      </c>
      <c r="M14" s="15">
        <f>MAX(MAX(M15:M114)-M13,1)</f>
        <v>1</v>
      </c>
      <c r="N14" s="6"/>
      <c r="O14" s="5"/>
      <c r="P14" s="5"/>
      <c r="Q14" s="5"/>
      <c r="R14" s="5"/>
      <c r="S14" s="5"/>
      <c r="T14" s="5"/>
      <c r="U14" s="5"/>
      <c r="V14" s="5"/>
      <c r="W14" s="5"/>
      <c r="X14" s="37" t="s">
        <v>41</v>
      </c>
      <c r="Y14" s="15" t="s">
        <v>282</v>
      </c>
    </row>
    <row r="15" spans="1:30" ht="15.75" thickBot="1" x14ac:dyDescent="0.3">
      <c r="A15" s="15">
        <v>1</v>
      </c>
      <c r="B15" s="170"/>
      <c r="C15" s="171"/>
      <c r="D15" s="172"/>
      <c r="E15" s="86" t="e">
        <f>IF(AND(ISNUMBER(C15),C15&gt;=0,ISNUMBER(D15),D15&gt;0,C15&lt;=D15,ISNUMBER($E$10),$E$10&gt;0),$E$10*C15/D15,NA())</f>
        <v>#N/A</v>
      </c>
      <c r="F15" s="86" t="e">
        <f>IF(AND(ISNUMBER(E15),ISNUMBER($E$8),$E$8&gt;=0,$E$8&lt;=1),$E$10*$E$8,NA())</f>
        <v>#N/A</v>
      </c>
      <c r="G15" s="86" t="e">
        <f>IF(AND(ISNUMBER(E15),ISNUMBER($E$8),$E$8&gt;=0,$E$8&lt;=1,ISNUMBER($E$9),$E$9&gt;=0),$E$10*MAX(0,$E$8-3*$E$9*SQRT($E$8*(1-$E$8)/D15)),NA())</f>
        <v>#N/A</v>
      </c>
      <c r="H15" s="87" t="e">
        <f>IF(AND(ISNUMBER(E15),ISNUMBER($E$8),$E$8&gt;=0,$E$8&lt;=1,ISNUMBER($E$9),$E$9&gt;=0),$E$10*($E$8+3*$E$9*SQRT($E$8*(1-$E$8)/D15)),NA())</f>
        <v>#N/A</v>
      </c>
      <c r="I15" s="86" t="e">
        <v>#N/A</v>
      </c>
      <c r="J15" s="86" t="e">
        <v>#N/A</v>
      </c>
      <c r="K15" s="86" t="e">
        <v>#N/A</v>
      </c>
      <c r="L15" s="87" t="e">
        <v>#N/A</v>
      </c>
      <c r="M15" s="15" t="str">
        <f>IF(ISNUMBER(E15),A15,"")</f>
        <v/>
      </c>
      <c r="N15" s="6"/>
      <c r="O15" s="5"/>
      <c r="P15" s="5"/>
      <c r="Q15" s="5"/>
      <c r="R15" s="5"/>
      <c r="S15" s="5"/>
      <c r="T15" s="5"/>
      <c r="U15" s="5"/>
      <c r="V15" s="5"/>
      <c r="W15" s="5"/>
      <c r="X15" s="37" t="e">
        <f>IF(AND(ISNUMBER(C15),C15&gt;=0,ISNUMBER(D15),D15&gt;0,C15&lt;=D15,ISNUMBER($E$8),$E$8&gt;0,$E$8&lt;1),(C15/D15-$E$8)/SQRT($E$8*(1-$E$8)/D15),NA())</f>
        <v>#N/A</v>
      </c>
      <c r="Y15" s="38"/>
    </row>
    <row r="16" spans="1:30" ht="15.75" thickBot="1" x14ac:dyDescent="0.3">
      <c r="A16" s="15">
        <v>2</v>
      </c>
      <c r="B16" s="170"/>
      <c r="C16" s="171"/>
      <c r="D16" s="172"/>
      <c r="E16" s="86" t="e">
        <f t="shared" ref="E16:E79" si="0">IF(AND(ISNUMBER(C16),C16&gt;=0,ISNUMBER(D16),D16&gt;0,C16&lt;=D16,ISNUMBER($E$10),$E$10&gt;0),$E$10*C16/D16,NA())</f>
        <v>#N/A</v>
      </c>
      <c r="F16" s="86" t="e">
        <f t="shared" ref="F16:F79" si="1">IF(AND(ISNUMBER(E16),ISNUMBER($E$8),$E$8&gt;=0,$E$8&lt;=1),$E$10*$E$8,NA())</f>
        <v>#N/A</v>
      </c>
      <c r="G16" s="86" t="e">
        <f t="shared" ref="G16:G79" si="2">IF(AND(ISNUMBER(E16),ISNUMBER($E$8),$E$8&gt;=0,$E$8&lt;=1,ISNUMBER($E$9),$E$9&gt;=0),$E$10*MAX(0,$E$8-3*$E$9*SQRT($E$8*(1-$E$8)/D16)),NA())</f>
        <v>#N/A</v>
      </c>
      <c r="H16" s="87" t="e">
        <f t="shared" ref="H16:H79" si="3">IF(AND(ISNUMBER(E16),ISNUMBER($E$8),$E$8&gt;=0,$E$8&lt;=1,ISNUMBER($E$9),$E$9&gt;=0),$E$10*($E$8+3*$E$9*SQRT($E$8*(1-$E$8)/D16)),NA())</f>
        <v>#N/A</v>
      </c>
      <c r="I16" s="86" t="e">
        <f t="shared" ref="I16:I79" si="4">IF(AND(ISNUMBER(E15),ISNUMBER(E16)),Y16,NA())</f>
        <v>#N/A</v>
      </c>
      <c r="J16" s="86" t="e">
        <f>IF(AND(ISNUMBER(I16),ISNUMBER($E$9),$E$9&gt;=0),$E$9,NA())</f>
        <v>#N/A</v>
      </c>
      <c r="K16" s="86" t="e">
        <f>IF(AND(ISNUMBER(I16),$P$59&lt;&gt;"Exact - No LCL",ISNUMBER($E$9),$E$9&gt;=0),IF($P$59="3 SD",MAX(0,(1-3*SQRT(PI()/2-1))*$E$9),(-NORMINV((1-NORMDIST(-3,0,1,TRUE))/2,0,1)*SQRT(PI()/2))*$E$9),NA())</f>
        <v>#N/A</v>
      </c>
      <c r="L16" s="87" t="e">
        <f>IF(AND(ISNUMBER(I16),ISNUMBER($E$9),$E$9&gt;=0),IF($P$59="3 SD",(1+3*SQRT(PI()/2-1))*$E$9,(-NORMINV((1-NORMDIST(3,0,1,TRUE))/2,0,1)*SQRT(PI()/2))*$E$9),NA())</f>
        <v>#N/A</v>
      </c>
      <c r="M16" s="15" t="str">
        <f t="shared" ref="M16:M79" si="5">IF(ISNUMBER(E16),A16,"")</f>
        <v/>
      </c>
      <c r="N16" s="6"/>
      <c r="O16" s="5"/>
      <c r="P16" s="5"/>
      <c r="Q16" s="5"/>
      <c r="R16" s="5"/>
      <c r="S16" s="5"/>
      <c r="T16" s="5"/>
      <c r="U16" s="5"/>
      <c r="V16" s="5"/>
      <c r="W16" s="5"/>
      <c r="X16" s="37" t="e">
        <f>IF(AND(ISNUMBER(C16),C16&gt;=0,ISNUMBER(D16),D16&gt;0,C16&lt;=D16,ISNUMBER($E$8),$E$8&gt;0,$E$8&lt;1),(C16/D16-$E$8)/SQRT($E$8*(1-$E$8)/D16),NA())</f>
        <v>#N/A</v>
      </c>
      <c r="Y16" s="38" t="e">
        <f>IF(AND(ISNUMBER(X15),ISNUMBER(X16)),(SQRT(PI())/2)*ABS(X16-X15),NA())</f>
        <v>#N/A</v>
      </c>
    </row>
    <row r="17" spans="1:28" ht="15.75" thickBot="1" x14ac:dyDescent="0.3">
      <c r="A17" s="15">
        <v>3</v>
      </c>
      <c r="B17" s="170"/>
      <c r="C17" s="171"/>
      <c r="D17" s="172"/>
      <c r="E17" s="86" t="e">
        <f t="shared" si="0"/>
        <v>#N/A</v>
      </c>
      <c r="F17" s="86" t="e">
        <f t="shared" si="1"/>
        <v>#N/A</v>
      </c>
      <c r="G17" s="86" t="e">
        <f t="shared" si="2"/>
        <v>#N/A</v>
      </c>
      <c r="H17" s="87" t="e">
        <f t="shared" si="3"/>
        <v>#N/A</v>
      </c>
      <c r="I17" s="86" t="e">
        <f t="shared" si="4"/>
        <v>#N/A</v>
      </c>
      <c r="J17" s="86" t="e">
        <f t="shared" ref="J17:J80" si="6">IF(AND(ISNUMBER(I17),ISNUMBER($E$9),$E$9&gt;=0),$E$9,NA())</f>
        <v>#N/A</v>
      </c>
      <c r="K17" s="86" t="e">
        <f t="shared" ref="K17:K80" si="7">IF(AND(ISNUMBER(I17),$P$59&lt;&gt;"Exact - No LCL",ISNUMBER($E$9),$E$9&gt;=0),IF($P$59="3 SD",MAX(0,(1-3*SQRT(PI()/2-1))*$E$9),(-NORMINV((1-NORMDIST(-3,0,1,TRUE))/2,0,1)*SQRT(PI()/2))*$E$9),NA())</f>
        <v>#N/A</v>
      </c>
      <c r="L17" s="87" t="e">
        <f t="shared" ref="L17:L80" si="8">IF(AND(ISNUMBER(I17),ISNUMBER($E$9),$E$9&gt;=0),IF($P$59="3 SD",(1+3*SQRT(PI()/2-1))*$E$9,(-NORMINV((1-NORMDIST(3,0,1,TRUE))/2,0,1)*SQRT(PI()/2))*$E$9),NA())</f>
        <v>#N/A</v>
      </c>
      <c r="M17" s="15" t="str">
        <f t="shared" si="5"/>
        <v/>
      </c>
      <c r="N17" s="6"/>
      <c r="O17" s="5"/>
      <c r="P17" s="5"/>
      <c r="Q17" s="5"/>
      <c r="R17" s="5"/>
      <c r="S17" s="5"/>
      <c r="T17" s="5"/>
      <c r="U17" s="5"/>
      <c r="V17" s="5"/>
      <c r="W17" s="5"/>
      <c r="X17" s="37" t="e">
        <f t="shared" ref="X17:X80" si="9">IF(AND(ISNUMBER(C17),C17&gt;=0,ISNUMBER(D17),D17&gt;0,C17&lt;=D17,ISNUMBER($E$8),$E$8&gt;0,$E$8&lt;1),(C17/D17-$E$8)/SQRT($E$8*(1-$E$8)/D17),NA())</f>
        <v>#N/A</v>
      </c>
      <c r="Y17" s="38" t="e">
        <f t="shared" ref="Y17:Y80" si="10">IF(AND(ISNUMBER(X16),ISNUMBER(X17)),(SQRT(PI())/2)*ABS(X17-X16),NA())</f>
        <v>#N/A</v>
      </c>
    </row>
    <row r="18" spans="1:28" ht="15.75" thickBot="1" x14ac:dyDescent="0.3">
      <c r="A18" s="15">
        <v>4</v>
      </c>
      <c r="B18" s="170"/>
      <c r="C18" s="171"/>
      <c r="D18" s="172"/>
      <c r="E18" s="86" t="e">
        <f t="shared" si="0"/>
        <v>#N/A</v>
      </c>
      <c r="F18" s="86" t="e">
        <f t="shared" si="1"/>
        <v>#N/A</v>
      </c>
      <c r="G18" s="86" t="e">
        <f t="shared" si="2"/>
        <v>#N/A</v>
      </c>
      <c r="H18" s="87" t="e">
        <f t="shared" si="3"/>
        <v>#N/A</v>
      </c>
      <c r="I18" s="86" t="e">
        <f t="shared" si="4"/>
        <v>#N/A</v>
      </c>
      <c r="J18" s="86" t="e">
        <f t="shared" si="6"/>
        <v>#N/A</v>
      </c>
      <c r="K18" s="86" t="e">
        <f t="shared" si="7"/>
        <v>#N/A</v>
      </c>
      <c r="L18" s="87" t="e">
        <f t="shared" si="8"/>
        <v>#N/A</v>
      </c>
      <c r="M18" s="15" t="str">
        <f t="shared" si="5"/>
        <v/>
      </c>
      <c r="N18" s="6"/>
      <c r="O18" s="5"/>
      <c r="P18" s="5"/>
      <c r="Q18" s="5"/>
      <c r="R18" s="5"/>
      <c r="S18" s="5"/>
      <c r="T18" s="5"/>
      <c r="U18" s="5"/>
      <c r="V18" s="5"/>
      <c r="W18" s="5"/>
      <c r="X18" s="37" t="e">
        <f t="shared" si="9"/>
        <v>#N/A</v>
      </c>
      <c r="Y18" s="38" t="e">
        <f t="shared" si="10"/>
        <v>#N/A</v>
      </c>
    </row>
    <row r="19" spans="1:28" ht="15.75" thickBot="1" x14ac:dyDescent="0.3">
      <c r="A19" s="15">
        <v>5</v>
      </c>
      <c r="B19" s="170"/>
      <c r="C19" s="171"/>
      <c r="D19" s="172"/>
      <c r="E19" s="86" t="e">
        <f t="shared" si="0"/>
        <v>#N/A</v>
      </c>
      <c r="F19" s="86" t="e">
        <f t="shared" si="1"/>
        <v>#N/A</v>
      </c>
      <c r="G19" s="86" t="e">
        <f t="shared" si="2"/>
        <v>#N/A</v>
      </c>
      <c r="H19" s="87" t="e">
        <f t="shared" si="3"/>
        <v>#N/A</v>
      </c>
      <c r="I19" s="86" t="e">
        <f t="shared" si="4"/>
        <v>#N/A</v>
      </c>
      <c r="J19" s="86" t="e">
        <f t="shared" si="6"/>
        <v>#N/A</v>
      </c>
      <c r="K19" s="86" t="e">
        <f t="shared" si="7"/>
        <v>#N/A</v>
      </c>
      <c r="L19" s="87" t="e">
        <f t="shared" si="8"/>
        <v>#N/A</v>
      </c>
      <c r="M19" s="15" t="str">
        <f t="shared" si="5"/>
        <v/>
      </c>
      <c r="N19" s="6"/>
      <c r="O19" s="5"/>
      <c r="P19" s="5"/>
      <c r="Q19" s="5"/>
      <c r="R19" s="5"/>
      <c r="S19" s="5"/>
      <c r="T19" s="5"/>
      <c r="U19" s="5"/>
      <c r="V19" s="5"/>
      <c r="W19" s="5"/>
      <c r="X19" s="37" t="e">
        <f t="shared" si="9"/>
        <v>#N/A</v>
      </c>
      <c r="Y19" s="38" t="e">
        <f t="shared" si="10"/>
        <v>#N/A</v>
      </c>
    </row>
    <row r="20" spans="1:28" ht="15.75" thickBot="1" x14ac:dyDescent="0.3">
      <c r="A20" s="15">
        <v>6</v>
      </c>
      <c r="B20" s="170"/>
      <c r="C20" s="171"/>
      <c r="D20" s="172"/>
      <c r="E20" s="86" t="e">
        <f t="shared" si="0"/>
        <v>#N/A</v>
      </c>
      <c r="F20" s="86" t="e">
        <f t="shared" si="1"/>
        <v>#N/A</v>
      </c>
      <c r="G20" s="86" t="e">
        <f t="shared" si="2"/>
        <v>#N/A</v>
      </c>
      <c r="H20" s="87" t="e">
        <f t="shared" si="3"/>
        <v>#N/A</v>
      </c>
      <c r="I20" s="86" t="e">
        <f t="shared" si="4"/>
        <v>#N/A</v>
      </c>
      <c r="J20" s="86" t="e">
        <f t="shared" si="6"/>
        <v>#N/A</v>
      </c>
      <c r="K20" s="86" t="e">
        <f t="shared" si="7"/>
        <v>#N/A</v>
      </c>
      <c r="L20" s="87" t="e">
        <f t="shared" si="8"/>
        <v>#N/A</v>
      </c>
      <c r="M20" s="15" t="str">
        <f t="shared" si="5"/>
        <v/>
      </c>
      <c r="N20" s="6"/>
      <c r="O20" s="5"/>
      <c r="P20" s="5"/>
      <c r="Q20" s="5"/>
      <c r="R20" s="5"/>
      <c r="S20" s="5"/>
      <c r="T20" s="5"/>
      <c r="U20" s="5"/>
      <c r="V20" s="5"/>
      <c r="W20" s="5"/>
      <c r="X20" s="37" t="e">
        <f t="shared" si="9"/>
        <v>#N/A</v>
      </c>
      <c r="Y20" s="38" t="e">
        <f t="shared" si="10"/>
        <v>#N/A</v>
      </c>
    </row>
    <row r="21" spans="1:28" ht="15.75" thickBot="1" x14ac:dyDescent="0.3">
      <c r="A21" s="15">
        <v>7</v>
      </c>
      <c r="B21" s="170"/>
      <c r="C21" s="171"/>
      <c r="D21" s="172"/>
      <c r="E21" s="86" t="e">
        <f t="shared" si="0"/>
        <v>#N/A</v>
      </c>
      <c r="F21" s="86" t="e">
        <f t="shared" si="1"/>
        <v>#N/A</v>
      </c>
      <c r="G21" s="86" t="e">
        <f t="shared" si="2"/>
        <v>#N/A</v>
      </c>
      <c r="H21" s="87" t="e">
        <f t="shared" si="3"/>
        <v>#N/A</v>
      </c>
      <c r="I21" s="86" t="e">
        <f t="shared" si="4"/>
        <v>#N/A</v>
      </c>
      <c r="J21" s="86" t="e">
        <f t="shared" si="6"/>
        <v>#N/A</v>
      </c>
      <c r="K21" s="86" t="e">
        <f t="shared" si="7"/>
        <v>#N/A</v>
      </c>
      <c r="L21" s="87" t="e">
        <f t="shared" si="8"/>
        <v>#N/A</v>
      </c>
      <c r="M21" s="15" t="str">
        <f t="shared" si="5"/>
        <v/>
      </c>
      <c r="N21" s="6"/>
      <c r="O21" s="5"/>
      <c r="P21" s="5"/>
      <c r="Q21" s="5"/>
      <c r="R21" s="5"/>
      <c r="S21" s="5"/>
      <c r="T21" s="5"/>
      <c r="U21" s="5"/>
      <c r="V21" s="5"/>
      <c r="W21" s="5"/>
      <c r="X21" s="37" t="e">
        <f t="shared" si="9"/>
        <v>#N/A</v>
      </c>
      <c r="Y21" s="38" t="e">
        <f t="shared" si="10"/>
        <v>#N/A</v>
      </c>
    </row>
    <row r="22" spans="1:28" ht="15.75" thickBot="1" x14ac:dyDescent="0.3">
      <c r="A22" s="15">
        <v>8</v>
      </c>
      <c r="B22" s="170"/>
      <c r="C22" s="171"/>
      <c r="D22" s="172"/>
      <c r="E22" s="86" t="e">
        <f t="shared" si="0"/>
        <v>#N/A</v>
      </c>
      <c r="F22" s="86" t="e">
        <f t="shared" si="1"/>
        <v>#N/A</v>
      </c>
      <c r="G22" s="86" t="e">
        <f t="shared" si="2"/>
        <v>#N/A</v>
      </c>
      <c r="H22" s="87" t="e">
        <f t="shared" si="3"/>
        <v>#N/A</v>
      </c>
      <c r="I22" s="86" t="e">
        <f t="shared" si="4"/>
        <v>#N/A</v>
      </c>
      <c r="J22" s="86" t="e">
        <f t="shared" si="6"/>
        <v>#N/A</v>
      </c>
      <c r="K22" s="86" t="e">
        <f t="shared" si="7"/>
        <v>#N/A</v>
      </c>
      <c r="L22" s="87" t="e">
        <f t="shared" si="8"/>
        <v>#N/A</v>
      </c>
      <c r="M22" s="15" t="str">
        <f t="shared" si="5"/>
        <v/>
      </c>
      <c r="N22" s="6"/>
      <c r="O22" s="5"/>
      <c r="P22" s="5"/>
      <c r="Q22" s="5"/>
      <c r="R22" s="5"/>
      <c r="S22" s="5"/>
      <c r="T22" s="5"/>
      <c r="U22" s="5"/>
      <c r="V22" s="5"/>
      <c r="W22" s="5"/>
      <c r="X22" s="37" t="e">
        <f t="shared" si="9"/>
        <v>#N/A</v>
      </c>
      <c r="Y22" s="38" t="e">
        <f t="shared" si="10"/>
        <v>#N/A</v>
      </c>
    </row>
    <row r="23" spans="1:28" ht="15.75" thickBot="1" x14ac:dyDescent="0.3">
      <c r="A23" s="15">
        <v>9</v>
      </c>
      <c r="B23" s="170"/>
      <c r="C23" s="171"/>
      <c r="D23" s="172"/>
      <c r="E23" s="86" t="e">
        <f t="shared" si="0"/>
        <v>#N/A</v>
      </c>
      <c r="F23" s="86" t="e">
        <f t="shared" si="1"/>
        <v>#N/A</v>
      </c>
      <c r="G23" s="86" t="e">
        <f t="shared" si="2"/>
        <v>#N/A</v>
      </c>
      <c r="H23" s="87" t="e">
        <f t="shared" si="3"/>
        <v>#N/A</v>
      </c>
      <c r="I23" s="86" t="e">
        <f t="shared" si="4"/>
        <v>#N/A</v>
      </c>
      <c r="J23" s="86" t="e">
        <f t="shared" si="6"/>
        <v>#N/A</v>
      </c>
      <c r="K23" s="86" t="e">
        <f t="shared" si="7"/>
        <v>#N/A</v>
      </c>
      <c r="L23" s="87" t="e">
        <f t="shared" si="8"/>
        <v>#N/A</v>
      </c>
      <c r="M23" s="15" t="str">
        <f t="shared" si="5"/>
        <v/>
      </c>
      <c r="N23" s="6"/>
      <c r="O23" s="5"/>
      <c r="P23" s="5"/>
      <c r="Q23" s="5"/>
      <c r="R23" s="5"/>
      <c r="S23" s="5"/>
      <c r="T23" s="5"/>
      <c r="U23" s="5"/>
      <c r="V23" s="5"/>
      <c r="W23" s="5"/>
      <c r="X23" s="37" t="e">
        <f t="shared" si="9"/>
        <v>#N/A</v>
      </c>
      <c r="Y23" s="38" t="e">
        <f t="shared" si="10"/>
        <v>#N/A</v>
      </c>
    </row>
    <row r="24" spans="1:28" ht="15.75" thickBot="1" x14ac:dyDescent="0.3">
      <c r="A24" s="15">
        <v>10</v>
      </c>
      <c r="B24" s="170"/>
      <c r="C24" s="171"/>
      <c r="D24" s="172"/>
      <c r="E24" s="86" t="e">
        <f t="shared" si="0"/>
        <v>#N/A</v>
      </c>
      <c r="F24" s="86" t="e">
        <f t="shared" si="1"/>
        <v>#N/A</v>
      </c>
      <c r="G24" s="86" t="e">
        <f t="shared" si="2"/>
        <v>#N/A</v>
      </c>
      <c r="H24" s="87" t="e">
        <f t="shared" si="3"/>
        <v>#N/A</v>
      </c>
      <c r="I24" s="86" t="e">
        <f t="shared" si="4"/>
        <v>#N/A</v>
      </c>
      <c r="J24" s="86" t="e">
        <f t="shared" si="6"/>
        <v>#N/A</v>
      </c>
      <c r="K24" s="86" t="e">
        <f t="shared" si="7"/>
        <v>#N/A</v>
      </c>
      <c r="L24" s="87" t="e">
        <f t="shared" si="8"/>
        <v>#N/A</v>
      </c>
      <c r="M24" s="15" t="str">
        <f t="shared" si="5"/>
        <v/>
      </c>
      <c r="N24" s="6"/>
      <c r="O24" s="5"/>
      <c r="P24" s="5"/>
      <c r="Q24" s="5"/>
      <c r="R24" s="5"/>
      <c r="S24" s="5"/>
      <c r="T24" s="5"/>
      <c r="U24" s="5"/>
      <c r="V24" s="5"/>
      <c r="W24" s="5"/>
      <c r="X24" s="37" t="e">
        <f t="shared" si="9"/>
        <v>#N/A</v>
      </c>
      <c r="Y24" s="38" t="e">
        <f t="shared" si="10"/>
        <v>#N/A</v>
      </c>
    </row>
    <row r="25" spans="1:28" ht="15.75" thickBot="1" x14ac:dyDescent="0.3">
      <c r="A25" s="15">
        <v>11</v>
      </c>
      <c r="B25" s="170"/>
      <c r="C25" s="171"/>
      <c r="D25" s="172"/>
      <c r="E25" s="86" t="e">
        <f t="shared" si="0"/>
        <v>#N/A</v>
      </c>
      <c r="F25" s="86" t="e">
        <f t="shared" si="1"/>
        <v>#N/A</v>
      </c>
      <c r="G25" s="86" t="e">
        <f t="shared" si="2"/>
        <v>#N/A</v>
      </c>
      <c r="H25" s="87" t="e">
        <f t="shared" si="3"/>
        <v>#N/A</v>
      </c>
      <c r="I25" s="86" t="e">
        <f t="shared" si="4"/>
        <v>#N/A</v>
      </c>
      <c r="J25" s="86" t="e">
        <f t="shared" si="6"/>
        <v>#N/A</v>
      </c>
      <c r="K25" s="86" t="e">
        <f t="shared" si="7"/>
        <v>#N/A</v>
      </c>
      <c r="L25" s="87" t="e">
        <f t="shared" si="8"/>
        <v>#N/A</v>
      </c>
      <c r="M25" s="15" t="str">
        <f t="shared" si="5"/>
        <v/>
      </c>
      <c r="N25" s="6"/>
      <c r="O25" s="5"/>
      <c r="P25" s="5"/>
      <c r="Q25" s="5"/>
      <c r="R25" s="5"/>
      <c r="S25" s="5"/>
      <c r="T25" s="5"/>
      <c r="U25" s="5"/>
      <c r="V25" s="5"/>
      <c r="W25" s="5"/>
      <c r="X25" s="37" t="e">
        <f t="shared" si="9"/>
        <v>#N/A</v>
      </c>
      <c r="Y25" s="38" t="e">
        <f t="shared" si="10"/>
        <v>#N/A</v>
      </c>
    </row>
    <row r="26" spans="1:28" ht="15.75" thickBot="1" x14ac:dyDescent="0.3">
      <c r="A26" s="15">
        <v>12</v>
      </c>
      <c r="B26" s="170"/>
      <c r="C26" s="171"/>
      <c r="D26" s="172"/>
      <c r="E26" s="86" t="e">
        <f t="shared" si="0"/>
        <v>#N/A</v>
      </c>
      <c r="F26" s="86" t="e">
        <f t="shared" si="1"/>
        <v>#N/A</v>
      </c>
      <c r="G26" s="86" t="e">
        <f t="shared" si="2"/>
        <v>#N/A</v>
      </c>
      <c r="H26" s="87" t="e">
        <f t="shared" si="3"/>
        <v>#N/A</v>
      </c>
      <c r="I26" s="86" t="e">
        <f t="shared" si="4"/>
        <v>#N/A</v>
      </c>
      <c r="J26" s="86" t="e">
        <f t="shared" si="6"/>
        <v>#N/A</v>
      </c>
      <c r="K26" s="86" t="e">
        <f t="shared" si="7"/>
        <v>#N/A</v>
      </c>
      <c r="L26" s="87" t="e">
        <f t="shared" si="8"/>
        <v>#N/A</v>
      </c>
      <c r="M26" s="15" t="str">
        <f t="shared" si="5"/>
        <v/>
      </c>
      <c r="N26" s="6"/>
      <c r="O26" s="5"/>
      <c r="P26" s="5"/>
      <c r="Q26" s="5"/>
      <c r="R26" s="5"/>
      <c r="S26" s="5"/>
      <c r="T26" s="5"/>
      <c r="U26" s="5"/>
      <c r="V26" s="5"/>
      <c r="W26" s="5"/>
      <c r="X26" s="37" t="e">
        <f t="shared" si="9"/>
        <v>#N/A</v>
      </c>
      <c r="Y26" s="38" t="e">
        <f t="shared" si="10"/>
        <v>#N/A</v>
      </c>
      <c r="Z26" s="247"/>
      <c r="AA26" s="247"/>
      <c r="AB26" s="247"/>
    </row>
    <row r="27" spans="1:28" ht="15.75" thickBot="1" x14ac:dyDescent="0.3">
      <c r="A27" s="15">
        <v>13</v>
      </c>
      <c r="B27" s="170"/>
      <c r="C27" s="171"/>
      <c r="D27" s="172"/>
      <c r="E27" s="86" t="e">
        <f t="shared" si="0"/>
        <v>#N/A</v>
      </c>
      <c r="F27" s="86" t="e">
        <f t="shared" si="1"/>
        <v>#N/A</v>
      </c>
      <c r="G27" s="86" t="e">
        <f t="shared" si="2"/>
        <v>#N/A</v>
      </c>
      <c r="H27" s="87" t="e">
        <f t="shared" si="3"/>
        <v>#N/A</v>
      </c>
      <c r="I27" s="86" t="e">
        <f t="shared" si="4"/>
        <v>#N/A</v>
      </c>
      <c r="J27" s="86" t="e">
        <f t="shared" si="6"/>
        <v>#N/A</v>
      </c>
      <c r="K27" s="86" t="e">
        <f t="shared" si="7"/>
        <v>#N/A</v>
      </c>
      <c r="L27" s="87" t="e">
        <f t="shared" si="8"/>
        <v>#N/A</v>
      </c>
      <c r="M27" s="15" t="str">
        <f t="shared" si="5"/>
        <v/>
      </c>
      <c r="N27" s="6"/>
      <c r="O27" s="5"/>
      <c r="P27" s="5"/>
      <c r="Q27" s="5"/>
      <c r="R27" s="5"/>
      <c r="S27" s="5"/>
      <c r="T27" s="5"/>
      <c r="U27" s="5"/>
      <c r="V27" s="5"/>
      <c r="W27" s="5"/>
      <c r="X27" s="37" t="e">
        <f t="shared" si="9"/>
        <v>#N/A</v>
      </c>
      <c r="Y27" s="38" t="e">
        <f t="shared" si="10"/>
        <v>#N/A</v>
      </c>
    </row>
    <row r="28" spans="1:28" ht="15.75" thickBot="1" x14ac:dyDescent="0.3">
      <c r="A28" s="15">
        <v>14</v>
      </c>
      <c r="B28" s="170"/>
      <c r="C28" s="171"/>
      <c r="D28" s="172"/>
      <c r="E28" s="86" t="e">
        <f t="shared" si="0"/>
        <v>#N/A</v>
      </c>
      <c r="F28" s="86" t="e">
        <f t="shared" si="1"/>
        <v>#N/A</v>
      </c>
      <c r="G28" s="86" t="e">
        <f t="shared" si="2"/>
        <v>#N/A</v>
      </c>
      <c r="H28" s="87" t="e">
        <f t="shared" si="3"/>
        <v>#N/A</v>
      </c>
      <c r="I28" s="86" t="e">
        <f t="shared" si="4"/>
        <v>#N/A</v>
      </c>
      <c r="J28" s="86" t="e">
        <f t="shared" si="6"/>
        <v>#N/A</v>
      </c>
      <c r="K28" s="86" t="e">
        <f t="shared" si="7"/>
        <v>#N/A</v>
      </c>
      <c r="L28" s="87" t="e">
        <f t="shared" si="8"/>
        <v>#N/A</v>
      </c>
      <c r="M28" s="15" t="str">
        <f t="shared" si="5"/>
        <v/>
      </c>
      <c r="N28" s="6"/>
      <c r="O28" s="5"/>
      <c r="P28" s="5"/>
      <c r="Q28" s="5"/>
      <c r="R28" s="5"/>
      <c r="S28" s="5"/>
      <c r="T28" s="5"/>
      <c r="U28" s="5"/>
      <c r="V28" s="5"/>
      <c r="W28" s="5"/>
      <c r="X28" s="37" t="e">
        <f t="shared" si="9"/>
        <v>#N/A</v>
      </c>
      <c r="Y28" s="38" t="e">
        <f t="shared" si="10"/>
        <v>#N/A</v>
      </c>
    </row>
    <row r="29" spans="1:28" ht="15.75" thickBot="1" x14ac:dyDescent="0.3">
      <c r="A29" s="15">
        <v>15</v>
      </c>
      <c r="B29" s="170"/>
      <c r="C29" s="171"/>
      <c r="D29" s="172"/>
      <c r="E29" s="86" t="e">
        <f t="shared" si="0"/>
        <v>#N/A</v>
      </c>
      <c r="F29" s="86" t="e">
        <f t="shared" si="1"/>
        <v>#N/A</v>
      </c>
      <c r="G29" s="86" t="e">
        <f t="shared" si="2"/>
        <v>#N/A</v>
      </c>
      <c r="H29" s="87" t="e">
        <f t="shared" si="3"/>
        <v>#N/A</v>
      </c>
      <c r="I29" s="86" t="e">
        <f t="shared" si="4"/>
        <v>#N/A</v>
      </c>
      <c r="J29" s="86" t="e">
        <f t="shared" si="6"/>
        <v>#N/A</v>
      </c>
      <c r="K29" s="86" t="e">
        <f t="shared" si="7"/>
        <v>#N/A</v>
      </c>
      <c r="L29" s="87" t="e">
        <f t="shared" si="8"/>
        <v>#N/A</v>
      </c>
      <c r="M29" s="15" t="str">
        <f t="shared" si="5"/>
        <v/>
      </c>
      <c r="N29" s="6"/>
      <c r="O29" s="5"/>
      <c r="P29" s="5"/>
      <c r="Q29" s="5"/>
      <c r="R29" s="5"/>
      <c r="S29" s="5"/>
      <c r="T29" s="5"/>
      <c r="U29" s="5"/>
      <c r="V29" s="5"/>
      <c r="W29" s="5"/>
      <c r="X29" s="37" t="e">
        <f t="shared" si="9"/>
        <v>#N/A</v>
      </c>
      <c r="Y29" s="38" t="e">
        <f t="shared" si="10"/>
        <v>#N/A</v>
      </c>
    </row>
    <row r="30" spans="1:28" ht="15.75" thickBot="1" x14ac:dyDescent="0.3">
      <c r="A30" s="15">
        <v>16</v>
      </c>
      <c r="B30" s="170"/>
      <c r="C30" s="171"/>
      <c r="D30" s="172"/>
      <c r="E30" s="86" t="e">
        <f t="shared" si="0"/>
        <v>#N/A</v>
      </c>
      <c r="F30" s="86" t="e">
        <f t="shared" si="1"/>
        <v>#N/A</v>
      </c>
      <c r="G30" s="86" t="e">
        <f t="shared" si="2"/>
        <v>#N/A</v>
      </c>
      <c r="H30" s="87" t="e">
        <f t="shared" si="3"/>
        <v>#N/A</v>
      </c>
      <c r="I30" s="86" t="e">
        <f t="shared" si="4"/>
        <v>#N/A</v>
      </c>
      <c r="J30" s="86" t="e">
        <f t="shared" si="6"/>
        <v>#N/A</v>
      </c>
      <c r="K30" s="86" t="e">
        <f t="shared" si="7"/>
        <v>#N/A</v>
      </c>
      <c r="L30" s="87" t="e">
        <f t="shared" si="8"/>
        <v>#N/A</v>
      </c>
      <c r="M30" s="15" t="str">
        <f t="shared" si="5"/>
        <v/>
      </c>
      <c r="N30" s="6"/>
      <c r="O30" s="5"/>
      <c r="P30" s="5"/>
      <c r="Q30" s="5"/>
      <c r="R30" s="5"/>
      <c r="S30" s="5"/>
      <c r="T30" s="5"/>
      <c r="U30" s="5"/>
      <c r="V30" s="5"/>
      <c r="W30" s="5"/>
      <c r="X30" s="37" t="e">
        <f t="shared" si="9"/>
        <v>#N/A</v>
      </c>
      <c r="Y30" s="38" t="e">
        <f t="shared" si="10"/>
        <v>#N/A</v>
      </c>
    </row>
    <row r="31" spans="1:28" ht="15.75" thickBot="1" x14ac:dyDescent="0.3">
      <c r="A31" s="15">
        <v>17</v>
      </c>
      <c r="B31" s="170"/>
      <c r="C31" s="171"/>
      <c r="D31" s="172"/>
      <c r="E31" s="86" t="e">
        <f t="shared" si="0"/>
        <v>#N/A</v>
      </c>
      <c r="F31" s="86" t="e">
        <f t="shared" si="1"/>
        <v>#N/A</v>
      </c>
      <c r="G31" s="86" t="e">
        <f t="shared" si="2"/>
        <v>#N/A</v>
      </c>
      <c r="H31" s="87" t="e">
        <f t="shared" si="3"/>
        <v>#N/A</v>
      </c>
      <c r="I31" s="86" t="e">
        <f t="shared" si="4"/>
        <v>#N/A</v>
      </c>
      <c r="J31" s="86" t="e">
        <f t="shared" si="6"/>
        <v>#N/A</v>
      </c>
      <c r="K31" s="86" t="e">
        <f t="shared" si="7"/>
        <v>#N/A</v>
      </c>
      <c r="L31" s="87" t="e">
        <f t="shared" si="8"/>
        <v>#N/A</v>
      </c>
      <c r="M31" s="15" t="str">
        <f t="shared" si="5"/>
        <v/>
      </c>
      <c r="N31" s="6"/>
      <c r="O31" s="5"/>
      <c r="P31" s="5"/>
      <c r="Q31" s="5"/>
      <c r="R31" s="5"/>
      <c r="S31" s="5"/>
      <c r="T31" s="5"/>
      <c r="U31" s="5"/>
      <c r="V31" s="5"/>
      <c r="W31" s="5"/>
      <c r="X31" s="37" t="e">
        <f t="shared" si="9"/>
        <v>#N/A</v>
      </c>
      <c r="Y31" s="38" t="e">
        <f t="shared" si="10"/>
        <v>#N/A</v>
      </c>
    </row>
    <row r="32" spans="1:28" ht="15.75" thickBot="1" x14ac:dyDescent="0.3">
      <c r="A32" s="15">
        <v>18</v>
      </c>
      <c r="B32" s="170"/>
      <c r="C32" s="171"/>
      <c r="D32" s="172"/>
      <c r="E32" s="86" t="e">
        <f t="shared" si="0"/>
        <v>#N/A</v>
      </c>
      <c r="F32" s="86" t="e">
        <f t="shared" si="1"/>
        <v>#N/A</v>
      </c>
      <c r="G32" s="86" t="e">
        <f t="shared" si="2"/>
        <v>#N/A</v>
      </c>
      <c r="H32" s="87" t="e">
        <f t="shared" si="3"/>
        <v>#N/A</v>
      </c>
      <c r="I32" s="86" t="e">
        <f t="shared" si="4"/>
        <v>#N/A</v>
      </c>
      <c r="J32" s="86" t="e">
        <f t="shared" si="6"/>
        <v>#N/A</v>
      </c>
      <c r="K32" s="86" t="e">
        <f t="shared" si="7"/>
        <v>#N/A</v>
      </c>
      <c r="L32" s="87" t="e">
        <f t="shared" si="8"/>
        <v>#N/A</v>
      </c>
      <c r="M32" s="15" t="str">
        <f t="shared" si="5"/>
        <v/>
      </c>
      <c r="N32" s="6"/>
      <c r="O32" s="5"/>
      <c r="P32" s="5"/>
      <c r="Q32" s="5"/>
      <c r="R32" s="5"/>
      <c r="S32" s="5"/>
      <c r="T32" s="5"/>
      <c r="U32" s="5"/>
      <c r="V32" s="5"/>
      <c r="W32" s="5"/>
      <c r="X32" s="37" t="e">
        <f t="shared" si="9"/>
        <v>#N/A</v>
      </c>
      <c r="Y32" s="38" t="e">
        <f t="shared" si="10"/>
        <v>#N/A</v>
      </c>
    </row>
    <row r="33" spans="1:30" ht="15.75" thickBot="1" x14ac:dyDescent="0.3">
      <c r="A33" s="15">
        <v>19</v>
      </c>
      <c r="B33" s="170"/>
      <c r="C33" s="171"/>
      <c r="D33" s="172"/>
      <c r="E33" s="86" t="e">
        <f t="shared" si="0"/>
        <v>#N/A</v>
      </c>
      <c r="F33" s="86" t="e">
        <f t="shared" si="1"/>
        <v>#N/A</v>
      </c>
      <c r="G33" s="86" t="e">
        <f t="shared" si="2"/>
        <v>#N/A</v>
      </c>
      <c r="H33" s="87" t="e">
        <f t="shared" si="3"/>
        <v>#N/A</v>
      </c>
      <c r="I33" s="86" t="e">
        <f t="shared" si="4"/>
        <v>#N/A</v>
      </c>
      <c r="J33" s="86" t="e">
        <f t="shared" si="6"/>
        <v>#N/A</v>
      </c>
      <c r="K33" s="86" t="e">
        <f t="shared" si="7"/>
        <v>#N/A</v>
      </c>
      <c r="L33" s="87" t="e">
        <f t="shared" si="8"/>
        <v>#N/A</v>
      </c>
      <c r="M33" s="15" t="str">
        <f t="shared" si="5"/>
        <v/>
      </c>
      <c r="N33" s="6"/>
      <c r="O33" s="5"/>
      <c r="P33" s="5"/>
      <c r="Q33" s="5"/>
      <c r="R33" s="5"/>
      <c r="S33" s="5"/>
      <c r="T33" s="5"/>
      <c r="U33" s="5"/>
      <c r="V33" s="5"/>
      <c r="W33" s="5"/>
      <c r="X33" s="37" t="e">
        <f t="shared" si="9"/>
        <v>#N/A</v>
      </c>
      <c r="Y33" s="38" t="e">
        <f t="shared" si="10"/>
        <v>#N/A</v>
      </c>
    </row>
    <row r="34" spans="1:30" ht="15.75" thickBot="1" x14ac:dyDescent="0.3">
      <c r="A34" s="15">
        <v>20</v>
      </c>
      <c r="B34" s="170"/>
      <c r="C34" s="171"/>
      <c r="D34" s="172"/>
      <c r="E34" s="86" t="e">
        <f t="shared" si="0"/>
        <v>#N/A</v>
      </c>
      <c r="F34" s="86" t="e">
        <f t="shared" si="1"/>
        <v>#N/A</v>
      </c>
      <c r="G34" s="86" t="e">
        <f t="shared" si="2"/>
        <v>#N/A</v>
      </c>
      <c r="H34" s="87" t="e">
        <f t="shared" si="3"/>
        <v>#N/A</v>
      </c>
      <c r="I34" s="86" t="e">
        <f t="shared" si="4"/>
        <v>#N/A</v>
      </c>
      <c r="J34" s="86" t="e">
        <f t="shared" si="6"/>
        <v>#N/A</v>
      </c>
      <c r="K34" s="86" t="e">
        <f t="shared" si="7"/>
        <v>#N/A</v>
      </c>
      <c r="L34" s="87" t="e">
        <f t="shared" si="8"/>
        <v>#N/A</v>
      </c>
      <c r="M34" s="15" t="str">
        <f t="shared" si="5"/>
        <v/>
      </c>
      <c r="N34" s="6"/>
      <c r="O34" s="5"/>
      <c r="P34" s="5"/>
      <c r="Q34" s="5"/>
      <c r="R34" s="5"/>
      <c r="S34" s="5"/>
      <c r="T34" s="5"/>
      <c r="U34" s="5"/>
      <c r="V34" s="5"/>
      <c r="W34" s="5"/>
      <c r="X34" s="37" t="e">
        <f t="shared" si="9"/>
        <v>#N/A</v>
      </c>
      <c r="Y34" s="38" t="e">
        <f t="shared" si="10"/>
        <v>#N/A</v>
      </c>
    </row>
    <row r="35" spans="1:30" ht="15.75" thickBot="1" x14ac:dyDescent="0.3">
      <c r="A35" s="15">
        <v>21</v>
      </c>
      <c r="B35" s="170"/>
      <c r="C35" s="171"/>
      <c r="D35" s="172"/>
      <c r="E35" s="86" t="e">
        <f t="shared" si="0"/>
        <v>#N/A</v>
      </c>
      <c r="F35" s="86" t="e">
        <f t="shared" si="1"/>
        <v>#N/A</v>
      </c>
      <c r="G35" s="86" t="e">
        <f t="shared" si="2"/>
        <v>#N/A</v>
      </c>
      <c r="H35" s="87" t="e">
        <f t="shared" si="3"/>
        <v>#N/A</v>
      </c>
      <c r="I35" s="86" t="e">
        <f t="shared" si="4"/>
        <v>#N/A</v>
      </c>
      <c r="J35" s="86" t="e">
        <f t="shared" si="6"/>
        <v>#N/A</v>
      </c>
      <c r="K35" s="86" t="e">
        <f t="shared" si="7"/>
        <v>#N/A</v>
      </c>
      <c r="L35" s="87" t="e">
        <f t="shared" si="8"/>
        <v>#N/A</v>
      </c>
      <c r="M35" s="15" t="str">
        <f t="shared" si="5"/>
        <v/>
      </c>
      <c r="N35" s="6"/>
      <c r="O35" s="5"/>
      <c r="P35" s="5"/>
      <c r="Q35" s="5"/>
      <c r="R35" s="5"/>
      <c r="S35" s="5"/>
      <c r="T35" s="5"/>
      <c r="U35" s="5"/>
      <c r="V35" s="5"/>
      <c r="W35" s="5"/>
      <c r="X35" s="37" t="e">
        <f t="shared" si="9"/>
        <v>#N/A</v>
      </c>
      <c r="Y35" s="38" t="e">
        <f t="shared" si="10"/>
        <v>#N/A</v>
      </c>
    </row>
    <row r="36" spans="1:30" ht="15.75" thickBot="1" x14ac:dyDescent="0.3">
      <c r="A36" s="15">
        <v>22</v>
      </c>
      <c r="B36" s="88"/>
      <c r="C36" s="88"/>
      <c r="D36" s="88"/>
      <c r="E36" s="86" t="e">
        <f t="shared" si="0"/>
        <v>#N/A</v>
      </c>
      <c r="F36" s="86" t="e">
        <f t="shared" si="1"/>
        <v>#N/A</v>
      </c>
      <c r="G36" s="86" t="e">
        <f t="shared" si="2"/>
        <v>#N/A</v>
      </c>
      <c r="H36" s="87" t="e">
        <f t="shared" si="3"/>
        <v>#N/A</v>
      </c>
      <c r="I36" s="86" t="e">
        <f t="shared" si="4"/>
        <v>#N/A</v>
      </c>
      <c r="J36" s="86" t="e">
        <f t="shared" si="6"/>
        <v>#N/A</v>
      </c>
      <c r="K36" s="86" t="e">
        <f t="shared" si="7"/>
        <v>#N/A</v>
      </c>
      <c r="L36" s="87" t="e">
        <f t="shared" si="8"/>
        <v>#N/A</v>
      </c>
      <c r="M36" s="15" t="str">
        <f t="shared" si="5"/>
        <v/>
      </c>
      <c r="N36" s="6"/>
      <c r="O36" s="5"/>
      <c r="P36" s="5"/>
      <c r="Q36" s="5"/>
      <c r="R36" s="5"/>
      <c r="S36" s="5"/>
      <c r="T36" s="5"/>
      <c r="U36" s="5"/>
      <c r="V36" s="5"/>
      <c r="W36" s="5"/>
      <c r="X36" s="37" t="e">
        <f t="shared" si="9"/>
        <v>#N/A</v>
      </c>
      <c r="Y36" s="38" t="e">
        <f t="shared" si="10"/>
        <v>#N/A</v>
      </c>
    </row>
    <row r="37" spans="1:30" ht="15.75" thickBot="1" x14ac:dyDescent="0.3">
      <c r="A37" s="15">
        <v>23</v>
      </c>
      <c r="B37" s="88"/>
      <c r="C37" s="88"/>
      <c r="D37" s="88"/>
      <c r="E37" s="86" t="e">
        <f t="shared" si="0"/>
        <v>#N/A</v>
      </c>
      <c r="F37" s="86" t="e">
        <f t="shared" si="1"/>
        <v>#N/A</v>
      </c>
      <c r="G37" s="86" t="e">
        <f t="shared" si="2"/>
        <v>#N/A</v>
      </c>
      <c r="H37" s="87" t="e">
        <f t="shared" si="3"/>
        <v>#N/A</v>
      </c>
      <c r="I37" s="86" t="e">
        <f t="shared" si="4"/>
        <v>#N/A</v>
      </c>
      <c r="J37" s="86" t="e">
        <f t="shared" si="6"/>
        <v>#N/A</v>
      </c>
      <c r="K37" s="86" t="e">
        <f t="shared" si="7"/>
        <v>#N/A</v>
      </c>
      <c r="L37" s="87" t="e">
        <f t="shared" si="8"/>
        <v>#N/A</v>
      </c>
      <c r="M37" s="15" t="str">
        <f t="shared" si="5"/>
        <v/>
      </c>
      <c r="N37" s="6"/>
      <c r="O37" s="5"/>
      <c r="P37" s="5"/>
      <c r="Q37" s="5"/>
      <c r="R37" s="5"/>
      <c r="S37" s="5"/>
      <c r="T37" s="5"/>
      <c r="U37" s="5"/>
      <c r="V37" s="5"/>
      <c r="W37" s="5"/>
      <c r="X37" s="37" t="e">
        <f t="shared" si="9"/>
        <v>#N/A</v>
      </c>
      <c r="Y37" s="38" t="e">
        <f t="shared" si="10"/>
        <v>#N/A</v>
      </c>
    </row>
    <row r="38" spans="1:30" ht="16.5" thickBot="1" x14ac:dyDescent="0.3">
      <c r="A38" s="15">
        <v>24</v>
      </c>
      <c r="B38" s="88"/>
      <c r="C38" s="88"/>
      <c r="D38" s="88"/>
      <c r="E38" s="86" t="e">
        <f t="shared" si="0"/>
        <v>#N/A</v>
      </c>
      <c r="F38" s="86" t="e">
        <f t="shared" si="1"/>
        <v>#N/A</v>
      </c>
      <c r="G38" s="86" t="e">
        <f t="shared" si="2"/>
        <v>#N/A</v>
      </c>
      <c r="H38" s="87" t="e">
        <f t="shared" si="3"/>
        <v>#N/A</v>
      </c>
      <c r="I38" s="86" t="e">
        <f t="shared" si="4"/>
        <v>#N/A</v>
      </c>
      <c r="J38" s="86" t="e">
        <f t="shared" si="6"/>
        <v>#N/A</v>
      </c>
      <c r="K38" s="86" t="e">
        <f t="shared" si="7"/>
        <v>#N/A</v>
      </c>
      <c r="L38" s="87" t="e">
        <f t="shared" si="8"/>
        <v>#N/A</v>
      </c>
      <c r="M38" s="15" t="str">
        <f t="shared" si="5"/>
        <v/>
      </c>
      <c r="N38" s="5"/>
      <c r="O38" s="10"/>
      <c r="P38" s="10"/>
      <c r="Q38" s="10"/>
      <c r="R38" s="5"/>
      <c r="S38" s="5"/>
      <c r="T38" s="5"/>
      <c r="U38" s="5"/>
      <c r="V38" s="5"/>
      <c r="W38" s="5"/>
      <c r="X38" s="37" t="e">
        <f t="shared" si="9"/>
        <v>#N/A</v>
      </c>
      <c r="Y38" s="38" t="e">
        <f t="shared" si="10"/>
        <v>#N/A</v>
      </c>
    </row>
    <row r="39" spans="1:30" ht="15.75" thickBot="1" x14ac:dyDescent="0.3">
      <c r="A39" s="15">
        <v>25</v>
      </c>
      <c r="B39" s="88"/>
      <c r="C39" s="88"/>
      <c r="D39" s="88"/>
      <c r="E39" s="86" t="e">
        <f t="shared" si="0"/>
        <v>#N/A</v>
      </c>
      <c r="F39" s="86" t="e">
        <f t="shared" si="1"/>
        <v>#N/A</v>
      </c>
      <c r="G39" s="86" t="e">
        <f t="shared" si="2"/>
        <v>#N/A</v>
      </c>
      <c r="H39" s="87" t="e">
        <f t="shared" si="3"/>
        <v>#N/A</v>
      </c>
      <c r="I39" s="86" t="e">
        <f t="shared" si="4"/>
        <v>#N/A</v>
      </c>
      <c r="J39" s="86" t="e">
        <f t="shared" si="6"/>
        <v>#N/A</v>
      </c>
      <c r="K39" s="86" t="e">
        <f t="shared" si="7"/>
        <v>#N/A</v>
      </c>
      <c r="L39" s="87" t="e">
        <f t="shared" si="8"/>
        <v>#N/A</v>
      </c>
      <c r="M39" s="15" t="str">
        <f t="shared" si="5"/>
        <v/>
      </c>
      <c r="N39" s="5"/>
      <c r="O39" s="5"/>
      <c r="P39" s="5"/>
      <c r="Q39" s="5"/>
      <c r="R39" s="5"/>
      <c r="S39" s="5"/>
      <c r="T39" s="5"/>
      <c r="U39" s="5"/>
      <c r="V39" s="5"/>
      <c r="W39" s="5"/>
      <c r="X39" s="37" t="e">
        <f t="shared" si="9"/>
        <v>#N/A</v>
      </c>
      <c r="Y39" s="38" t="e">
        <f t="shared" si="10"/>
        <v>#N/A</v>
      </c>
    </row>
    <row r="40" spans="1:30" ht="15.75" thickBot="1" x14ac:dyDescent="0.3">
      <c r="A40" s="15">
        <v>26</v>
      </c>
      <c r="B40" s="88"/>
      <c r="C40" s="88"/>
      <c r="D40" s="88"/>
      <c r="E40" s="86" t="e">
        <f t="shared" si="0"/>
        <v>#N/A</v>
      </c>
      <c r="F40" s="86" t="e">
        <f t="shared" si="1"/>
        <v>#N/A</v>
      </c>
      <c r="G40" s="86" t="e">
        <f t="shared" si="2"/>
        <v>#N/A</v>
      </c>
      <c r="H40" s="87" t="e">
        <f t="shared" si="3"/>
        <v>#N/A</v>
      </c>
      <c r="I40" s="86" t="e">
        <f t="shared" si="4"/>
        <v>#N/A</v>
      </c>
      <c r="J40" s="86" t="e">
        <f t="shared" si="6"/>
        <v>#N/A</v>
      </c>
      <c r="K40" s="86" t="e">
        <f t="shared" si="7"/>
        <v>#N/A</v>
      </c>
      <c r="L40" s="87" t="e">
        <f t="shared" si="8"/>
        <v>#N/A</v>
      </c>
      <c r="M40" s="15" t="str">
        <f t="shared" si="5"/>
        <v/>
      </c>
      <c r="N40" s="5"/>
      <c r="O40" s="16"/>
      <c r="P40" s="16"/>
      <c r="Q40" s="16"/>
      <c r="R40" s="5"/>
      <c r="S40" s="5"/>
      <c r="T40" s="5"/>
      <c r="U40" s="5"/>
      <c r="V40" s="5"/>
      <c r="W40" s="5"/>
      <c r="X40" s="37" t="e">
        <f t="shared" si="9"/>
        <v>#N/A</v>
      </c>
      <c r="Y40" s="38" t="e">
        <f t="shared" si="10"/>
        <v>#N/A</v>
      </c>
    </row>
    <row r="41" spans="1:30" ht="15.75" thickBot="1" x14ac:dyDescent="0.3">
      <c r="A41" s="15">
        <v>27</v>
      </c>
      <c r="B41" s="88"/>
      <c r="C41" s="88"/>
      <c r="D41" s="88"/>
      <c r="E41" s="86" t="e">
        <f t="shared" si="0"/>
        <v>#N/A</v>
      </c>
      <c r="F41" s="86" t="e">
        <f t="shared" si="1"/>
        <v>#N/A</v>
      </c>
      <c r="G41" s="86" t="e">
        <f t="shared" si="2"/>
        <v>#N/A</v>
      </c>
      <c r="H41" s="87" t="e">
        <f t="shared" si="3"/>
        <v>#N/A</v>
      </c>
      <c r="I41" s="86" t="e">
        <f t="shared" si="4"/>
        <v>#N/A</v>
      </c>
      <c r="J41" s="86" t="e">
        <f t="shared" si="6"/>
        <v>#N/A</v>
      </c>
      <c r="K41" s="86" t="e">
        <f t="shared" si="7"/>
        <v>#N/A</v>
      </c>
      <c r="L41" s="87" t="e">
        <f t="shared" si="8"/>
        <v>#N/A</v>
      </c>
      <c r="M41" s="15" t="str">
        <f t="shared" si="5"/>
        <v/>
      </c>
      <c r="N41" s="5"/>
      <c r="O41" s="16"/>
      <c r="P41" s="16"/>
      <c r="Q41" s="16"/>
      <c r="R41" s="5"/>
      <c r="S41" s="5"/>
      <c r="T41" s="5"/>
      <c r="U41" s="5"/>
      <c r="V41" s="5"/>
      <c r="W41" s="5"/>
      <c r="X41" s="37" t="e">
        <f t="shared" si="9"/>
        <v>#N/A</v>
      </c>
      <c r="Y41" s="38" t="e">
        <f t="shared" si="10"/>
        <v>#N/A</v>
      </c>
    </row>
    <row r="42" spans="1:30" ht="15.75" thickBot="1" x14ac:dyDescent="0.3">
      <c r="A42" s="15">
        <v>28</v>
      </c>
      <c r="B42" s="88"/>
      <c r="C42" s="88"/>
      <c r="D42" s="88"/>
      <c r="E42" s="86" t="e">
        <f t="shared" si="0"/>
        <v>#N/A</v>
      </c>
      <c r="F42" s="86" t="e">
        <f t="shared" si="1"/>
        <v>#N/A</v>
      </c>
      <c r="G42" s="86" t="e">
        <f t="shared" si="2"/>
        <v>#N/A</v>
      </c>
      <c r="H42" s="87" t="e">
        <f t="shared" si="3"/>
        <v>#N/A</v>
      </c>
      <c r="I42" s="86" t="e">
        <f t="shared" si="4"/>
        <v>#N/A</v>
      </c>
      <c r="J42" s="86" t="e">
        <f t="shared" si="6"/>
        <v>#N/A</v>
      </c>
      <c r="K42" s="86" t="e">
        <f t="shared" si="7"/>
        <v>#N/A</v>
      </c>
      <c r="L42" s="87" t="e">
        <f t="shared" si="8"/>
        <v>#N/A</v>
      </c>
      <c r="M42" s="15" t="str">
        <f t="shared" si="5"/>
        <v/>
      </c>
      <c r="N42" s="5"/>
      <c r="O42" s="5"/>
      <c r="P42" s="5"/>
      <c r="Q42" s="5"/>
      <c r="R42" s="5"/>
      <c r="S42" s="5"/>
      <c r="T42" s="5"/>
      <c r="U42" s="5"/>
      <c r="V42" s="5"/>
      <c r="W42" s="5"/>
      <c r="X42" s="37" t="e">
        <f t="shared" si="9"/>
        <v>#N/A</v>
      </c>
      <c r="Y42" s="38" t="e">
        <f t="shared" si="10"/>
        <v>#N/A</v>
      </c>
    </row>
    <row r="43" spans="1:30" ht="15.75" thickBot="1" x14ac:dyDescent="0.3">
      <c r="A43" s="15">
        <v>29</v>
      </c>
      <c r="B43" s="88"/>
      <c r="C43" s="89"/>
      <c r="D43" s="89"/>
      <c r="E43" s="86" t="e">
        <f t="shared" si="0"/>
        <v>#N/A</v>
      </c>
      <c r="F43" s="86" t="e">
        <f t="shared" si="1"/>
        <v>#N/A</v>
      </c>
      <c r="G43" s="86" t="e">
        <f t="shared" si="2"/>
        <v>#N/A</v>
      </c>
      <c r="H43" s="87" t="e">
        <f t="shared" si="3"/>
        <v>#N/A</v>
      </c>
      <c r="I43" s="86" t="e">
        <f t="shared" si="4"/>
        <v>#N/A</v>
      </c>
      <c r="J43" s="86" t="e">
        <f t="shared" si="6"/>
        <v>#N/A</v>
      </c>
      <c r="K43" s="86" t="e">
        <f t="shared" si="7"/>
        <v>#N/A</v>
      </c>
      <c r="L43" s="87" t="e">
        <f t="shared" si="8"/>
        <v>#N/A</v>
      </c>
      <c r="M43" s="15" t="str">
        <f t="shared" si="5"/>
        <v/>
      </c>
      <c r="N43" s="5"/>
      <c r="O43" s="5"/>
      <c r="P43" s="5"/>
      <c r="Q43" s="5"/>
      <c r="R43" s="5"/>
      <c r="S43" s="5"/>
      <c r="T43" s="5"/>
      <c r="U43" s="5"/>
      <c r="V43" s="5"/>
      <c r="W43" s="5"/>
      <c r="X43" s="37" t="e">
        <f t="shared" si="9"/>
        <v>#N/A</v>
      </c>
      <c r="Y43" s="38" t="e">
        <f t="shared" si="10"/>
        <v>#N/A</v>
      </c>
    </row>
    <row r="44" spans="1:30" ht="15.75" thickBot="1" x14ac:dyDescent="0.3">
      <c r="A44" s="15">
        <v>30</v>
      </c>
      <c r="B44" s="88"/>
      <c r="C44" s="89"/>
      <c r="D44" s="89"/>
      <c r="E44" s="86" t="e">
        <f t="shared" si="0"/>
        <v>#N/A</v>
      </c>
      <c r="F44" s="86" t="e">
        <f t="shared" si="1"/>
        <v>#N/A</v>
      </c>
      <c r="G44" s="86" t="e">
        <f t="shared" si="2"/>
        <v>#N/A</v>
      </c>
      <c r="H44" s="87" t="e">
        <f t="shared" si="3"/>
        <v>#N/A</v>
      </c>
      <c r="I44" s="86" t="e">
        <f t="shared" si="4"/>
        <v>#N/A</v>
      </c>
      <c r="J44" s="86" t="e">
        <f t="shared" si="6"/>
        <v>#N/A</v>
      </c>
      <c r="K44" s="86" t="e">
        <f t="shared" si="7"/>
        <v>#N/A</v>
      </c>
      <c r="L44" s="87" t="e">
        <f t="shared" si="8"/>
        <v>#N/A</v>
      </c>
      <c r="M44" s="15" t="str">
        <f t="shared" si="5"/>
        <v/>
      </c>
      <c r="N44" s="5"/>
      <c r="O44" s="5"/>
      <c r="P44" s="5"/>
      <c r="Q44" s="5"/>
      <c r="R44" s="5"/>
      <c r="S44" s="5"/>
      <c r="T44" s="5"/>
      <c r="U44" s="5"/>
      <c r="V44" s="5"/>
      <c r="W44" s="5"/>
      <c r="X44" s="37" t="e">
        <f t="shared" si="9"/>
        <v>#N/A</v>
      </c>
      <c r="Y44" s="38" t="e">
        <f t="shared" si="10"/>
        <v>#N/A</v>
      </c>
    </row>
    <row r="45" spans="1:30" ht="15.75" thickBot="1" x14ac:dyDescent="0.3">
      <c r="A45" s="15">
        <v>31</v>
      </c>
      <c r="B45" s="88"/>
      <c r="C45" s="89"/>
      <c r="D45" s="89"/>
      <c r="E45" s="86" t="e">
        <f t="shared" si="0"/>
        <v>#N/A</v>
      </c>
      <c r="F45" s="86" t="e">
        <f t="shared" si="1"/>
        <v>#N/A</v>
      </c>
      <c r="G45" s="86" t="e">
        <f t="shared" si="2"/>
        <v>#N/A</v>
      </c>
      <c r="H45" s="87" t="e">
        <f t="shared" si="3"/>
        <v>#N/A</v>
      </c>
      <c r="I45" s="86" t="e">
        <f t="shared" si="4"/>
        <v>#N/A</v>
      </c>
      <c r="J45" s="86" t="e">
        <f t="shared" si="6"/>
        <v>#N/A</v>
      </c>
      <c r="K45" s="86" t="e">
        <f t="shared" si="7"/>
        <v>#N/A</v>
      </c>
      <c r="L45" s="87" t="e">
        <f t="shared" si="8"/>
        <v>#N/A</v>
      </c>
      <c r="M45" s="15" t="str">
        <f t="shared" si="5"/>
        <v/>
      </c>
      <c r="N45" s="5"/>
      <c r="O45" s="5"/>
      <c r="P45" s="5"/>
      <c r="Q45" s="5"/>
      <c r="R45" s="5"/>
      <c r="S45" s="5"/>
      <c r="T45" s="5"/>
      <c r="U45" s="5"/>
      <c r="V45" s="5"/>
      <c r="W45" s="5"/>
      <c r="X45" s="37" t="e">
        <f t="shared" si="9"/>
        <v>#N/A</v>
      </c>
      <c r="Y45" s="38" t="e">
        <f t="shared" si="10"/>
        <v>#N/A</v>
      </c>
      <c r="Z45" s="57"/>
      <c r="AA45" s="57"/>
      <c r="AB45" s="57"/>
    </row>
    <row r="46" spans="1:30" ht="15.75" thickBot="1" x14ac:dyDescent="0.3">
      <c r="A46" s="15">
        <v>32</v>
      </c>
      <c r="B46" s="88"/>
      <c r="C46" s="89"/>
      <c r="D46" s="89"/>
      <c r="E46" s="86" t="e">
        <f t="shared" si="0"/>
        <v>#N/A</v>
      </c>
      <c r="F46" s="86" t="e">
        <f t="shared" si="1"/>
        <v>#N/A</v>
      </c>
      <c r="G46" s="86" t="e">
        <f t="shared" si="2"/>
        <v>#N/A</v>
      </c>
      <c r="H46" s="87" t="e">
        <f t="shared" si="3"/>
        <v>#N/A</v>
      </c>
      <c r="I46" s="86" t="e">
        <f t="shared" si="4"/>
        <v>#N/A</v>
      </c>
      <c r="J46" s="86" t="e">
        <f t="shared" si="6"/>
        <v>#N/A</v>
      </c>
      <c r="K46" s="86" t="e">
        <f t="shared" si="7"/>
        <v>#N/A</v>
      </c>
      <c r="L46" s="87" t="e">
        <f t="shared" si="8"/>
        <v>#N/A</v>
      </c>
      <c r="M46" s="15" t="str">
        <f t="shared" si="5"/>
        <v/>
      </c>
      <c r="N46" s="5"/>
      <c r="O46" s="16"/>
      <c r="P46" s="16"/>
      <c r="Q46" s="16"/>
      <c r="R46" s="5"/>
      <c r="S46" s="5"/>
      <c r="T46" s="5"/>
      <c r="U46" s="5"/>
      <c r="V46" s="5"/>
      <c r="W46" s="5"/>
      <c r="X46" s="37" t="e">
        <f t="shared" si="9"/>
        <v>#N/A</v>
      </c>
      <c r="Y46" s="38" t="e">
        <f t="shared" si="10"/>
        <v>#N/A</v>
      </c>
      <c r="Z46" s="57"/>
      <c r="AA46" s="57"/>
      <c r="AB46" s="57"/>
      <c r="AD46" s="54"/>
    </row>
    <row r="47" spans="1:30" ht="15.75" thickBot="1" x14ac:dyDescent="0.3">
      <c r="A47" s="15">
        <v>33</v>
      </c>
      <c r="B47" s="88"/>
      <c r="C47" s="89"/>
      <c r="D47" s="89"/>
      <c r="E47" s="86" t="e">
        <f t="shared" si="0"/>
        <v>#N/A</v>
      </c>
      <c r="F47" s="86" t="e">
        <f t="shared" si="1"/>
        <v>#N/A</v>
      </c>
      <c r="G47" s="86" t="e">
        <f t="shared" si="2"/>
        <v>#N/A</v>
      </c>
      <c r="H47" s="87" t="e">
        <f t="shared" si="3"/>
        <v>#N/A</v>
      </c>
      <c r="I47" s="86" t="e">
        <f t="shared" si="4"/>
        <v>#N/A</v>
      </c>
      <c r="J47" s="86" t="e">
        <f t="shared" si="6"/>
        <v>#N/A</v>
      </c>
      <c r="K47" s="86" t="e">
        <f t="shared" si="7"/>
        <v>#N/A</v>
      </c>
      <c r="L47" s="87" t="e">
        <f t="shared" si="8"/>
        <v>#N/A</v>
      </c>
      <c r="M47" s="15" t="str">
        <f t="shared" si="5"/>
        <v/>
      </c>
      <c r="N47" s="5"/>
      <c r="O47" s="14"/>
      <c r="P47" s="14"/>
      <c r="Q47" s="14"/>
      <c r="R47" s="5"/>
      <c r="S47" s="5"/>
      <c r="T47" s="5"/>
      <c r="U47" s="5"/>
      <c r="V47" s="5"/>
      <c r="W47" s="5"/>
      <c r="X47" s="37" t="e">
        <f t="shared" si="9"/>
        <v>#N/A</v>
      </c>
      <c r="Y47" s="38" t="e">
        <f t="shared" si="10"/>
        <v>#N/A</v>
      </c>
      <c r="Z47" s="57"/>
      <c r="AA47" s="57"/>
      <c r="AB47" s="57"/>
    </row>
    <row r="48" spans="1:30" ht="15.75" thickBot="1" x14ac:dyDescent="0.3">
      <c r="A48" s="15">
        <v>34</v>
      </c>
      <c r="B48" s="88"/>
      <c r="C48" s="89"/>
      <c r="D48" s="89"/>
      <c r="E48" s="86" t="e">
        <f t="shared" si="0"/>
        <v>#N/A</v>
      </c>
      <c r="F48" s="86" t="e">
        <f t="shared" si="1"/>
        <v>#N/A</v>
      </c>
      <c r="G48" s="86" t="e">
        <f t="shared" si="2"/>
        <v>#N/A</v>
      </c>
      <c r="H48" s="87" t="e">
        <f t="shared" si="3"/>
        <v>#N/A</v>
      </c>
      <c r="I48" s="86" t="e">
        <f t="shared" si="4"/>
        <v>#N/A</v>
      </c>
      <c r="J48" s="86" t="e">
        <f t="shared" si="6"/>
        <v>#N/A</v>
      </c>
      <c r="K48" s="86" t="e">
        <f t="shared" si="7"/>
        <v>#N/A</v>
      </c>
      <c r="L48" s="87" t="e">
        <f t="shared" si="8"/>
        <v>#N/A</v>
      </c>
      <c r="M48" s="15" t="str">
        <f t="shared" si="5"/>
        <v/>
      </c>
      <c r="N48" s="5"/>
      <c r="O48" s="14"/>
      <c r="P48" s="14"/>
      <c r="Q48" s="14"/>
      <c r="R48" s="5"/>
      <c r="S48" s="5"/>
      <c r="T48" s="5"/>
      <c r="U48" s="5"/>
      <c r="V48" s="5"/>
      <c r="W48" s="5"/>
      <c r="X48" s="37" t="e">
        <f t="shared" si="9"/>
        <v>#N/A</v>
      </c>
      <c r="Y48" s="38" t="e">
        <f t="shared" si="10"/>
        <v>#N/A</v>
      </c>
      <c r="Z48" s="57"/>
      <c r="AA48" s="57"/>
      <c r="AB48" s="57"/>
    </row>
    <row r="49" spans="1:36" ht="15.75" thickBot="1" x14ac:dyDescent="0.3">
      <c r="A49" s="15">
        <v>35</v>
      </c>
      <c r="B49" s="88"/>
      <c r="C49" s="89"/>
      <c r="D49" s="89"/>
      <c r="E49" s="86" t="e">
        <f t="shared" si="0"/>
        <v>#N/A</v>
      </c>
      <c r="F49" s="86" t="e">
        <f t="shared" si="1"/>
        <v>#N/A</v>
      </c>
      <c r="G49" s="86" t="e">
        <f t="shared" si="2"/>
        <v>#N/A</v>
      </c>
      <c r="H49" s="87" t="e">
        <f t="shared" si="3"/>
        <v>#N/A</v>
      </c>
      <c r="I49" s="86" t="e">
        <f t="shared" si="4"/>
        <v>#N/A</v>
      </c>
      <c r="J49" s="86" t="e">
        <f t="shared" si="6"/>
        <v>#N/A</v>
      </c>
      <c r="K49" s="86" t="e">
        <f t="shared" si="7"/>
        <v>#N/A</v>
      </c>
      <c r="L49" s="87" t="e">
        <f t="shared" si="8"/>
        <v>#N/A</v>
      </c>
      <c r="M49" s="15" t="str">
        <f t="shared" si="5"/>
        <v/>
      </c>
      <c r="N49" s="5"/>
      <c r="O49" s="34"/>
      <c r="P49" s="34"/>
      <c r="Q49" s="34"/>
      <c r="R49" s="5"/>
      <c r="S49" s="5"/>
      <c r="T49" s="5"/>
      <c r="U49" s="5"/>
      <c r="V49" s="5"/>
      <c r="W49" s="5"/>
      <c r="X49" s="37" t="e">
        <f t="shared" si="9"/>
        <v>#N/A</v>
      </c>
      <c r="Y49" s="38" t="e">
        <f t="shared" si="10"/>
        <v>#N/A</v>
      </c>
      <c r="Z49" s="57"/>
      <c r="AA49" s="57"/>
      <c r="AB49" s="57"/>
    </row>
    <row r="50" spans="1:36" ht="15.75" thickBot="1" x14ac:dyDescent="0.3">
      <c r="A50" s="15">
        <v>36</v>
      </c>
      <c r="B50" s="88"/>
      <c r="C50" s="89"/>
      <c r="D50" s="89"/>
      <c r="E50" s="86" t="e">
        <f t="shared" si="0"/>
        <v>#N/A</v>
      </c>
      <c r="F50" s="86" t="e">
        <f t="shared" si="1"/>
        <v>#N/A</v>
      </c>
      <c r="G50" s="86" t="e">
        <f t="shared" si="2"/>
        <v>#N/A</v>
      </c>
      <c r="H50" s="87" t="e">
        <f t="shared" si="3"/>
        <v>#N/A</v>
      </c>
      <c r="I50" s="86" t="e">
        <f t="shared" si="4"/>
        <v>#N/A</v>
      </c>
      <c r="J50" s="86" t="e">
        <f t="shared" si="6"/>
        <v>#N/A</v>
      </c>
      <c r="K50" s="86" t="e">
        <f t="shared" si="7"/>
        <v>#N/A</v>
      </c>
      <c r="L50" s="87" t="e">
        <f t="shared" si="8"/>
        <v>#N/A</v>
      </c>
      <c r="M50" s="15" t="str">
        <f t="shared" si="5"/>
        <v/>
      </c>
      <c r="N50" s="5"/>
      <c r="O50" s="9"/>
      <c r="P50" s="9"/>
      <c r="Q50" s="9"/>
      <c r="R50" s="5"/>
      <c r="S50" s="5"/>
      <c r="T50" s="5"/>
      <c r="U50" s="5"/>
      <c r="V50" s="5"/>
      <c r="W50" s="5"/>
      <c r="X50" s="37" t="e">
        <f t="shared" si="9"/>
        <v>#N/A</v>
      </c>
      <c r="Y50" s="38" t="e">
        <f t="shared" si="10"/>
        <v>#N/A</v>
      </c>
      <c r="Z50" s="57"/>
      <c r="AA50" s="57"/>
      <c r="AB50" s="57"/>
    </row>
    <row r="51" spans="1:36" ht="15.75" thickBot="1" x14ac:dyDescent="0.3">
      <c r="A51" s="15">
        <v>37</v>
      </c>
      <c r="B51" s="88"/>
      <c r="C51" s="89"/>
      <c r="D51" s="89"/>
      <c r="E51" s="86" t="e">
        <f t="shared" si="0"/>
        <v>#N/A</v>
      </c>
      <c r="F51" s="86" t="e">
        <f t="shared" si="1"/>
        <v>#N/A</v>
      </c>
      <c r="G51" s="86" t="e">
        <f t="shared" si="2"/>
        <v>#N/A</v>
      </c>
      <c r="H51" s="87" t="e">
        <f t="shared" si="3"/>
        <v>#N/A</v>
      </c>
      <c r="I51" s="86" t="e">
        <f t="shared" si="4"/>
        <v>#N/A</v>
      </c>
      <c r="J51" s="86" t="e">
        <f t="shared" si="6"/>
        <v>#N/A</v>
      </c>
      <c r="K51" s="86" t="e">
        <f t="shared" si="7"/>
        <v>#N/A</v>
      </c>
      <c r="L51" s="87" t="e">
        <f t="shared" si="8"/>
        <v>#N/A</v>
      </c>
      <c r="M51" s="15" t="str">
        <f t="shared" si="5"/>
        <v/>
      </c>
      <c r="N51" s="5"/>
      <c r="O51" s="9"/>
      <c r="P51" s="9"/>
      <c r="Q51" s="9"/>
      <c r="R51" s="5"/>
      <c r="S51" s="5"/>
      <c r="T51" s="5"/>
      <c r="U51" s="5"/>
      <c r="V51" s="5"/>
      <c r="W51" s="5"/>
      <c r="X51" s="37" t="e">
        <f t="shared" si="9"/>
        <v>#N/A</v>
      </c>
      <c r="Y51" s="38" t="e">
        <f t="shared" si="10"/>
        <v>#N/A</v>
      </c>
      <c r="Z51" s="57"/>
      <c r="AA51" s="57"/>
      <c r="AB51" s="57"/>
    </row>
    <row r="52" spans="1:36" ht="15.75" thickBot="1" x14ac:dyDescent="0.3">
      <c r="A52" s="15">
        <v>38</v>
      </c>
      <c r="B52" s="88"/>
      <c r="C52" s="89"/>
      <c r="D52" s="89"/>
      <c r="E52" s="86" t="e">
        <f t="shared" si="0"/>
        <v>#N/A</v>
      </c>
      <c r="F52" s="86" t="e">
        <f t="shared" si="1"/>
        <v>#N/A</v>
      </c>
      <c r="G52" s="86" t="e">
        <f t="shared" si="2"/>
        <v>#N/A</v>
      </c>
      <c r="H52" s="87" t="e">
        <f t="shared" si="3"/>
        <v>#N/A</v>
      </c>
      <c r="I52" s="86" t="e">
        <f t="shared" si="4"/>
        <v>#N/A</v>
      </c>
      <c r="J52" s="86" t="e">
        <f t="shared" si="6"/>
        <v>#N/A</v>
      </c>
      <c r="K52" s="86" t="e">
        <f t="shared" si="7"/>
        <v>#N/A</v>
      </c>
      <c r="L52" s="87" t="e">
        <f t="shared" si="8"/>
        <v>#N/A</v>
      </c>
      <c r="M52" s="15" t="str">
        <f t="shared" si="5"/>
        <v/>
      </c>
      <c r="N52" s="5"/>
      <c r="O52" s="9"/>
      <c r="P52" s="9"/>
      <c r="Q52" s="9"/>
      <c r="R52" s="5"/>
      <c r="S52" s="5"/>
      <c r="T52" s="5"/>
      <c r="U52" s="5"/>
      <c r="V52" s="5"/>
      <c r="W52" s="5"/>
      <c r="X52" s="37" t="e">
        <f t="shared" si="9"/>
        <v>#N/A</v>
      </c>
      <c r="Y52" s="38" t="e">
        <f t="shared" si="10"/>
        <v>#N/A</v>
      </c>
      <c r="Z52" s="57"/>
      <c r="AA52" s="57"/>
      <c r="AB52" s="57"/>
    </row>
    <row r="53" spans="1:36" ht="15.75" thickBot="1" x14ac:dyDescent="0.3">
      <c r="A53" s="15">
        <v>39</v>
      </c>
      <c r="B53" s="88"/>
      <c r="C53" s="88"/>
      <c r="D53" s="88"/>
      <c r="E53" s="86" t="e">
        <f t="shared" si="0"/>
        <v>#N/A</v>
      </c>
      <c r="F53" s="86" t="e">
        <f t="shared" si="1"/>
        <v>#N/A</v>
      </c>
      <c r="G53" s="86" t="e">
        <f t="shared" si="2"/>
        <v>#N/A</v>
      </c>
      <c r="H53" s="87" t="e">
        <f t="shared" si="3"/>
        <v>#N/A</v>
      </c>
      <c r="I53" s="86" t="e">
        <f t="shared" si="4"/>
        <v>#N/A</v>
      </c>
      <c r="J53" s="86" t="e">
        <f t="shared" si="6"/>
        <v>#N/A</v>
      </c>
      <c r="K53" s="86" t="e">
        <f t="shared" si="7"/>
        <v>#N/A</v>
      </c>
      <c r="L53" s="87" t="e">
        <f t="shared" si="8"/>
        <v>#N/A</v>
      </c>
      <c r="M53" s="15" t="str">
        <f t="shared" si="5"/>
        <v/>
      </c>
      <c r="N53" s="5"/>
      <c r="O53" s="9"/>
      <c r="P53" s="9"/>
      <c r="Q53" s="9"/>
      <c r="R53" s="5"/>
      <c r="S53" s="5"/>
      <c r="T53" s="5"/>
      <c r="U53" s="5"/>
      <c r="V53" s="5"/>
      <c r="W53" s="5"/>
      <c r="X53" s="37" t="e">
        <f t="shared" si="9"/>
        <v>#N/A</v>
      </c>
      <c r="Y53" s="38" t="e">
        <f t="shared" si="10"/>
        <v>#N/A</v>
      </c>
      <c r="Z53" s="57"/>
      <c r="AA53" s="57"/>
      <c r="AB53" s="57"/>
    </row>
    <row r="54" spans="1:36" ht="15.75" thickBot="1" x14ac:dyDescent="0.3">
      <c r="A54" s="15">
        <v>40</v>
      </c>
      <c r="B54" s="88"/>
      <c r="C54" s="88"/>
      <c r="D54" s="88"/>
      <c r="E54" s="86" t="e">
        <f t="shared" si="0"/>
        <v>#N/A</v>
      </c>
      <c r="F54" s="86" t="e">
        <f t="shared" si="1"/>
        <v>#N/A</v>
      </c>
      <c r="G54" s="86" t="e">
        <f t="shared" si="2"/>
        <v>#N/A</v>
      </c>
      <c r="H54" s="87" t="e">
        <f t="shared" si="3"/>
        <v>#N/A</v>
      </c>
      <c r="I54" s="86" t="e">
        <f t="shared" si="4"/>
        <v>#N/A</v>
      </c>
      <c r="J54" s="86" t="e">
        <f t="shared" si="6"/>
        <v>#N/A</v>
      </c>
      <c r="K54" s="86" t="e">
        <f t="shared" si="7"/>
        <v>#N/A</v>
      </c>
      <c r="L54" s="87" t="e">
        <f t="shared" si="8"/>
        <v>#N/A</v>
      </c>
      <c r="M54" s="15" t="str">
        <f t="shared" si="5"/>
        <v/>
      </c>
      <c r="N54" s="5"/>
      <c r="O54" s="35"/>
      <c r="P54" s="35"/>
      <c r="Q54" s="35"/>
      <c r="R54" s="36"/>
      <c r="S54" s="36"/>
      <c r="T54" s="36"/>
      <c r="U54" s="36"/>
      <c r="V54" s="36"/>
      <c r="W54" s="36"/>
      <c r="X54" s="37" t="e">
        <f t="shared" si="9"/>
        <v>#N/A</v>
      </c>
      <c r="Y54" s="38" t="e">
        <f t="shared" si="10"/>
        <v>#N/A</v>
      </c>
      <c r="Z54" s="57"/>
      <c r="AA54" s="57"/>
      <c r="AB54" s="57"/>
      <c r="AC54" s="18"/>
      <c r="AD54" s="18"/>
      <c r="AE54" s="18"/>
      <c r="AF54" s="18"/>
      <c r="AG54" s="18"/>
      <c r="AH54" s="18"/>
      <c r="AI54" s="18"/>
      <c r="AJ54" s="18"/>
    </row>
    <row r="55" spans="1:36" ht="15.75" thickBot="1" x14ac:dyDescent="0.3">
      <c r="A55" s="15">
        <v>41</v>
      </c>
      <c r="B55" s="88"/>
      <c r="C55" s="88"/>
      <c r="D55" s="88"/>
      <c r="E55" s="86" t="e">
        <f t="shared" si="0"/>
        <v>#N/A</v>
      </c>
      <c r="F55" s="86" t="e">
        <f t="shared" si="1"/>
        <v>#N/A</v>
      </c>
      <c r="G55" s="86" t="e">
        <f t="shared" si="2"/>
        <v>#N/A</v>
      </c>
      <c r="H55" s="87" t="e">
        <f t="shared" si="3"/>
        <v>#N/A</v>
      </c>
      <c r="I55" s="86" t="e">
        <f t="shared" si="4"/>
        <v>#N/A</v>
      </c>
      <c r="J55" s="86" t="e">
        <f t="shared" si="6"/>
        <v>#N/A</v>
      </c>
      <c r="K55" s="86" t="e">
        <f t="shared" si="7"/>
        <v>#N/A</v>
      </c>
      <c r="L55" s="87" t="e">
        <f t="shared" si="8"/>
        <v>#N/A</v>
      </c>
      <c r="M55" s="15" t="str">
        <f t="shared" si="5"/>
        <v/>
      </c>
      <c r="N55" s="5"/>
      <c r="O55" s="36"/>
      <c r="P55" s="36"/>
      <c r="Q55" s="36"/>
      <c r="R55" s="36"/>
      <c r="S55" s="36"/>
      <c r="T55" s="36"/>
      <c r="U55" s="36"/>
      <c r="V55" s="36"/>
      <c r="W55" s="36"/>
      <c r="X55" s="37" t="e">
        <f t="shared" si="9"/>
        <v>#N/A</v>
      </c>
      <c r="Y55" s="38" t="e">
        <f t="shared" si="10"/>
        <v>#N/A</v>
      </c>
      <c r="Z55" s="57"/>
      <c r="AA55" s="57"/>
      <c r="AB55" s="57"/>
      <c r="AC55" s="18"/>
      <c r="AD55" s="18"/>
      <c r="AE55" s="18"/>
      <c r="AF55" s="18"/>
      <c r="AG55" s="18"/>
      <c r="AH55" s="18"/>
      <c r="AI55" s="18"/>
      <c r="AJ55" s="18"/>
    </row>
    <row r="56" spans="1:36" ht="15.75" thickBot="1" x14ac:dyDescent="0.3">
      <c r="A56" s="15">
        <v>42</v>
      </c>
      <c r="B56" s="88"/>
      <c r="C56" s="88"/>
      <c r="D56" s="88"/>
      <c r="E56" s="86" t="e">
        <f t="shared" si="0"/>
        <v>#N/A</v>
      </c>
      <c r="F56" s="86" t="e">
        <f t="shared" si="1"/>
        <v>#N/A</v>
      </c>
      <c r="G56" s="86" t="e">
        <f t="shared" si="2"/>
        <v>#N/A</v>
      </c>
      <c r="H56" s="87" t="e">
        <f t="shared" si="3"/>
        <v>#N/A</v>
      </c>
      <c r="I56" s="86" t="e">
        <f t="shared" si="4"/>
        <v>#N/A</v>
      </c>
      <c r="J56" s="86" t="e">
        <f t="shared" si="6"/>
        <v>#N/A</v>
      </c>
      <c r="K56" s="86" t="e">
        <f t="shared" si="7"/>
        <v>#N/A</v>
      </c>
      <c r="L56" s="87" t="e">
        <f t="shared" si="8"/>
        <v>#N/A</v>
      </c>
      <c r="M56" s="15" t="str">
        <f t="shared" si="5"/>
        <v/>
      </c>
      <c r="N56" s="5"/>
      <c r="O56" s="36"/>
      <c r="P56" s="36"/>
      <c r="Q56" s="36"/>
      <c r="R56" s="36"/>
      <c r="S56" s="36"/>
      <c r="T56" s="36"/>
      <c r="U56" s="36"/>
      <c r="V56" s="36"/>
      <c r="W56" s="36"/>
      <c r="X56" s="37" t="e">
        <f t="shared" si="9"/>
        <v>#N/A</v>
      </c>
      <c r="Y56" s="38" t="e">
        <f t="shared" si="10"/>
        <v>#N/A</v>
      </c>
      <c r="Z56" s="57"/>
      <c r="AA56" s="57"/>
      <c r="AB56" s="57"/>
      <c r="AC56" s="18"/>
      <c r="AD56" s="18"/>
      <c r="AE56" s="18"/>
      <c r="AF56" s="18"/>
      <c r="AG56" s="18"/>
      <c r="AH56" s="18"/>
      <c r="AI56" s="18"/>
      <c r="AJ56" s="18"/>
    </row>
    <row r="57" spans="1:36" ht="15.75" thickBot="1" x14ac:dyDescent="0.3">
      <c r="A57" s="15">
        <v>43</v>
      </c>
      <c r="B57" s="88"/>
      <c r="C57" s="88"/>
      <c r="D57" s="88"/>
      <c r="E57" s="86" t="e">
        <f t="shared" si="0"/>
        <v>#N/A</v>
      </c>
      <c r="F57" s="86" t="e">
        <f t="shared" si="1"/>
        <v>#N/A</v>
      </c>
      <c r="G57" s="86" t="e">
        <f t="shared" si="2"/>
        <v>#N/A</v>
      </c>
      <c r="H57" s="87" t="e">
        <f t="shared" si="3"/>
        <v>#N/A</v>
      </c>
      <c r="I57" s="86" t="e">
        <f t="shared" si="4"/>
        <v>#N/A</v>
      </c>
      <c r="J57" s="86" t="e">
        <f t="shared" si="6"/>
        <v>#N/A</v>
      </c>
      <c r="K57" s="86" t="e">
        <f t="shared" si="7"/>
        <v>#N/A</v>
      </c>
      <c r="L57" s="87" t="e">
        <f t="shared" si="8"/>
        <v>#N/A</v>
      </c>
      <c r="M57" s="15" t="str">
        <f t="shared" si="5"/>
        <v/>
      </c>
      <c r="N57" s="5"/>
      <c r="O57" s="36"/>
      <c r="P57" s="36"/>
      <c r="Q57" s="36"/>
      <c r="R57" s="36"/>
      <c r="S57" s="36"/>
      <c r="T57" s="36"/>
      <c r="U57" s="36"/>
      <c r="V57" s="36"/>
      <c r="W57" s="36"/>
      <c r="X57" s="37" t="e">
        <f t="shared" si="9"/>
        <v>#N/A</v>
      </c>
      <c r="Y57" s="38" t="e">
        <f t="shared" si="10"/>
        <v>#N/A</v>
      </c>
      <c r="Z57" s="57"/>
      <c r="AA57" s="57"/>
      <c r="AB57" s="57"/>
      <c r="AC57" s="18"/>
      <c r="AD57" s="18"/>
      <c r="AE57" s="18"/>
      <c r="AF57" s="18"/>
      <c r="AG57" s="18"/>
      <c r="AH57" s="18"/>
      <c r="AI57" s="18"/>
      <c r="AJ57" s="18"/>
    </row>
    <row r="58" spans="1:36" ht="15.75" thickBot="1" x14ac:dyDescent="0.3">
      <c r="A58" s="15">
        <v>44</v>
      </c>
      <c r="B58" s="88"/>
      <c r="C58" s="88"/>
      <c r="D58" s="88"/>
      <c r="E58" s="86" t="e">
        <f t="shared" si="0"/>
        <v>#N/A</v>
      </c>
      <c r="F58" s="86" t="e">
        <f t="shared" si="1"/>
        <v>#N/A</v>
      </c>
      <c r="G58" s="86" t="e">
        <f t="shared" si="2"/>
        <v>#N/A</v>
      </c>
      <c r="H58" s="87" t="e">
        <f t="shared" si="3"/>
        <v>#N/A</v>
      </c>
      <c r="I58" s="86" t="e">
        <f t="shared" si="4"/>
        <v>#N/A</v>
      </c>
      <c r="J58" s="86" t="e">
        <f t="shared" si="6"/>
        <v>#N/A</v>
      </c>
      <c r="K58" s="86" t="e">
        <f t="shared" si="7"/>
        <v>#N/A</v>
      </c>
      <c r="L58" s="87" t="e">
        <f t="shared" si="8"/>
        <v>#N/A</v>
      </c>
      <c r="M58" s="15" t="str">
        <f t="shared" si="5"/>
        <v/>
      </c>
      <c r="N58" s="5"/>
      <c r="O58" s="36"/>
      <c r="P58" s="36"/>
      <c r="Q58" s="36"/>
      <c r="R58" s="36"/>
      <c r="S58" s="36"/>
      <c r="T58" s="36"/>
      <c r="U58" s="36"/>
      <c r="V58" s="36"/>
      <c r="W58" s="36"/>
      <c r="X58" s="37" t="e">
        <f t="shared" si="9"/>
        <v>#N/A</v>
      </c>
      <c r="Y58" s="38" t="e">
        <f t="shared" si="10"/>
        <v>#N/A</v>
      </c>
      <c r="Z58" s="57"/>
      <c r="AA58" s="57"/>
      <c r="AB58" s="57"/>
      <c r="AC58" s="18"/>
      <c r="AD58" s="18"/>
      <c r="AE58" s="18"/>
      <c r="AF58" s="18"/>
      <c r="AG58" s="18"/>
      <c r="AH58" s="18"/>
      <c r="AI58" s="18"/>
      <c r="AJ58" s="18"/>
    </row>
    <row r="59" spans="1:36" ht="15.75" thickBot="1" x14ac:dyDescent="0.3">
      <c r="A59" s="15">
        <v>45</v>
      </c>
      <c r="B59" s="88"/>
      <c r="C59" s="88"/>
      <c r="D59" s="88"/>
      <c r="E59" s="86" t="e">
        <f t="shared" si="0"/>
        <v>#N/A</v>
      </c>
      <c r="F59" s="86" t="e">
        <f t="shared" si="1"/>
        <v>#N/A</v>
      </c>
      <c r="G59" s="86" t="e">
        <f t="shared" si="2"/>
        <v>#N/A</v>
      </c>
      <c r="H59" s="87" t="e">
        <f t="shared" si="3"/>
        <v>#N/A</v>
      </c>
      <c r="I59" s="86" t="e">
        <f t="shared" si="4"/>
        <v>#N/A</v>
      </c>
      <c r="J59" s="86" t="e">
        <f t="shared" si="6"/>
        <v>#N/A</v>
      </c>
      <c r="K59" s="86" t="e">
        <f t="shared" si="7"/>
        <v>#N/A</v>
      </c>
      <c r="L59" s="87" t="e">
        <f t="shared" si="8"/>
        <v>#N/A</v>
      </c>
      <c r="M59" s="15" t="str">
        <f t="shared" si="5"/>
        <v/>
      </c>
      <c r="N59" s="284" t="s">
        <v>286</v>
      </c>
      <c r="O59" s="259"/>
      <c r="P59" s="167" t="s">
        <v>172</v>
      </c>
      <c r="Q59" s="36"/>
      <c r="R59" s="36"/>
      <c r="S59" s="36"/>
      <c r="T59" s="36"/>
      <c r="U59" s="36"/>
      <c r="V59" s="36"/>
      <c r="W59" s="36"/>
      <c r="X59" s="37" t="e">
        <f t="shared" si="9"/>
        <v>#N/A</v>
      </c>
      <c r="Y59" s="38" t="e">
        <f t="shared" si="10"/>
        <v>#N/A</v>
      </c>
      <c r="Z59" s="57"/>
      <c r="AA59" s="57"/>
      <c r="AB59" s="57"/>
      <c r="AC59" s="18"/>
      <c r="AD59" s="18"/>
      <c r="AE59" s="18"/>
      <c r="AF59" s="18"/>
      <c r="AG59" s="18"/>
      <c r="AH59" s="18"/>
      <c r="AI59" s="18"/>
      <c r="AJ59" s="18"/>
    </row>
    <row r="60" spans="1:36" ht="15.75" thickBot="1" x14ac:dyDescent="0.3">
      <c r="A60" s="15">
        <v>46</v>
      </c>
      <c r="B60" s="88"/>
      <c r="C60" s="88"/>
      <c r="D60" s="88"/>
      <c r="E60" s="86" t="e">
        <f t="shared" si="0"/>
        <v>#N/A</v>
      </c>
      <c r="F60" s="86" t="e">
        <f t="shared" si="1"/>
        <v>#N/A</v>
      </c>
      <c r="G60" s="86" t="e">
        <f t="shared" si="2"/>
        <v>#N/A</v>
      </c>
      <c r="H60" s="87" t="e">
        <f t="shared" si="3"/>
        <v>#N/A</v>
      </c>
      <c r="I60" s="86" t="e">
        <f t="shared" si="4"/>
        <v>#N/A</v>
      </c>
      <c r="J60" s="86" t="e">
        <f t="shared" si="6"/>
        <v>#N/A</v>
      </c>
      <c r="K60" s="86" t="e">
        <f t="shared" si="7"/>
        <v>#N/A</v>
      </c>
      <c r="L60" s="87" t="e">
        <f t="shared" si="8"/>
        <v>#N/A</v>
      </c>
      <c r="M60" s="15" t="str">
        <f t="shared" si="5"/>
        <v/>
      </c>
      <c r="N60" s="5"/>
      <c r="O60" s="36"/>
      <c r="P60" s="38" t="s">
        <v>107</v>
      </c>
      <c r="Q60" s="36"/>
      <c r="R60" s="36"/>
      <c r="S60" s="36"/>
      <c r="T60" s="36"/>
      <c r="U60" s="36"/>
      <c r="V60" s="36"/>
      <c r="W60" s="36"/>
      <c r="X60" s="37" t="e">
        <f t="shared" si="9"/>
        <v>#N/A</v>
      </c>
      <c r="Y60" s="38" t="e">
        <f t="shared" si="10"/>
        <v>#N/A</v>
      </c>
      <c r="Z60" s="57"/>
      <c r="AA60" s="57"/>
      <c r="AB60" s="57"/>
      <c r="AC60" s="18"/>
      <c r="AD60" s="18"/>
      <c r="AE60" s="18"/>
      <c r="AF60" s="18"/>
      <c r="AG60" s="18"/>
      <c r="AH60" s="18"/>
      <c r="AI60" s="18"/>
      <c r="AJ60" s="18"/>
    </row>
    <row r="61" spans="1:36" ht="15.75" thickBot="1" x14ac:dyDescent="0.3">
      <c r="A61" s="15">
        <v>47</v>
      </c>
      <c r="B61" s="88"/>
      <c r="C61" s="88"/>
      <c r="D61" s="88"/>
      <c r="E61" s="86" t="e">
        <f t="shared" si="0"/>
        <v>#N/A</v>
      </c>
      <c r="F61" s="86" t="e">
        <f t="shared" si="1"/>
        <v>#N/A</v>
      </c>
      <c r="G61" s="86" t="e">
        <f t="shared" si="2"/>
        <v>#N/A</v>
      </c>
      <c r="H61" s="87" t="e">
        <f t="shared" si="3"/>
        <v>#N/A</v>
      </c>
      <c r="I61" s="86" t="e">
        <f t="shared" si="4"/>
        <v>#N/A</v>
      </c>
      <c r="J61" s="86" t="e">
        <f t="shared" si="6"/>
        <v>#N/A</v>
      </c>
      <c r="K61" s="86" t="e">
        <f t="shared" si="7"/>
        <v>#N/A</v>
      </c>
      <c r="L61" s="87" t="e">
        <f t="shared" si="8"/>
        <v>#N/A</v>
      </c>
      <c r="M61" s="15" t="str">
        <f t="shared" si="5"/>
        <v/>
      </c>
      <c r="N61" s="5"/>
      <c r="O61" s="36"/>
      <c r="P61" s="70" t="s">
        <v>172</v>
      </c>
      <c r="Q61" s="36"/>
      <c r="R61" s="36"/>
      <c r="S61" s="36"/>
      <c r="T61" s="36"/>
      <c r="U61" s="36"/>
      <c r="V61" s="36"/>
      <c r="W61" s="36"/>
      <c r="X61" s="37" t="e">
        <f t="shared" si="9"/>
        <v>#N/A</v>
      </c>
      <c r="Y61" s="38" t="e">
        <f t="shared" si="10"/>
        <v>#N/A</v>
      </c>
      <c r="Z61" s="57"/>
      <c r="AA61" s="57"/>
      <c r="AB61" s="57"/>
      <c r="AC61" s="18"/>
      <c r="AD61" s="18"/>
      <c r="AE61" s="18"/>
      <c r="AF61" s="18"/>
      <c r="AG61" s="18"/>
      <c r="AH61" s="18"/>
      <c r="AI61" s="18"/>
      <c r="AJ61" s="18"/>
    </row>
    <row r="62" spans="1:36" ht="16.5" thickBot="1" x14ac:dyDescent="0.3">
      <c r="A62" s="15">
        <v>48</v>
      </c>
      <c r="B62" s="88"/>
      <c r="C62" s="88"/>
      <c r="D62" s="88"/>
      <c r="E62" s="86" t="e">
        <f t="shared" si="0"/>
        <v>#N/A</v>
      </c>
      <c r="F62" s="86" t="e">
        <f t="shared" si="1"/>
        <v>#N/A</v>
      </c>
      <c r="G62" s="86" t="e">
        <f t="shared" si="2"/>
        <v>#N/A</v>
      </c>
      <c r="H62" s="87" t="e">
        <f t="shared" si="3"/>
        <v>#N/A</v>
      </c>
      <c r="I62" s="86" t="e">
        <f t="shared" si="4"/>
        <v>#N/A</v>
      </c>
      <c r="J62" s="86" t="e">
        <f t="shared" si="6"/>
        <v>#N/A</v>
      </c>
      <c r="K62" s="86" t="e">
        <f t="shared" si="7"/>
        <v>#N/A</v>
      </c>
      <c r="L62" s="87" t="e">
        <f t="shared" si="8"/>
        <v>#N/A</v>
      </c>
      <c r="M62" s="15" t="str">
        <f t="shared" si="5"/>
        <v/>
      </c>
      <c r="N62" s="5"/>
      <c r="O62" s="10"/>
      <c r="P62" s="70" t="s">
        <v>171</v>
      </c>
      <c r="Q62" s="36"/>
      <c r="R62" s="36"/>
      <c r="S62" s="36"/>
      <c r="T62" s="36"/>
      <c r="U62" s="36"/>
      <c r="V62" s="36"/>
      <c r="W62" s="36"/>
      <c r="X62" s="37" t="e">
        <f t="shared" si="9"/>
        <v>#N/A</v>
      </c>
      <c r="Y62" s="38" t="e">
        <f t="shared" si="10"/>
        <v>#N/A</v>
      </c>
      <c r="Z62" s="57"/>
      <c r="AA62" s="57"/>
      <c r="AB62" s="57"/>
      <c r="AC62" s="18"/>
      <c r="AD62" s="18"/>
      <c r="AE62" s="18"/>
      <c r="AF62" s="18"/>
      <c r="AG62" s="18"/>
      <c r="AH62" s="18"/>
      <c r="AI62" s="18"/>
      <c r="AJ62" s="18"/>
    </row>
    <row r="63" spans="1:36" ht="16.5" thickBot="1" x14ac:dyDescent="0.3">
      <c r="A63" s="15">
        <v>49</v>
      </c>
      <c r="B63" s="88"/>
      <c r="C63" s="88"/>
      <c r="D63" s="88"/>
      <c r="E63" s="86" t="e">
        <f t="shared" si="0"/>
        <v>#N/A</v>
      </c>
      <c r="F63" s="86" t="e">
        <f t="shared" si="1"/>
        <v>#N/A</v>
      </c>
      <c r="G63" s="86" t="e">
        <f t="shared" si="2"/>
        <v>#N/A</v>
      </c>
      <c r="H63" s="87" t="e">
        <f t="shared" si="3"/>
        <v>#N/A</v>
      </c>
      <c r="I63" s="86" t="e">
        <f t="shared" si="4"/>
        <v>#N/A</v>
      </c>
      <c r="J63" s="86" t="e">
        <f t="shared" si="6"/>
        <v>#N/A</v>
      </c>
      <c r="K63" s="86" t="e">
        <f t="shared" si="7"/>
        <v>#N/A</v>
      </c>
      <c r="L63" s="87" t="e">
        <f t="shared" si="8"/>
        <v>#N/A</v>
      </c>
      <c r="M63" s="15" t="str">
        <f t="shared" si="5"/>
        <v/>
      </c>
      <c r="N63" s="10" t="s">
        <v>22</v>
      </c>
      <c r="O63" s="5"/>
      <c r="P63" s="36"/>
      <c r="Q63" s="36"/>
      <c r="R63" s="36"/>
      <c r="S63" s="36"/>
      <c r="T63" s="36"/>
      <c r="U63" s="36"/>
      <c r="V63" s="36"/>
      <c r="W63" s="36"/>
      <c r="X63" s="37" t="e">
        <f t="shared" si="9"/>
        <v>#N/A</v>
      </c>
      <c r="Y63" s="38" t="e">
        <f t="shared" si="10"/>
        <v>#N/A</v>
      </c>
      <c r="Z63" s="57"/>
      <c r="AA63" s="57"/>
      <c r="AB63" s="57"/>
      <c r="AC63" s="18"/>
      <c r="AD63" s="18"/>
      <c r="AE63" s="18"/>
      <c r="AF63" s="18"/>
      <c r="AG63" s="18"/>
      <c r="AH63" s="18"/>
      <c r="AI63" s="18"/>
      <c r="AJ63" s="18"/>
    </row>
    <row r="64" spans="1:36" ht="15.75" thickBot="1" x14ac:dyDescent="0.3">
      <c r="A64" s="15">
        <v>50</v>
      </c>
      <c r="B64" s="88"/>
      <c r="C64" s="88"/>
      <c r="D64" s="88"/>
      <c r="E64" s="86" t="e">
        <f t="shared" si="0"/>
        <v>#N/A</v>
      </c>
      <c r="F64" s="86" t="e">
        <f t="shared" si="1"/>
        <v>#N/A</v>
      </c>
      <c r="G64" s="86" t="e">
        <f t="shared" si="2"/>
        <v>#N/A</v>
      </c>
      <c r="H64" s="87" t="e">
        <f t="shared" si="3"/>
        <v>#N/A</v>
      </c>
      <c r="I64" s="86" t="e">
        <f t="shared" si="4"/>
        <v>#N/A</v>
      </c>
      <c r="J64" s="86" t="e">
        <f t="shared" si="6"/>
        <v>#N/A</v>
      </c>
      <c r="K64" s="86" t="e">
        <f t="shared" si="7"/>
        <v>#N/A</v>
      </c>
      <c r="L64" s="87" t="e">
        <f t="shared" si="8"/>
        <v>#N/A</v>
      </c>
      <c r="M64" s="15" t="str">
        <f t="shared" si="5"/>
        <v/>
      </c>
      <c r="N64" s="5"/>
      <c r="O64" s="16"/>
      <c r="P64" s="36"/>
      <c r="Q64" s="36"/>
      <c r="R64" s="36"/>
      <c r="S64" s="36"/>
      <c r="T64" s="36"/>
      <c r="U64" s="36"/>
      <c r="V64" s="36"/>
      <c r="W64" s="36"/>
      <c r="X64" s="37" t="e">
        <f t="shared" si="9"/>
        <v>#N/A</v>
      </c>
      <c r="Y64" s="38" t="e">
        <f t="shared" si="10"/>
        <v>#N/A</v>
      </c>
      <c r="Z64" s="57"/>
      <c r="AA64" s="57"/>
      <c r="AB64" s="57"/>
      <c r="AC64" s="18"/>
      <c r="AD64" s="18"/>
      <c r="AE64" s="18"/>
      <c r="AF64" s="18"/>
      <c r="AG64" s="18"/>
      <c r="AH64" s="18"/>
      <c r="AI64" s="18"/>
      <c r="AJ64" s="18"/>
    </row>
    <row r="65" spans="1:36" ht="15.75" thickBot="1" x14ac:dyDescent="0.3">
      <c r="A65" s="15">
        <v>51</v>
      </c>
      <c r="B65" s="88"/>
      <c r="C65" s="88"/>
      <c r="D65" s="88"/>
      <c r="E65" s="86" t="e">
        <f t="shared" si="0"/>
        <v>#N/A</v>
      </c>
      <c r="F65" s="86" t="e">
        <f t="shared" si="1"/>
        <v>#N/A</v>
      </c>
      <c r="G65" s="86" t="e">
        <f t="shared" si="2"/>
        <v>#N/A</v>
      </c>
      <c r="H65" s="87" t="e">
        <f t="shared" si="3"/>
        <v>#N/A</v>
      </c>
      <c r="I65" s="86" t="e">
        <f t="shared" si="4"/>
        <v>#N/A</v>
      </c>
      <c r="J65" s="86" t="e">
        <f t="shared" si="6"/>
        <v>#N/A</v>
      </c>
      <c r="K65" s="86" t="e">
        <f t="shared" si="7"/>
        <v>#N/A</v>
      </c>
      <c r="L65" s="87" t="e">
        <f t="shared" si="8"/>
        <v>#N/A</v>
      </c>
      <c r="M65" s="15" t="str">
        <f t="shared" si="5"/>
        <v/>
      </c>
      <c r="N65" s="16" t="s">
        <v>30</v>
      </c>
      <c r="O65" s="16"/>
      <c r="P65" s="36"/>
      <c r="Q65" s="36"/>
      <c r="R65" s="36"/>
      <c r="S65" s="36"/>
      <c r="T65" s="36"/>
      <c r="U65" s="36"/>
      <c r="V65" s="36"/>
      <c r="W65" s="36"/>
      <c r="X65" s="37" t="e">
        <f t="shared" si="9"/>
        <v>#N/A</v>
      </c>
      <c r="Y65" s="38" t="e">
        <f t="shared" si="10"/>
        <v>#N/A</v>
      </c>
      <c r="Z65" s="57"/>
      <c r="AA65" s="57"/>
      <c r="AB65" s="57"/>
      <c r="AC65" s="18"/>
      <c r="AD65" s="18"/>
      <c r="AE65" s="18"/>
      <c r="AF65" s="18"/>
      <c r="AG65" s="18"/>
      <c r="AH65" s="18"/>
      <c r="AI65" s="18"/>
      <c r="AJ65" s="18"/>
    </row>
    <row r="66" spans="1:36" ht="15.75" thickBot="1" x14ac:dyDescent="0.3">
      <c r="A66" s="15">
        <v>52</v>
      </c>
      <c r="B66" s="88"/>
      <c r="C66" s="88"/>
      <c r="D66" s="88"/>
      <c r="E66" s="86" t="e">
        <f t="shared" si="0"/>
        <v>#N/A</v>
      </c>
      <c r="F66" s="86" t="e">
        <f t="shared" si="1"/>
        <v>#N/A</v>
      </c>
      <c r="G66" s="86" t="e">
        <f t="shared" si="2"/>
        <v>#N/A</v>
      </c>
      <c r="H66" s="87" t="e">
        <f t="shared" si="3"/>
        <v>#N/A</v>
      </c>
      <c r="I66" s="86" t="e">
        <f t="shared" si="4"/>
        <v>#N/A</v>
      </c>
      <c r="J66" s="86" t="e">
        <f t="shared" si="6"/>
        <v>#N/A</v>
      </c>
      <c r="K66" s="86" t="e">
        <f t="shared" si="7"/>
        <v>#N/A</v>
      </c>
      <c r="L66" s="87" t="e">
        <f t="shared" si="8"/>
        <v>#N/A</v>
      </c>
      <c r="M66" s="15" t="str">
        <f t="shared" si="5"/>
        <v/>
      </c>
      <c r="N66" s="237" t="s">
        <v>296</v>
      </c>
      <c r="O66" s="5"/>
      <c r="P66" s="36"/>
      <c r="Q66" s="36"/>
      <c r="R66" s="36"/>
      <c r="S66" s="36"/>
      <c r="T66" s="36"/>
      <c r="U66" s="36"/>
      <c r="V66" s="36"/>
      <c r="W66" s="36"/>
      <c r="X66" s="37" t="e">
        <f t="shared" si="9"/>
        <v>#N/A</v>
      </c>
      <c r="Y66" s="38" t="e">
        <f t="shared" si="10"/>
        <v>#N/A</v>
      </c>
      <c r="Z66" s="57"/>
      <c r="AA66" s="57"/>
      <c r="AB66" s="57"/>
      <c r="AC66" s="18"/>
      <c r="AD66" s="18"/>
      <c r="AE66" s="18"/>
      <c r="AF66" s="18"/>
      <c r="AG66" s="18"/>
      <c r="AH66" s="18"/>
      <c r="AI66" s="18"/>
      <c r="AJ66" s="18"/>
    </row>
    <row r="67" spans="1:36" ht="15.75" thickBot="1" x14ac:dyDescent="0.3">
      <c r="A67" s="15">
        <v>53</v>
      </c>
      <c r="B67" s="88"/>
      <c r="C67" s="88"/>
      <c r="D67" s="88"/>
      <c r="E67" s="86" t="e">
        <f t="shared" si="0"/>
        <v>#N/A</v>
      </c>
      <c r="F67" s="86" t="e">
        <f t="shared" si="1"/>
        <v>#N/A</v>
      </c>
      <c r="G67" s="86" t="e">
        <f t="shared" si="2"/>
        <v>#N/A</v>
      </c>
      <c r="H67" s="87" t="e">
        <f t="shared" si="3"/>
        <v>#N/A</v>
      </c>
      <c r="I67" s="86" t="e">
        <f t="shared" si="4"/>
        <v>#N/A</v>
      </c>
      <c r="J67" s="86" t="e">
        <f t="shared" si="6"/>
        <v>#N/A</v>
      </c>
      <c r="K67" s="86" t="e">
        <f t="shared" si="7"/>
        <v>#N/A</v>
      </c>
      <c r="L67" s="87" t="e">
        <f t="shared" si="8"/>
        <v>#N/A</v>
      </c>
      <c r="M67" s="15" t="str">
        <f t="shared" si="5"/>
        <v/>
      </c>
      <c r="N67" s="237" t="s">
        <v>297</v>
      </c>
      <c r="O67" s="5"/>
      <c r="P67" s="36"/>
      <c r="Q67" s="36"/>
      <c r="R67" s="36"/>
      <c r="S67" s="36"/>
      <c r="T67" s="36"/>
      <c r="U67" s="36"/>
      <c r="V67" s="36"/>
      <c r="W67" s="36"/>
      <c r="X67" s="37" t="e">
        <f t="shared" si="9"/>
        <v>#N/A</v>
      </c>
      <c r="Y67" s="38" t="e">
        <f t="shared" si="10"/>
        <v>#N/A</v>
      </c>
      <c r="Z67" s="57"/>
      <c r="AA67" s="57"/>
      <c r="AB67" s="57"/>
      <c r="AC67" s="18"/>
      <c r="AD67" s="18"/>
      <c r="AE67" s="18"/>
      <c r="AF67" s="18"/>
      <c r="AG67" s="18"/>
      <c r="AH67" s="18"/>
      <c r="AI67" s="18"/>
      <c r="AJ67" s="18"/>
    </row>
    <row r="68" spans="1:36" ht="15.75" thickBot="1" x14ac:dyDescent="0.3">
      <c r="A68" s="15">
        <v>54</v>
      </c>
      <c r="B68" s="88"/>
      <c r="C68" s="90"/>
      <c r="D68" s="90"/>
      <c r="E68" s="86" t="e">
        <f t="shared" si="0"/>
        <v>#N/A</v>
      </c>
      <c r="F68" s="86" t="e">
        <f t="shared" si="1"/>
        <v>#N/A</v>
      </c>
      <c r="G68" s="86" t="e">
        <f t="shared" si="2"/>
        <v>#N/A</v>
      </c>
      <c r="H68" s="87" t="e">
        <f t="shared" si="3"/>
        <v>#N/A</v>
      </c>
      <c r="I68" s="86" t="e">
        <f t="shared" si="4"/>
        <v>#N/A</v>
      </c>
      <c r="J68" s="86" t="e">
        <f t="shared" si="6"/>
        <v>#N/A</v>
      </c>
      <c r="K68" s="86" t="e">
        <f t="shared" si="7"/>
        <v>#N/A</v>
      </c>
      <c r="L68" s="87" t="e">
        <f t="shared" si="8"/>
        <v>#N/A</v>
      </c>
      <c r="M68" s="15" t="str">
        <f t="shared" si="5"/>
        <v/>
      </c>
      <c r="N68" s="16" t="s">
        <v>25</v>
      </c>
      <c r="O68" s="5"/>
      <c r="P68" s="36"/>
      <c r="Q68" s="36"/>
      <c r="R68" s="36"/>
      <c r="S68" s="36"/>
      <c r="T68" s="36"/>
      <c r="U68" s="36"/>
      <c r="V68" s="36"/>
      <c r="W68" s="36"/>
      <c r="X68" s="37" t="e">
        <f t="shared" si="9"/>
        <v>#N/A</v>
      </c>
      <c r="Y68" s="38" t="e">
        <f t="shared" si="10"/>
        <v>#N/A</v>
      </c>
      <c r="Z68" s="57"/>
      <c r="AA68" s="57"/>
      <c r="AB68" s="57"/>
      <c r="AC68" s="18"/>
      <c r="AD68" s="18"/>
      <c r="AE68" s="18"/>
      <c r="AF68" s="18"/>
      <c r="AG68" s="18"/>
      <c r="AH68" s="18"/>
      <c r="AI68" s="18"/>
      <c r="AJ68" s="18"/>
    </row>
    <row r="69" spans="1:36" ht="15.75" thickBot="1" x14ac:dyDescent="0.3">
      <c r="A69" s="15">
        <v>55</v>
      </c>
      <c r="B69" s="88"/>
      <c r="C69" s="90"/>
      <c r="D69" s="90"/>
      <c r="E69" s="86" t="e">
        <f t="shared" si="0"/>
        <v>#N/A</v>
      </c>
      <c r="F69" s="86" t="e">
        <f t="shared" si="1"/>
        <v>#N/A</v>
      </c>
      <c r="G69" s="86" t="e">
        <f t="shared" si="2"/>
        <v>#N/A</v>
      </c>
      <c r="H69" s="87" t="e">
        <f t="shared" si="3"/>
        <v>#N/A</v>
      </c>
      <c r="I69" s="86" t="e">
        <f t="shared" si="4"/>
        <v>#N/A</v>
      </c>
      <c r="J69" s="86" t="e">
        <f t="shared" si="6"/>
        <v>#N/A</v>
      </c>
      <c r="K69" s="86" t="e">
        <f t="shared" si="7"/>
        <v>#N/A</v>
      </c>
      <c r="L69" s="87" t="e">
        <f t="shared" si="8"/>
        <v>#N/A</v>
      </c>
      <c r="M69" s="15" t="str">
        <f t="shared" si="5"/>
        <v/>
      </c>
      <c r="N69" s="5" t="s">
        <v>18</v>
      </c>
      <c r="O69" s="5"/>
      <c r="P69" s="36"/>
      <c r="Q69" s="36"/>
      <c r="R69" s="36"/>
      <c r="S69" s="36"/>
      <c r="T69" s="36"/>
      <c r="U69" s="36"/>
      <c r="V69" s="36"/>
      <c r="W69" s="36"/>
      <c r="X69" s="37" t="e">
        <f t="shared" si="9"/>
        <v>#N/A</v>
      </c>
      <c r="Y69" s="38" t="e">
        <f t="shared" si="10"/>
        <v>#N/A</v>
      </c>
      <c r="Z69" s="57"/>
      <c r="AA69" s="57"/>
      <c r="AB69" s="57"/>
      <c r="AC69" s="18"/>
      <c r="AD69" s="18"/>
      <c r="AE69" s="18"/>
      <c r="AF69" s="18"/>
      <c r="AG69" s="18"/>
      <c r="AH69" s="18"/>
      <c r="AI69" s="18"/>
      <c r="AJ69" s="18"/>
    </row>
    <row r="70" spans="1:36" ht="15.75" thickBot="1" x14ac:dyDescent="0.3">
      <c r="A70" s="15">
        <v>56</v>
      </c>
      <c r="B70" s="88"/>
      <c r="C70" s="90"/>
      <c r="D70" s="90"/>
      <c r="E70" s="86" t="e">
        <f t="shared" si="0"/>
        <v>#N/A</v>
      </c>
      <c r="F70" s="86" t="e">
        <f t="shared" si="1"/>
        <v>#N/A</v>
      </c>
      <c r="G70" s="86" t="e">
        <f t="shared" si="2"/>
        <v>#N/A</v>
      </c>
      <c r="H70" s="87" t="e">
        <f t="shared" si="3"/>
        <v>#N/A</v>
      </c>
      <c r="I70" s="86" t="e">
        <f t="shared" si="4"/>
        <v>#N/A</v>
      </c>
      <c r="J70" s="86" t="e">
        <f t="shared" si="6"/>
        <v>#N/A</v>
      </c>
      <c r="K70" s="86" t="e">
        <f t="shared" si="7"/>
        <v>#N/A</v>
      </c>
      <c r="L70" s="87" t="e">
        <f t="shared" si="8"/>
        <v>#N/A</v>
      </c>
      <c r="M70" s="15" t="str">
        <f t="shared" si="5"/>
        <v/>
      </c>
      <c r="N70" s="19" t="s">
        <v>37</v>
      </c>
      <c r="O70" s="16"/>
      <c r="P70" s="36"/>
      <c r="Q70" s="36"/>
      <c r="R70" s="36"/>
      <c r="S70" s="36"/>
      <c r="T70" s="36"/>
      <c r="U70" s="36"/>
      <c r="V70" s="36"/>
      <c r="W70" s="36"/>
      <c r="X70" s="37" t="e">
        <f t="shared" si="9"/>
        <v>#N/A</v>
      </c>
      <c r="Y70" s="38" t="e">
        <f t="shared" si="10"/>
        <v>#N/A</v>
      </c>
      <c r="Z70" s="57"/>
      <c r="AA70" s="57"/>
      <c r="AB70" s="57"/>
      <c r="AC70" s="18"/>
      <c r="AD70" s="18"/>
      <c r="AE70" s="18"/>
      <c r="AF70" s="18"/>
      <c r="AG70" s="18"/>
      <c r="AH70" s="18"/>
      <c r="AI70" s="18"/>
      <c r="AJ70" s="18"/>
    </row>
    <row r="71" spans="1:36" ht="15.75" thickBot="1" x14ac:dyDescent="0.3">
      <c r="A71" s="15">
        <v>57</v>
      </c>
      <c r="B71" s="88"/>
      <c r="C71" s="90"/>
      <c r="D71" s="90"/>
      <c r="E71" s="86" t="e">
        <f t="shared" si="0"/>
        <v>#N/A</v>
      </c>
      <c r="F71" s="86" t="e">
        <f t="shared" si="1"/>
        <v>#N/A</v>
      </c>
      <c r="G71" s="86" t="e">
        <f t="shared" si="2"/>
        <v>#N/A</v>
      </c>
      <c r="H71" s="87" t="e">
        <f t="shared" si="3"/>
        <v>#N/A</v>
      </c>
      <c r="I71" s="86" t="e">
        <f t="shared" si="4"/>
        <v>#N/A</v>
      </c>
      <c r="J71" s="86" t="e">
        <f t="shared" si="6"/>
        <v>#N/A</v>
      </c>
      <c r="K71" s="86" t="e">
        <f t="shared" si="7"/>
        <v>#N/A</v>
      </c>
      <c r="L71" s="87" t="e">
        <f t="shared" si="8"/>
        <v>#N/A</v>
      </c>
      <c r="M71" s="15" t="str">
        <f t="shared" si="5"/>
        <v/>
      </c>
      <c r="N71" s="5" t="s">
        <v>20</v>
      </c>
      <c r="O71" s="14"/>
      <c r="P71" s="36"/>
      <c r="Q71" s="36"/>
      <c r="R71" s="36"/>
      <c r="S71" s="36"/>
      <c r="T71" s="36"/>
      <c r="U71" s="36"/>
      <c r="V71" s="36"/>
      <c r="W71" s="36"/>
      <c r="X71" s="37" t="e">
        <f t="shared" si="9"/>
        <v>#N/A</v>
      </c>
      <c r="Y71" s="38" t="e">
        <f t="shared" si="10"/>
        <v>#N/A</v>
      </c>
      <c r="Z71" s="57"/>
      <c r="AA71" s="57"/>
      <c r="AB71" s="57"/>
      <c r="AC71" s="18"/>
      <c r="AD71" s="18"/>
      <c r="AE71" s="18"/>
      <c r="AF71" s="18"/>
      <c r="AG71" s="18"/>
      <c r="AH71" s="18"/>
      <c r="AI71" s="18"/>
      <c r="AJ71" s="18"/>
    </row>
    <row r="72" spans="1:36" ht="15.75" thickBot="1" x14ac:dyDescent="0.3">
      <c r="A72" s="15">
        <v>58</v>
      </c>
      <c r="B72" s="88"/>
      <c r="C72" s="90"/>
      <c r="D72" s="90"/>
      <c r="E72" s="86" t="e">
        <f t="shared" si="0"/>
        <v>#N/A</v>
      </c>
      <c r="F72" s="86" t="e">
        <f t="shared" si="1"/>
        <v>#N/A</v>
      </c>
      <c r="G72" s="86" t="e">
        <f t="shared" si="2"/>
        <v>#N/A</v>
      </c>
      <c r="H72" s="87" t="e">
        <f t="shared" si="3"/>
        <v>#N/A</v>
      </c>
      <c r="I72" s="86" t="e">
        <f t="shared" si="4"/>
        <v>#N/A</v>
      </c>
      <c r="J72" s="86" t="e">
        <f t="shared" si="6"/>
        <v>#N/A</v>
      </c>
      <c r="K72" s="86" t="e">
        <f t="shared" si="7"/>
        <v>#N/A</v>
      </c>
      <c r="L72" s="87" t="e">
        <f t="shared" si="8"/>
        <v>#N/A</v>
      </c>
      <c r="M72" s="15" t="str">
        <f t="shared" si="5"/>
        <v/>
      </c>
      <c r="N72" s="43" t="s">
        <v>55</v>
      </c>
      <c r="O72" s="14"/>
      <c r="P72" s="36"/>
      <c r="Q72" s="36"/>
      <c r="R72" s="36"/>
      <c r="S72" s="36"/>
      <c r="T72" s="36"/>
      <c r="U72" s="36"/>
      <c r="V72" s="36"/>
      <c r="W72" s="36"/>
      <c r="X72" s="37" t="e">
        <f t="shared" si="9"/>
        <v>#N/A</v>
      </c>
      <c r="Y72" s="38" t="e">
        <f t="shared" si="10"/>
        <v>#N/A</v>
      </c>
      <c r="Z72" s="57"/>
      <c r="AA72" s="57"/>
      <c r="AB72" s="57"/>
      <c r="AC72" s="18"/>
      <c r="AD72" s="18"/>
      <c r="AE72" s="18"/>
      <c r="AF72" s="18"/>
      <c r="AG72" s="18"/>
      <c r="AH72" s="18"/>
      <c r="AI72" s="18"/>
      <c r="AJ72" s="18"/>
    </row>
    <row r="73" spans="1:36" ht="15.75" thickBot="1" x14ac:dyDescent="0.3">
      <c r="A73" s="15">
        <v>59</v>
      </c>
      <c r="B73" s="88"/>
      <c r="C73" s="90"/>
      <c r="D73" s="90"/>
      <c r="E73" s="86" t="e">
        <f t="shared" si="0"/>
        <v>#N/A</v>
      </c>
      <c r="F73" s="86" t="e">
        <f t="shared" si="1"/>
        <v>#N/A</v>
      </c>
      <c r="G73" s="86" t="e">
        <f t="shared" si="2"/>
        <v>#N/A</v>
      </c>
      <c r="H73" s="87" t="e">
        <f t="shared" si="3"/>
        <v>#N/A</v>
      </c>
      <c r="I73" s="86" t="e">
        <f t="shared" si="4"/>
        <v>#N/A</v>
      </c>
      <c r="J73" s="86" t="e">
        <f t="shared" si="6"/>
        <v>#N/A</v>
      </c>
      <c r="K73" s="86" t="e">
        <f t="shared" si="7"/>
        <v>#N/A</v>
      </c>
      <c r="L73" s="87" t="e">
        <f t="shared" si="8"/>
        <v>#N/A</v>
      </c>
      <c r="M73" s="15" t="str">
        <f t="shared" si="5"/>
        <v/>
      </c>
      <c r="N73" s="44" t="s">
        <v>56</v>
      </c>
      <c r="O73" s="34"/>
      <c r="P73" s="36"/>
      <c r="Q73" s="36"/>
      <c r="R73" s="36"/>
      <c r="S73" s="36"/>
      <c r="T73" s="36"/>
      <c r="U73" s="36"/>
      <c r="V73" s="36"/>
      <c r="W73" s="36"/>
      <c r="X73" s="37" t="e">
        <f t="shared" si="9"/>
        <v>#N/A</v>
      </c>
      <c r="Y73" s="38" t="e">
        <f t="shared" si="10"/>
        <v>#N/A</v>
      </c>
      <c r="Z73" s="57"/>
      <c r="AA73" s="57"/>
      <c r="AB73" s="57"/>
      <c r="AC73" s="18"/>
      <c r="AD73" s="18"/>
      <c r="AE73" s="18"/>
      <c r="AF73" s="18"/>
      <c r="AG73" s="18"/>
      <c r="AH73" s="18"/>
      <c r="AI73" s="18"/>
      <c r="AJ73" s="18"/>
    </row>
    <row r="74" spans="1:36" ht="15.75" thickBot="1" x14ac:dyDescent="0.3">
      <c r="A74" s="15">
        <v>60</v>
      </c>
      <c r="B74" s="88"/>
      <c r="C74" s="90"/>
      <c r="D74" s="90"/>
      <c r="E74" s="86" t="e">
        <f t="shared" si="0"/>
        <v>#N/A</v>
      </c>
      <c r="F74" s="86" t="e">
        <f t="shared" si="1"/>
        <v>#N/A</v>
      </c>
      <c r="G74" s="86" t="e">
        <f t="shared" si="2"/>
        <v>#N/A</v>
      </c>
      <c r="H74" s="87" t="e">
        <f t="shared" si="3"/>
        <v>#N/A</v>
      </c>
      <c r="I74" s="86" t="e">
        <f t="shared" si="4"/>
        <v>#N/A</v>
      </c>
      <c r="J74" s="86" t="e">
        <f t="shared" si="6"/>
        <v>#N/A</v>
      </c>
      <c r="K74" s="86" t="e">
        <f t="shared" si="7"/>
        <v>#N/A</v>
      </c>
      <c r="L74" s="87" t="e">
        <f t="shared" si="8"/>
        <v>#N/A</v>
      </c>
      <c r="M74" s="15" t="str">
        <f t="shared" si="5"/>
        <v/>
      </c>
      <c r="N74" s="44" t="s">
        <v>58</v>
      </c>
      <c r="O74" s="9"/>
      <c r="P74" s="36"/>
      <c r="Q74" s="36"/>
      <c r="R74" s="36"/>
      <c r="S74" s="36"/>
      <c r="T74" s="36"/>
      <c r="U74" s="36"/>
      <c r="V74" s="36"/>
      <c r="W74" s="36"/>
      <c r="X74" s="37" t="e">
        <f t="shared" si="9"/>
        <v>#N/A</v>
      </c>
      <c r="Y74" s="38" t="e">
        <f t="shared" si="10"/>
        <v>#N/A</v>
      </c>
      <c r="Z74" s="57"/>
      <c r="AA74" s="57"/>
      <c r="AB74" s="57"/>
      <c r="AC74" s="18"/>
      <c r="AD74" s="18"/>
      <c r="AE74" s="18"/>
      <c r="AF74" s="18"/>
      <c r="AG74" s="18"/>
      <c r="AH74" s="18"/>
      <c r="AI74" s="18"/>
      <c r="AJ74" s="18"/>
    </row>
    <row r="75" spans="1:36" ht="15.75" thickBot="1" x14ac:dyDescent="0.3">
      <c r="A75" s="15">
        <v>61</v>
      </c>
      <c r="B75" s="88"/>
      <c r="C75" s="90"/>
      <c r="D75" s="90"/>
      <c r="E75" s="86" t="e">
        <f t="shared" si="0"/>
        <v>#N/A</v>
      </c>
      <c r="F75" s="86" t="e">
        <f t="shared" si="1"/>
        <v>#N/A</v>
      </c>
      <c r="G75" s="86" t="e">
        <f t="shared" si="2"/>
        <v>#N/A</v>
      </c>
      <c r="H75" s="87" t="e">
        <f t="shared" si="3"/>
        <v>#N/A</v>
      </c>
      <c r="I75" s="86" t="e">
        <f t="shared" si="4"/>
        <v>#N/A</v>
      </c>
      <c r="J75" s="86" t="e">
        <f t="shared" si="6"/>
        <v>#N/A</v>
      </c>
      <c r="K75" s="86" t="e">
        <f t="shared" si="7"/>
        <v>#N/A</v>
      </c>
      <c r="L75" s="87" t="e">
        <f t="shared" si="8"/>
        <v>#N/A</v>
      </c>
      <c r="M75" s="15" t="str">
        <f t="shared" si="5"/>
        <v/>
      </c>
      <c r="N75" s="246" t="s">
        <v>311</v>
      </c>
      <c r="O75" s="9"/>
      <c r="P75" s="36"/>
      <c r="Q75" s="36"/>
      <c r="R75" s="36"/>
      <c r="S75" s="36"/>
      <c r="T75" s="36"/>
      <c r="U75" s="36"/>
      <c r="V75" s="36"/>
      <c r="W75" s="36"/>
      <c r="X75" s="37" t="e">
        <f t="shared" si="9"/>
        <v>#N/A</v>
      </c>
      <c r="Y75" s="38" t="e">
        <f t="shared" si="10"/>
        <v>#N/A</v>
      </c>
      <c r="Z75" s="57"/>
      <c r="AA75" s="57"/>
      <c r="AB75" s="57"/>
      <c r="AC75" s="18"/>
      <c r="AD75" s="18"/>
      <c r="AE75" s="18"/>
      <c r="AF75" s="18"/>
      <c r="AG75" s="18"/>
      <c r="AH75" s="18"/>
      <c r="AI75" s="18"/>
      <c r="AJ75" s="18"/>
    </row>
    <row r="76" spans="1:36" ht="15.75" thickBot="1" x14ac:dyDescent="0.3">
      <c r="A76" s="15">
        <v>62</v>
      </c>
      <c r="B76" s="88"/>
      <c r="C76" s="90"/>
      <c r="D76" s="90"/>
      <c r="E76" s="86" t="e">
        <f t="shared" si="0"/>
        <v>#N/A</v>
      </c>
      <c r="F76" s="86" t="e">
        <f t="shared" si="1"/>
        <v>#N/A</v>
      </c>
      <c r="G76" s="86" t="e">
        <f t="shared" si="2"/>
        <v>#N/A</v>
      </c>
      <c r="H76" s="87" t="e">
        <f t="shared" si="3"/>
        <v>#N/A</v>
      </c>
      <c r="I76" s="86" t="e">
        <f t="shared" si="4"/>
        <v>#N/A</v>
      </c>
      <c r="J76" s="86" t="e">
        <f t="shared" si="6"/>
        <v>#N/A</v>
      </c>
      <c r="K76" s="86" t="e">
        <f t="shared" si="7"/>
        <v>#N/A</v>
      </c>
      <c r="L76" s="87" t="e">
        <f t="shared" si="8"/>
        <v>#N/A</v>
      </c>
      <c r="M76" s="15" t="str">
        <f t="shared" si="5"/>
        <v/>
      </c>
      <c r="N76" s="34"/>
      <c r="O76" s="9"/>
      <c r="P76" s="36"/>
      <c r="Q76" s="36"/>
      <c r="R76" s="36"/>
      <c r="S76" s="36"/>
      <c r="T76" s="36"/>
      <c r="U76" s="36"/>
      <c r="V76" s="36"/>
      <c r="W76" s="36"/>
      <c r="X76" s="37" t="e">
        <f t="shared" si="9"/>
        <v>#N/A</v>
      </c>
      <c r="Y76" s="38" t="e">
        <f t="shared" si="10"/>
        <v>#N/A</v>
      </c>
      <c r="Z76" s="57"/>
      <c r="AA76" s="57"/>
      <c r="AB76" s="57"/>
      <c r="AC76" s="18"/>
      <c r="AD76" s="18"/>
      <c r="AE76" s="18"/>
      <c r="AF76" s="18"/>
      <c r="AG76" s="18"/>
      <c r="AH76" s="18"/>
      <c r="AI76" s="18"/>
      <c r="AJ76" s="18"/>
    </row>
    <row r="77" spans="1:36" ht="15.75" thickBot="1" x14ac:dyDescent="0.3">
      <c r="A77" s="15">
        <v>63</v>
      </c>
      <c r="B77" s="88"/>
      <c r="C77" s="90"/>
      <c r="D77" s="90"/>
      <c r="E77" s="86" t="e">
        <f t="shared" si="0"/>
        <v>#N/A</v>
      </c>
      <c r="F77" s="86" t="e">
        <f t="shared" si="1"/>
        <v>#N/A</v>
      </c>
      <c r="G77" s="86" t="e">
        <f t="shared" si="2"/>
        <v>#N/A</v>
      </c>
      <c r="H77" s="87" t="e">
        <f t="shared" si="3"/>
        <v>#N/A</v>
      </c>
      <c r="I77" s="86" t="e">
        <f t="shared" si="4"/>
        <v>#N/A</v>
      </c>
      <c r="J77" s="86" t="e">
        <f t="shared" si="6"/>
        <v>#N/A</v>
      </c>
      <c r="K77" s="86" t="e">
        <f t="shared" si="7"/>
        <v>#N/A</v>
      </c>
      <c r="L77" s="87" t="e">
        <f t="shared" si="8"/>
        <v>#N/A</v>
      </c>
      <c r="M77" s="15" t="str">
        <f t="shared" si="5"/>
        <v/>
      </c>
      <c r="N77" s="9"/>
      <c r="O77" s="9"/>
      <c r="P77" s="36"/>
      <c r="Q77" s="36"/>
      <c r="R77" s="36"/>
      <c r="S77" s="36"/>
      <c r="T77" s="36"/>
      <c r="U77" s="36"/>
      <c r="V77" s="36"/>
      <c r="W77" s="36"/>
      <c r="X77" s="37" t="e">
        <f t="shared" si="9"/>
        <v>#N/A</v>
      </c>
      <c r="Y77" s="38" t="e">
        <f t="shared" si="10"/>
        <v>#N/A</v>
      </c>
      <c r="Z77" s="57"/>
      <c r="AA77" s="57"/>
      <c r="AB77" s="57"/>
      <c r="AC77" s="18"/>
      <c r="AD77" s="18"/>
      <c r="AE77" s="18"/>
      <c r="AF77" s="18"/>
      <c r="AG77" s="18"/>
      <c r="AH77" s="18"/>
      <c r="AI77" s="18"/>
      <c r="AJ77" s="18"/>
    </row>
    <row r="78" spans="1:36" ht="15.75" thickBot="1" x14ac:dyDescent="0.3">
      <c r="A78" s="15">
        <v>64</v>
      </c>
      <c r="B78" s="88"/>
      <c r="C78" s="90"/>
      <c r="D78" s="90"/>
      <c r="E78" s="86" t="e">
        <f t="shared" si="0"/>
        <v>#N/A</v>
      </c>
      <c r="F78" s="86" t="e">
        <f t="shared" si="1"/>
        <v>#N/A</v>
      </c>
      <c r="G78" s="86" t="e">
        <f t="shared" si="2"/>
        <v>#N/A</v>
      </c>
      <c r="H78" s="87" t="e">
        <f t="shared" si="3"/>
        <v>#N/A</v>
      </c>
      <c r="I78" s="86" t="e">
        <f t="shared" si="4"/>
        <v>#N/A</v>
      </c>
      <c r="J78" s="86" t="e">
        <f t="shared" si="6"/>
        <v>#N/A</v>
      </c>
      <c r="K78" s="86" t="e">
        <f t="shared" si="7"/>
        <v>#N/A</v>
      </c>
      <c r="L78" s="87" t="e">
        <f t="shared" si="8"/>
        <v>#N/A</v>
      </c>
      <c r="M78" s="15" t="str">
        <f t="shared" si="5"/>
        <v/>
      </c>
      <c r="N78" s="9" t="s">
        <v>319</v>
      </c>
      <c r="O78" s="35"/>
      <c r="P78" s="36"/>
      <c r="Q78" s="36"/>
      <c r="R78" s="36"/>
      <c r="S78" s="36"/>
      <c r="T78" s="36"/>
      <c r="U78" s="36"/>
      <c r="V78" s="36"/>
      <c r="W78" s="36"/>
      <c r="X78" s="37" t="e">
        <f t="shared" si="9"/>
        <v>#N/A</v>
      </c>
      <c r="Y78" s="38" t="e">
        <f t="shared" si="10"/>
        <v>#N/A</v>
      </c>
      <c r="Z78" s="57"/>
      <c r="AA78" s="57"/>
      <c r="AB78" s="57"/>
      <c r="AC78" s="18"/>
      <c r="AD78" s="18"/>
      <c r="AE78" s="18"/>
      <c r="AF78" s="18"/>
      <c r="AG78" s="18"/>
      <c r="AH78" s="18"/>
      <c r="AI78" s="18"/>
      <c r="AJ78" s="18"/>
    </row>
    <row r="79" spans="1:36" ht="15.75" thickBot="1" x14ac:dyDescent="0.3">
      <c r="A79" s="15">
        <v>65</v>
      </c>
      <c r="B79" s="88"/>
      <c r="C79" s="90"/>
      <c r="D79" s="90"/>
      <c r="E79" s="86" t="e">
        <f t="shared" si="0"/>
        <v>#N/A</v>
      </c>
      <c r="F79" s="86" t="e">
        <f t="shared" si="1"/>
        <v>#N/A</v>
      </c>
      <c r="G79" s="86" t="e">
        <f t="shared" si="2"/>
        <v>#N/A</v>
      </c>
      <c r="H79" s="87" t="e">
        <f t="shared" si="3"/>
        <v>#N/A</v>
      </c>
      <c r="I79" s="86" t="e">
        <f t="shared" si="4"/>
        <v>#N/A</v>
      </c>
      <c r="J79" s="86" t="e">
        <f t="shared" si="6"/>
        <v>#N/A</v>
      </c>
      <c r="K79" s="86" t="e">
        <f t="shared" si="7"/>
        <v>#N/A</v>
      </c>
      <c r="L79" s="87" t="e">
        <f t="shared" si="8"/>
        <v>#N/A</v>
      </c>
      <c r="M79" s="15" t="str">
        <f t="shared" si="5"/>
        <v/>
      </c>
      <c r="N79" s="9" t="s">
        <v>0</v>
      </c>
      <c r="O79" s="36"/>
      <c r="P79" s="36"/>
      <c r="Q79" s="36"/>
      <c r="R79" s="36"/>
      <c r="S79" s="36"/>
      <c r="T79" s="36"/>
      <c r="U79" s="36"/>
      <c r="V79" s="36"/>
      <c r="W79" s="36"/>
      <c r="X79" s="37" t="e">
        <f t="shared" si="9"/>
        <v>#N/A</v>
      </c>
      <c r="Y79" s="38" t="e">
        <f t="shared" si="10"/>
        <v>#N/A</v>
      </c>
      <c r="Z79" s="57"/>
      <c r="AA79" s="57"/>
      <c r="AB79" s="57"/>
      <c r="AC79" s="18"/>
      <c r="AD79" s="18"/>
      <c r="AE79" s="18"/>
      <c r="AF79" s="18"/>
      <c r="AG79" s="18"/>
      <c r="AH79" s="18"/>
      <c r="AI79" s="18"/>
      <c r="AJ79" s="18"/>
    </row>
    <row r="80" spans="1:36" ht="15.75" thickBot="1" x14ac:dyDescent="0.3">
      <c r="A80" s="15">
        <v>66</v>
      </c>
      <c r="B80" s="88"/>
      <c r="C80" s="90"/>
      <c r="D80" s="90"/>
      <c r="E80" s="86" t="e">
        <f t="shared" ref="E80:E114" si="11">IF(AND(ISNUMBER(C80),C80&gt;=0,ISNUMBER(D80),D80&gt;0,C80&lt;=D80,ISNUMBER($E$10),$E$10&gt;0),$E$10*C80/D80,NA())</f>
        <v>#N/A</v>
      </c>
      <c r="F80" s="86" t="e">
        <f t="shared" ref="F80:F114" si="12">IF(AND(ISNUMBER(E80),ISNUMBER($E$8),$E$8&gt;=0,$E$8&lt;=1),$E$10*$E$8,NA())</f>
        <v>#N/A</v>
      </c>
      <c r="G80" s="86" t="e">
        <f t="shared" ref="G80:G114" si="13">IF(AND(ISNUMBER(E80),ISNUMBER($E$8),$E$8&gt;=0,$E$8&lt;=1,ISNUMBER($E$9),$E$9&gt;=0),$E$10*MAX(0,$E$8-3*$E$9*SQRT($E$8*(1-$E$8)/D80)),NA())</f>
        <v>#N/A</v>
      </c>
      <c r="H80" s="87" t="e">
        <f t="shared" ref="H80:H114" si="14">IF(AND(ISNUMBER(E80),ISNUMBER($E$8),$E$8&gt;=0,$E$8&lt;=1,ISNUMBER($E$9),$E$9&gt;=0),$E$10*($E$8+3*$E$9*SQRT($E$8*(1-$E$8)/D80)),NA())</f>
        <v>#N/A</v>
      </c>
      <c r="I80" s="86" t="e">
        <f t="shared" ref="I80:I114" si="15">IF(AND(ISNUMBER(E79),ISNUMBER(E80)),Y80,NA())</f>
        <v>#N/A</v>
      </c>
      <c r="J80" s="86" t="e">
        <f t="shared" si="6"/>
        <v>#N/A</v>
      </c>
      <c r="K80" s="86" t="e">
        <f t="shared" si="7"/>
        <v>#N/A</v>
      </c>
      <c r="L80" s="87" t="e">
        <f t="shared" si="8"/>
        <v>#N/A</v>
      </c>
      <c r="M80" s="15" t="str">
        <f t="shared" ref="M80:M114" si="16">IF(ISNUMBER(E80),A80,"")</f>
        <v/>
      </c>
      <c r="N80" s="16"/>
      <c r="O80" s="36"/>
      <c r="P80" s="36"/>
      <c r="Q80" s="36"/>
      <c r="R80" s="36"/>
      <c r="S80" s="36"/>
      <c r="T80" s="36"/>
      <c r="U80" s="36"/>
      <c r="V80" s="36"/>
      <c r="W80" s="36"/>
      <c r="X80" s="37" t="e">
        <f t="shared" si="9"/>
        <v>#N/A</v>
      </c>
      <c r="Y80" s="38" t="e">
        <f t="shared" si="10"/>
        <v>#N/A</v>
      </c>
      <c r="Z80" s="57"/>
      <c r="AA80" s="57"/>
      <c r="AB80" s="57"/>
      <c r="AC80" s="18"/>
      <c r="AD80" s="18"/>
      <c r="AE80" s="18"/>
      <c r="AF80" s="18"/>
      <c r="AG80" s="18"/>
      <c r="AH80" s="18"/>
      <c r="AI80" s="18"/>
      <c r="AJ80" s="18"/>
    </row>
    <row r="81" spans="1:36" ht="15.75" thickBot="1" x14ac:dyDescent="0.3">
      <c r="A81" s="15">
        <v>67</v>
      </c>
      <c r="B81" s="88"/>
      <c r="C81" s="90"/>
      <c r="D81" s="90"/>
      <c r="E81" s="86" t="e">
        <f t="shared" si="11"/>
        <v>#N/A</v>
      </c>
      <c r="F81" s="86" t="e">
        <f t="shared" si="12"/>
        <v>#N/A</v>
      </c>
      <c r="G81" s="86" t="e">
        <f t="shared" si="13"/>
        <v>#N/A</v>
      </c>
      <c r="H81" s="87" t="e">
        <f t="shared" si="14"/>
        <v>#N/A</v>
      </c>
      <c r="I81" s="86" t="e">
        <f t="shared" si="15"/>
        <v>#N/A</v>
      </c>
      <c r="J81" s="86" t="e">
        <f t="shared" ref="J81:J114" si="17">IF(AND(ISNUMBER(I81),ISNUMBER($E$9),$E$9&gt;=0),$E$9,NA())</f>
        <v>#N/A</v>
      </c>
      <c r="K81" s="86" t="e">
        <f t="shared" ref="K81:K114" si="18">IF(AND(ISNUMBER(I81),$P$59&lt;&gt;"Exact - No LCL",ISNUMBER($E$9),$E$9&gt;=0),IF($P$59="3 SD",MAX(0,(1-3*SQRT(PI()/2-1))*$E$9),(-NORMINV((1-NORMDIST(-3,0,1,TRUE))/2,0,1)*SQRT(PI()/2))*$E$9),NA())</f>
        <v>#N/A</v>
      </c>
      <c r="L81" s="87" t="e">
        <f t="shared" ref="L81:L114" si="19">IF(AND(ISNUMBER(I81),ISNUMBER($E$9),$E$9&gt;=0),IF($P$59="3 SD",(1+3*SQRT(PI()/2-1))*$E$9,(-NORMINV((1-NORMDIST(3,0,1,TRUE))/2,0,1)*SQRT(PI()/2))*$E$9),NA())</f>
        <v>#N/A</v>
      </c>
      <c r="M81" s="15" t="str">
        <f t="shared" si="16"/>
        <v/>
      </c>
      <c r="N81" s="16"/>
      <c r="O81" s="36"/>
      <c r="P81" s="36"/>
      <c r="Q81" s="36"/>
      <c r="R81" s="36"/>
      <c r="S81" s="36"/>
      <c r="T81" s="36"/>
      <c r="U81" s="36"/>
      <c r="V81" s="36"/>
      <c r="W81" s="36"/>
      <c r="X81" s="37" t="e">
        <f t="shared" ref="X81:X114" si="20">IF(AND(ISNUMBER(C81),C81&gt;=0,ISNUMBER(D81),D81&gt;0,C81&lt;=D81,ISNUMBER($E$8),$E$8&gt;0,$E$8&lt;1),(C81/D81-$E$8)/SQRT($E$8*(1-$E$8)/D81),NA())</f>
        <v>#N/A</v>
      </c>
      <c r="Y81" s="38" t="e">
        <f t="shared" ref="Y81:Y114" si="21">IF(AND(ISNUMBER(X80),ISNUMBER(X81)),(SQRT(PI())/2)*ABS(X81-X80),NA())</f>
        <v>#N/A</v>
      </c>
      <c r="Z81" s="57"/>
      <c r="AA81" s="57"/>
      <c r="AB81" s="57"/>
      <c r="AC81" s="18"/>
      <c r="AD81" s="18"/>
      <c r="AE81" s="18"/>
      <c r="AF81" s="18"/>
      <c r="AG81" s="18"/>
      <c r="AH81" s="18"/>
      <c r="AI81" s="18"/>
      <c r="AJ81" s="18"/>
    </row>
    <row r="82" spans="1:36" ht="15.75" thickBot="1" x14ac:dyDescent="0.3">
      <c r="A82" s="15">
        <v>68</v>
      </c>
      <c r="B82" s="88"/>
      <c r="C82" s="90"/>
      <c r="D82" s="90"/>
      <c r="E82" s="86" t="e">
        <f t="shared" si="11"/>
        <v>#N/A</v>
      </c>
      <c r="F82" s="86" t="e">
        <f t="shared" si="12"/>
        <v>#N/A</v>
      </c>
      <c r="G82" s="86" t="e">
        <f t="shared" si="13"/>
        <v>#N/A</v>
      </c>
      <c r="H82" s="87" t="e">
        <f t="shared" si="14"/>
        <v>#N/A</v>
      </c>
      <c r="I82" s="86" t="e">
        <f t="shared" si="15"/>
        <v>#N/A</v>
      </c>
      <c r="J82" s="86" t="e">
        <f t="shared" si="17"/>
        <v>#N/A</v>
      </c>
      <c r="K82" s="86" t="e">
        <f t="shared" si="18"/>
        <v>#N/A</v>
      </c>
      <c r="L82" s="87" t="e">
        <f t="shared" si="19"/>
        <v>#N/A</v>
      </c>
      <c r="M82" s="15" t="str">
        <f t="shared" si="16"/>
        <v/>
      </c>
      <c r="N82" s="5"/>
      <c r="O82" s="36"/>
      <c r="P82" s="36"/>
      <c r="Q82" s="36"/>
      <c r="R82" s="36"/>
      <c r="S82" s="36"/>
      <c r="T82" s="36"/>
      <c r="U82" s="36"/>
      <c r="V82" s="36"/>
      <c r="W82" s="36"/>
      <c r="X82" s="37" t="e">
        <f t="shared" si="20"/>
        <v>#N/A</v>
      </c>
      <c r="Y82" s="38" t="e">
        <f t="shared" si="21"/>
        <v>#N/A</v>
      </c>
      <c r="Z82" s="57"/>
      <c r="AA82" s="57"/>
      <c r="AB82" s="57"/>
      <c r="AC82" s="18"/>
      <c r="AD82" s="18"/>
      <c r="AE82" s="18"/>
      <c r="AF82" s="18"/>
      <c r="AG82" s="18"/>
      <c r="AH82" s="18"/>
      <c r="AI82" s="18"/>
      <c r="AJ82" s="18"/>
    </row>
    <row r="83" spans="1:36" ht="15.75" thickBot="1" x14ac:dyDescent="0.3">
      <c r="A83" s="15">
        <v>69</v>
      </c>
      <c r="B83" s="88"/>
      <c r="C83" s="90"/>
      <c r="D83" s="90"/>
      <c r="E83" s="86" t="e">
        <f t="shared" si="11"/>
        <v>#N/A</v>
      </c>
      <c r="F83" s="86" t="e">
        <f t="shared" si="12"/>
        <v>#N/A</v>
      </c>
      <c r="G83" s="86" t="e">
        <f t="shared" si="13"/>
        <v>#N/A</v>
      </c>
      <c r="H83" s="87" t="e">
        <f t="shared" si="14"/>
        <v>#N/A</v>
      </c>
      <c r="I83" s="86" t="e">
        <f t="shared" si="15"/>
        <v>#N/A</v>
      </c>
      <c r="J83" s="86" t="e">
        <f t="shared" si="17"/>
        <v>#N/A</v>
      </c>
      <c r="K83" s="86" t="e">
        <f t="shared" si="18"/>
        <v>#N/A</v>
      </c>
      <c r="L83" s="87" t="e">
        <f t="shared" si="19"/>
        <v>#N/A</v>
      </c>
      <c r="M83" s="15" t="str">
        <f t="shared" si="16"/>
        <v/>
      </c>
      <c r="N83" s="5"/>
      <c r="O83" s="36"/>
      <c r="P83" s="36"/>
      <c r="Q83" s="36"/>
      <c r="R83" s="36"/>
      <c r="S83" s="36"/>
      <c r="T83" s="36"/>
      <c r="U83" s="36"/>
      <c r="V83" s="36"/>
      <c r="W83" s="36"/>
      <c r="X83" s="37" t="e">
        <f t="shared" si="20"/>
        <v>#N/A</v>
      </c>
      <c r="Y83" s="38" t="e">
        <f t="shared" si="21"/>
        <v>#N/A</v>
      </c>
      <c r="Z83" s="57"/>
      <c r="AA83" s="57"/>
      <c r="AB83" s="57"/>
      <c r="AC83" s="18"/>
      <c r="AD83" s="18"/>
      <c r="AE83" s="18"/>
      <c r="AF83" s="18"/>
      <c r="AG83" s="18"/>
      <c r="AH83" s="18"/>
      <c r="AI83" s="18"/>
      <c r="AJ83" s="18"/>
    </row>
    <row r="84" spans="1:36" ht="15.75" thickBot="1" x14ac:dyDescent="0.3">
      <c r="A84" s="15">
        <v>70</v>
      </c>
      <c r="B84" s="88"/>
      <c r="C84" s="90"/>
      <c r="D84" s="90"/>
      <c r="E84" s="86" t="e">
        <f t="shared" si="11"/>
        <v>#N/A</v>
      </c>
      <c r="F84" s="86" t="e">
        <f t="shared" si="12"/>
        <v>#N/A</v>
      </c>
      <c r="G84" s="86" t="e">
        <f t="shared" si="13"/>
        <v>#N/A</v>
      </c>
      <c r="H84" s="87" t="e">
        <f t="shared" si="14"/>
        <v>#N/A</v>
      </c>
      <c r="I84" s="86" t="e">
        <f t="shared" si="15"/>
        <v>#N/A</v>
      </c>
      <c r="J84" s="86" t="e">
        <f t="shared" si="17"/>
        <v>#N/A</v>
      </c>
      <c r="K84" s="86" t="e">
        <f t="shared" si="18"/>
        <v>#N/A</v>
      </c>
      <c r="L84" s="87" t="e">
        <f t="shared" si="19"/>
        <v>#N/A</v>
      </c>
      <c r="M84" s="15" t="str">
        <f t="shared" si="16"/>
        <v/>
      </c>
      <c r="N84" s="43"/>
      <c r="O84" s="36"/>
      <c r="P84" s="36"/>
      <c r="Q84" s="36"/>
      <c r="R84" s="36"/>
      <c r="S84" s="36"/>
      <c r="T84" s="36"/>
      <c r="U84" s="36"/>
      <c r="V84" s="36"/>
      <c r="W84" s="36"/>
      <c r="X84" s="37" t="e">
        <f t="shared" si="20"/>
        <v>#N/A</v>
      </c>
      <c r="Y84" s="38" t="e">
        <f t="shared" si="21"/>
        <v>#N/A</v>
      </c>
      <c r="Z84" s="57"/>
      <c r="AA84" s="57"/>
      <c r="AB84" s="57"/>
      <c r="AC84" s="18"/>
      <c r="AD84" s="18"/>
      <c r="AE84" s="18"/>
      <c r="AF84" s="18"/>
      <c r="AG84" s="18"/>
      <c r="AH84" s="18"/>
      <c r="AI84" s="18"/>
      <c r="AJ84" s="18"/>
    </row>
    <row r="85" spans="1:36" ht="15.75" thickBot="1" x14ac:dyDescent="0.3">
      <c r="A85" s="15">
        <v>71</v>
      </c>
      <c r="B85" s="88"/>
      <c r="C85" s="90"/>
      <c r="D85" s="90"/>
      <c r="E85" s="86" t="e">
        <f t="shared" si="11"/>
        <v>#N/A</v>
      </c>
      <c r="F85" s="86" t="e">
        <f t="shared" si="12"/>
        <v>#N/A</v>
      </c>
      <c r="G85" s="86" t="e">
        <f t="shared" si="13"/>
        <v>#N/A</v>
      </c>
      <c r="H85" s="87" t="e">
        <f t="shared" si="14"/>
        <v>#N/A</v>
      </c>
      <c r="I85" s="86" t="e">
        <f t="shared" si="15"/>
        <v>#N/A</v>
      </c>
      <c r="J85" s="86" t="e">
        <f t="shared" si="17"/>
        <v>#N/A</v>
      </c>
      <c r="K85" s="86" t="e">
        <f t="shared" si="18"/>
        <v>#N/A</v>
      </c>
      <c r="L85" s="87" t="e">
        <f t="shared" si="19"/>
        <v>#N/A</v>
      </c>
      <c r="M85" s="15" t="str">
        <f t="shared" si="16"/>
        <v/>
      </c>
      <c r="N85" s="5"/>
      <c r="O85" s="36"/>
      <c r="P85" s="36"/>
      <c r="Q85" s="36"/>
      <c r="R85" s="36"/>
      <c r="S85" s="36"/>
      <c r="T85" s="36"/>
      <c r="U85" s="36"/>
      <c r="V85" s="36"/>
      <c r="W85" s="36"/>
      <c r="X85" s="37" t="e">
        <f t="shared" si="20"/>
        <v>#N/A</v>
      </c>
      <c r="Y85" s="38" t="e">
        <f t="shared" si="21"/>
        <v>#N/A</v>
      </c>
      <c r="Z85" s="57"/>
      <c r="AA85" s="57"/>
      <c r="AB85" s="57"/>
      <c r="AC85" s="18"/>
      <c r="AD85" s="18"/>
      <c r="AE85" s="18"/>
      <c r="AF85" s="18"/>
      <c r="AG85" s="18"/>
      <c r="AH85" s="18"/>
      <c r="AI85" s="18"/>
      <c r="AJ85" s="18"/>
    </row>
    <row r="86" spans="1:36" ht="15.75" thickBot="1" x14ac:dyDescent="0.3">
      <c r="A86" s="15">
        <v>72</v>
      </c>
      <c r="B86" s="88"/>
      <c r="C86" s="90"/>
      <c r="D86" s="90"/>
      <c r="E86" s="86" t="e">
        <f t="shared" si="11"/>
        <v>#N/A</v>
      </c>
      <c r="F86" s="86" t="e">
        <f t="shared" si="12"/>
        <v>#N/A</v>
      </c>
      <c r="G86" s="86" t="e">
        <f t="shared" si="13"/>
        <v>#N/A</v>
      </c>
      <c r="H86" s="87" t="e">
        <f t="shared" si="14"/>
        <v>#N/A</v>
      </c>
      <c r="I86" s="86" t="e">
        <f t="shared" si="15"/>
        <v>#N/A</v>
      </c>
      <c r="J86" s="86" t="e">
        <f t="shared" si="17"/>
        <v>#N/A</v>
      </c>
      <c r="K86" s="86" t="e">
        <f t="shared" si="18"/>
        <v>#N/A</v>
      </c>
      <c r="L86" s="87" t="e">
        <f t="shared" si="19"/>
        <v>#N/A</v>
      </c>
      <c r="M86" s="15" t="str">
        <f t="shared" si="16"/>
        <v/>
      </c>
      <c r="N86" s="16"/>
      <c r="O86" s="36"/>
      <c r="P86" s="36"/>
      <c r="Q86" s="36"/>
      <c r="R86" s="36"/>
      <c r="S86" s="36"/>
      <c r="T86" s="36"/>
      <c r="U86" s="36"/>
      <c r="V86" s="36"/>
      <c r="W86" s="36"/>
      <c r="X86" s="37" t="e">
        <f t="shared" si="20"/>
        <v>#N/A</v>
      </c>
      <c r="Y86" s="38" t="e">
        <f t="shared" si="21"/>
        <v>#N/A</v>
      </c>
      <c r="Z86" s="57"/>
      <c r="AA86" s="57"/>
      <c r="AB86" s="57"/>
      <c r="AC86" s="18"/>
      <c r="AD86" s="18"/>
      <c r="AE86" s="18"/>
      <c r="AF86" s="18"/>
      <c r="AG86" s="18"/>
      <c r="AH86" s="18"/>
      <c r="AI86" s="18"/>
      <c r="AJ86" s="18"/>
    </row>
    <row r="87" spans="1:36" ht="15.75" thickBot="1" x14ac:dyDescent="0.3">
      <c r="A87" s="15">
        <v>73</v>
      </c>
      <c r="B87" s="88"/>
      <c r="C87" s="90"/>
      <c r="D87" s="90"/>
      <c r="E87" s="86" t="e">
        <f t="shared" si="11"/>
        <v>#N/A</v>
      </c>
      <c r="F87" s="86" t="e">
        <f t="shared" si="12"/>
        <v>#N/A</v>
      </c>
      <c r="G87" s="86" t="e">
        <f t="shared" si="13"/>
        <v>#N/A</v>
      </c>
      <c r="H87" s="87" t="e">
        <f t="shared" si="14"/>
        <v>#N/A</v>
      </c>
      <c r="I87" s="86" t="e">
        <f t="shared" si="15"/>
        <v>#N/A</v>
      </c>
      <c r="J87" s="86" t="e">
        <f t="shared" si="17"/>
        <v>#N/A</v>
      </c>
      <c r="K87" s="86" t="e">
        <f t="shared" si="18"/>
        <v>#N/A</v>
      </c>
      <c r="L87" s="87" t="e">
        <f t="shared" si="19"/>
        <v>#N/A</v>
      </c>
      <c r="M87" s="15" t="str">
        <f t="shared" si="16"/>
        <v/>
      </c>
      <c r="N87" s="14"/>
      <c r="O87" s="36"/>
      <c r="P87" s="36"/>
      <c r="Q87" s="36"/>
      <c r="R87" s="36"/>
      <c r="S87" s="36"/>
      <c r="T87" s="36"/>
      <c r="U87" s="36"/>
      <c r="V87" s="36"/>
      <c r="W87" s="36"/>
      <c r="X87" s="37" t="e">
        <f t="shared" si="20"/>
        <v>#N/A</v>
      </c>
      <c r="Y87" s="38" t="e">
        <f t="shared" si="21"/>
        <v>#N/A</v>
      </c>
      <c r="Z87" s="57"/>
      <c r="AA87" s="57"/>
      <c r="AB87" s="57"/>
      <c r="AC87" s="18"/>
      <c r="AD87" s="18"/>
      <c r="AE87" s="18"/>
      <c r="AF87" s="18"/>
      <c r="AG87" s="18"/>
      <c r="AH87" s="18"/>
      <c r="AI87" s="18"/>
      <c r="AJ87" s="18"/>
    </row>
    <row r="88" spans="1:36" ht="15.75" thickBot="1" x14ac:dyDescent="0.3">
      <c r="A88" s="15">
        <v>74</v>
      </c>
      <c r="B88" s="88"/>
      <c r="C88" s="90"/>
      <c r="D88" s="90"/>
      <c r="E88" s="86" t="e">
        <f t="shared" si="11"/>
        <v>#N/A</v>
      </c>
      <c r="F88" s="86" t="e">
        <f t="shared" si="12"/>
        <v>#N/A</v>
      </c>
      <c r="G88" s="86" t="e">
        <f t="shared" si="13"/>
        <v>#N/A</v>
      </c>
      <c r="H88" s="87" t="e">
        <f t="shared" si="14"/>
        <v>#N/A</v>
      </c>
      <c r="I88" s="86" t="e">
        <f t="shared" si="15"/>
        <v>#N/A</v>
      </c>
      <c r="J88" s="86" t="e">
        <f t="shared" si="17"/>
        <v>#N/A</v>
      </c>
      <c r="K88" s="86" t="e">
        <f t="shared" si="18"/>
        <v>#N/A</v>
      </c>
      <c r="L88" s="87" t="e">
        <f t="shared" si="19"/>
        <v>#N/A</v>
      </c>
      <c r="M88" s="15" t="str">
        <f t="shared" si="16"/>
        <v/>
      </c>
      <c r="N88" s="14"/>
      <c r="O88" s="36"/>
      <c r="P88" s="36"/>
      <c r="Q88" s="36"/>
      <c r="R88" s="36"/>
      <c r="S88" s="36"/>
      <c r="T88" s="36"/>
      <c r="U88" s="36"/>
      <c r="V88" s="36"/>
      <c r="W88" s="36"/>
      <c r="X88" s="37" t="e">
        <f t="shared" si="20"/>
        <v>#N/A</v>
      </c>
      <c r="Y88" s="38" t="e">
        <f t="shared" si="21"/>
        <v>#N/A</v>
      </c>
      <c r="Z88" s="57"/>
      <c r="AA88" s="57"/>
      <c r="AB88" s="57"/>
      <c r="AC88" s="18"/>
      <c r="AD88" s="18"/>
      <c r="AE88" s="18"/>
      <c r="AF88" s="18"/>
      <c r="AG88" s="18"/>
      <c r="AH88" s="18"/>
      <c r="AI88" s="18"/>
      <c r="AJ88" s="18"/>
    </row>
    <row r="89" spans="1:36" ht="15.75" thickBot="1" x14ac:dyDescent="0.3">
      <c r="A89" s="15">
        <v>75</v>
      </c>
      <c r="B89" s="88"/>
      <c r="C89" s="90"/>
      <c r="D89" s="90"/>
      <c r="E89" s="86" t="e">
        <f t="shared" si="11"/>
        <v>#N/A</v>
      </c>
      <c r="F89" s="86" t="e">
        <f t="shared" si="12"/>
        <v>#N/A</v>
      </c>
      <c r="G89" s="86" t="e">
        <f t="shared" si="13"/>
        <v>#N/A</v>
      </c>
      <c r="H89" s="87" t="e">
        <f t="shared" si="14"/>
        <v>#N/A</v>
      </c>
      <c r="I89" s="86" t="e">
        <f t="shared" si="15"/>
        <v>#N/A</v>
      </c>
      <c r="J89" s="86" t="e">
        <f t="shared" si="17"/>
        <v>#N/A</v>
      </c>
      <c r="K89" s="86" t="e">
        <f t="shared" si="18"/>
        <v>#N/A</v>
      </c>
      <c r="L89" s="87" t="e">
        <f t="shared" si="19"/>
        <v>#N/A</v>
      </c>
      <c r="M89" s="15" t="str">
        <f t="shared" si="16"/>
        <v/>
      </c>
      <c r="N89" s="34"/>
      <c r="O89" s="36"/>
      <c r="P89" s="36"/>
      <c r="Q89" s="36"/>
      <c r="R89" s="36"/>
      <c r="S89" s="36"/>
      <c r="T89" s="36"/>
      <c r="U89" s="36"/>
      <c r="V89" s="36"/>
      <c r="W89" s="36"/>
      <c r="X89" s="37" t="e">
        <f t="shared" si="20"/>
        <v>#N/A</v>
      </c>
      <c r="Y89" s="38" t="e">
        <f t="shared" si="21"/>
        <v>#N/A</v>
      </c>
      <c r="Z89" s="57"/>
      <c r="AA89" s="57"/>
      <c r="AB89" s="57"/>
      <c r="AC89" s="18"/>
      <c r="AD89" s="18"/>
      <c r="AE89" s="18"/>
      <c r="AF89" s="18"/>
      <c r="AG89" s="18"/>
      <c r="AH89" s="18"/>
      <c r="AI89" s="18"/>
      <c r="AJ89" s="18"/>
    </row>
    <row r="90" spans="1:36" ht="15.75" thickBot="1" x14ac:dyDescent="0.3">
      <c r="A90" s="15">
        <v>76</v>
      </c>
      <c r="B90" s="88"/>
      <c r="C90" s="90"/>
      <c r="D90" s="90"/>
      <c r="E90" s="86" t="e">
        <f t="shared" si="11"/>
        <v>#N/A</v>
      </c>
      <c r="F90" s="86" t="e">
        <f t="shared" si="12"/>
        <v>#N/A</v>
      </c>
      <c r="G90" s="86" t="e">
        <f t="shared" si="13"/>
        <v>#N/A</v>
      </c>
      <c r="H90" s="87" t="e">
        <f t="shared" si="14"/>
        <v>#N/A</v>
      </c>
      <c r="I90" s="86" t="e">
        <f t="shared" si="15"/>
        <v>#N/A</v>
      </c>
      <c r="J90" s="86" t="e">
        <f t="shared" si="17"/>
        <v>#N/A</v>
      </c>
      <c r="K90" s="86" t="e">
        <f t="shared" si="18"/>
        <v>#N/A</v>
      </c>
      <c r="L90" s="87" t="e">
        <f t="shared" si="19"/>
        <v>#N/A</v>
      </c>
      <c r="M90" s="15" t="str">
        <f t="shared" si="16"/>
        <v/>
      </c>
      <c r="N90" s="36"/>
      <c r="O90" s="36"/>
      <c r="P90" s="36"/>
      <c r="Q90" s="36"/>
      <c r="R90" s="36"/>
      <c r="S90" s="36"/>
      <c r="T90" s="36"/>
      <c r="U90" s="36"/>
      <c r="V90" s="36"/>
      <c r="W90" s="36"/>
      <c r="X90" s="37" t="e">
        <f t="shared" si="20"/>
        <v>#N/A</v>
      </c>
      <c r="Y90" s="38" t="e">
        <f t="shared" si="21"/>
        <v>#N/A</v>
      </c>
      <c r="Z90" s="57"/>
      <c r="AA90" s="57"/>
      <c r="AB90" s="57"/>
      <c r="AC90" s="18"/>
      <c r="AD90" s="18"/>
      <c r="AE90" s="18"/>
      <c r="AF90" s="18"/>
      <c r="AG90" s="18"/>
      <c r="AH90" s="18"/>
      <c r="AI90" s="18"/>
      <c r="AJ90" s="18"/>
    </row>
    <row r="91" spans="1:36" ht="15.75" thickBot="1" x14ac:dyDescent="0.3">
      <c r="A91" s="15">
        <v>77</v>
      </c>
      <c r="B91" s="88"/>
      <c r="C91" s="90"/>
      <c r="D91" s="90"/>
      <c r="E91" s="86" t="e">
        <f t="shared" si="11"/>
        <v>#N/A</v>
      </c>
      <c r="F91" s="86" t="e">
        <f t="shared" si="12"/>
        <v>#N/A</v>
      </c>
      <c r="G91" s="86" t="e">
        <f t="shared" si="13"/>
        <v>#N/A</v>
      </c>
      <c r="H91" s="87" t="e">
        <f t="shared" si="14"/>
        <v>#N/A</v>
      </c>
      <c r="I91" s="86" t="e">
        <f t="shared" si="15"/>
        <v>#N/A</v>
      </c>
      <c r="J91" s="86" t="e">
        <f t="shared" si="17"/>
        <v>#N/A</v>
      </c>
      <c r="K91" s="86" t="e">
        <f t="shared" si="18"/>
        <v>#N/A</v>
      </c>
      <c r="L91" s="87" t="e">
        <f t="shared" si="19"/>
        <v>#N/A</v>
      </c>
      <c r="M91" s="15" t="str">
        <f t="shared" si="16"/>
        <v/>
      </c>
      <c r="N91" s="36"/>
      <c r="O91" s="36"/>
      <c r="P91" s="36"/>
      <c r="Q91" s="36"/>
      <c r="R91" s="36"/>
      <c r="S91" s="36"/>
      <c r="T91" s="36"/>
      <c r="U91" s="36"/>
      <c r="V91" s="36"/>
      <c r="W91" s="36"/>
      <c r="X91" s="37" t="e">
        <f t="shared" si="20"/>
        <v>#N/A</v>
      </c>
      <c r="Y91" s="38" t="e">
        <f t="shared" si="21"/>
        <v>#N/A</v>
      </c>
      <c r="Z91" s="57"/>
      <c r="AA91" s="57"/>
      <c r="AB91" s="57"/>
      <c r="AC91" s="18"/>
      <c r="AD91" s="18"/>
      <c r="AE91" s="18"/>
      <c r="AF91" s="18"/>
      <c r="AG91" s="18"/>
      <c r="AH91" s="18"/>
      <c r="AI91" s="18"/>
      <c r="AJ91" s="18"/>
    </row>
    <row r="92" spans="1:36" ht="15.75" thickBot="1" x14ac:dyDescent="0.3">
      <c r="A92" s="15">
        <v>78</v>
      </c>
      <c r="B92" s="88"/>
      <c r="C92" s="90"/>
      <c r="D92" s="90"/>
      <c r="E92" s="86" t="e">
        <f t="shared" si="11"/>
        <v>#N/A</v>
      </c>
      <c r="F92" s="86" t="e">
        <f t="shared" si="12"/>
        <v>#N/A</v>
      </c>
      <c r="G92" s="86" t="e">
        <f t="shared" si="13"/>
        <v>#N/A</v>
      </c>
      <c r="H92" s="87" t="e">
        <f t="shared" si="14"/>
        <v>#N/A</v>
      </c>
      <c r="I92" s="86" t="e">
        <f t="shared" si="15"/>
        <v>#N/A</v>
      </c>
      <c r="J92" s="86" t="e">
        <f t="shared" si="17"/>
        <v>#N/A</v>
      </c>
      <c r="K92" s="86" t="e">
        <f t="shared" si="18"/>
        <v>#N/A</v>
      </c>
      <c r="L92" s="87" t="e">
        <f t="shared" si="19"/>
        <v>#N/A</v>
      </c>
      <c r="M92" s="15" t="str">
        <f t="shared" si="16"/>
        <v/>
      </c>
      <c r="N92" s="36"/>
      <c r="O92" s="36"/>
      <c r="P92" s="36"/>
      <c r="Q92" s="36"/>
      <c r="R92" s="36"/>
      <c r="S92" s="36"/>
      <c r="T92" s="36"/>
      <c r="U92" s="36"/>
      <c r="V92" s="36"/>
      <c r="W92" s="36"/>
      <c r="X92" s="37" t="e">
        <f t="shared" si="20"/>
        <v>#N/A</v>
      </c>
      <c r="Y92" s="38" t="e">
        <f t="shared" si="21"/>
        <v>#N/A</v>
      </c>
      <c r="Z92" s="57"/>
      <c r="AA92" s="57"/>
      <c r="AB92" s="57"/>
      <c r="AC92" s="18"/>
      <c r="AD92" s="18"/>
      <c r="AE92" s="18"/>
      <c r="AF92" s="18"/>
      <c r="AG92" s="18"/>
      <c r="AH92" s="18"/>
      <c r="AI92" s="18"/>
      <c r="AJ92" s="18"/>
    </row>
    <row r="93" spans="1:36" ht="15.75" thickBot="1" x14ac:dyDescent="0.3">
      <c r="A93" s="15">
        <v>79</v>
      </c>
      <c r="B93" s="88"/>
      <c r="C93" s="90"/>
      <c r="D93" s="90"/>
      <c r="E93" s="86" t="e">
        <f t="shared" si="11"/>
        <v>#N/A</v>
      </c>
      <c r="F93" s="86" t="e">
        <f t="shared" si="12"/>
        <v>#N/A</v>
      </c>
      <c r="G93" s="86" t="e">
        <f t="shared" si="13"/>
        <v>#N/A</v>
      </c>
      <c r="H93" s="87" t="e">
        <f t="shared" si="14"/>
        <v>#N/A</v>
      </c>
      <c r="I93" s="86" t="e">
        <f t="shared" si="15"/>
        <v>#N/A</v>
      </c>
      <c r="J93" s="86" t="e">
        <f t="shared" si="17"/>
        <v>#N/A</v>
      </c>
      <c r="K93" s="86" t="e">
        <f t="shared" si="18"/>
        <v>#N/A</v>
      </c>
      <c r="L93" s="87" t="e">
        <f t="shared" si="19"/>
        <v>#N/A</v>
      </c>
      <c r="M93" s="15" t="str">
        <f t="shared" si="16"/>
        <v/>
      </c>
      <c r="N93" s="36"/>
      <c r="O93" s="36"/>
      <c r="P93" s="36"/>
      <c r="Q93" s="36"/>
      <c r="R93" s="36"/>
      <c r="S93" s="36"/>
      <c r="T93" s="36"/>
      <c r="U93" s="36"/>
      <c r="V93" s="36"/>
      <c r="W93" s="36"/>
      <c r="X93" s="37" t="e">
        <f t="shared" si="20"/>
        <v>#N/A</v>
      </c>
      <c r="Y93" s="38" t="e">
        <f t="shared" si="21"/>
        <v>#N/A</v>
      </c>
      <c r="Z93" s="57"/>
      <c r="AA93" s="57"/>
      <c r="AB93" s="57"/>
      <c r="AC93" s="18"/>
      <c r="AD93" s="18"/>
      <c r="AE93" s="18"/>
      <c r="AF93" s="18"/>
      <c r="AG93" s="18"/>
      <c r="AH93" s="18"/>
      <c r="AI93" s="18"/>
      <c r="AJ93" s="18"/>
    </row>
    <row r="94" spans="1:36" ht="15.75" thickBot="1" x14ac:dyDescent="0.3">
      <c r="A94" s="15">
        <v>80</v>
      </c>
      <c r="B94" s="88"/>
      <c r="C94" s="90"/>
      <c r="D94" s="90"/>
      <c r="E94" s="86" t="e">
        <f t="shared" si="11"/>
        <v>#N/A</v>
      </c>
      <c r="F94" s="86" t="e">
        <f t="shared" si="12"/>
        <v>#N/A</v>
      </c>
      <c r="G94" s="86" t="e">
        <f t="shared" si="13"/>
        <v>#N/A</v>
      </c>
      <c r="H94" s="87" t="e">
        <f t="shared" si="14"/>
        <v>#N/A</v>
      </c>
      <c r="I94" s="86" t="e">
        <f t="shared" si="15"/>
        <v>#N/A</v>
      </c>
      <c r="J94" s="86" t="e">
        <f t="shared" si="17"/>
        <v>#N/A</v>
      </c>
      <c r="K94" s="86" t="e">
        <f t="shared" si="18"/>
        <v>#N/A</v>
      </c>
      <c r="L94" s="87" t="e">
        <f t="shared" si="19"/>
        <v>#N/A</v>
      </c>
      <c r="M94" s="15" t="str">
        <f t="shared" si="16"/>
        <v/>
      </c>
      <c r="N94" s="36"/>
      <c r="O94" s="36"/>
      <c r="P94" s="36"/>
      <c r="Q94" s="36"/>
      <c r="R94" s="36"/>
      <c r="S94" s="36"/>
      <c r="T94" s="36"/>
      <c r="U94" s="36"/>
      <c r="V94" s="36"/>
      <c r="W94" s="36"/>
      <c r="X94" s="37" t="e">
        <f t="shared" si="20"/>
        <v>#N/A</v>
      </c>
      <c r="Y94" s="38" t="e">
        <f t="shared" si="21"/>
        <v>#N/A</v>
      </c>
      <c r="Z94" s="57"/>
      <c r="AA94" s="57"/>
      <c r="AB94" s="57"/>
      <c r="AC94" s="18"/>
      <c r="AD94" s="18"/>
      <c r="AE94" s="18"/>
      <c r="AF94" s="18"/>
      <c r="AG94" s="18"/>
      <c r="AH94" s="18"/>
      <c r="AI94" s="18"/>
      <c r="AJ94" s="18"/>
    </row>
    <row r="95" spans="1:36" ht="15.75" thickBot="1" x14ac:dyDescent="0.3">
      <c r="A95" s="15">
        <v>81</v>
      </c>
      <c r="B95" s="88"/>
      <c r="C95" s="90"/>
      <c r="D95" s="90"/>
      <c r="E95" s="86" t="e">
        <f t="shared" si="11"/>
        <v>#N/A</v>
      </c>
      <c r="F95" s="86" t="e">
        <f t="shared" si="12"/>
        <v>#N/A</v>
      </c>
      <c r="G95" s="86" t="e">
        <f t="shared" si="13"/>
        <v>#N/A</v>
      </c>
      <c r="H95" s="87" t="e">
        <f t="shared" si="14"/>
        <v>#N/A</v>
      </c>
      <c r="I95" s="86" t="e">
        <f t="shared" si="15"/>
        <v>#N/A</v>
      </c>
      <c r="J95" s="86" t="e">
        <f t="shared" si="17"/>
        <v>#N/A</v>
      </c>
      <c r="K95" s="86" t="e">
        <f t="shared" si="18"/>
        <v>#N/A</v>
      </c>
      <c r="L95" s="87" t="e">
        <f t="shared" si="19"/>
        <v>#N/A</v>
      </c>
      <c r="M95" s="15" t="str">
        <f t="shared" si="16"/>
        <v/>
      </c>
      <c r="N95" s="36"/>
      <c r="O95" s="36"/>
      <c r="P95" s="36"/>
      <c r="Q95" s="36"/>
      <c r="R95" s="36"/>
      <c r="S95" s="36"/>
      <c r="T95" s="36"/>
      <c r="U95" s="36"/>
      <c r="V95" s="36"/>
      <c r="W95" s="36"/>
      <c r="X95" s="37" t="e">
        <f t="shared" si="20"/>
        <v>#N/A</v>
      </c>
      <c r="Y95" s="38" t="e">
        <f t="shared" si="21"/>
        <v>#N/A</v>
      </c>
      <c r="Z95" s="57"/>
      <c r="AA95" s="57"/>
      <c r="AB95" s="57"/>
      <c r="AC95" s="18"/>
      <c r="AD95" s="18"/>
      <c r="AE95" s="18"/>
      <c r="AF95" s="18"/>
      <c r="AG95" s="18"/>
      <c r="AH95" s="18"/>
      <c r="AI95" s="18"/>
      <c r="AJ95" s="18"/>
    </row>
    <row r="96" spans="1:36" ht="15.75" thickBot="1" x14ac:dyDescent="0.3">
      <c r="A96" s="15">
        <v>82</v>
      </c>
      <c r="B96" s="88"/>
      <c r="C96" s="90"/>
      <c r="D96" s="90"/>
      <c r="E96" s="86" t="e">
        <f t="shared" si="11"/>
        <v>#N/A</v>
      </c>
      <c r="F96" s="86" t="e">
        <f t="shared" si="12"/>
        <v>#N/A</v>
      </c>
      <c r="G96" s="86" t="e">
        <f t="shared" si="13"/>
        <v>#N/A</v>
      </c>
      <c r="H96" s="87" t="e">
        <f t="shared" si="14"/>
        <v>#N/A</v>
      </c>
      <c r="I96" s="86" t="e">
        <f t="shared" si="15"/>
        <v>#N/A</v>
      </c>
      <c r="J96" s="86" t="e">
        <f t="shared" si="17"/>
        <v>#N/A</v>
      </c>
      <c r="K96" s="86" t="e">
        <f t="shared" si="18"/>
        <v>#N/A</v>
      </c>
      <c r="L96" s="87" t="e">
        <f t="shared" si="19"/>
        <v>#N/A</v>
      </c>
      <c r="M96" s="15" t="str">
        <f t="shared" si="16"/>
        <v/>
      </c>
      <c r="N96" s="36"/>
      <c r="O96" s="36"/>
      <c r="P96" s="36"/>
      <c r="Q96" s="36"/>
      <c r="R96" s="36"/>
      <c r="S96" s="36"/>
      <c r="T96" s="36"/>
      <c r="U96" s="36"/>
      <c r="V96" s="36"/>
      <c r="W96" s="36"/>
      <c r="X96" s="37" t="e">
        <f t="shared" si="20"/>
        <v>#N/A</v>
      </c>
      <c r="Y96" s="38" t="e">
        <f t="shared" si="21"/>
        <v>#N/A</v>
      </c>
      <c r="Z96" s="57"/>
      <c r="AA96" s="57"/>
      <c r="AB96" s="57"/>
      <c r="AC96" s="18"/>
      <c r="AD96" s="18"/>
      <c r="AE96" s="18"/>
      <c r="AF96" s="18"/>
      <c r="AG96" s="18"/>
      <c r="AH96" s="18"/>
      <c r="AI96" s="18"/>
      <c r="AJ96" s="18"/>
    </row>
    <row r="97" spans="1:36" ht="15.75" thickBot="1" x14ac:dyDescent="0.3">
      <c r="A97" s="15">
        <v>83</v>
      </c>
      <c r="B97" s="88"/>
      <c r="C97" s="90"/>
      <c r="D97" s="90"/>
      <c r="E97" s="86" t="e">
        <f t="shared" si="11"/>
        <v>#N/A</v>
      </c>
      <c r="F97" s="86" t="e">
        <f t="shared" si="12"/>
        <v>#N/A</v>
      </c>
      <c r="G97" s="86" t="e">
        <f t="shared" si="13"/>
        <v>#N/A</v>
      </c>
      <c r="H97" s="87" t="e">
        <f t="shared" si="14"/>
        <v>#N/A</v>
      </c>
      <c r="I97" s="86" t="e">
        <f t="shared" si="15"/>
        <v>#N/A</v>
      </c>
      <c r="J97" s="86" t="e">
        <f t="shared" si="17"/>
        <v>#N/A</v>
      </c>
      <c r="K97" s="86" t="e">
        <f t="shared" si="18"/>
        <v>#N/A</v>
      </c>
      <c r="L97" s="87" t="e">
        <f t="shared" si="19"/>
        <v>#N/A</v>
      </c>
      <c r="M97" s="15" t="str">
        <f t="shared" si="16"/>
        <v/>
      </c>
      <c r="N97" s="36"/>
      <c r="O97" s="36"/>
      <c r="P97" s="36"/>
      <c r="Q97" s="36"/>
      <c r="R97" s="36"/>
      <c r="S97" s="36"/>
      <c r="T97" s="36"/>
      <c r="U97" s="36"/>
      <c r="V97" s="36"/>
      <c r="W97" s="36"/>
      <c r="X97" s="37" t="e">
        <f t="shared" si="20"/>
        <v>#N/A</v>
      </c>
      <c r="Y97" s="38" t="e">
        <f t="shared" si="21"/>
        <v>#N/A</v>
      </c>
      <c r="Z97" s="57"/>
      <c r="AA97" s="57"/>
      <c r="AB97" s="57"/>
      <c r="AC97" s="18"/>
      <c r="AD97" s="18"/>
      <c r="AE97" s="18"/>
      <c r="AF97" s="18"/>
      <c r="AG97" s="18"/>
      <c r="AH97" s="18"/>
      <c r="AI97" s="18"/>
      <c r="AJ97" s="18"/>
    </row>
    <row r="98" spans="1:36" ht="15.75" thickBot="1" x14ac:dyDescent="0.3">
      <c r="A98" s="15">
        <v>84</v>
      </c>
      <c r="B98" s="88"/>
      <c r="C98" s="90"/>
      <c r="D98" s="90"/>
      <c r="E98" s="86" t="e">
        <f t="shared" si="11"/>
        <v>#N/A</v>
      </c>
      <c r="F98" s="86" t="e">
        <f t="shared" si="12"/>
        <v>#N/A</v>
      </c>
      <c r="G98" s="86" t="e">
        <f t="shared" si="13"/>
        <v>#N/A</v>
      </c>
      <c r="H98" s="87" t="e">
        <f t="shared" si="14"/>
        <v>#N/A</v>
      </c>
      <c r="I98" s="86" t="e">
        <f t="shared" si="15"/>
        <v>#N/A</v>
      </c>
      <c r="J98" s="86" t="e">
        <f t="shared" si="17"/>
        <v>#N/A</v>
      </c>
      <c r="K98" s="86" t="e">
        <f t="shared" si="18"/>
        <v>#N/A</v>
      </c>
      <c r="L98" s="87" t="e">
        <f t="shared" si="19"/>
        <v>#N/A</v>
      </c>
      <c r="M98" s="15" t="str">
        <f t="shared" si="16"/>
        <v/>
      </c>
      <c r="N98" s="36"/>
      <c r="O98" s="36"/>
      <c r="P98" s="36"/>
      <c r="Q98" s="36"/>
      <c r="R98" s="36"/>
      <c r="S98" s="36"/>
      <c r="T98" s="36"/>
      <c r="U98" s="36"/>
      <c r="V98" s="36"/>
      <c r="W98" s="36"/>
      <c r="X98" s="37" t="e">
        <f t="shared" si="20"/>
        <v>#N/A</v>
      </c>
      <c r="Y98" s="38" t="e">
        <f t="shared" si="21"/>
        <v>#N/A</v>
      </c>
      <c r="Z98" s="57"/>
      <c r="AA98" s="57"/>
      <c r="AB98" s="57"/>
      <c r="AC98" s="18"/>
      <c r="AD98" s="18"/>
      <c r="AE98" s="18"/>
      <c r="AF98" s="18"/>
      <c r="AG98" s="18"/>
      <c r="AH98" s="18"/>
      <c r="AI98" s="18"/>
      <c r="AJ98" s="18"/>
    </row>
    <row r="99" spans="1:36" ht="15.75" thickBot="1" x14ac:dyDescent="0.3">
      <c r="A99" s="15">
        <v>85</v>
      </c>
      <c r="B99" s="88"/>
      <c r="C99" s="90"/>
      <c r="D99" s="90"/>
      <c r="E99" s="86" t="e">
        <f t="shared" si="11"/>
        <v>#N/A</v>
      </c>
      <c r="F99" s="86" t="e">
        <f t="shared" si="12"/>
        <v>#N/A</v>
      </c>
      <c r="G99" s="86" t="e">
        <f t="shared" si="13"/>
        <v>#N/A</v>
      </c>
      <c r="H99" s="87" t="e">
        <f t="shared" si="14"/>
        <v>#N/A</v>
      </c>
      <c r="I99" s="86" t="e">
        <f t="shared" si="15"/>
        <v>#N/A</v>
      </c>
      <c r="J99" s="86" t="e">
        <f t="shared" si="17"/>
        <v>#N/A</v>
      </c>
      <c r="K99" s="86" t="e">
        <f t="shared" si="18"/>
        <v>#N/A</v>
      </c>
      <c r="L99" s="87" t="e">
        <f t="shared" si="19"/>
        <v>#N/A</v>
      </c>
      <c r="M99" s="15" t="str">
        <f t="shared" si="16"/>
        <v/>
      </c>
      <c r="N99" s="36"/>
      <c r="O99" s="36"/>
      <c r="P99" s="36"/>
      <c r="Q99" s="36"/>
      <c r="R99" s="36"/>
      <c r="S99" s="36"/>
      <c r="T99" s="36"/>
      <c r="U99" s="36"/>
      <c r="V99" s="36"/>
      <c r="W99" s="36"/>
      <c r="X99" s="37" t="e">
        <f t="shared" si="20"/>
        <v>#N/A</v>
      </c>
      <c r="Y99" s="38" t="e">
        <f t="shared" si="21"/>
        <v>#N/A</v>
      </c>
      <c r="Z99" s="57"/>
      <c r="AA99" s="57"/>
      <c r="AB99" s="57"/>
      <c r="AC99" s="18"/>
      <c r="AD99" s="18"/>
      <c r="AE99" s="18"/>
      <c r="AF99" s="18"/>
      <c r="AG99" s="18"/>
      <c r="AH99" s="18"/>
      <c r="AI99" s="18"/>
      <c r="AJ99" s="18"/>
    </row>
    <row r="100" spans="1:36" ht="15.75" thickBot="1" x14ac:dyDescent="0.3">
      <c r="A100" s="15">
        <v>86</v>
      </c>
      <c r="B100" s="88"/>
      <c r="C100" s="90"/>
      <c r="D100" s="90"/>
      <c r="E100" s="86" t="e">
        <f t="shared" si="11"/>
        <v>#N/A</v>
      </c>
      <c r="F100" s="86" t="e">
        <f t="shared" si="12"/>
        <v>#N/A</v>
      </c>
      <c r="G100" s="86" t="e">
        <f t="shared" si="13"/>
        <v>#N/A</v>
      </c>
      <c r="H100" s="87" t="e">
        <f t="shared" si="14"/>
        <v>#N/A</v>
      </c>
      <c r="I100" s="86" t="e">
        <f t="shared" si="15"/>
        <v>#N/A</v>
      </c>
      <c r="J100" s="86" t="e">
        <f t="shared" si="17"/>
        <v>#N/A</v>
      </c>
      <c r="K100" s="86" t="e">
        <f t="shared" si="18"/>
        <v>#N/A</v>
      </c>
      <c r="L100" s="87" t="e">
        <f t="shared" si="19"/>
        <v>#N/A</v>
      </c>
      <c r="M100" s="15" t="str">
        <f t="shared" si="16"/>
        <v/>
      </c>
      <c r="N100" s="36"/>
      <c r="O100" s="36"/>
      <c r="P100" s="36"/>
      <c r="Q100" s="36"/>
      <c r="R100" s="36"/>
      <c r="S100" s="36"/>
      <c r="T100" s="36"/>
      <c r="U100" s="36"/>
      <c r="V100" s="36"/>
      <c r="W100" s="36"/>
      <c r="X100" s="37" t="e">
        <f t="shared" si="20"/>
        <v>#N/A</v>
      </c>
      <c r="Y100" s="38" t="e">
        <f t="shared" si="21"/>
        <v>#N/A</v>
      </c>
      <c r="Z100" s="57"/>
      <c r="AA100" s="57"/>
      <c r="AB100" s="57"/>
      <c r="AC100" s="18"/>
      <c r="AD100" s="18"/>
      <c r="AE100" s="18"/>
      <c r="AF100" s="18"/>
      <c r="AG100" s="18"/>
      <c r="AH100" s="18"/>
      <c r="AI100" s="18"/>
      <c r="AJ100" s="18"/>
    </row>
    <row r="101" spans="1:36" ht="15.75" thickBot="1" x14ac:dyDescent="0.3">
      <c r="A101" s="15">
        <v>87</v>
      </c>
      <c r="B101" s="88"/>
      <c r="C101" s="90"/>
      <c r="D101" s="90"/>
      <c r="E101" s="86" t="e">
        <f t="shared" si="11"/>
        <v>#N/A</v>
      </c>
      <c r="F101" s="86" t="e">
        <f t="shared" si="12"/>
        <v>#N/A</v>
      </c>
      <c r="G101" s="86" t="e">
        <f t="shared" si="13"/>
        <v>#N/A</v>
      </c>
      <c r="H101" s="87" t="e">
        <f t="shared" si="14"/>
        <v>#N/A</v>
      </c>
      <c r="I101" s="86" t="e">
        <f t="shared" si="15"/>
        <v>#N/A</v>
      </c>
      <c r="J101" s="86" t="e">
        <f t="shared" si="17"/>
        <v>#N/A</v>
      </c>
      <c r="K101" s="86" t="e">
        <f t="shared" si="18"/>
        <v>#N/A</v>
      </c>
      <c r="L101" s="87" t="e">
        <f t="shared" si="19"/>
        <v>#N/A</v>
      </c>
      <c r="M101" s="15" t="str">
        <f t="shared" si="16"/>
        <v/>
      </c>
      <c r="N101" s="36"/>
      <c r="O101" s="36"/>
      <c r="P101" s="36"/>
      <c r="Q101" s="36"/>
      <c r="R101" s="36"/>
      <c r="S101" s="36"/>
      <c r="T101" s="36"/>
      <c r="U101" s="36"/>
      <c r="V101" s="36"/>
      <c r="W101" s="36"/>
      <c r="X101" s="37" t="e">
        <f t="shared" si="20"/>
        <v>#N/A</v>
      </c>
      <c r="Y101" s="38" t="e">
        <f t="shared" si="21"/>
        <v>#N/A</v>
      </c>
      <c r="Z101" s="57"/>
      <c r="AA101" s="57"/>
      <c r="AB101" s="57"/>
      <c r="AC101" s="18"/>
      <c r="AD101" s="18"/>
      <c r="AE101" s="18"/>
      <c r="AF101" s="18"/>
      <c r="AG101" s="18"/>
      <c r="AH101" s="18"/>
      <c r="AI101" s="18"/>
      <c r="AJ101" s="18"/>
    </row>
    <row r="102" spans="1:36" ht="15.75" thickBot="1" x14ac:dyDescent="0.3">
      <c r="A102" s="15">
        <v>88</v>
      </c>
      <c r="B102" s="88"/>
      <c r="C102" s="90"/>
      <c r="D102" s="90"/>
      <c r="E102" s="86" t="e">
        <f t="shared" si="11"/>
        <v>#N/A</v>
      </c>
      <c r="F102" s="86" t="e">
        <f t="shared" si="12"/>
        <v>#N/A</v>
      </c>
      <c r="G102" s="86" t="e">
        <f t="shared" si="13"/>
        <v>#N/A</v>
      </c>
      <c r="H102" s="87" t="e">
        <f t="shared" si="14"/>
        <v>#N/A</v>
      </c>
      <c r="I102" s="86" t="e">
        <f t="shared" si="15"/>
        <v>#N/A</v>
      </c>
      <c r="J102" s="86" t="e">
        <f t="shared" si="17"/>
        <v>#N/A</v>
      </c>
      <c r="K102" s="86" t="e">
        <f t="shared" si="18"/>
        <v>#N/A</v>
      </c>
      <c r="L102" s="87" t="e">
        <f t="shared" si="19"/>
        <v>#N/A</v>
      </c>
      <c r="M102" s="15" t="str">
        <f t="shared" si="16"/>
        <v/>
      </c>
      <c r="N102" s="36"/>
      <c r="O102" s="36"/>
      <c r="P102" s="36"/>
      <c r="Q102" s="36"/>
      <c r="R102" s="36"/>
      <c r="S102" s="36"/>
      <c r="T102" s="36"/>
      <c r="U102" s="36"/>
      <c r="V102" s="36"/>
      <c r="W102" s="36"/>
      <c r="X102" s="37" t="e">
        <f t="shared" si="20"/>
        <v>#N/A</v>
      </c>
      <c r="Y102" s="38" t="e">
        <f t="shared" si="21"/>
        <v>#N/A</v>
      </c>
      <c r="Z102" s="57"/>
      <c r="AA102" s="57"/>
      <c r="AB102" s="57"/>
      <c r="AC102" s="18"/>
      <c r="AD102" s="18"/>
      <c r="AE102" s="18"/>
      <c r="AF102" s="18"/>
      <c r="AG102" s="18"/>
      <c r="AH102" s="18"/>
      <c r="AI102" s="18"/>
      <c r="AJ102" s="18"/>
    </row>
    <row r="103" spans="1:36" ht="15.75" thickBot="1" x14ac:dyDescent="0.3">
      <c r="A103" s="15">
        <v>89</v>
      </c>
      <c r="B103" s="88"/>
      <c r="C103" s="90"/>
      <c r="D103" s="90"/>
      <c r="E103" s="86" t="e">
        <f t="shared" si="11"/>
        <v>#N/A</v>
      </c>
      <c r="F103" s="86" t="e">
        <f t="shared" si="12"/>
        <v>#N/A</v>
      </c>
      <c r="G103" s="86" t="e">
        <f t="shared" si="13"/>
        <v>#N/A</v>
      </c>
      <c r="H103" s="87" t="e">
        <f t="shared" si="14"/>
        <v>#N/A</v>
      </c>
      <c r="I103" s="86" t="e">
        <f t="shared" si="15"/>
        <v>#N/A</v>
      </c>
      <c r="J103" s="86" t="e">
        <f t="shared" si="17"/>
        <v>#N/A</v>
      </c>
      <c r="K103" s="86" t="e">
        <f t="shared" si="18"/>
        <v>#N/A</v>
      </c>
      <c r="L103" s="87" t="e">
        <f t="shared" si="19"/>
        <v>#N/A</v>
      </c>
      <c r="M103" s="15" t="str">
        <f t="shared" si="16"/>
        <v/>
      </c>
      <c r="N103" s="36"/>
      <c r="O103" s="36"/>
      <c r="P103" s="36"/>
      <c r="Q103" s="36"/>
      <c r="R103" s="36"/>
      <c r="S103" s="36"/>
      <c r="T103" s="36"/>
      <c r="U103" s="36"/>
      <c r="V103" s="36"/>
      <c r="W103" s="36"/>
      <c r="X103" s="37" t="e">
        <f t="shared" si="20"/>
        <v>#N/A</v>
      </c>
      <c r="Y103" s="38" t="e">
        <f t="shared" si="21"/>
        <v>#N/A</v>
      </c>
      <c r="Z103" s="57"/>
      <c r="AA103" s="57"/>
      <c r="AB103" s="57"/>
      <c r="AC103" s="18"/>
      <c r="AD103" s="53"/>
      <c r="AE103" s="18"/>
      <c r="AF103" s="18"/>
      <c r="AG103" s="18"/>
      <c r="AH103" s="18"/>
      <c r="AI103" s="18"/>
      <c r="AJ103" s="18"/>
    </row>
    <row r="104" spans="1:36" ht="15.75" thickBot="1" x14ac:dyDescent="0.3">
      <c r="A104" s="15">
        <v>90</v>
      </c>
      <c r="B104" s="88"/>
      <c r="C104" s="90"/>
      <c r="D104" s="90"/>
      <c r="E104" s="86" t="e">
        <f t="shared" si="11"/>
        <v>#N/A</v>
      </c>
      <c r="F104" s="86" t="e">
        <f t="shared" si="12"/>
        <v>#N/A</v>
      </c>
      <c r="G104" s="86" t="e">
        <f t="shared" si="13"/>
        <v>#N/A</v>
      </c>
      <c r="H104" s="87" t="e">
        <f t="shared" si="14"/>
        <v>#N/A</v>
      </c>
      <c r="I104" s="86" t="e">
        <f t="shared" si="15"/>
        <v>#N/A</v>
      </c>
      <c r="J104" s="86" t="e">
        <f t="shared" si="17"/>
        <v>#N/A</v>
      </c>
      <c r="K104" s="86" t="e">
        <f t="shared" si="18"/>
        <v>#N/A</v>
      </c>
      <c r="L104" s="87" t="e">
        <f t="shared" si="19"/>
        <v>#N/A</v>
      </c>
      <c r="M104" s="15" t="str">
        <f t="shared" si="16"/>
        <v/>
      </c>
      <c r="N104" s="36"/>
      <c r="O104" s="36"/>
      <c r="P104" s="36"/>
      <c r="Q104" s="36"/>
      <c r="R104" s="36"/>
      <c r="S104" s="36"/>
      <c r="T104" s="36"/>
      <c r="U104" s="36"/>
      <c r="V104" s="36"/>
      <c r="W104" s="36"/>
      <c r="X104" s="37" t="e">
        <f t="shared" si="20"/>
        <v>#N/A</v>
      </c>
      <c r="Y104" s="38" t="e">
        <f t="shared" si="21"/>
        <v>#N/A</v>
      </c>
      <c r="Z104" s="57"/>
      <c r="AA104" s="57"/>
      <c r="AB104" s="57"/>
      <c r="AC104" s="18"/>
      <c r="AD104" s="18"/>
      <c r="AE104" s="18"/>
      <c r="AF104" s="18"/>
      <c r="AG104" s="18"/>
      <c r="AH104" s="18"/>
      <c r="AI104" s="18"/>
      <c r="AJ104" s="18"/>
    </row>
    <row r="105" spans="1:36" ht="15.75" thickBot="1" x14ac:dyDescent="0.3">
      <c r="A105" s="15">
        <v>91</v>
      </c>
      <c r="B105" s="88"/>
      <c r="C105" s="90"/>
      <c r="D105" s="90"/>
      <c r="E105" s="86" t="e">
        <f t="shared" si="11"/>
        <v>#N/A</v>
      </c>
      <c r="F105" s="86" t="e">
        <f t="shared" si="12"/>
        <v>#N/A</v>
      </c>
      <c r="G105" s="86" t="e">
        <f t="shared" si="13"/>
        <v>#N/A</v>
      </c>
      <c r="H105" s="87" t="e">
        <f t="shared" si="14"/>
        <v>#N/A</v>
      </c>
      <c r="I105" s="86" t="e">
        <f t="shared" si="15"/>
        <v>#N/A</v>
      </c>
      <c r="J105" s="86" t="e">
        <f t="shared" si="17"/>
        <v>#N/A</v>
      </c>
      <c r="K105" s="86" t="e">
        <f t="shared" si="18"/>
        <v>#N/A</v>
      </c>
      <c r="L105" s="87" t="e">
        <f t="shared" si="19"/>
        <v>#N/A</v>
      </c>
      <c r="M105" s="15" t="str">
        <f t="shared" si="16"/>
        <v/>
      </c>
      <c r="N105" s="36"/>
      <c r="O105" s="36"/>
      <c r="P105" s="36"/>
      <c r="Q105" s="36"/>
      <c r="R105" s="36"/>
      <c r="S105" s="36"/>
      <c r="T105" s="36"/>
      <c r="U105" s="36"/>
      <c r="V105" s="36"/>
      <c r="W105" s="36"/>
      <c r="X105" s="37" t="e">
        <f t="shared" si="20"/>
        <v>#N/A</v>
      </c>
      <c r="Y105" s="38" t="e">
        <f t="shared" si="21"/>
        <v>#N/A</v>
      </c>
      <c r="Z105" s="57"/>
      <c r="AA105" s="57"/>
      <c r="AB105" s="57"/>
      <c r="AC105" s="18"/>
      <c r="AD105" s="18"/>
      <c r="AE105" s="18"/>
      <c r="AF105" s="18"/>
      <c r="AG105" s="18"/>
      <c r="AH105" s="18"/>
      <c r="AI105" s="18"/>
      <c r="AJ105" s="18"/>
    </row>
    <row r="106" spans="1:36" ht="15.75" thickBot="1" x14ac:dyDescent="0.3">
      <c r="A106" s="15">
        <v>92</v>
      </c>
      <c r="B106" s="88"/>
      <c r="C106" s="90"/>
      <c r="D106" s="90"/>
      <c r="E106" s="86" t="e">
        <f t="shared" si="11"/>
        <v>#N/A</v>
      </c>
      <c r="F106" s="86" t="e">
        <f t="shared" si="12"/>
        <v>#N/A</v>
      </c>
      <c r="G106" s="86" t="e">
        <f t="shared" si="13"/>
        <v>#N/A</v>
      </c>
      <c r="H106" s="87" t="e">
        <f t="shared" si="14"/>
        <v>#N/A</v>
      </c>
      <c r="I106" s="86" t="e">
        <f t="shared" si="15"/>
        <v>#N/A</v>
      </c>
      <c r="J106" s="86" t="e">
        <f t="shared" si="17"/>
        <v>#N/A</v>
      </c>
      <c r="K106" s="86" t="e">
        <f t="shared" si="18"/>
        <v>#N/A</v>
      </c>
      <c r="L106" s="87" t="e">
        <f t="shared" si="19"/>
        <v>#N/A</v>
      </c>
      <c r="M106" s="15" t="str">
        <f t="shared" si="16"/>
        <v/>
      </c>
      <c r="N106" s="36"/>
      <c r="O106" s="36"/>
      <c r="P106" s="36"/>
      <c r="Q106" s="36"/>
      <c r="R106" s="36"/>
      <c r="S106" s="36"/>
      <c r="T106" s="36"/>
      <c r="U106" s="36"/>
      <c r="V106" s="36"/>
      <c r="W106" s="36"/>
      <c r="X106" s="37" t="e">
        <f t="shared" si="20"/>
        <v>#N/A</v>
      </c>
      <c r="Y106" s="38" t="e">
        <f t="shared" si="21"/>
        <v>#N/A</v>
      </c>
      <c r="Z106" s="57"/>
      <c r="AA106" s="57"/>
      <c r="AB106" s="57"/>
      <c r="AC106" s="18"/>
      <c r="AD106" s="18"/>
      <c r="AE106" s="18"/>
      <c r="AF106" s="18"/>
      <c r="AG106" s="18"/>
      <c r="AH106" s="18"/>
      <c r="AI106" s="18"/>
      <c r="AJ106" s="18"/>
    </row>
    <row r="107" spans="1:36" ht="15.75" thickBot="1" x14ac:dyDescent="0.3">
      <c r="A107" s="15">
        <v>93</v>
      </c>
      <c r="B107" s="88"/>
      <c r="C107" s="90"/>
      <c r="D107" s="90"/>
      <c r="E107" s="86" t="e">
        <f t="shared" si="11"/>
        <v>#N/A</v>
      </c>
      <c r="F107" s="86" t="e">
        <f t="shared" si="12"/>
        <v>#N/A</v>
      </c>
      <c r="G107" s="86" t="e">
        <f t="shared" si="13"/>
        <v>#N/A</v>
      </c>
      <c r="H107" s="87" t="e">
        <f t="shared" si="14"/>
        <v>#N/A</v>
      </c>
      <c r="I107" s="86" t="e">
        <f t="shared" si="15"/>
        <v>#N/A</v>
      </c>
      <c r="J107" s="86" t="e">
        <f t="shared" si="17"/>
        <v>#N/A</v>
      </c>
      <c r="K107" s="86" t="e">
        <f t="shared" si="18"/>
        <v>#N/A</v>
      </c>
      <c r="L107" s="87" t="e">
        <f t="shared" si="19"/>
        <v>#N/A</v>
      </c>
      <c r="M107" s="15" t="str">
        <f t="shared" si="16"/>
        <v/>
      </c>
      <c r="N107" s="36"/>
      <c r="O107" s="36"/>
      <c r="P107" s="36"/>
      <c r="Q107" s="36"/>
      <c r="R107" s="36"/>
      <c r="S107" s="36"/>
      <c r="T107" s="36"/>
      <c r="U107" s="36"/>
      <c r="V107" s="36"/>
      <c r="W107" s="36"/>
      <c r="X107" s="37" t="e">
        <f t="shared" si="20"/>
        <v>#N/A</v>
      </c>
      <c r="Y107" s="38" t="e">
        <f t="shared" si="21"/>
        <v>#N/A</v>
      </c>
      <c r="Z107" s="57"/>
      <c r="AA107" s="57"/>
      <c r="AB107" s="57"/>
      <c r="AC107" s="18"/>
      <c r="AD107" s="18"/>
      <c r="AE107" s="18"/>
      <c r="AF107" s="18"/>
      <c r="AG107" s="18"/>
      <c r="AH107" s="18"/>
      <c r="AI107" s="18"/>
      <c r="AJ107" s="18"/>
    </row>
    <row r="108" spans="1:36" ht="15.75" thickBot="1" x14ac:dyDescent="0.3">
      <c r="A108" s="15">
        <v>94</v>
      </c>
      <c r="B108" s="88"/>
      <c r="C108" s="90"/>
      <c r="D108" s="90"/>
      <c r="E108" s="86" t="e">
        <f t="shared" si="11"/>
        <v>#N/A</v>
      </c>
      <c r="F108" s="86" t="e">
        <f t="shared" si="12"/>
        <v>#N/A</v>
      </c>
      <c r="G108" s="86" t="e">
        <f t="shared" si="13"/>
        <v>#N/A</v>
      </c>
      <c r="H108" s="87" t="e">
        <f t="shared" si="14"/>
        <v>#N/A</v>
      </c>
      <c r="I108" s="86" t="e">
        <f t="shared" si="15"/>
        <v>#N/A</v>
      </c>
      <c r="J108" s="86" t="e">
        <f t="shared" si="17"/>
        <v>#N/A</v>
      </c>
      <c r="K108" s="86" t="e">
        <f t="shared" si="18"/>
        <v>#N/A</v>
      </c>
      <c r="L108" s="87" t="e">
        <f t="shared" si="19"/>
        <v>#N/A</v>
      </c>
      <c r="M108" s="15" t="str">
        <f t="shared" si="16"/>
        <v/>
      </c>
      <c r="N108" s="36"/>
      <c r="O108" s="36"/>
      <c r="P108" s="36"/>
      <c r="Q108" s="36"/>
      <c r="R108" s="36"/>
      <c r="S108" s="36"/>
      <c r="T108" s="36"/>
      <c r="U108" s="36"/>
      <c r="V108" s="36"/>
      <c r="W108" s="36"/>
      <c r="X108" s="37" t="e">
        <f t="shared" si="20"/>
        <v>#N/A</v>
      </c>
      <c r="Y108" s="38" t="e">
        <f t="shared" si="21"/>
        <v>#N/A</v>
      </c>
      <c r="Z108" s="57"/>
      <c r="AA108" s="57"/>
      <c r="AB108" s="57"/>
      <c r="AC108" s="18"/>
      <c r="AD108" s="18"/>
      <c r="AE108" s="18"/>
      <c r="AF108" s="18"/>
      <c r="AG108" s="18"/>
      <c r="AH108" s="18"/>
      <c r="AI108" s="18"/>
      <c r="AJ108" s="18"/>
    </row>
    <row r="109" spans="1:36" ht="15.75" thickBot="1" x14ac:dyDescent="0.3">
      <c r="A109" s="15">
        <v>95</v>
      </c>
      <c r="B109" s="88"/>
      <c r="C109" s="90"/>
      <c r="D109" s="90"/>
      <c r="E109" s="86" t="e">
        <f t="shared" si="11"/>
        <v>#N/A</v>
      </c>
      <c r="F109" s="86" t="e">
        <f t="shared" si="12"/>
        <v>#N/A</v>
      </c>
      <c r="G109" s="86" t="e">
        <f t="shared" si="13"/>
        <v>#N/A</v>
      </c>
      <c r="H109" s="87" t="e">
        <f t="shared" si="14"/>
        <v>#N/A</v>
      </c>
      <c r="I109" s="86" t="e">
        <f t="shared" si="15"/>
        <v>#N/A</v>
      </c>
      <c r="J109" s="86" t="e">
        <f t="shared" si="17"/>
        <v>#N/A</v>
      </c>
      <c r="K109" s="86" t="e">
        <f t="shared" si="18"/>
        <v>#N/A</v>
      </c>
      <c r="L109" s="87" t="e">
        <f t="shared" si="19"/>
        <v>#N/A</v>
      </c>
      <c r="M109" s="15" t="str">
        <f t="shared" si="16"/>
        <v/>
      </c>
      <c r="N109" s="36"/>
      <c r="O109" s="36"/>
      <c r="P109" s="36"/>
      <c r="Q109" s="36"/>
      <c r="R109" s="36"/>
      <c r="S109" s="36"/>
      <c r="T109" s="36"/>
      <c r="U109" s="36"/>
      <c r="V109" s="36"/>
      <c r="W109" s="36"/>
      <c r="X109" s="37" t="e">
        <f t="shared" si="20"/>
        <v>#N/A</v>
      </c>
      <c r="Y109" s="38" t="e">
        <f t="shared" si="21"/>
        <v>#N/A</v>
      </c>
      <c r="Z109" s="57"/>
      <c r="AA109" s="57"/>
      <c r="AB109" s="57"/>
      <c r="AC109" s="18"/>
      <c r="AD109" s="18"/>
      <c r="AE109" s="18"/>
      <c r="AF109" s="18"/>
      <c r="AG109" s="18"/>
      <c r="AH109" s="18"/>
      <c r="AI109" s="18"/>
      <c r="AJ109" s="18"/>
    </row>
    <row r="110" spans="1:36" ht="15.75" thickBot="1" x14ac:dyDescent="0.3">
      <c r="A110" s="15">
        <v>96</v>
      </c>
      <c r="B110" s="88"/>
      <c r="C110" s="90"/>
      <c r="D110" s="90"/>
      <c r="E110" s="86" t="e">
        <f t="shared" si="11"/>
        <v>#N/A</v>
      </c>
      <c r="F110" s="86" t="e">
        <f t="shared" si="12"/>
        <v>#N/A</v>
      </c>
      <c r="G110" s="86" t="e">
        <f t="shared" si="13"/>
        <v>#N/A</v>
      </c>
      <c r="H110" s="87" t="e">
        <f t="shared" si="14"/>
        <v>#N/A</v>
      </c>
      <c r="I110" s="86" t="e">
        <f t="shared" si="15"/>
        <v>#N/A</v>
      </c>
      <c r="J110" s="86" t="e">
        <f t="shared" si="17"/>
        <v>#N/A</v>
      </c>
      <c r="K110" s="86" t="e">
        <f t="shared" si="18"/>
        <v>#N/A</v>
      </c>
      <c r="L110" s="87" t="e">
        <f t="shared" si="19"/>
        <v>#N/A</v>
      </c>
      <c r="M110" s="15" t="str">
        <f t="shared" si="16"/>
        <v/>
      </c>
      <c r="N110" s="36"/>
      <c r="O110" s="36"/>
      <c r="P110" s="36"/>
      <c r="Q110" s="36"/>
      <c r="R110" s="36"/>
      <c r="S110" s="36"/>
      <c r="T110" s="36"/>
      <c r="U110" s="36"/>
      <c r="V110" s="36"/>
      <c r="W110" s="36"/>
      <c r="X110" s="37" t="e">
        <f t="shared" si="20"/>
        <v>#N/A</v>
      </c>
      <c r="Y110" s="38" t="e">
        <f t="shared" si="21"/>
        <v>#N/A</v>
      </c>
      <c r="Z110" s="57"/>
      <c r="AA110" s="57"/>
      <c r="AB110" s="57"/>
      <c r="AC110" s="18"/>
      <c r="AD110" s="18"/>
      <c r="AE110" s="18"/>
      <c r="AF110" s="18"/>
      <c r="AG110" s="18"/>
      <c r="AH110" s="18"/>
      <c r="AI110" s="18"/>
      <c r="AJ110" s="18"/>
    </row>
    <row r="111" spans="1:36" ht="15.75" thickBot="1" x14ac:dyDescent="0.3">
      <c r="A111" s="15">
        <v>97</v>
      </c>
      <c r="B111" s="88"/>
      <c r="C111" s="90"/>
      <c r="D111" s="90"/>
      <c r="E111" s="86" t="e">
        <f t="shared" si="11"/>
        <v>#N/A</v>
      </c>
      <c r="F111" s="86" t="e">
        <f t="shared" si="12"/>
        <v>#N/A</v>
      </c>
      <c r="G111" s="86" t="e">
        <f t="shared" si="13"/>
        <v>#N/A</v>
      </c>
      <c r="H111" s="87" t="e">
        <f t="shared" si="14"/>
        <v>#N/A</v>
      </c>
      <c r="I111" s="86" t="e">
        <f t="shared" si="15"/>
        <v>#N/A</v>
      </c>
      <c r="J111" s="86" t="e">
        <f t="shared" si="17"/>
        <v>#N/A</v>
      </c>
      <c r="K111" s="86" t="e">
        <f t="shared" si="18"/>
        <v>#N/A</v>
      </c>
      <c r="L111" s="87" t="e">
        <f t="shared" si="19"/>
        <v>#N/A</v>
      </c>
      <c r="M111" s="15" t="str">
        <f t="shared" si="16"/>
        <v/>
      </c>
      <c r="N111" s="36"/>
      <c r="O111" s="36"/>
      <c r="P111" s="36"/>
      <c r="Q111" s="36"/>
      <c r="R111" s="36"/>
      <c r="S111" s="36"/>
      <c r="T111" s="36"/>
      <c r="U111" s="36"/>
      <c r="V111" s="36"/>
      <c r="W111" s="36"/>
      <c r="X111" s="37" t="e">
        <f t="shared" si="20"/>
        <v>#N/A</v>
      </c>
      <c r="Y111" s="38" t="e">
        <f t="shared" si="21"/>
        <v>#N/A</v>
      </c>
      <c r="Z111" s="57"/>
      <c r="AA111" s="57"/>
      <c r="AB111" s="57"/>
      <c r="AC111" s="18"/>
      <c r="AD111" s="18"/>
      <c r="AE111" s="18"/>
      <c r="AF111" s="18"/>
      <c r="AG111" s="18"/>
      <c r="AH111" s="18"/>
      <c r="AI111" s="18"/>
      <c r="AJ111" s="18"/>
    </row>
    <row r="112" spans="1:36" ht="15.75" thickBot="1" x14ac:dyDescent="0.3">
      <c r="A112" s="15">
        <v>98</v>
      </c>
      <c r="B112" s="88"/>
      <c r="C112" s="90"/>
      <c r="D112" s="90"/>
      <c r="E112" s="86" t="e">
        <f t="shared" si="11"/>
        <v>#N/A</v>
      </c>
      <c r="F112" s="86" t="e">
        <f t="shared" si="12"/>
        <v>#N/A</v>
      </c>
      <c r="G112" s="86" t="e">
        <f t="shared" si="13"/>
        <v>#N/A</v>
      </c>
      <c r="H112" s="87" t="e">
        <f t="shared" si="14"/>
        <v>#N/A</v>
      </c>
      <c r="I112" s="86" t="e">
        <f t="shared" si="15"/>
        <v>#N/A</v>
      </c>
      <c r="J112" s="86" t="e">
        <f t="shared" si="17"/>
        <v>#N/A</v>
      </c>
      <c r="K112" s="86" t="e">
        <f t="shared" si="18"/>
        <v>#N/A</v>
      </c>
      <c r="L112" s="87" t="e">
        <f t="shared" si="19"/>
        <v>#N/A</v>
      </c>
      <c r="M112" s="15" t="str">
        <f t="shared" si="16"/>
        <v/>
      </c>
      <c r="N112" s="36"/>
      <c r="O112" s="5"/>
      <c r="P112" s="5"/>
      <c r="Q112" s="5"/>
      <c r="R112" s="5"/>
      <c r="S112" s="5"/>
      <c r="T112" s="5"/>
      <c r="U112" s="5"/>
      <c r="V112" s="5"/>
      <c r="W112" s="5"/>
      <c r="X112" s="37" t="e">
        <f t="shared" si="20"/>
        <v>#N/A</v>
      </c>
      <c r="Y112" s="38" t="e">
        <f t="shared" si="21"/>
        <v>#N/A</v>
      </c>
      <c r="Z112" s="57"/>
      <c r="AA112" s="57"/>
      <c r="AB112" s="57"/>
    </row>
    <row r="113" spans="1:28" ht="15.75" thickBot="1" x14ac:dyDescent="0.3">
      <c r="A113" s="15">
        <v>99</v>
      </c>
      <c r="B113" s="88"/>
      <c r="C113" s="90"/>
      <c r="D113" s="90"/>
      <c r="E113" s="86" t="e">
        <f t="shared" si="11"/>
        <v>#N/A</v>
      </c>
      <c r="F113" s="86" t="e">
        <f t="shared" si="12"/>
        <v>#N/A</v>
      </c>
      <c r="G113" s="86" t="e">
        <f t="shared" si="13"/>
        <v>#N/A</v>
      </c>
      <c r="H113" s="87" t="e">
        <f t="shared" si="14"/>
        <v>#N/A</v>
      </c>
      <c r="I113" s="86" t="e">
        <f t="shared" si="15"/>
        <v>#N/A</v>
      </c>
      <c r="J113" s="86" t="e">
        <f t="shared" si="17"/>
        <v>#N/A</v>
      </c>
      <c r="K113" s="86" t="e">
        <f t="shared" si="18"/>
        <v>#N/A</v>
      </c>
      <c r="L113" s="87" t="e">
        <f t="shared" si="19"/>
        <v>#N/A</v>
      </c>
      <c r="M113" s="15" t="str">
        <f t="shared" si="16"/>
        <v/>
      </c>
      <c r="N113" s="36"/>
      <c r="O113" s="9"/>
      <c r="P113" s="9"/>
      <c r="Q113" s="9"/>
      <c r="R113" s="5"/>
      <c r="S113" s="5"/>
      <c r="T113" s="5"/>
      <c r="U113" s="5"/>
      <c r="V113" s="5"/>
      <c r="W113" s="5"/>
      <c r="X113" s="37" t="e">
        <f t="shared" si="20"/>
        <v>#N/A</v>
      </c>
      <c r="Y113" s="38" t="e">
        <f t="shared" si="21"/>
        <v>#N/A</v>
      </c>
      <c r="Z113" s="57"/>
      <c r="AA113" s="57"/>
      <c r="AB113" s="57"/>
    </row>
    <row r="114" spans="1:28" ht="15.75" thickBot="1" x14ac:dyDescent="0.3">
      <c r="A114" s="15">
        <v>100</v>
      </c>
      <c r="B114" s="88"/>
      <c r="C114" s="90"/>
      <c r="D114" s="90"/>
      <c r="E114" s="86" t="e">
        <f t="shared" si="11"/>
        <v>#N/A</v>
      </c>
      <c r="F114" s="86" t="e">
        <f t="shared" si="12"/>
        <v>#N/A</v>
      </c>
      <c r="G114" s="86" t="e">
        <f t="shared" si="13"/>
        <v>#N/A</v>
      </c>
      <c r="H114" s="87" t="e">
        <f t="shared" si="14"/>
        <v>#N/A</v>
      </c>
      <c r="I114" s="86" t="e">
        <f t="shared" si="15"/>
        <v>#N/A</v>
      </c>
      <c r="J114" s="86" t="e">
        <f t="shared" si="17"/>
        <v>#N/A</v>
      </c>
      <c r="K114" s="86" t="e">
        <f t="shared" si="18"/>
        <v>#N/A</v>
      </c>
      <c r="L114" s="87" t="e">
        <f t="shared" si="19"/>
        <v>#N/A</v>
      </c>
      <c r="M114" s="15" t="str">
        <f t="shared" si="16"/>
        <v/>
      </c>
      <c r="N114" s="36"/>
      <c r="O114" s="9"/>
      <c r="P114" s="9"/>
      <c r="Q114" s="9"/>
      <c r="R114" s="5"/>
      <c r="S114" s="5"/>
      <c r="T114" s="5"/>
      <c r="U114" s="5"/>
      <c r="V114" s="5"/>
      <c r="W114" s="5"/>
      <c r="X114" s="37" t="e">
        <f t="shared" si="20"/>
        <v>#N/A</v>
      </c>
      <c r="Y114" s="38" t="e">
        <f t="shared" si="21"/>
        <v>#N/A</v>
      </c>
      <c r="Z114" s="57"/>
      <c r="AA114" s="57"/>
      <c r="AB114" s="57"/>
    </row>
    <row r="115" spans="1:28" x14ac:dyDescent="0.25">
      <c r="A115" s="5"/>
      <c r="B115" s="5"/>
      <c r="C115" s="5"/>
      <c r="D115" s="5"/>
      <c r="E115" s="5"/>
      <c r="F115" s="5"/>
      <c r="G115" s="5"/>
      <c r="H115" s="5"/>
      <c r="I115" s="5"/>
      <c r="J115" s="5"/>
      <c r="K115" s="5"/>
      <c r="L115" s="5"/>
      <c r="M115" s="5"/>
      <c r="N115" s="36"/>
      <c r="O115" s="5"/>
      <c r="P115" s="5"/>
      <c r="Q115" s="5"/>
      <c r="R115" s="5"/>
      <c r="S115" s="5"/>
      <c r="T115" s="5"/>
      <c r="U115" s="5"/>
      <c r="V115" s="5"/>
      <c r="W115" s="5"/>
      <c r="X115" s="50"/>
      <c r="Y115" s="50"/>
    </row>
    <row r="116" spans="1:28" x14ac:dyDescent="0.25">
      <c r="A116" s="247"/>
      <c r="N116" s="18"/>
    </row>
    <row r="117" spans="1:28" x14ac:dyDescent="0.25">
      <c r="N117" s="18"/>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7" spans="14:14" x14ac:dyDescent="0.25">
      <c r="N137" s="135"/>
    </row>
    <row r="138" spans="14:14" x14ac:dyDescent="0.25">
      <c r="N138" s="135"/>
    </row>
  </sheetData>
  <sheetProtection algorithmName="SHA-512" hashValue="UpuyURPxj9iknpsN+/gbuKs++zL9rZ/VybRMppJKmx5DO0Xq7X0xi8xXvtdTVvAnfPCjD5ZBB6+3zNMZHSidfQ==" saltValue="90OeMwep0nhbx2gySIfHZQ==" spinCount="100000" sheet="1" scenarios="1" formatCells="0"/>
  <mergeCells count="6">
    <mergeCell ref="N59:O59"/>
    <mergeCell ref="C7:D7"/>
    <mergeCell ref="C8:D8"/>
    <mergeCell ref="C11:D11"/>
    <mergeCell ref="E13:H13"/>
    <mergeCell ref="I13:L13"/>
  </mergeCells>
  <conditionalFormatting sqref="E16">
    <cfRule type="cellIs" dxfId="397" priority="592" stopIfTrue="1" operator="greaterThan">
      <formula>$H$16</formula>
    </cfRule>
    <cfRule type="cellIs" dxfId="396" priority="593" stopIfTrue="1" operator="lessThan">
      <formula>$G$16</formula>
    </cfRule>
  </conditionalFormatting>
  <conditionalFormatting sqref="E17">
    <cfRule type="cellIs" dxfId="395" priority="590" stopIfTrue="1" operator="greaterThan">
      <formula>$H$17</formula>
    </cfRule>
    <cfRule type="cellIs" dxfId="394" priority="591" stopIfTrue="1" operator="lessThan">
      <formula>$G$17</formula>
    </cfRule>
  </conditionalFormatting>
  <conditionalFormatting sqref="E19">
    <cfRule type="cellIs" dxfId="393" priority="587" stopIfTrue="1" operator="greaterThan">
      <formula>$H$19</formula>
    </cfRule>
    <cfRule type="cellIs" dxfId="392" priority="588" stopIfTrue="1" operator="lessThan">
      <formula>$G$19</formula>
    </cfRule>
  </conditionalFormatting>
  <conditionalFormatting sqref="E20">
    <cfRule type="cellIs" dxfId="391" priority="585" stopIfTrue="1" operator="greaterThan">
      <formula>$H$20</formula>
    </cfRule>
    <cfRule type="cellIs" dxfId="390" priority="586" stopIfTrue="1" operator="lessThan">
      <formula>$G$20</formula>
    </cfRule>
  </conditionalFormatting>
  <conditionalFormatting sqref="E21">
    <cfRule type="cellIs" dxfId="389" priority="583" stopIfTrue="1" operator="greaterThan">
      <formula>$H$21</formula>
    </cfRule>
    <cfRule type="cellIs" dxfId="388" priority="584" stopIfTrue="1" operator="lessThan">
      <formula>$G$21</formula>
    </cfRule>
  </conditionalFormatting>
  <conditionalFormatting sqref="E22">
    <cfRule type="cellIs" dxfId="387" priority="581" stopIfTrue="1" operator="greaterThan">
      <formula>$H$22</formula>
    </cfRule>
    <cfRule type="cellIs" dxfId="386" priority="582" stopIfTrue="1" operator="lessThan">
      <formula>$G$22</formula>
    </cfRule>
  </conditionalFormatting>
  <conditionalFormatting sqref="E18">
    <cfRule type="cellIs" dxfId="385" priority="579" stopIfTrue="1" operator="greaterThan">
      <formula>$H$18</formula>
    </cfRule>
    <cfRule type="cellIs" dxfId="384" priority="580" stopIfTrue="1" operator="lessThan">
      <formula>$G$18</formula>
    </cfRule>
  </conditionalFormatting>
  <conditionalFormatting sqref="E114">
    <cfRule type="cellIs" dxfId="383" priority="577" stopIfTrue="1" operator="greaterThan">
      <formula>$H$114</formula>
    </cfRule>
    <cfRule type="cellIs" dxfId="382" priority="578" stopIfTrue="1" operator="lessThan">
      <formula>$G$114</formula>
    </cfRule>
  </conditionalFormatting>
  <conditionalFormatting sqref="E113">
    <cfRule type="cellIs" dxfId="381" priority="575" stopIfTrue="1" operator="greaterThan">
      <formula>$H$113</formula>
    </cfRule>
    <cfRule type="cellIs" dxfId="380" priority="576" stopIfTrue="1" operator="lessThan">
      <formula>$G$113</formula>
    </cfRule>
  </conditionalFormatting>
  <conditionalFormatting sqref="E112">
    <cfRule type="cellIs" dxfId="379" priority="573" stopIfTrue="1" operator="greaterThan">
      <formula>$H$112</formula>
    </cfRule>
    <cfRule type="cellIs" dxfId="378" priority="574" stopIfTrue="1" operator="lessThan">
      <formula>$G$112</formula>
    </cfRule>
  </conditionalFormatting>
  <conditionalFormatting sqref="E111">
    <cfRule type="cellIs" dxfId="377" priority="571" stopIfTrue="1" operator="greaterThan">
      <formula>$H$111</formula>
    </cfRule>
    <cfRule type="cellIs" dxfId="376" priority="572" stopIfTrue="1" operator="lessThan">
      <formula>$G$111</formula>
    </cfRule>
  </conditionalFormatting>
  <conditionalFormatting sqref="E110">
    <cfRule type="cellIs" dxfId="375" priority="569" stopIfTrue="1" operator="greaterThan">
      <formula>$H$110</formula>
    </cfRule>
    <cfRule type="cellIs" dxfId="374" priority="570" stopIfTrue="1" operator="lessThan">
      <formula>$G$110</formula>
    </cfRule>
  </conditionalFormatting>
  <conditionalFormatting sqref="E109">
    <cfRule type="cellIs" dxfId="373" priority="567" stopIfTrue="1" operator="greaterThan">
      <formula>$H$109</formula>
    </cfRule>
    <cfRule type="cellIs" dxfId="372" priority="568" stopIfTrue="1" operator="lessThan">
      <formula>$G$109</formula>
    </cfRule>
  </conditionalFormatting>
  <conditionalFormatting sqref="E108">
    <cfRule type="cellIs" dxfId="371" priority="565" stopIfTrue="1" operator="greaterThan">
      <formula>$H$108</formula>
    </cfRule>
    <cfRule type="cellIs" dxfId="370" priority="566" stopIfTrue="1" operator="lessThan">
      <formula>$G$108</formula>
    </cfRule>
  </conditionalFormatting>
  <conditionalFormatting sqref="E107">
    <cfRule type="cellIs" dxfId="369" priority="563" stopIfTrue="1" operator="greaterThan">
      <formula>$H$107</formula>
    </cfRule>
    <cfRule type="cellIs" dxfId="368" priority="564" stopIfTrue="1" operator="lessThan">
      <formula>$G$107</formula>
    </cfRule>
  </conditionalFormatting>
  <conditionalFormatting sqref="E106">
    <cfRule type="cellIs" dxfId="367" priority="561" stopIfTrue="1" operator="greaterThan">
      <formula>$H$106</formula>
    </cfRule>
    <cfRule type="cellIs" dxfId="366" priority="562" stopIfTrue="1" operator="lessThan">
      <formula>$G$106</formula>
    </cfRule>
  </conditionalFormatting>
  <conditionalFormatting sqref="E105">
    <cfRule type="cellIs" dxfId="365" priority="559" stopIfTrue="1" operator="greaterThan">
      <formula>$H$105</formula>
    </cfRule>
    <cfRule type="cellIs" dxfId="364" priority="560" stopIfTrue="1" operator="lessThan">
      <formula>$G$105</formula>
    </cfRule>
  </conditionalFormatting>
  <conditionalFormatting sqref="E104">
    <cfRule type="cellIs" dxfId="363" priority="557" stopIfTrue="1" operator="greaterThan">
      <formula>$H$104</formula>
    </cfRule>
    <cfRule type="cellIs" dxfId="362" priority="558" stopIfTrue="1" operator="lessThan">
      <formula>$G$104</formula>
    </cfRule>
  </conditionalFormatting>
  <conditionalFormatting sqref="E103">
    <cfRule type="cellIs" dxfId="361" priority="555" stopIfTrue="1" operator="greaterThan">
      <formula>$H$103</formula>
    </cfRule>
    <cfRule type="cellIs" dxfId="360" priority="556" stopIfTrue="1" operator="lessThan">
      <formula>$G$103</formula>
    </cfRule>
  </conditionalFormatting>
  <conditionalFormatting sqref="E102">
    <cfRule type="cellIs" dxfId="359" priority="553" stopIfTrue="1" operator="greaterThan">
      <formula>$H$102</formula>
    </cfRule>
    <cfRule type="cellIs" dxfId="358" priority="554" stopIfTrue="1" operator="lessThan">
      <formula>$G$102</formula>
    </cfRule>
  </conditionalFormatting>
  <conditionalFormatting sqref="E101">
    <cfRule type="cellIs" dxfId="357" priority="551" stopIfTrue="1" operator="greaterThan">
      <formula>$H$101</formula>
    </cfRule>
    <cfRule type="cellIs" dxfId="356" priority="552" stopIfTrue="1" operator="lessThan">
      <formula>$G$101</formula>
    </cfRule>
  </conditionalFormatting>
  <conditionalFormatting sqref="E100">
    <cfRule type="cellIs" dxfId="355" priority="549" stopIfTrue="1" operator="greaterThan">
      <formula>$H$100</formula>
    </cfRule>
    <cfRule type="cellIs" dxfId="354" priority="550" stopIfTrue="1" operator="lessThan">
      <formula>$G$100</formula>
    </cfRule>
  </conditionalFormatting>
  <conditionalFormatting sqref="E99">
    <cfRule type="cellIs" dxfId="353" priority="547" stopIfTrue="1" operator="greaterThan">
      <formula>$H$99</formula>
    </cfRule>
    <cfRule type="cellIs" dxfId="352" priority="548" stopIfTrue="1" operator="lessThan">
      <formula>$G$99</formula>
    </cfRule>
  </conditionalFormatting>
  <conditionalFormatting sqref="E98">
    <cfRule type="cellIs" dxfId="351" priority="545" stopIfTrue="1" operator="greaterThan">
      <formula>$H$98</formula>
    </cfRule>
    <cfRule type="cellIs" dxfId="350" priority="546" stopIfTrue="1" operator="lessThan">
      <formula>$G$98</formula>
    </cfRule>
  </conditionalFormatting>
  <conditionalFormatting sqref="E97">
    <cfRule type="cellIs" dxfId="349" priority="543" stopIfTrue="1" operator="greaterThan">
      <formula>$H$97</formula>
    </cfRule>
    <cfRule type="cellIs" dxfId="348" priority="544" stopIfTrue="1" operator="lessThan">
      <formula>$G$97</formula>
    </cfRule>
  </conditionalFormatting>
  <conditionalFormatting sqref="E96">
    <cfRule type="cellIs" dxfId="347" priority="541" stopIfTrue="1" operator="greaterThan">
      <formula>$H$96</formula>
    </cfRule>
    <cfRule type="cellIs" dxfId="346" priority="542" stopIfTrue="1" operator="lessThan">
      <formula>$G$96</formula>
    </cfRule>
  </conditionalFormatting>
  <conditionalFormatting sqref="E95">
    <cfRule type="cellIs" dxfId="345" priority="539" stopIfTrue="1" operator="greaterThan">
      <formula>$H$95</formula>
    </cfRule>
    <cfRule type="cellIs" dxfId="344" priority="540" stopIfTrue="1" operator="lessThan">
      <formula>$G$95</formula>
    </cfRule>
  </conditionalFormatting>
  <conditionalFormatting sqref="E94">
    <cfRule type="cellIs" dxfId="343" priority="537" stopIfTrue="1" operator="greaterThan">
      <formula>$H$94</formula>
    </cfRule>
    <cfRule type="cellIs" dxfId="342" priority="538" stopIfTrue="1" operator="lessThan">
      <formula>$G$94</formula>
    </cfRule>
  </conditionalFormatting>
  <conditionalFormatting sqref="E93">
    <cfRule type="cellIs" dxfId="341" priority="535" stopIfTrue="1" operator="greaterThan">
      <formula>$H$93</formula>
    </cfRule>
    <cfRule type="cellIs" dxfId="340" priority="536" stopIfTrue="1" operator="lessThan">
      <formula>$G$93</formula>
    </cfRule>
  </conditionalFormatting>
  <conditionalFormatting sqref="E92">
    <cfRule type="cellIs" dxfId="339" priority="533" stopIfTrue="1" operator="greaterThan">
      <formula>$H$92</formula>
    </cfRule>
    <cfRule type="cellIs" dxfId="338" priority="534" stopIfTrue="1" operator="lessThan">
      <formula>$G$92</formula>
    </cfRule>
  </conditionalFormatting>
  <conditionalFormatting sqref="E91">
    <cfRule type="cellIs" dxfId="337" priority="531" stopIfTrue="1" operator="greaterThan">
      <formula>$H$91</formula>
    </cfRule>
    <cfRule type="cellIs" dxfId="336" priority="532" stopIfTrue="1" operator="lessThan">
      <formula>$G$91</formula>
    </cfRule>
  </conditionalFormatting>
  <conditionalFormatting sqref="E90">
    <cfRule type="cellIs" dxfId="335" priority="529" stopIfTrue="1" operator="greaterThan">
      <formula>$H$90</formula>
    </cfRule>
    <cfRule type="cellIs" dxfId="334" priority="530" stopIfTrue="1" operator="lessThan">
      <formula>$G$90</formula>
    </cfRule>
  </conditionalFormatting>
  <conditionalFormatting sqref="E89">
    <cfRule type="cellIs" dxfId="333" priority="527" stopIfTrue="1" operator="greaterThan">
      <formula>$H$89</formula>
    </cfRule>
    <cfRule type="cellIs" dxfId="332" priority="528" stopIfTrue="1" operator="lessThan">
      <formula>$G$89</formula>
    </cfRule>
  </conditionalFormatting>
  <conditionalFormatting sqref="E88">
    <cfRule type="cellIs" dxfId="331" priority="525" stopIfTrue="1" operator="greaterThan">
      <formula>$H$88</formula>
    </cfRule>
    <cfRule type="cellIs" dxfId="330" priority="526" stopIfTrue="1" operator="lessThan">
      <formula>$G$88</formula>
    </cfRule>
  </conditionalFormatting>
  <conditionalFormatting sqref="E87">
    <cfRule type="cellIs" dxfId="329" priority="523" stopIfTrue="1" operator="greaterThan">
      <formula>$H$87</formula>
    </cfRule>
    <cfRule type="cellIs" dxfId="328" priority="524" stopIfTrue="1" operator="lessThan">
      <formula>$G$87</formula>
    </cfRule>
  </conditionalFormatting>
  <conditionalFormatting sqref="E86">
    <cfRule type="cellIs" dxfId="327" priority="521" stopIfTrue="1" operator="greaterThan">
      <formula>$H$86</formula>
    </cfRule>
    <cfRule type="cellIs" dxfId="326" priority="522" stopIfTrue="1" operator="lessThan">
      <formula>$G$86</formula>
    </cfRule>
  </conditionalFormatting>
  <conditionalFormatting sqref="E85">
    <cfRule type="cellIs" dxfId="325" priority="519" stopIfTrue="1" operator="greaterThan">
      <formula>$H$85</formula>
    </cfRule>
    <cfRule type="cellIs" dxfId="324" priority="520" stopIfTrue="1" operator="lessThan">
      <formula>$G$85</formula>
    </cfRule>
  </conditionalFormatting>
  <conditionalFormatting sqref="E84">
    <cfRule type="cellIs" dxfId="323" priority="517" stopIfTrue="1" operator="greaterThan">
      <formula>$H$84</formula>
    </cfRule>
    <cfRule type="cellIs" dxfId="322" priority="518" stopIfTrue="1" operator="lessThan">
      <formula>$G$84</formula>
    </cfRule>
  </conditionalFormatting>
  <conditionalFormatting sqref="E83">
    <cfRule type="cellIs" dxfId="321" priority="515" stopIfTrue="1" operator="greaterThan">
      <formula>$H$83</formula>
    </cfRule>
    <cfRule type="cellIs" dxfId="320" priority="516" stopIfTrue="1" operator="lessThan">
      <formula>$G$83</formula>
    </cfRule>
  </conditionalFormatting>
  <conditionalFormatting sqref="E82">
    <cfRule type="cellIs" dxfId="319" priority="513" stopIfTrue="1" operator="greaterThan">
      <formula>$H$82</formula>
    </cfRule>
    <cfRule type="cellIs" dxfId="318" priority="514" stopIfTrue="1" operator="lessThan">
      <formula>$G$82</formula>
    </cfRule>
  </conditionalFormatting>
  <conditionalFormatting sqref="E81">
    <cfRule type="cellIs" dxfId="317" priority="511" stopIfTrue="1" operator="greaterThan">
      <formula>$H$81</formula>
    </cfRule>
    <cfRule type="cellIs" dxfId="316" priority="512" stopIfTrue="1" operator="lessThan">
      <formula>$G$81</formula>
    </cfRule>
  </conditionalFormatting>
  <conditionalFormatting sqref="E80">
    <cfRule type="cellIs" dxfId="315" priority="509" stopIfTrue="1" operator="greaterThan">
      <formula>$H$80</formula>
    </cfRule>
    <cfRule type="cellIs" dxfId="314" priority="510" stopIfTrue="1" operator="lessThan">
      <formula>$G$80</formula>
    </cfRule>
  </conditionalFormatting>
  <conditionalFormatting sqref="E79">
    <cfRule type="cellIs" dxfId="313" priority="507" stopIfTrue="1" operator="greaterThan">
      <formula>$H$79</formula>
    </cfRule>
    <cfRule type="cellIs" dxfId="312" priority="508" stopIfTrue="1" operator="lessThan">
      <formula>$G$79</formula>
    </cfRule>
  </conditionalFormatting>
  <conditionalFormatting sqref="E78">
    <cfRule type="cellIs" dxfId="311" priority="505" stopIfTrue="1" operator="greaterThan">
      <formula>$H$78</formula>
    </cfRule>
    <cfRule type="cellIs" dxfId="310" priority="506" stopIfTrue="1" operator="lessThan">
      <formula>$G$78</formula>
    </cfRule>
  </conditionalFormatting>
  <conditionalFormatting sqref="E77">
    <cfRule type="cellIs" dxfId="309" priority="502" stopIfTrue="1" operator="greaterThan">
      <formula>$H$77</formula>
    </cfRule>
    <cfRule type="cellIs" dxfId="308" priority="503" stopIfTrue="1" operator="lessThan">
      <formula>$G$77</formula>
    </cfRule>
  </conditionalFormatting>
  <conditionalFormatting sqref="E76">
    <cfRule type="cellIs" dxfId="307" priority="500" stopIfTrue="1" operator="greaterThan">
      <formula>$H$76</formula>
    </cfRule>
    <cfRule type="cellIs" dxfId="306" priority="501" stopIfTrue="1" operator="lessThan">
      <formula>$G$76</formula>
    </cfRule>
  </conditionalFormatting>
  <conditionalFormatting sqref="E23">
    <cfRule type="cellIs" dxfId="305" priority="498" stopIfTrue="1" operator="greaterThan">
      <formula>$H$23</formula>
    </cfRule>
    <cfRule type="cellIs" dxfId="304" priority="499" stopIfTrue="1" operator="lessThan">
      <formula>$G$23</formula>
    </cfRule>
  </conditionalFormatting>
  <conditionalFormatting sqref="E24">
    <cfRule type="cellIs" dxfId="303" priority="496" stopIfTrue="1" operator="greaterThan">
      <formula>$H$24</formula>
    </cfRule>
    <cfRule type="cellIs" dxfId="302" priority="497" stopIfTrue="1" operator="lessThan">
      <formula>$G$24</formula>
    </cfRule>
  </conditionalFormatting>
  <conditionalFormatting sqref="E25">
    <cfRule type="cellIs" dxfId="301" priority="494" stopIfTrue="1" operator="greaterThan">
      <formula>$H$25</formula>
    </cfRule>
    <cfRule type="cellIs" dxfId="300" priority="495" stopIfTrue="1" operator="lessThan">
      <formula>$G$25</formula>
    </cfRule>
  </conditionalFormatting>
  <conditionalFormatting sqref="E26">
    <cfRule type="cellIs" dxfId="299" priority="492" stopIfTrue="1" operator="greaterThan">
      <formula>$H$26</formula>
    </cfRule>
    <cfRule type="cellIs" dxfId="298" priority="493" stopIfTrue="1" operator="lessThan">
      <formula>$G$26</formula>
    </cfRule>
  </conditionalFormatting>
  <conditionalFormatting sqref="E27">
    <cfRule type="cellIs" dxfId="297" priority="490" stopIfTrue="1" operator="greaterThan">
      <formula>$H$27</formula>
    </cfRule>
    <cfRule type="cellIs" dxfId="296" priority="491" stopIfTrue="1" operator="lessThan">
      <formula>$G$27</formula>
    </cfRule>
  </conditionalFormatting>
  <conditionalFormatting sqref="E28">
    <cfRule type="cellIs" dxfId="295" priority="488" stopIfTrue="1" operator="greaterThan">
      <formula>$H$28</formula>
    </cfRule>
    <cfRule type="cellIs" dxfId="294" priority="489" stopIfTrue="1" operator="lessThan">
      <formula>$G$28</formula>
    </cfRule>
  </conditionalFormatting>
  <conditionalFormatting sqref="E29">
    <cfRule type="cellIs" dxfId="293" priority="486" stopIfTrue="1" operator="greaterThan">
      <formula>$H$29</formula>
    </cfRule>
    <cfRule type="cellIs" dxfId="292" priority="487" stopIfTrue="1" operator="lessThan">
      <formula>$G$29</formula>
    </cfRule>
  </conditionalFormatting>
  <conditionalFormatting sqref="E31">
    <cfRule type="cellIs" dxfId="291" priority="484" stopIfTrue="1" operator="greaterThan">
      <formula>$H$31</formula>
    </cfRule>
    <cfRule type="cellIs" dxfId="290" priority="485" stopIfTrue="1" operator="lessThan">
      <formula>$G$31</formula>
    </cfRule>
  </conditionalFormatting>
  <conditionalFormatting sqref="E30">
    <cfRule type="cellIs" dxfId="289" priority="482" stopIfTrue="1" operator="greaterThan">
      <formula>$H$30</formula>
    </cfRule>
    <cfRule type="cellIs" dxfId="288" priority="483" stopIfTrue="1" operator="lessThan">
      <formula>$G$30</formula>
    </cfRule>
  </conditionalFormatting>
  <conditionalFormatting sqref="E32">
    <cfRule type="cellIs" dxfId="287" priority="480" stopIfTrue="1" operator="greaterThan">
      <formula>$H$32</formula>
    </cfRule>
    <cfRule type="cellIs" dxfId="286" priority="481" stopIfTrue="1" operator="lessThan">
      <formula>$G$32</formula>
    </cfRule>
  </conditionalFormatting>
  <conditionalFormatting sqref="E33">
    <cfRule type="cellIs" dxfId="285" priority="478" stopIfTrue="1" operator="greaterThan">
      <formula>$H$33</formula>
    </cfRule>
    <cfRule type="cellIs" dxfId="284" priority="479" stopIfTrue="1" operator="lessThan">
      <formula>$G$33</formula>
    </cfRule>
  </conditionalFormatting>
  <conditionalFormatting sqref="E35">
    <cfRule type="cellIs" dxfId="283" priority="476" stopIfTrue="1" operator="greaterThan">
      <formula>$H$35</formula>
    </cfRule>
    <cfRule type="cellIs" dxfId="282" priority="477" stopIfTrue="1" operator="lessThan">
      <formula>$G$35</formula>
    </cfRule>
  </conditionalFormatting>
  <conditionalFormatting sqref="E34">
    <cfRule type="cellIs" dxfId="281" priority="474" stopIfTrue="1" operator="greaterThan">
      <formula>$H$34</formula>
    </cfRule>
    <cfRule type="cellIs" dxfId="280" priority="475" stopIfTrue="1" operator="lessThan">
      <formula>$G$34</formula>
    </cfRule>
  </conditionalFormatting>
  <conditionalFormatting sqref="E75">
    <cfRule type="cellIs" dxfId="279" priority="467" stopIfTrue="1" operator="greaterThan">
      <formula>$H$75</formula>
    </cfRule>
    <cfRule type="cellIs" dxfId="278" priority="468" stopIfTrue="1" operator="lessThan">
      <formula>$G$75</formula>
    </cfRule>
  </conditionalFormatting>
  <conditionalFormatting sqref="E74">
    <cfRule type="cellIs" dxfId="277" priority="465" stopIfTrue="1" operator="greaterThan">
      <formula>$H$74</formula>
    </cfRule>
    <cfRule type="cellIs" dxfId="276" priority="466" stopIfTrue="1" operator="lessThan">
      <formula>$G$74</formula>
    </cfRule>
  </conditionalFormatting>
  <conditionalFormatting sqref="E73">
    <cfRule type="cellIs" dxfId="275" priority="463" stopIfTrue="1" operator="greaterThan">
      <formula>$H$73</formula>
    </cfRule>
    <cfRule type="cellIs" dxfId="274" priority="464" stopIfTrue="1" operator="lessThan">
      <formula>$G$73</formula>
    </cfRule>
  </conditionalFormatting>
  <conditionalFormatting sqref="E72">
    <cfRule type="cellIs" dxfId="273" priority="461" stopIfTrue="1" operator="greaterThan">
      <formula>$H$72</formula>
    </cfRule>
    <cfRule type="cellIs" dxfId="272" priority="462" stopIfTrue="1" operator="lessThan">
      <formula>$G$72</formula>
    </cfRule>
  </conditionalFormatting>
  <conditionalFormatting sqref="E71">
    <cfRule type="cellIs" dxfId="271" priority="459" stopIfTrue="1" operator="greaterThan">
      <formula>$H$71</formula>
    </cfRule>
    <cfRule type="cellIs" dxfId="270" priority="460" stopIfTrue="1" operator="lessThan">
      <formula>$G$71</formula>
    </cfRule>
  </conditionalFormatting>
  <conditionalFormatting sqref="E70">
    <cfRule type="cellIs" dxfId="269" priority="457" stopIfTrue="1" operator="greaterThan">
      <formula>$H$70</formula>
    </cfRule>
    <cfRule type="cellIs" dxfId="268" priority="458" stopIfTrue="1" operator="lessThan">
      <formula>$G$70</formula>
    </cfRule>
  </conditionalFormatting>
  <conditionalFormatting sqref="E69">
    <cfRule type="cellIs" dxfId="267" priority="455" stopIfTrue="1" operator="greaterThan">
      <formula>$H$69</formula>
    </cfRule>
    <cfRule type="cellIs" dxfId="266" priority="456" stopIfTrue="1" operator="lessThan">
      <formula>$G$69</formula>
    </cfRule>
  </conditionalFormatting>
  <conditionalFormatting sqref="E68">
    <cfRule type="cellIs" dxfId="265" priority="453" stopIfTrue="1" operator="greaterThan">
      <formula>$H$68</formula>
    </cfRule>
    <cfRule type="cellIs" dxfId="264" priority="454" stopIfTrue="1" operator="lessThan">
      <formula>$G$68</formula>
    </cfRule>
  </conditionalFormatting>
  <conditionalFormatting sqref="E67">
    <cfRule type="cellIs" dxfId="263" priority="451" stopIfTrue="1" operator="greaterThan">
      <formula>$H$67</formula>
    </cfRule>
    <cfRule type="cellIs" dxfId="262" priority="452" stopIfTrue="1" operator="lessThan">
      <formula>$G$67</formula>
    </cfRule>
  </conditionalFormatting>
  <conditionalFormatting sqref="E66">
    <cfRule type="cellIs" dxfId="261" priority="449" stopIfTrue="1" operator="greaterThan">
      <formula>$H$66</formula>
    </cfRule>
    <cfRule type="cellIs" dxfId="260" priority="450" stopIfTrue="1" operator="lessThan">
      <formula>$G$66</formula>
    </cfRule>
  </conditionalFormatting>
  <conditionalFormatting sqref="E65">
    <cfRule type="cellIs" dxfId="259" priority="447" stopIfTrue="1" operator="greaterThan">
      <formula>$H$65</formula>
    </cfRule>
    <cfRule type="cellIs" dxfId="258" priority="448" stopIfTrue="1" operator="lessThan">
      <formula>$G$65</formula>
    </cfRule>
  </conditionalFormatting>
  <conditionalFormatting sqref="E64">
    <cfRule type="cellIs" dxfId="257" priority="445" stopIfTrue="1" operator="greaterThan">
      <formula>$H$64</formula>
    </cfRule>
    <cfRule type="cellIs" dxfId="256" priority="446" stopIfTrue="1" operator="lessThan">
      <formula>$G$64</formula>
    </cfRule>
  </conditionalFormatting>
  <conditionalFormatting sqref="E63">
    <cfRule type="cellIs" dxfId="255" priority="443" stopIfTrue="1" operator="greaterThan">
      <formula>$H$63</formula>
    </cfRule>
    <cfRule type="cellIs" dxfId="254" priority="444" stopIfTrue="1" operator="lessThan">
      <formula>$G$63</formula>
    </cfRule>
  </conditionalFormatting>
  <conditionalFormatting sqref="E62">
    <cfRule type="cellIs" dxfId="253" priority="441" stopIfTrue="1" operator="greaterThan">
      <formula>$H$62</formula>
    </cfRule>
    <cfRule type="cellIs" dxfId="252" priority="442" stopIfTrue="1" operator="lessThan">
      <formula>$G$62</formula>
    </cfRule>
  </conditionalFormatting>
  <conditionalFormatting sqref="E61">
    <cfRule type="cellIs" dxfId="251" priority="439" stopIfTrue="1" operator="greaterThan">
      <formula>$H$61</formula>
    </cfRule>
    <cfRule type="cellIs" dxfId="250" priority="440" stopIfTrue="1" operator="lessThan">
      <formula>$G$61</formula>
    </cfRule>
  </conditionalFormatting>
  <conditionalFormatting sqref="E60">
    <cfRule type="cellIs" dxfId="249" priority="437" stopIfTrue="1" operator="greaterThan">
      <formula>$H$60</formula>
    </cfRule>
    <cfRule type="cellIs" dxfId="248" priority="438" stopIfTrue="1" operator="lessThan">
      <formula>$G$60</formula>
    </cfRule>
  </conditionalFormatting>
  <conditionalFormatting sqref="E59">
    <cfRule type="cellIs" dxfId="247" priority="435" stopIfTrue="1" operator="greaterThan">
      <formula>$H$59</formula>
    </cfRule>
    <cfRule type="cellIs" dxfId="246" priority="436" stopIfTrue="1" operator="lessThan">
      <formula>$G$59</formula>
    </cfRule>
  </conditionalFormatting>
  <conditionalFormatting sqref="E58">
    <cfRule type="cellIs" dxfId="245" priority="433" stopIfTrue="1" operator="greaterThan">
      <formula>$H$58</formula>
    </cfRule>
    <cfRule type="cellIs" dxfId="244" priority="434" stopIfTrue="1" operator="lessThan">
      <formula>$G$58</formula>
    </cfRule>
  </conditionalFormatting>
  <conditionalFormatting sqref="E57">
    <cfRule type="cellIs" dxfId="243" priority="431" stopIfTrue="1" operator="greaterThan">
      <formula>$H$57</formula>
    </cfRule>
    <cfRule type="cellIs" dxfId="242" priority="432" stopIfTrue="1" operator="lessThan">
      <formula>$G$57</formula>
    </cfRule>
  </conditionalFormatting>
  <conditionalFormatting sqref="E56">
    <cfRule type="cellIs" dxfId="241" priority="429" stopIfTrue="1" operator="greaterThan">
      <formula>$H$56</formula>
    </cfRule>
    <cfRule type="cellIs" dxfId="240" priority="430" stopIfTrue="1" operator="lessThan">
      <formula>$G$56</formula>
    </cfRule>
  </conditionalFormatting>
  <conditionalFormatting sqref="E55">
    <cfRule type="cellIs" dxfId="239" priority="427" stopIfTrue="1" operator="greaterThan">
      <formula>$H$55</formula>
    </cfRule>
    <cfRule type="cellIs" dxfId="238" priority="428" stopIfTrue="1" operator="lessThan">
      <formula>$G$55</formula>
    </cfRule>
  </conditionalFormatting>
  <conditionalFormatting sqref="E54">
    <cfRule type="cellIs" dxfId="237" priority="425" stopIfTrue="1" operator="greaterThan">
      <formula>$H$54</formula>
    </cfRule>
    <cfRule type="cellIs" dxfId="236" priority="426" stopIfTrue="1" operator="lessThan">
      <formula>$G$54</formula>
    </cfRule>
  </conditionalFormatting>
  <conditionalFormatting sqref="E53">
    <cfRule type="cellIs" dxfId="235" priority="423" stopIfTrue="1" operator="greaterThan">
      <formula>$H$53</formula>
    </cfRule>
    <cfRule type="cellIs" dxfId="234" priority="424" stopIfTrue="1" operator="lessThan">
      <formula>$G$53</formula>
    </cfRule>
  </conditionalFormatting>
  <conditionalFormatting sqref="E52">
    <cfRule type="cellIs" dxfId="233" priority="421" stopIfTrue="1" operator="greaterThan">
      <formula>$H$52</formula>
    </cfRule>
    <cfRule type="cellIs" dxfId="232" priority="422" stopIfTrue="1" operator="lessThan">
      <formula>$G$52</formula>
    </cfRule>
  </conditionalFormatting>
  <conditionalFormatting sqref="E51">
    <cfRule type="cellIs" dxfId="231" priority="419" stopIfTrue="1" operator="greaterThan">
      <formula>$H$51</formula>
    </cfRule>
    <cfRule type="cellIs" dxfId="230" priority="420" stopIfTrue="1" operator="lessThan">
      <formula>$G$51</formula>
    </cfRule>
  </conditionalFormatting>
  <conditionalFormatting sqref="E50">
    <cfRule type="cellIs" dxfId="229" priority="417" stopIfTrue="1" operator="greaterThan">
      <formula>$H$50</formula>
    </cfRule>
    <cfRule type="cellIs" dxfId="228" priority="418" stopIfTrue="1" operator="lessThan">
      <formula>$G$50</formula>
    </cfRule>
  </conditionalFormatting>
  <conditionalFormatting sqref="E49">
    <cfRule type="cellIs" dxfId="227" priority="415" stopIfTrue="1" operator="greaterThan">
      <formula>$H$49</formula>
    </cfRule>
    <cfRule type="cellIs" dxfId="226" priority="416" stopIfTrue="1" operator="lessThan">
      <formula>$G$49</formula>
    </cfRule>
  </conditionalFormatting>
  <conditionalFormatting sqref="E48">
    <cfRule type="cellIs" dxfId="225" priority="413" stopIfTrue="1" operator="greaterThan">
      <formula>$H$48</formula>
    </cfRule>
    <cfRule type="cellIs" dxfId="224" priority="414" stopIfTrue="1" operator="lessThan">
      <formula>$G$48</formula>
    </cfRule>
  </conditionalFormatting>
  <conditionalFormatting sqref="E47">
    <cfRule type="cellIs" dxfId="223" priority="411" stopIfTrue="1" operator="greaterThan">
      <formula>$H$47</formula>
    </cfRule>
    <cfRule type="cellIs" dxfId="222" priority="412" stopIfTrue="1" operator="lessThan">
      <formula>$G$47</formula>
    </cfRule>
  </conditionalFormatting>
  <conditionalFormatting sqref="E46">
    <cfRule type="cellIs" dxfId="221" priority="409" stopIfTrue="1" operator="greaterThan">
      <formula>$H$46</formula>
    </cfRule>
    <cfRule type="cellIs" dxfId="220" priority="410" stopIfTrue="1" operator="lessThan">
      <formula>$G$46</formula>
    </cfRule>
  </conditionalFormatting>
  <conditionalFormatting sqref="E45">
    <cfRule type="cellIs" dxfId="219" priority="407" stopIfTrue="1" operator="greaterThan">
      <formula>$H$45</formula>
    </cfRule>
    <cfRule type="cellIs" dxfId="218" priority="408" stopIfTrue="1" operator="lessThan">
      <formula>$G$45</formula>
    </cfRule>
  </conditionalFormatting>
  <conditionalFormatting sqref="E44">
    <cfRule type="cellIs" dxfId="217" priority="405" stopIfTrue="1" operator="greaterThan">
      <formula>$H$44</formula>
    </cfRule>
    <cfRule type="cellIs" dxfId="216" priority="406" stopIfTrue="1" operator="lessThan">
      <formula>$G$44</formula>
    </cfRule>
  </conditionalFormatting>
  <conditionalFormatting sqref="E43">
    <cfRule type="cellIs" dxfId="215" priority="403" stopIfTrue="1" operator="greaterThan">
      <formula>$H$43</formula>
    </cfRule>
    <cfRule type="cellIs" dxfId="214" priority="404" stopIfTrue="1" operator="lessThan">
      <formula>$G$43</formula>
    </cfRule>
  </conditionalFormatting>
  <conditionalFormatting sqref="E42">
    <cfRule type="cellIs" dxfId="213" priority="401" stopIfTrue="1" operator="greaterThan">
      <formula>$H$42</formula>
    </cfRule>
    <cfRule type="cellIs" dxfId="212" priority="402" stopIfTrue="1" operator="lessThan">
      <formula>$G$42</formula>
    </cfRule>
  </conditionalFormatting>
  <conditionalFormatting sqref="E41">
    <cfRule type="cellIs" dxfId="211" priority="399" stopIfTrue="1" operator="greaterThan">
      <formula>$H$41</formula>
    </cfRule>
    <cfRule type="cellIs" dxfId="210" priority="400" stopIfTrue="1" operator="lessThan">
      <formula>$G$41</formula>
    </cfRule>
  </conditionalFormatting>
  <conditionalFormatting sqref="E40">
    <cfRule type="cellIs" dxfId="209" priority="397" stopIfTrue="1" operator="greaterThan">
      <formula>$H$40</formula>
    </cfRule>
    <cfRule type="cellIs" dxfId="208" priority="398" stopIfTrue="1" operator="lessThan">
      <formula>$G$40</formula>
    </cfRule>
  </conditionalFormatting>
  <conditionalFormatting sqref="E39">
    <cfRule type="cellIs" dxfId="207" priority="395" stopIfTrue="1" operator="greaterThan">
      <formula>$H$39</formula>
    </cfRule>
    <cfRule type="cellIs" dxfId="206" priority="396" stopIfTrue="1" operator="lessThan">
      <formula>$G$39</formula>
    </cfRule>
  </conditionalFormatting>
  <conditionalFormatting sqref="E38">
    <cfRule type="cellIs" dxfId="205" priority="393" stopIfTrue="1" operator="greaterThan">
      <formula>$H$38</formula>
    </cfRule>
    <cfRule type="cellIs" dxfId="204" priority="394" stopIfTrue="1" operator="lessThan">
      <formula>$G$38</formula>
    </cfRule>
  </conditionalFormatting>
  <conditionalFormatting sqref="E37">
    <cfRule type="cellIs" dxfId="203" priority="391" stopIfTrue="1" operator="greaterThan">
      <formula>$H$37</formula>
    </cfRule>
    <cfRule type="cellIs" dxfId="202" priority="392" stopIfTrue="1" operator="lessThan">
      <formula>$G$37</formula>
    </cfRule>
  </conditionalFormatting>
  <conditionalFormatting sqref="E36">
    <cfRule type="cellIs" dxfId="201" priority="389" stopIfTrue="1" operator="greaterThan">
      <formula>$H$36</formula>
    </cfRule>
    <cfRule type="cellIs" dxfId="200" priority="390" stopIfTrue="1" operator="lessThan">
      <formula>$G$36</formula>
    </cfRule>
  </conditionalFormatting>
  <conditionalFormatting sqref="E15">
    <cfRule type="cellIs" dxfId="199" priority="298" operator="lessThan">
      <formula>$G$15</formula>
    </cfRule>
    <cfRule type="cellIs" dxfId="198" priority="299" operator="greaterThan">
      <formula>$H$15</formula>
    </cfRule>
  </conditionalFormatting>
  <conditionalFormatting sqref="I19">
    <cfRule type="cellIs" dxfId="197" priority="197" stopIfTrue="1" operator="lessThan">
      <formula>$K19</formula>
    </cfRule>
    <cfRule type="cellIs" dxfId="196" priority="198" stopIfTrue="1" operator="greaterThan">
      <formula>$L19</formula>
    </cfRule>
  </conditionalFormatting>
  <conditionalFormatting sqref="I20">
    <cfRule type="cellIs" dxfId="195" priority="195" stopIfTrue="1" operator="lessThan">
      <formula>$K20</formula>
    </cfRule>
    <cfRule type="cellIs" dxfId="194" priority="196" stopIfTrue="1" operator="greaterThan">
      <formula>$L20</formula>
    </cfRule>
  </conditionalFormatting>
  <conditionalFormatting sqref="I21">
    <cfRule type="cellIs" dxfId="193" priority="193" stopIfTrue="1" operator="lessThan">
      <formula>$K21</formula>
    </cfRule>
    <cfRule type="cellIs" dxfId="192" priority="194" stopIfTrue="1" operator="greaterThan">
      <formula>$L21</formula>
    </cfRule>
  </conditionalFormatting>
  <conditionalFormatting sqref="I22">
    <cfRule type="cellIs" dxfId="191" priority="191" stopIfTrue="1" operator="lessThan">
      <formula>$K22</formula>
    </cfRule>
    <cfRule type="cellIs" dxfId="190" priority="192" stopIfTrue="1" operator="greaterThan">
      <formula>$L22</formula>
    </cfRule>
  </conditionalFormatting>
  <conditionalFormatting sqref="I23">
    <cfRule type="cellIs" dxfId="189" priority="189" stopIfTrue="1" operator="lessThan">
      <formula>$K23</formula>
    </cfRule>
    <cfRule type="cellIs" dxfId="188" priority="190" stopIfTrue="1" operator="greaterThan">
      <formula>$L23</formula>
    </cfRule>
  </conditionalFormatting>
  <conditionalFormatting sqref="I24">
    <cfRule type="cellIs" dxfId="187" priority="187" stopIfTrue="1" operator="lessThan">
      <formula>$K24</formula>
    </cfRule>
    <cfRule type="cellIs" dxfId="186" priority="188" stopIfTrue="1" operator="greaterThan">
      <formula>$L24</formula>
    </cfRule>
  </conditionalFormatting>
  <conditionalFormatting sqref="I25">
    <cfRule type="cellIs" dxfId="185" priority="185" stopIfTrue="1" operator="lessThan">
      <formula>$K25</formula>
    </cfRule>
    <cfRule type="cellIs" dxfId="184" priority="186" stopIfTrue="1" operator="greaterThan">
      <formula>$L25</formula>
    </cfRule>
  </conditionalFormatting>
  <conditionalFormatting sqref="I26">
    <cfRule type="cellIs" dxfId="183" priority="183" stopIfTrue="1" operator="lessThan">
      <formula>$K26</formula>
    </cfRule>
    <cfRule type="cellIs" dxfId="182" priority="184" stopIfTrue="1" operator="greaterThan">
      <formula>$L26</formula>
    </cfRule>
  </conditionalFormatting>
  <conditionalFormatting sqref="I27">
    <cfRule type="cellIs" dxfId="181" priority="181" stopIfTrue="1" operator="lessThan">
      <formula>$K27</formula>
    </cfRule>
    <cfRule type="cellIs" dxfId="180" priority="182" stopIfTrue="1" operator="greaterThan">
      <formula>$L27</formula>
    </cfRule>
  </conditionalFormatting>
  <conditionalFormatting sqref="I28">
    <cfRule type="cellIs" dxfId="179" priority="179" stopIfTrue="1" operator="lessThan">
      <formula>$K28</formula>
    </cfRule>
    <cfRule type="cellIs" dxfId="178" priority="180" stopIfTrue="1" operator="greaterThan">
      <formula>$L28</formula>
    </cfRule>
  </conditionalFormatting>
  <conditionalFormatting sqref="I29">
    <cfRule type="cellIs" dxfId="177" priority="177" stopIfTrue="1" operator="lessThan">
      <formula>$K29</formula>
    </cfRule>
    <cfRule type="cellIs" dxfId="176" priority="178" stopIfTrue="1" operator="greaterThan">
      <formula>$L29</formula>
    </cfRule>
  </conditionalFormatting>
  <conditionalFormatting sqref="I30">
    <cfRule type="cellIs" dxfId="175" priority="175" stopIfTrue="1" operator="lessThan">
      <formula>$K30</formula>
    </cfRule>
    <cfRule type="cellIs" dxfId="174" priority="176" stopIfTrue="1" operator="greaterThan">
      <formula>$L30</formula>
    </cfRule>
  </conditionalFormatting>
  <conditionalFormatting sqref="I31">
    <cfRule type="cellIs" dxfId="173" priority="173" stopIfTrue="1" operator="lessThan">
      <formula>$K31</formula>
    </cfRule>
    <cfRule type="cellIs" dxfId="172" priority="174" stopIfTrue="1" operator="greaterThan">
      <formula>$L31</formula>
    </cfRule>
  </conditionalFormatting>
  <conditionalFormatting sqref="I32">
    <cfRule type="cellIs" dxfId="171" priority="171" stopIfTrue="1" operator="lessThan">
      <formula>$K32</formula>
    </cfRule>
    <cfRule type="cellIs" dxfId="170" priority="172" stopIfTrue="1" operator="greaterThan">
      <formula>$L32</formula>
    </cfRule>
  </conditionalFormatting>
  <conditionalFormatting sqref="I33">
    <cfRule type="cellIs" dxfId="169" priority="169" stopIfTrue="1" operator="lessThan">
      <formula>$K33</formula>
    </cfRule>
    <cfRule type="cellIs" dxfId="168" priority="170" stopIfTrue="1" operator="greaterThan">
      <formula>$L33</formula>
    </cfRule>
  </conditionalFormatting>
  <conditionalFormatting sqref="I34">
    <cfRule type="cellIs" dxfId="167" priority="167" stopIfTrue="1" operator="lessThan">
      <formula>$K34</formula>
    </cfRule>
    <cfRule type="cellIs" dxfId="166" priority="168" stopIfTrue="1" operator="greaterThan">
      <formula>$L34</formula>
    </cfRule>
  </conditionalFormatting>
  <conditionalFormatting sqref="I35">
    <cfRule type="cellIs" dxfId="165" priority="165" stopIfTrue="1" operator="lessThan">
      <formula>$K35</formula>
    </cfRule>
    <cfRule type="cellIs" dxfId="164" priority="166" stopIfTrue="1" operator="greaterThan">
      <formula>$L35</formula>
    </cfRule>
  </conditionalFormatting>
  <conditionalFormatting sqref="I36">
    <cfRule type="cellIs" dxfId="163" priority="163" stopIfTrue="1" operator="lessThan">
      <formula>$K36</formula>
    </cfRule>
    <cfRule type="cellIs" dxfId="162" priority="164" stopIfTrue="1" operator="greaterThan">
      <formula>$L36</formula>
    </cfRule>
  </conditionalFormatting>
  <conditionalFormatting sqref="I37">
    <cfRule type="cellIs" dxfId="161" priority="161" stopIfTrue="1" operator="lessThan">
      <formula>$K37</formula>
    </cfRule>
    <cfRule type="cellIs" dxfId="160" priority="162" stopIfTrue="1" operator="greaterThan">
      <formula>$L37</formula>
    </cfRule>
  </conditionalFormatting>
  <conditionalFormatting sqref="I38">
    <cfRule type="cellIs" dxfId="159" priority="159" stopIfTrue="1" operator="lessThan">
      <formula>$K38</formula>
    </cfRule>
    <cfRule type="cellIs" dxfId="158" priority="160" stopIfTrue="1" operator="greaterThan">
      <formula>$L38</formula>
    </cfRule>
  </conditionalFormatting>
  <conditionalFormatting sqref="I39">
    <cfRule type="cellIs" dxfId="157" priority="157" stopIfTrue="1" operator="lessThan">
      <formula>$K39</formula>
    </cfRule>
    <cfRule type="cellIs" dxfId="156" priority="158" stopIfTrue="1" operator="greaterThan">
      <formula>$L39</formula>
    </cfRule>
  </conditionalFormatting>
  <conditionalFormatting sqref="I40">
    <cfRule type="cellIs" dxfId="155" priority="155" stopIfTrue="1" operator="lessThan">
      <formula>$K40</formula>
    </cfRule>
    <cfRule type="cellIs" dxfId="154" priority="156" stopIfTrue="1" operator="greaterThan">
      <formula>$L40</formula>
    </cfRule>
  </conditionalFormatting>
  <conditionalFormatting sqref="I41">
    <cfRule type="cellIs" dxfId="153" priority="153" stopIfTrue="1" operator="lessThan">
      <formula>$K41</formula>
    </cfRule>
    <cfRule type="cellIs" dxfId="152" priority="154" stopIfTrue="1" operator="greaterThan">
      <formula>$L41</formula>
    </cfRule>
  </conditionalFormatting>
  <conditionalFormatting sqref="I42">
    <cfRule type="cellIs" dxfId="151" priority="151" stopIfTrue="1" operator="lessThan">
      <formula>$K42</formula>
    </cfRule>
    <cfRule type="cellIs" dxfId="150" priority="152" stopIfTrue="1" operator="greaterThan">
      <formula>$L42</formula>
    </cfRule>
  </conditionalFormatting>
  <conditionalFormatting sqref="I43">
    <cfRule type="cellIs" dxfId="149" priority="149" stopIfTrue="1" operator="lessThan">
      <formula>$K43</formula>
    </cfRule>
    <cfRule type="cellIs" dxfId="148" priority="150" stopIfTrue="1" operator="greaterThan">
      <formula>$L43</formula>
    </cfRule>
  </conditionalFormatting>
  <conditionalFormatting sqref="I44">
    <cfRule type="cellIs" dxfId="147" priority="147" stopIfTrue="1" operator="lessThan">
      <formula>$K44</formula>
    </cfRule>
    <cfRule type="cellIs" dxfId="146" priority="148" stopIfTrue="1" operator="greaterThan">
      <formula>$L44</formula>
    </cfRule>
  </conditionalFormatting>
  <conditionalFormatting sqref="I45">
    <cfRule type="cellIs" dxfId="145" priority="145" stopIfTrue="1" operator="lessThan">
      <formula>$K45</formula>
    </cfRule>
    <cfRule type="cellIs" dxfId="144" priority="146" stopIfTrue="1" operator="greaterThan">
      <formula>$L45</formula>
    </cfRule>
  </conditionalFormatting>
  <conditionalFormatting sqref="I46">
    <cfRule type="cellIs" dxfId="143" priority="143" stopIfTrue="1" operator="lessThan">
      <formula>$K46</formula>
    </cfRule>
    <cfRule type="cellIs" dxfId="142" priority="144" stopIfTrue="1" operator="greaterThan">
      <formula>$L46</formula>
    </cfRule>
  </conditionalFormatting>
  <conditionalFormatting sqref="I47">
    <cfRule type="cellIs" dxfId="141" priority="141" stopIfTrue="1" operator="lessThan">
      <formula>$K47</formula>
    </cfRule>
    <cfRule type="cellIs" dxfId="140" priority="142" stopIfTrue="1" operator="greaterThan">
      <formula>$L47</formula>
    </cfRule>
  </conditionalFormatting>
  <conditionalFormatting sqref="I48">
    <cfRule type="cellIs" dxfId="139" priority="139" stopIfTrue="1" operator="lessThan">
      <formula>$K48</formula>
    </cfRule>
    <cfRule type="cellIs" dxfId="138" priority="140" stopIfTrue="1" operator="greaterThan">
      <formula>$L48</formula>
    </cfRule>
  </conditionalFormatting>
  <conditionalFormatting sqref="I49">
    <cfRule type="cellIs" dxfId="137" priority="137" stopIfTrue="1" operator="lessThan">
      <formula>$K49</formula>
    </cfRule>
    <cfRule type="cellIs" dxfId="136" priority="138" stopIfTrue="1" operator="greaterThan">
      <formula>$L49</formula>
    </cfRule>
  </conditionalFormatting>
  <conditionalFormatting sqref="I50">
    <cfRule type="cellIs" dxfId="135" priority="135" stopIfTrue="1" operator="lessThan">
      <formula>$K50</formula>
    </cfRule>
    <cfRule type="cellIs" dxfId="134" priority="136" stopIfTrue="1" operator="greaterThan">
      <formula>$L50</formula>
    </cfRule>
  </conditionalFormatting>
  <conditionalFormatting sqref="I51">
    <cfRule type="cellIs" dxfId="133" priority="133" stopIfTrue="1" operator="lessThan">
      <formula>$K51</formula>
    </cfRule>
    <cfRule type="cellIs" dxfId="132" priority="134" stopIfTrue="1" operator="greaterThan">
      <formula>$L51</formula>
    </cfRule>
  </conditionalFormatting>
  <conditionalFormatting sqref="I52">
    <cfRule type="cellIs" dxfId="131" priority="131" stopIfTrue="1" operator="lessThan">
      <formula>$K52</formula>
    </cfRule>
    <cfRule type="cellIs" dxfId="130" priority="132" stopIfTrue="1" operator="greaterThan">
      <formula>$L52</formula>
    </cfRule>
  </conditionalFormatting>
  <conditionalFormatting sqref="I53">
    <cfRule type="cellIs" dxfId="129" priority="129" stopIfTrue="1" operator="lessThan">
      <formula>$K53</formula>
    </cfRule>
    <cfRule type="cellIs" dxfId="128" priority="130" stopIfTrue="1" operator="greaterThan">
      <formula>$L53</formula>
    </cfRule>
  </conditionalFormatting>
  <conditionalFormatting sqref="I54">
    <cfRule type="cellIs" dxfId="127" priority="127" stopIfTrue="1" operator="lessThan">
      <formula>$K54</formula>
    </cfRule>
    <cfRule type="cellIs" dxfId="126" priority="128" stopIfTrue="1" operator="greaterThan">
      <formula>$L54</formula>
    </cfRule>
  </conditionalFormatting>
  <conditionalFormatting sqref="I55">
    <cfRule type="cellIs" dxfId="125" priority="125" stopIfTrue="1" operator="lessThan">
      <formula>$K55</formula>
    </cfRule>
    <cfRule type="cellIs" dxfId="124" priority="126" stopIfTrue="1" operator="greaterThan">
      <formula>$L55</formula>
    </cfRule>
  </conditionalFormatting>
  <conditionalFormatting sqref="I56">
    <cfRule type="cellIs" dxfId="123" priority="123" stopIfTrue="1" operator="lessThan">
      <formula>$K56</formula>
    </cfRule>
    <cfRule type="cellIs" dxfId="122" priority="124" stopIfTrue="1" operator="greaterThan">
      <formula>$L56</formula>
    </cfRule>
  </conditionalFormatting>
  <conditionalFormatting sqref="I57">
    <cfRule type="cellIs" dxfId="121" priority="121" stopIfTrue="1" operator="lessThan">
      <formula>$K57</formula>
    </cfRule>
    <cfRule type="cellIs" dxfId="120" priority="122" stopIfTrue="1" operator="greaterThan">
      <formula>$L57</formula>
    </cfRule>
  </conditionalFormatting>
  <conditionalFormatting sqref="I58">
    <cfRule type="cellIs" dxfId="119" priority="119" stopIfTrue="1" operator="lessThan">
      <formula>$K58</formula>
    </cfRule>
    <cfRule type="cellIs" dxfId="118" priority="120" stopIfTrue="1" operator="greaterThan">
      <formula>$L58</formula>
    </cfRule>
  </conditionalFormatting>
  <conditionalFormatting sqref="I59">
    <cfRule type="cellIs" dxfId="117" priority="117" stopIfTrue="1" operator="lessThan">
      <formula>$K59</formula>
    </cfRule>
    <cfRule type="cellIs" dxfId="116" priority="118" stopIfTrue="1" operator="greaterThan">
      <formula>$L59</formula>
    </cfRule>
  </conditionalFormatting>
  <conditionalFormatting sqref="I60">
    <cfRule type="cellIs" dxfId="115" priority="115" stopIfTrue="1" operator="lessThan">
      <formula>$K60</formula>
    </cfRule>
    <cfRule type="cellIs" dxfId="114" priority="116" stopIfTrue="1" operator="greaterThan">
      <formula>$L60</formula>
    </cfRule>
  </conditionalFormatting>
  <conditionalFormatting sqref="I61">
    <cfRule type="cellIs" dxfId="113" priority="113" stopIfTrue="1" operator="lessThan">
      <formula>$K61</formula>
    </cfRule>
    <cfRule type="cellIs" dxfId="112" priority="114" stopIfTrue="1" operator="greaterThan">
      <formula>$L61</formula>
    </cfRule>
  </conditionalFormatting>
  <conditionalFormatting sqref="I62">
    <cfRule type="cellIs" dxfId="111" priority="111" stopIfTrue="1" operator="lessThan">
      <formula>$K62</formula>
    </cfRule>
    <cfRule type="cellIs" dxfId="110" priority="112" stopIfTrue="1" operator="greaterThan">
      <formula>$L62</formula>
    </cfRule>
  </conditionalFormatting>
  <conditionalFormatting sqref="I63">
    <cfRule type="cellIs" dxfId="109" priority="109" stopIfTrue="1" operator="lessThan">
      <formula>$K63</formula>
    </cfRule>
    <cfRule type="cellIs" dxfId="108" priority="110" stopIfTrue="1" operator="greaterThan">
      <formula>$L63</formula>
    </cfRule>
  </conditionalFormatting>
  <conditionalFormatting sqref="I64">
    <cfRule type="cellIs" dxfId="107" priority="107" stopIfTrue="1" operator="lessThan">
      <formula>$K64</formula>
    </cfRule>
    <cfRule type="cellIs" dxfId="106" priority="108" stopIfTrue="1" operator="greaterThan">
      <formula>$L64</formula>
    </cfRule>
  </conditionalFormatting>
  <conditionalFormatting sqref="I65">
    <cfRule type="cellIs" dxfId="105" priority="105" stopIfTrue="1" operator="lessThan">
      <formula>$K65</formula>
    </cfRule>
    <cfRule type="cellIs" dxfId="104" priority="106" stopIfTrue="1" operator="greaterThan">
      <formula>$L65</formula>
    </cfRule>
  </conditionalFormatting>
  <conditionalFormatting sqref="I66">
    <cfRule type="cellIs" dxfId="103" priority="103" stopIfTrue="1" operator="lessThan">
      <formula>$K66</formula>
    </cfRule>
    <cfRule type="cellIs" dxfId="102" priority="104" stopIfTrue="1" operator="greaterThan">
      <formula>$L66</formula>
    </cfRule>
  </conditionalFormatting>
  <conditionalFormatting sqref="I67">
    <cfRule type="cellIs" dxfId="101" priority="101" stopIfTrue="1" operator="lessThan">
      <formula>$K67</formula>
    </cfRule>
    <cfRule type="cellIs" dxfId="100" priority="102" stopIfTrue="1" operator="greaterThan">
      <formula>$L67</formula>
    </cfRule>
  </conditionalFormatting>
  <conditionalFormatting sqref="I68">
    <cfRule type="cellIs" dxfId="99" priority="99" stopIfTrue="1" operator="lessThan">
      <formula>$K68</formula>
    </cfRule>
    <cfRule type="cellIs" dxfId="98" priority="100" stopIfTrue="1" operator="greaterThan">
      <formula>$L68</formula>
    </cfRule>
  </conditionalFormatting>
  <conditionalFormatting sqref="I69">
    <cfRule type="cellIs" dxfId="97" priority="97" stopIfTrue="1" operator="lessThan">
      <formula>$K69</formula>
    </cfRule>
    <cfRule type="cellIs" dxfId="96" priority="98" stopIfTrue="1" operator="greaterThan">
      <formula>$L69</formula>
    </cfRule>
  </conditionalFormatting>
  <conditionalFormatting sqref="I70">
    <cfRule type="cellIs" dxfId="95" priority="95" stopIfTrue="1" operator="lessThan">
      <formula>$K70</formula>
    </cfRule>
    <cfRule type="cellIs" dxfId="94" priority="96" stopIfTrue="1" operator="greaterThan">
      <formula>$L70</formula>
    </cfRule>
  </conditionalFormatting>
  <conditionalFormatting sqref="I71">
    <cfRule type="cellIs" dxfId="93" priority="93" stopIfTrue="1" operator="lessThan">
      <formula>$K71</formula>
    </cfRule>
    <cfRule type="cellIs" dxfId="92" priority="94" stopIfTrue="1" operator="greaterThan">
      <formula>$L71</formula>
    </cfRule>
  </conditionalFormatting>
  <conditionalFormatting sqref="I72">
    <cfRule type="cellIs" dxfId="91" priority="91" stopIfTrue="1" operator="lessThan">
      <formula>$K72</formula>
    </cfRule>
    <cfRule type="cellIs" dxfId="90" priority="92" stopIfTrue="1" operator="greaterThan">
      <formula>$L72</formula>
    </cfRule>
  </conditionalFormatting>
  <conditionalFormatting sqref="I73">
    <cfRule type="cellIs" dxfId="89" priority="89" stopIfTrue="1" operator="lessThan">
      <formula>$K73</formula>
    </cfRule>
    <cfRule type="cellIs" dxfId="88" priority="90" stopIfTrue="1" operator="greaterThan">
      <formula>$L73</formula>
    </cfRule>
  </conditionalFormatting>
  <conditionalFormatting sqref="I74">
    <cfRule type="cellIs" dxfId="87" priority="87" stopIfTrue="1" operator="lessThan">
      <formula>$K74</formula>
    </cfRule>
    <cfRule type="cellIs" dxfId="86" priority="88" stopIfTrue="1" operator="greaterThan">
      <formula>$L74</formula>
    </cfRule>
  </conditionalFormatting>
  <conditionalFormatting sqref="I75">
    <cfRule type="cellIs" dxfId="85" priority="85" stopIfTrue="1" operator="lessThan">
      <formula>$K75</formula>
    </cfRule>
    <cfRule type="cellIs" dxfId="84" priority="86" stopIfTrue="1" operator="greaterThan">
      <formula>$L75</formula>
    </cfRule>
  </conditionalFormatting>
  <conditionalFormatting sqref="I76">
    <cfRule type="cellIs" dxfId="83" priority="83" stopIfTrue="1" operator="lessThan">
      <formula>$K76</formula>
    </cfRule>
    <cfRule type="cellIs" dxfId="82" priority="84" stopIfTrue="1" operator="greaterThan">
      <formula>$L76</formula>
    </cfRule>
  </conditionalFormatting>
  <conditionalFormatting sqref="I77">
    <cfRule type="cellIs" dxfId="81" priority="81" stopIfTrue="1" operator="lessThan">
      <formula>$K77</formula>
    </cfRule>
    <cfRule type="cellIs" dxfId="80" priority="82" stopIfTrue="1" operator="greaterThan">
      <formula>$L77</formula>
    </cfRule>
  </conditionalFormatting>
  <conditionalFormatting sqref="I78">
    <cfRule type="cellIs" dxfId="79" priority="79" stopIfTrue="1" operator="lessThan">
      <formula>$K78</formula>
    </cfRule>
    <cfRule type="cellIs" dxfId="78" priority="80" stopIfTrue="1" operator="greaterThan">
      <formula>$L78</formula>
    </cfRule>
  </conditionalFormatting>
  <conditionalFormatting sqref="I79">
    <cfRule type="cellIs" dxfId="77" priority="77" stopIfTrue="1" operator="lessThan">
      <formula>$K79</formula>
    </cfRule>
    <cfRule type="cellIs" dxfId="76" priority="78" stopIfTrue="1" operator="greaterThan">
      <formula>$L79</formula>
    </cfRule>
  </conditionalFormatting>
  <conditionalFormatting sqref="I80">
    <cfRule type="cellIs" dxfId="75" priority="75" stopIfTrue="1" operator="lessThan">
      <formula>$K80</formula>
    </cfRule>
    <cfRule type="cellIs" dxfId="74" priority="76" stopIfTrue="1" operator="greaterThan">
      <formula>$L80</formula>
    </cfRule>
  </conditionalFormatting>
  <conditionalFormatting sqref="I81">
    <cfRule type="cellIs" dxfId="73" priority="73" stopIfTrue="1" operator="lessThan">
      <formula>$K81</formula>
    </cfRule>
    <cfRule type="cellIs" dxfId="72" priority="74" stopIfTrue="1" operator="greaterThan">
      <formula>$L81</formula>
    </cfRule>
  </conditionalFormatting>
  <conditionalFormatting sqref="I82">
    <cfRule type="cellIs" dxfId="71" priority="71" stopIfTrue="1" operator="lessThan">
      <formula>$K82</formula>
    </cfRule>
    <cfRule type="cellIs" dxfId="70" priority="72" stopIfTrue="1" operator="greaterThan">
      <formula>$L82</formula>
    </cfRule>
  </conditionalFormatting>
  <conditionalFormatting sqref="I83">
    <cfRule type="cellIs" dxfId="69" priority="69" stopIfTrue="1" operator="lessThan">
      <formula>$K83</formula>
    </cfRule>
    <cfRule type="cellIs" dxfId="68" priority="70" stopIfTrue="1" operator="greaterThan">
      <formula>$L83</formula>
    </cfRule>
  </conditionalFormatting>
  <conditionalFormatting sqref="I84">
    <cfRule type="cellIs" dxfId="67" priority="67" stopIfTrue="1" operator="lessThan">
      <formula>$K84</formula>
    </cfRule>
    <cfRule type="cellIs" dxfId="66" priority="68" stopIfTrue="1" operator="greaterThan">
      <formula>$L84</formula>
    </cfRule>
  </conditionalFormatting>
  <conditionalFormatting sqref="I85">
    <cfRule type="cellIs" dxfId="65" priority="65" stopIfTrue="1" operator="lessThan">
      <formula>$K85</formula>
    </cfRule>
    <cfRule type="cellIs" dxfId="64" priority="66" stopIfTrue="1" operator="greaterThan">
      <formula>$L85</formula>
    </cfRule>
  </conditionalFormatting>
  <conditionalFormatting sqref="I86">
    <cfRule type="cellIs" dxfId="63" priority="63" stopIfTrue="1" operator="lessThan">
      <formula>$K86</formula>
    </cfRule>
    <cfRule type="cellIs" dxfId="62" priority="64" stopIfTrue="1" operator="greaterThan">
      <formula>$L86</formula>
    </cfRule>
  </conditionalFormatting>
  <conditionalFormatting sqref="I87">
    <cfRule type="cellIs" dxfId="61" priority="61" stopIfTrue="1" operator="lessThan">
      <formula>$K87</formula>
    </cfRule>
    <cfRule type="cellIs" dxfId="60" priority="62" stopIfTrue="1" operator="greaterThan">
      <formula>$L87</formula>
    </cfRule>
  </conditionalFormatting>
  <conditionalFormatting sqref="I88">
    <cfRule type="cellIs" dxfId="59" priority="59" stopIfTrue="1" operator="lessThan">
      <formula>$K88</formula>
    </cfRule>
    <cfRule type="cellIs" dxfId="58" priority="60" stopIfTrue="1" operator="greaterThan">
      <formula>$L88</formula>
    </cfRule>
  </conditionalFormatting>
  <conditionalFormatting sqref="I89">
    <cfRule type="cellIs" dxfId="57" priority="57" stopIfTrue="1" operator="lessThan">
      <formula>$K89</formula>
    </cfRule>
    <cfRule type="cellIs" dxfId="56" priority="58" stopIfTrue="1" operator="greaterThan">
      <formula>$L89</formula>
    </cfRule>
  </conditionalFormatting>
  <conditionalFormatting sqref="I90">
    <cfRule type="cellIs" dxfId="55" priority="55" stopIfTrue="1" operator="lessThan">
      <formula>$K90</formula>
    </cfRule>
    <cfRule type="cellIs" dxfId="54" priority="56" stopIfTrue="1" operator="greaterThan">
      <formula>$L90</formula>
    </cfRule>
  </conditionalFormatting>
  <conditionalFormatting sqref="I91">
    <cfRule type="cellIs" dxfId="53" priority="53" stopIfTrue="1" operator="lessThan">
      <formula>$K91</formula>
    </cfRule>
    <cfRule type="cellIs" dxfId="52" priority="54" stopIfTrue="1" operator="greaterThan">
      <formula>$L91</formula>
    </cfRule>
  </conditionalFormatting>
  <conditionalFormatting sqref="I92">
    <cfRule type="cellIs" dxfId="51" priority="51" stopIfTrue="1" operator="lessThan">
      <formula>$K92</formula>
    </cfRule>
    <cfRule type="cellIs" dxfId="50" priority="52" stopIfTrue="1" operator="greaterThan">
      <formula>$L92</formula>
    </cfRule>
  </conditionalFormatting>
  <conditionalFormatting sqref="I93">
    <cfRule type="cellIs" dxfId="49" priority="49" stopIfTrue="1" operator="lessThan">
      <formula>$K93</formula>
    </cfRule>
    <cfRule type="cellIs" dxfId="48" priority="50" stopIfTrue="1" operator="greaterThan">
      <formula>$L93</formula>
    </cfRule>
  </conditionalFormatting>
  <conditionalFormatting sqref="I94">
    <cfRule type="cellIs" dxfId="47" priority="47" stopIfTrue="1" operator="lessThan">
      <formula>$K94</formula>
    </cfRule>
    <cfRule type="cellIs" dxfId="46" priority="48" stopIfTrue="1" operator="greaterThan">
      <formula>$L94</formula>
    </cfRule>
  </conditionalFormatting>
  <conditionalFormatting sqref="I95">
    <cfRule type="cellIs" dxfId="45" priority="45" stopIfTrue="1" operator="lessThan">
      <formula>$K95</formula>
    </cfRule>
    <cfRule type="cellIs" dxfId="44" priority="46" stopIfTrue="1" operator="greaterThan">
      <formula>$L95</formula>
    </cfRule>
  </conditionalFormatting>
  <conditionalFormatting sqref="I96">
    <cfRule type="cellIs" dxfId="43" priority="43" stopIfTrue="1" operator="lessThan">
      <formula>$K96</formula>
    </cfRule>
    <cfRule type="cellIs" dxfId="42" priority="44" stopIfTrue="1" operator="greaterThan">
      <formula>$L96</formula>
    </cfRule>
  </conditionalFormatting>
  <conditionalFormatting sqref="I97">
    <cfRule type="cellIs" dxfId="41" priority="41" stopIfTrue="1" operator="lessThan">
      <formula>$K97</formula>
    </cfRule>
    <cfRule type="cellIs" dxfId="40" priority="42" stopIfTrue="1" operator="greaterThan">
      <formula>$L97</formula>
    </cfRule>
  </conditionalFormatting>
  <conditionalFormatting sqref="I98">
    <cfRule type="cellIs" dxfId="39" priority="39" stopIfTrue="1" operator="lessThan">
      <formula>$K98</formula>
    </cfRule>
    <cfRule type="cellIs" dxfId="38" priority="40" stopIfTrue="1" operator="greaterThan">
      <formula>$L98</formula>
    </cfRule>
  </conditionalFormatting>
  <conditionalFormatting sqref="I99">
    <cfRule type="cellIs" dxfId="37" priority="37" stopIfTrue="1" operator="lessThan">
      <formula>$K99</formula>
    </cfRule>
    <cfRule type="cellIs" dxfId="36" priority="38" stopIfTrue="1" operator="greaterThan">
      <formula>$L99</formula>
    </cfRule>
  </conditionalFormatting>
  <conditionalFormatting sqref="I100">
    <cfRule type="cellIs" dxfId="35" priority="35" stopIfTrue="1" operator="lessThan">
      <formula>$K100</formula>
    </cfRule>
    <cfRule type="cellIs" dxfId="34" priority="36" stopIfTrue="1" operator="greaterThan">
      <formula>$L100</formula>
    </cfRule>
  </conditionalFormatting>
  <conditionalFormatting sqref="I101">
    <cfRule type="cellIs" dxfId="33" priority="33" stopIfTrue="1" operator="lessThan">
      <formula>$K101</formula>
    </cfRule>
    <cfRule type="cellIs" dxfId="32" priority="34" stopIfTrue="1" operator="greaterThan">
      <formula>$L101</formula>
    </cfRule>
  </conditionalFormatting>
  <conditionalFormatting sqref="I102">
    <cfRule type="cellIs" dxfId="31" priority="31" stopIfTrue="1" operator="lessThan">
      <formula>$K102</formula>
    </cfRule>
    <cfRule type="cellIs" dxfId="30" priority="32" stopIfTrue="1" operator="greaterThan">
      <formula>$L102</formula>
    </cfRule>
  </conditionalFormatting>
  <conditionalFormatting sqref="I103">
    <cfRule type="cellIs" dxfId="29" priority="29" stopIfTrue="1" operator="lessThan">
      <formula>$K103</formula>
    </cfRule>
    <cfRule type="cellIs" dxfId="28" priority="30" stopIfTrue="1" operator="greaterThan">
      <formula>$L103</formula>
    </cfRule>
  </conditionalFormatting>
  <conditionalFormatting sqref="I104">
    <cfRule type="cellIs" dxfId="27" priority="27" stopIfTrue="1" operator="lessThan">
      <formula>$K104</formula>
    </cfRule>
    <cfRule type="cellIs" dxfId="26" priority="28" stopIfTrue="1" operator="greaterThan">
      <formula>$L104</formula>
    </cfRule>
  </conditionalFormatting>
  <conditionalFormatting sqref="I105">
    <cfRule type="cellIs" dxfId="25" priority="25" stopIfTrue="1" operator="lessThan">
      <formula>$K105</formula>
    </cfRule>
    <cfRule type="cellIs" dxfId="24" priority="26" stopIfTrue="1" operator="greaterThan">
      <formula>$L105</formula>
    </cfRule>
  </conditionalFormatting>
  <conditionalFormatting sqref="I106">
    <cfRule type="cellIs" dxfId="23" priority="23" stopIfTrue="1" operator="lessThan">
      <formula>$K106</formula>
    </cfRule>
    <cfRule type="cellIs" dxfId="22" priority="24" stopIfTrue="1" operator="greaterThan">
      <formula>$L106</formula>
    </cfRule>
  </conditionalFormatting>
  <conditionalFormatting sqref="I107">
    <cfRule type="cellIs" dxfId="21" priority="21" stopIfTrue="1" operator="lessThan">
      <formula>$K107</formula>
    </cfRule>
    <cfRule type="cellIs" dxfId="20" priority="22" stopIfTrue="1" operator="greaterThan">
      <formula>$L107</formula>
    </cfRule>
  </conditionalFormatting>
  <conditionalFormatting sqref="I108">
    <cfRule type="cellIs" dxfId="19" priority="19" stopIfTrue="1" operator="lessThan">
      <formula>$K108</formula>
    </cfRule>
    <cfRule type="cellIs" dxfId="18" priority="20" stopIfTrue="1" operator="greaterThan">
      <formula>$L108</formula>
    </cfRule>
  </conditionalFormatting>
  <conditionalFormatting sqref="I109">
    <cfRule type="cellIs" dxfId="17" priority="17" stopIfTrue="1" operator="lessThan">
      <formula>$K109</formula>
    </cfRule>
    <cfRule type="cellIs" dxfId="16" priority="18" stopIfTrue="1" operator="greaterThan">
      <formula>$L109</formula>
    </cfRule>
  </conditionalFormatting>
  <conditionalFormatting sqref="I110">
    <cfRule type="cellIs" dxfId="15" priority="15" stopIfTrue="1" operator="lessThan">
      <formula>$K110</formula>
    </cfRule>
    <cfRule type="cellIs" dxfId="14" priority="16" stopIfTrue="1" operator="greaterThan">
      <formula>$L110</formula>
    </cfRule>
  </conditionalFormatting>
  <conditionalFormatting sqref="I111">
    <cfRule type="cellIs" dxfId="13" priority="13" stopIfTrue="1" operator="lessThan">
      <formula>$K111</formula>
    </cfRule>
    <cfRule type="cellIs" dxfId="12" priority="14" stopIfTrue="1" operator="greaterThan">
      <formula>$L111</formula>
    </cfRule>
  </conditionalFormatting>
  <conditionalFormatting sqref="I112">
    <cfRule type="cellIs" dxfId="11" priority="11" stopIfTrue="1" operator="lessThan">
      <formula>$K112</formula>
    </cfRule>
    <cfRule type="cellIs" dxfId="10" priority="12" stopIfTrue="1" operator="greaterThan">
      <formula>$L112</formula>
    </cfRule>
  </conditionalFormatting>
  <conditionalFormatting sqref="I113">
    <cfRule type="cellIs" dxfId="9" priority="9" stopIfTrue="1" operator="lessThan">
      <formula>$K113</formula>
    </cfRule>
    <cfRule type="cellIs" dxfId="8" priority="10" stopIfTrue="1" operator="greaterThan">
      <formula>$L113</formula>
    </cfRule>
  </conditionalFormatting>
  <conditionalFormatting sqref="I114">
    <cfRule type="cellIs" dxfId="7" priority="7" stopIfTrue="1" operator="lessThan">
      <formula>$K114</formula>
    </cfRule>
    <cfRule type="cellIs" dxfId="6" priority="8" stopIfTrue="1" operator="greaterThan">
      <formula>$L114</formula>
    </cfRule>
  </conditionalFormatting>
  <conditionalFormatting sqref="I18">
    <cfRule type="cellIs" dxfId="5" priority="5" stopIfTrue="1" operator="lessThan">
      <formula>$K18</formula>
    </cfRule>
    <cfRule type="cellIs" dxfId="4" priority="6" stopIfTrue="1" operator="greaterThan">
      <formula>$L18</formula>
    </cfRule>
  </conditionalFormatting>
  <conditionalFormatting sqref="I17">
    <cfRule type="cellIs" dxfId="3" priority="3" stopIfTrue="1" operator="lessThan">
      <formula>$K17</formula>
    </cfRule>
    <cfRule type="cellIs" dxfId="2" priority="4" stopIfTrue="1" operator="greaterThan">
      <formula>$L17</formula>
    </cfRule>
  </conditionalFormatting>
  <conditionalFormatting sqref="I16">
    <cfRule type="cellIs" dxfId="1" priority="1" stopIfTrue="1" operator="lessThan">
      <formula>$K16</formula>
    </cfRule>
    <cfRule type="cellIs" dxfId="0" priority="2" stopIfTrue="1" operator="greaterThan">
      <formula>$L16</formula>
    </cfRule>
  </conditionalFormatting>
  <dataValidations count="1">
    <dataValidation type="list" allowBlank="1" showInputMessage="1" showErrorMessage="1" sqref="P59" xr:uid="{00000000-0002-0000-1100-000000000000}">
      <formula1>$P$60:$P$62</formula1>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O314"/>
  <sheetViews>
    <sheetView workbookViewId="0">
      <selection activeCell="H10" sqref="H10:J17"/>
    </sheetView>
  </sheetViews>
  <sheetFormatPr defaultRowHeight="12.75" x14ac:dyDescent="0.2"/>
  <cols>
    <col min="1" max="1" width="9.140625" style="173"/>
    <col min="2" max="2" width="10.140625" style="173" customWidth="1"/>
    <col min="3" max="7" width="11.85546875" style="173" customWidth="1"/>
    <col min="8" max="8" width="11.28515625" style="173" customWidth="1"/>
    <col min="9" max="10" width="11.42578125" style="173" customWidth="1"/>
    <col min="11" max="11" width="11.28515625" style="173" customWidth="1"/>
    <col min="12" max="12" width="10.42578125" style="173" customWidth="1"/>
    <col min="13" max="13" width="11.28515625" style="173" customWidth="1"/>
    <col min="14" max="14" width="10.85546875" style="173" customWidth="1"/>
    <col min="15" max="16384" width="9.140625" style="173"/>
  </cols>
  <sheetData>
    <row r="1" spans="1:15" x14ac:dyDescent="0.2">
      <c r="A1" s="186"/>
      <c r="B1" s="186"/>
      <c r="C1" s="186"/>
      <c r="D1" s="186"/>
      <c r="E1" s="186"/>
      <c r="F1" s="186"/>
      <c r="G1" s="186"/>
      <c r="H1" s="186"/>
      <c r="I1" s="186"/>
      <c r="J1" s="186"/>
      <c r="K1" s="186"/>
      <c r="L1" s="186"/>
      <c r="M1" s="187"/>
      <c r="N1" s="187"/>
      <c r="O1" s="187"/>
    </row>
    <row r="2" spans="1:15" ht="23.25" x14ac:dyDescent="0.35">
      <c r="A2" s="186"/>
      <c r="B2" s="150" t="s">
        <v>17</v>
      </c>
      <c r="C2" s="151"/>
      <c r="D2" s="151"/>
      <c r="E2" s="186"/>
      <c r="F2" s="186"/>
      <c r="G2" s="186"/>
      <c r="H2" s="186"/>
      <c r="I2" s="186"/>
      <c r="J2" s="186"/>
      <c r="K2" s="186"/>
      <c r="L2" s="186"/>
      <c r="M2" s="187"/>
      <c r="N2" s="187"/>
      <c r="O2" s="187"/>
    </row>
    <row r="3" spans="1:15" ht="18.75" x14ac:dyDescent="0.3">
      <c r="A3" s="186"/>
      <c r="B3" s="152" t="s">
        <v>178</v>
      </c>
      <c r="C3" s="151"/>
      <c r="D3" s="151"/>
      <c r="E3" s="186"/>
      <c r="F3" s="186"/>
      <c r="G3" s="186"/>
      <c r="H3" s="186"/>
      <c r="I3" s="186"/>
      <c r="J3" s="186"/>
      <c r="K3" s="186"/>
      <c r="L3" s="186"/>
      <c r="M3" s="187"/>
      <c r="N3" s="187"/>
      <c r="O3" s="187"/>
    </row>
    <row r="4" spans="1:15" ht="18.75" x14ac:dyDescent="0.3">
      <c r="A4" s="186"/>
      <c r="B4" s="152"/>
      <c r="C4" s="151"/>
      <c r="D4" s="151"/>
      <c r="E4" s="186"/>
      <c r="F4" s="186"/>
      <c r="G4" s="186"/>
      <c r="H4" s="186"/>
      <c r="I4" s="186"/>
      <c r="J4" s="186"/>
      <c r="K4" s="186"/>
      <c r="L4" s="186"/>
      <c r="M4" s="187"/>
      <c r="N4" s="187"/>
      <c r="O4" s="187"/>
    </row>
    <row r="5" spans="1:15" ht="18.75" x14ac:dyDescent="0.3">
      <c r="A5" s="186"/>
      <c r="B5" s="152" t="s">
        <v>156</v>
      </c>
      <c r="C5" s="151"/>
      <c r="D5" s="151"/>
      <c r="E5" s="186"/>
      <c r="F5" s="186"/>
      <c r="G5" s="186"/>
      <c r="H5" s="186"/>
      <c r="I5" s="186"/>
      <c r="J5" s="186"/>
      <c r="K5" s="186"/>
      <c r="L5" s="186"/>
      <c r="M5" s="187"/>
      <c r="N5" s="187"/>
      <c r="O5" s="187"/>
    </row>
    <row r="6" spans="1:15" x14ac:dyDescent="0.2">
      <c r="A6" s="186"/>
      <c r="B6" s="186"/>
      <c r="C6" s="186"/>
      <c r="D6" s="186"/>
      <c r="E6" s="186"/>
      <c r="F6" s="186"/>
      <c r="G6" s="186"/>
      <c r="H6" s="186"/>
      <c r="I6" s="186"/>
      <c r="J6" s="186"/>
      <c r="K6" s="186"/>
      <c r="L6" s="186"/>
      <c r="M6" s="187"/>
      <c r="N6" s="187"/>
      <c r="O6" s="187"/>
    </row>
    <row r="7" spans="1:15" x14ac:dyDescent="0.2">
      <c r="A7" s="186"/>
      <c r="B7" s="186"/>
      <c r="C7" s="186"/>
      <c r="D7" s="186"/>
      <c r="E7" s="186"/>
      <c r="F7" s="186"/>
      <c r="G7" s="186"/>
      <c r="H7" s="186"/>
      <c r="I7" s="186"/>
      <c r="J7" s="186"/>
      <c r="K7" s="186"/>
      <c r="L7" s="186"/>
      <c r="M7" s="187"/>
      <c r="N7" s="187"/>
      <c r="O7" s="187"/>
    </row>
    <row r="8" spans="1:15" ht="15.75" x14ac:dyDescent="0.25">
      <c r="A8" s="186"/>
      <c r="B8" s="188" t="s">
        <v>181</v>
      </c>
      <c r="C8" s="189"/>
      <c r="D8" s="189"/>
      <c r="E8" s="186"/>
      <c r="F8" s="186"/>
      <c r="G8" s="186"/>
      <c r="H8" s="186"/>
      <c r="I8" s="186"/>
      <c r="J8" s="186"/>
      <c r="K8" s="186"/>
      <c r="L8" s="186"/>
      <c r="M8" s="187"/>
      <c r="N8" s="187"/>
      <c r="O8" s="187"/>
    </row>
    <row r="9" spans="1:15" ht="13.5" thickBot="1" x14ac:dyDescent="0.25">
      <c r="A9" s="186"/>
      <c r="B9" s="190"/>
      <c r="C9" s="186"/>
      <c r="D9" s="186"/>
      <c r="E9" s="186"/>
      <c r="F9" s="186"/>
      <c r="G9" s="186"/>
      <c r="H9" s="186"/>
      <c r="I9" s="186"/>
      <c r="J9" s="186"/>
      <c r="K9" s="186"/>
      <c r="L9" s="186"/>
      <c r="M9" s="187"/>
      <c r="N9" s="187"/>
      <c r="O9" s="187"/>
    </row>
    <row r="10" spans="1:15" ht="15.75" thickBot="1" x14ac:dyDescent="0.3">
      <c r="A10" s="186"/>
      <c r="B10" s="186"/>
      <c r="C10" s="187"/>
      <c r="D10" s="186" t="s">
        <v>196</v>
      </c>
      <c r="E10" s="186"/>
      <c r="F10" s="191">
        <v>558</v>
      </c>
      <c r="G10" s="187"/>
      <c r="H10" s="192" t="s">
        <v>115</v>
      </c>
      <c r="I10" s="193" t="s">
        <v>116</v>
      </c>
      <c r="J10" s="192" t="s">
        <v>15</v>
      </c>
      <c r="K10" s="186"/>
      <c r="L10" s="186"/>
      <c r="M10" s="187"/>
      <c r="N10" s="187"/>
      <c r="O10" s="187"/>
    </row>
    <row r="11" spans="1:15" ht="26.25" thickBot="1" x14ac:dyDescent="0.3">
      <c r="A11" s="186"/>
      <c r="B11" s="186"/>
      <c r="C11" s="187"/>
      <c r="D11" s="186" t="s">
        <v>197</v>
      </c>
      <c r="E11" s="186"/>
      <c r="F11" s="191">
        <v>0.08</v>
      </c>
      <c r="G11" s="187"/>
      <c r="H11" s="194" t="s">
        <v>182</v>
      </c>
      <c r="I11" s="195" t="s">
        <v>183</v>
      </c>
      <c r="J11" s="194">
        <v>59</v>
      </c>
      <c r="K11" s="186"/>
      <c r="L11" s="186"/>
      <c r="M11" s="187"/>
      <c r="N11" s="187"/>
      <c r="O11" s="187"/>
    </row>
    <row r="12" spans="1:15" ht="26.25" thickBot="1" x14ac:dyDescent="0.3">
      <c r="A12" s="186"/>
      <c r="B12" s="186"/>
      <c r="C12" s="187"/>
      <c r="D12" s="186" t="s">
        <v>284</v>
      </c>
      <c r="E12" s="186"/>
      <c r="F12" s="191">
        <v>1</v>
      </c>
      <c r="G12" s="187"/>
      <c r="H12" s="194" t="s">
        <v>184</v>
      </c>
      <c r="I12" s="195" t="s">
        <v>185</v>
      </c>
      <c r="J12" s="194">
        <v>40</v>
      </c>
      <c r="K12" s="186"/>
      <c r="L12" s="186"/>
      <c r="M12" s="187"/>
      <c r="N12" s="187"/>
      <c r="O12" s="187"/>
    </row>
    <row r="13" spans="1:15" ht="13.5" thickBot="1" x14ac:dyDescent="0.25">
      <c r="A13" s="186"/>
      <c r="B13" s="186"/>
      <c r="C13" s="186"/>
      <c r="D13" s="186"/>
      <c r="E13" s="186"/>
      <c r="F13" s="186"/>
      <c r="G13" s="186"/>
      <c r="H13" s="194" t="s">
        <v>186</v>
      </c>
      <c r="I13" s="195" t="s">
        <v>187</v>
      </c>
      <c r="J13" s="194">
        <v>28</v>
      </c>
      <c r="K13" s="186"/>
      <c r="L13" s="186"/>
      <c r="M13" s="187"/>
      <c r="N13" s="187"/>
      <c r="O13" s="187"/>
    </row>
    <row r="14" spans="1:15" ht="26.25" thickBot="1" x14ac:dyDescent="0.25">
      <c r="A14" s="186"/>
      <c r="B14" s="186"/>
      <c r="C14" s="186"/>
      <c r="D14" s="186"/>
      <c r="E14" s="186"/>
      <c r="F14" s="186"/>
      <c r="G14" s="186"/>
      <c r="H14" s="194" t="s">
        <v>188</v>
      </c>
      <c r="I14" s="195" t="s">
        <v>189</v>
      </c>
      <c r="J14" s="194">
        <v>28</v>
      </c>
      <c r="K14" s="186"/>
      <c r="L14" s="186"/>
      <c r="M14" s="187"/>
      <c r="N14" s="187"/>
      <c r="O14" s="187"/>
    </row>
    <row r="15" spans="1:15" ht="39" thickBot="1" x14ac:dyDescent="0.25">
      <c r="A15" s="186"/>
      <c r="B15" s="190"/>
      <c r="C15" s="187"/>
      <c r="D15" s="187"/>
      <c r="E15" s="187"/>
      <c r="F15" s="186"/>
      <c r="G15" s="186"/>
      <c r="H15" s="194" t="s">
        <v>190</v>
      </c>
      <c r="I15" s="195" t="s">
        <v>191</v>
      </c>
      <c r="J15" s="194">
        <v>1</v>
      </c>
      <c r="K15" s="187"/>
      <c r="L15" s="187"/>
      <c r="M15" s="187"/>
      <c r="N15" s="187"/>
      <c r="O15" s="187"/>
    </row>
    <row r="16" spans="1:15" ht="26.25" thickBot="1" x14ac:dyDescent="0.25">
      <c r="A16" s="186"/>
      <c r="B16" s="186"/>
      <c r="C16" s="187"/>
      <c r="D16" s="187"/>
      <c r="E16" s="187"/>
      <c r="F16" s="186"/>
      <c r="G16" s="186"/>
      <c r="H16" s="194" t="s">
        <v>192</v>
      </c>
      <c r="I16" s="195" t="s">
        <v>193</v>
      </c>
      <c r="J16" s="194">
        <v>0</v>
      </c>
      <c r="K16" s="187"/>
      <c r="L16" s="187"/>
      <c r="M16" s="187"/>
      <c r="N16" s="187"/>
      <c r="O16" s="187"/>
    </row>
    <row r="17" spans="1:15" ht="26.25" thickBot="1" x14ac:dyDescent="0.25">
      <c r="A17" s="186"/>
      <c r="B17" s="186"/>
      <c r="C17" s="187"/>
      <c r="D17" s="187"/>
      <c r="E17" s="187"/>
      <c r="F17" s="186"/>
      <c r="G17" s="186"/>
      <c r="H17" s="194" t="s">
        <v>194</v>
      </c>
      <c r="I17" s="195" t="s">
        <v>195</v>
      </c>
      <c r="J17" s="194">
        <v>0</v>
      </c>
      <c r="K17" s="187"/>
      <c r="L17" s="187"/>
      <c r="M17" s="187"/>
      <c r="N17" s="187"/>
      <c r="O17" s="187"/>
    </row>
    <row r="18" spans="1:15" x14ac:dyDescent="0.2">
      <c r="A18" s="186"/>
      <c r="B18" s="186"/>
      <c r="C18" s="187"/>
      <c r="D18" s="187"/>
      <c r="E18" s="187"/>
      <c r="F18" s="186"/>
      <c r="G18" s="186"/>
      <c r="H18" s="186"/>
      <c r="I18" s="186"/>
      <c r="J18" s="186"/>
      <c r="K18" s="187"/>
      <c r="L18" s="187"/>
      <c r="M18" s="187"/>
      <c r="N18" s="187"/>
      <c r="O18" s="187"/>
    </row>
    <row r="19" spans="1:15" ht="13.5" customHeight="1" x14ac:dyDescent="0.2">
      <c r="A19" s="186"/>
      <c r="B19" s="186"/>
      <c r="C19" s="187"/>
      <c r="D19" s="187"/>
      <c r="E19" s="187"/>
      <c r="F19" s="186"/>
      <c r="G19" s="186"/>
      <c r="H19" s="186"/>
      <c r="I19" s="186"/>
      <c r="J19" s="186"/>
      <c r="K19" s="187"/>
      <c r="L19" s="187"/>
      <c r="M19" s="187"/>
      <c r="N19" s="187"/>
      <c r="O19" s="187"/>
    </row>
    <row r="20" spans="1:15" x14ac:dyDescent="0.2">
      <c r="A20" s="186"/>
      <c r="B20" s="186"/>
      <c r="C20" s="187"/>
      <c r="D20" s="187"/>
      <c r="E20" s="187"/>
      <c r="F20" s="186"/>
      <c r="G20" s="186"/>
      <c r="H20" s="186"/>
      <c r="I20" s="186"/>
      <c r="J20" s="186"/>
      <c r="K20" s="187"/>
      <c r="L20" s="187"/>
      <c r="M20" s="187"/>
      <c r="N20" s="187"/>
      <c r="O20" s="187"/>
    </row>
    <row r="21" spans="1:15" ht="15.75" x14ac:dyDescent="0.25">
      <c r="A21" s="186"/>
      <c r="B21" s="188" t="s">
        <v>198</v>
      </c>
      <c r="C21" s="186"/>
      <c r="D21" s="186"/>
      <c r="E21" s="186"/>
      <c r="F21" s="186"/>
      <c r="G21" s="186"/>
      <c r="H21" s="186"/>
      <c r="I21" s="186"/>
      <c r="J21" s="186"/>
      <c r="K21" s="186"/>
      <c r="L21" s="186"/>
      <c r="M21" s="187"/>
      <c r="N21" s="187"/>
      <c r="O21" s="187"/>
    </row>
    <row r="22" spans="1:15" ht="13.5" thickBot="1" x14ac:dyDescent="0.25">
      <c r="A22" s="186"/>
      <c r="B22" s="186"/>
      <c r="C22" s="186"/>
      <c r="D22" s="186"/>
      <c r="E22" s="186"/>
      <c r="F22" s="186"/>
      <c r="G22" s="186"/>
      <c r="H22" s="186"/>
      <c r="I22" s="186"/>
      <c r="J22" s="186"/>
      <c r="K22" s="186"/>
      <c r="L22" s="186"/>
      <c r="M22" s="187"/>
      <c r="N22" s="187"/>
      <c r="O22" s="187"/>
    </row>
    <row r="23" spans="1:15" ht="13.5" thickBot="1" x14ac:dyDescent="0.25">
      <c r="A23" s="186"/>
      <c r="B23" s="186"/>
      <c r="C23" s="192" t="s">
        <v>11</v>
      </c>
      <c r="D23" s="194" t="s">
        <v>230</v>
      </c>
      <c r="E23" s="194" t="s">
        <v>231</v>
      </c>
      <c r="F23" s="194" t="s">
        <v>232</v>
      </c>
      <c r="G23" s="196" t="s">
        <v>69</v>
      </c>
      <c r="H23" s="196" t="s">
        <v>92</v>
      </c>
      <c r="I23" s="196" t="s">
        <v>93</v>
      </c>
      <c r="J23" s="186"/>
      <c r="K23" s="192" t="s">
        <v>233</v>
      </c>
      <c r="L23" s="192" t="s">
        <v>234</v>
      </c>
      <c r="M23" s="187"/>
      <c r="N23" s="187"/>
      <c r="O23" s="187"/>
    </row>
    <row r="24" spans="1:15" ht="13.5" thickBot="1" x14ac:dyDescent="0.25">
      <c r="A24" s="186"/>
      <c r="B24" s="186"/>
      <c r="C24" s="194">
        <v>1</v>
      </c>
      <c r="D24" s="194">
        <v>24</v>
      </c>
      <c r="E24" s="194">
        <v>23</v>
      </c>
      <c r="F24" s="194">
        <v>24</v>
      </c>
      <c r="G24" s="197">
        <v>23.666666666666668</v>
      </c>
      <c r="H24" s="197">
        <v>0.57735026918962584</v>
      </c>
      <c r="I24" s="198">
        <v>3</v>
      </c>
      <c r="J24" s="186"/>
      <c r="K24" s="192">
        <v>1</v>
      </c>
      <c r="L24" s="192">
        <v>24</v>
      </c>
      <c r="M24" s="187"/>
      <c r="N24" s="187"/>
      <c r="O24" s="187"/>
    </row>
    <row r="25" spans="1:15" ht="13.5" thickBot="1" x14ac:dyDescent="0.25">
      <c r="A25" s="186"/>
      <c r="B25" s="186"/>
      <c r="C25" s="194">
        <v>2</v>
      </c>
      <c r="D25" s="194">
        <v>26</v>
      </c>
      <c r="E25" s="194">
        <v>24</v>
      </c>
      <c r="F25" s="194">
        <v>28</v>
      </c>
      <c r="G25" s="197">
        <v>26</v>
      </c>
      <c r="H25" s="197">
        <v>2</v>
      </c>
      <c r="I25" s="198">
        <v>3</v>
      </c>
      <c r="J25" s="186"/>
      <c r="K25" s="192">
        <v>1</v>
      </c>
      <c r="L25" s="192">
        <v>23</v>
      </c>
      <c r="M25" s="187"/>
      <c r="N25" s="187"/>
      <c r="O25" s="187"/>
    </row>
    <row r="26" spans="1:15" ht="13.5" thickBot="1" x14ac:dyDescent="0.25">
      <c r="A26" s="186"/>
      <c r="B26" s="186"/>
      <c r="C26" s="194">
        <v>3</v>
      </c>
      <c r="D26" s="194">
        <v>30</v>
      </c>
      <c r="E26" s="194">
        <v>22</v>
      </c>
      <c r="F26" s="194">
        <v>28</v>
      </c>
      <c r="G26" s="197">
        <v>26.666666666666668</v>
      </c>
      <c r="H26" s="197">
        <v>4.1633319989322564</v>
      </c>
      <c r="I26" s="198">
        <v>3</v>
      </c>
      <c r="J26" s="186"/>
      <c r="K26" s="192">
        <v>1</v>
      </c>
      <c r="L26" s="192">
        <v>24</v>
      </c>
      <c r="M26" s="187"/>
      <c r="N26" s="187"/>
      <c r="O26" s="187"/>
    </row>
    <row r="27" spans="1:15" ht="13.5" thickBot="1" x14ac:dyDescent="0.25">
      <c r="A27" s="186"/>
      <c r="B27" s="186"/>
      <c r="C27" s="194">
        <v>4</v>
      </c>
      <c r="D27" s="194">
        <v>26</v>
      </c>
      <c r="E27" s="194">
        <v>24</v>
      </c>
      <c r="F27" s="194">
        <v>30</v>
      </c>
      <c r="G27" s="197">
        <v>26.666666666666668</v>
      </c>
      <c r="H27" s="197">
        <v>3.0550504633038935</v>
      </c>
      <c r="I27" s="198">
        <v>3</v>
      </c>
      <c r="J27" s="186"/>
      <c r="K27" s="192">
        <v>2</v>
      </c>
      <c r="L27" s="192">
        <v>26</v>
      </c>
      <c r="M27" s="187"/>
      <c r="N27" s="187"/>
      <c r="O27" s="187"/>
    </row>
    <row r="28" spans="1:15" ht="13.5" thickBot="1" x14ac:dyDescent="0.25">
      <c r="A28" s="186"/>
      <c r="B28" s="186"/>
      <c r="C28" s="194">
        <v>5</v>
      </c>
      <c r="D28" s="194">
        <v>24</v>
      </c>
      <c r="E28" s="194">
        <v>22</v>
      </c>
      <c r="F28" s="194">
        <v>26</v>
      </c>
      <c r="G28" s="197">
        <v>24</v>
      </c>
      <c r="H28" s="197">
        <v>2</v>
      </c>
      <c r="I28" s="198">
        <v>3</v>
      </c>
      <c r="J28" s="186"/>
      <c r="K28" s="192">
        <v>2</v>
      </c>
      <c r="L28" s="192">
        <v>24</v>
      </c>
      <c r="M28" s="187"/>
      <c r="N28" s="187"/>
      <c r="O28" s="187"/>
    </row>
    <row r="29" spans="1:15" ht="13.5" thickBot="1" x14ac:dyDescent="0.25">
      <c r="A29" s="186"/>
      <c r="B29" s="186"/>
      <c r="C29" s="194">
        <v>6</v>
      </c>
      <c r="D29" s="194">
        <v>22</v>
      </c>
      <c r="E29" s="194">
        <v>30</v>
      </c>
      <c r="F29" s="194">
        <v>26</v>
      </c>
      <c r="G29" s="197">
        <v>26</v>
      </c>
      <c r="H29" s="197">
        <v>4</v>
      </c>
      <c r="I29" s="198">
        <v>3</v>
      </c>
      <c r="J29" s="186"/>
      <c r="K29" s="192">
        <v>2</v>
      </c>
      <c r="L29" s="192">
        <v>28</v>
      </c>
      <c r="M29" s="187"/>
      <c r="N29" s="187"/>
      <c r="O29" s="187"/>
    </row>
    <row r="30" spans="1:15" ht="13.5" thickBot="1" x14ac:dyDescent="0.25">
      <c r="A30" s="186"/>
      <c r="B30" s="186"/>
      <c r="C30" s="194">
        <v>7</v>
      </c>
      <c r="D30" s="194">
        <v>22</v>
      </c>
      <c r="E30" s="194">
        <v>30</v>
      </c>
      <c r="F30" s="194">
        <v>30</v>
      </c>
      <c r="G30" s="197">
        <v>27.333333333333332</v>
      </c>
      <c r="H30" s="197">
        <v>4.6188021535169979</v>
      </c>
      <c r="I30" s="198">
        <v>3</v>
      </c>
      <c r="J30" s="186"/>
      <c r="K30" s="192">
        <v>3</v>
      </c>
      <c r="L30" s="192">
        <v>30</v>
      </c>
      <c r="M30" s="187"/>
      <c r="N30" s="187"/>
      <c r="O30" s="187"/>
    </row>
    <row r="31" spans="1:15" ht="13.5" thickBot="1" x14ac:dyDescent="0.25">
      <c r="A31" s="186"/>
      <c r="B31" s="186"/>
      <c r="C31" s="194">
        <v>8</v>
      </c>
      <c r="D31" s="194">
        <v>24</v>
      </c>
      <c r="E31" s="194">
        <v>30</v>
      </c>
      <c r="F31" s="194">
        <v>28</v>
      </c>
      <c r="G31" s="197">
        <v>27.333333333333332</v>
      </c>
      <c r="H31" s="197">
        <v>3.0550504633038935</v>
      </c>
      <c r="I31" s="198">
        <v>3</v>
      </c>
      <c r="J31" s="186"/>
      <c r="K31" s="192">
        <v>3</v>
      </c>
      <c r="L31" s="192">
        <v>22</v>
      </c>
      <c r="M31" s="187"/>
      <c r="N31" s="187"/>
      <c r="O31" s="187"/>
    </row>
    <row r="32" spans="1:15" ht="13.5" thickBot="1" x14ac:dyDescent="0.25">
      <c r="A32" s="186"/>
      <c r="B32" s="186"/>
      <c r="C32" s="194">
        <v>9</v>
      </c>
      <c r="D32" s="194">
        <v>24</v>
      </c>
      <c r="E32" s="194">
        <v>28</v>
      </c>
      <c r="F32" s="194">
        <v>30</v>
      </c>
      <c r="G32" s="197">
        <v>27.333333333333332</v>
      </c>
      <c r="H32" s="197">
        <v>3.0550504633038935</v>
      </c>
      <c r="I32" s="198">
        <v>3</v>
      </c>
      <c r="J32" s="186"/>
      <c r="K32" s="192">
        <v>3</v>
      </c>
      <c r="L32" s="192">
        <v>28</v>
      </c>
      <c r="M32" s="187"/>
      <c r="N32" s="187"/>
      <c r="O32" s="187"/>
    </row>
    <row r="33" spans="1:15" ht="13.5" thickBot="1" x14ac:dyDescent="0.25">
      <c r="A33" s="186"/>
      <c r="B33" s="186"/>
      <c r="C33" s="194">
        <v>10</v>
      </c>
      <c r="D33" s="194">
        <v>22</v>
      </c>
      <c r="E33" s="194">
        <v>20</v>
      </c>
      <c r="F33" s="194">
        <v>32</v>
      </c>
      <c r="G33" s="197">
        <v>24.666666666666668</v>
      </c>
      <c r="H33" s="197">
        <v>6.4291005073286396</v>
      </c>
      <c r="I33" s="198">
        <v>3</v>
      </c>
      <c r="J33" s="186"/>
      <c r="K33" s="192">
        <v>4</v>
      </c>
      <c r="L33" s="192">
        <v>26</v>
      </c>
      <c r="M33" s="187"/>
      <c r="N33" s="187"/>
      <c r="O33" s="187"/>
    </row>
    <row r="34" spans="1:15" ht="13.5" thickBot="1" x14ac:dyDescent="0.25">
      <c r="A34" s="186"/>
      <c r="B34" s="186"/>
      <c r="C34" s="194">
        <v>11</v>
      </c>
      <c r="D34" s="197">
        <v>30</v>
      </c>
      <c r="E34" s="197">
        <v>26</v>
      </c>
      <c r="F34" s="197"/>
      <c r="G34" s="197">
        <v>28</v>
      </c>
      <c r="H34" s="197">
        <v>2.8284271247461903</v>
      </c>
      <c r="I34" s="197">
        <v>2</v>
      </c>
      <c r="J34" s="186"/>
      <c r="K34" s="192">
        <v>4</v>
      </c>
      <c r="L34" s="192">
        <v>24</v>
      </c>
      <c r="M34" s="187"/>
      <c r="N34" s="187"/>
      <c r="O34" s="187"/>
    </row>
    <row r="35" spans="1:15" ht="13.5" thickBot="1" x14ac:dyDescent="0.25">
      <c r="A35" s="186"/>
      <c r="B35" s="186"/>
      <c r="C35" s="194">
        <v>12</v>
      </c>
      <c r="D35" s="197">
        <v>22</v>
      </c>
      <c r="E35" s="197">
        <v>26</v>
      </c>
      <c r="F35" s="197">
        <v>22</v>
      </c>
      <c r="G35" s="197">
        <v>23.333333333333332</v>
      </c>
      <c r="H35" s="197">
        <v>2.3094010767585034</v>
      </c>
      <c r="I35" s="197">
        <v>3</v>
      </c>
      <c r="J35" s="186"/>
      <c r="K35" s="192">
        <v>4</v>
      </c>
      <c r="L35" s="192">
        <v>30</v>
      </c>
      <c r="M35" s="187"/>
      <c r="N35" s="187"/>
      <c r="O35" s="187"/>
    </row>
    <row r="36" spans="1:15" ht="13.5" thickBot="1" x14ac:dyDescent="0.25">
      <c r="A36" s="186"/>
      <c r="B36" s="186"/>
      <c r="C36" s="186"/>
      <c r="D36" s="186"/>
      <c r="E36" s="186"/>
      <c r="F36" s="186"/>
      <c r="G36" s="186"/>
      <c r="H36" s="186"/>
      <c r="I36" s="186"/>
      <c r="J36" s="186"/>
      <c r="K36" s="192">
        <v>5</v>
      </c>
      <c r="L36" s="192">
        <v>24</v>
      </c>
      <c r="M36" s="187"/>
      <c r="N36" s="187"/>
      <c r="O36" s="187"/>
    </row>
    <row r="37" spans="1:15" ht="13.5" thickBot="1" x14ac:dyDescent="0.25">
      <c r="A37" s="186"/>
      <c r="B37" s="186"/>
      <c r="C37" s="186"/>
      <c r="D37" s="186"/>
      <c r="E37" s="186"/>
      <c r="F37" s="186"/>
      <c r="G37" s="186"/>
      <c r="H37" s="186"/>
      <c r="I37" s="186"/>
      <c r="J37" s="186"/>
      <c r="K37" s="192">
        <v>5</v>
      </c>
      <c r="L37" s="192">
        <v>22</v>
      </c>
      <c r="M37" s="187"/>
      <c r="N37" s="187"/>
      <c r="O37" s="187"/>
    </row>
    <row r="38" spans="1:15" ht="13.5" thickBot="1" x14ac:dyDescent="0.25">
      <c r="A38" s="186"/>
      <c r="B38" s="186"/>
      <c r="C38" s="186"/>
      <c r="D38" s="186"/>
      <c r="E38" s="186"/>
      <c r="F38" s="186"/>
      <c r="G38" s="186"/>
      <c r="H38" s="186"/>
      <c r="I38" s="186"/>
      <c r="J38" s="186"/>
      <c r="K38" s="192">
        <v>5</v>
      </c>
      <c r="L38" s="192">
        <v>26</v>
      </c>
      <c r="M38" s="187"/>
      <c r="N38" s="187"/>
      <c r="O38" s="187"/>
    </row>
    <row r="39" spans="1:15" ht="13.5" thickBot="1" x14ac:dyDescent="0.25">
      <c r="A39" s="186"/>
      <c r="B39" s="186"/>
      <c r="C39" s="186"/>
      <c r="D39" s="186"/>
      <c r="E39" s="186"/>
      <c r="F39" s="186"/>
      <c r="G39" s="186"/>
      <c r="H39" s="186"/>
      <c r="I39" s="186"/>
      <c r="J39" s="186"/>
      <c r="K39" s="192">
        <v>6</v>
      </c>
      <c r="L39" s="192">
        <v>22</v>
      </c>
      <c r="M39" s="187"/>
      <c r="N39" s="187"/>
      <c r="O39" s="187"/>
    </row>
    <row r="40" spans="1:15" ht="13.5" thickBot="1" x14ac:dyDescent="0.25">
      <c r="A40" s="186"/>
      <c r="B40" s="186"/>
      <c r="C40" s="186"/>
      <c r="D40" s="186"/>
      <c r="E40" s="186"/>
      <c r="F40" s="186"/>
      <c r="G40" s="186"/>
      <c r="H40" s="186"/>
      <c r="I40" s="186"/>
      <c r="J40" s="186"/>
      <c r="K40" s="192">
        <v>6</v>
      </c>
      <c r="L40" s="192">
        <v>30</v>
      </c>
      <c r="M40" s="187"/>
      <c r="N40" s="187"/>
      <c r="O40" s="187"/>
    </row>
    <row r="41" spans="1:15" ht="13.5" thickBot="1" x14ac:dyDescent="0.25">
      <c r="A41" s="186"/>
      <c r="B41" s="186"/>
      <c r="C41" s="186"/>
      <c r="D41" s="186"/>
      <c r="E41" s="186"/>
      <c r="F41" s="186"/>
      <c r="G41" s="186"/>
      <c r="H41" s="186"/>
      <c r="I41" s="186"/>
      <c r="J41" s="186"/>
      <c r="K41" s="192">
        <v>6</v>
      </c>
      <c r="L41" s="192">
        <v>26</v>
      </c>
      <c r="M41" s="187"/>
      <c r="N41" s="187"/>
      <c r="O41" s="187"/>
    </row>
    <row r="42" spans="1:15" ht="13.5" thickBot="1" x14ac:dyDescent="0.25">
      <c r="A42" s="186"/>
      <c r="B42" s="186"/>
      <c r="C42" s="186"/>
      <c r="D42" s="186"/>
      <c r="E42" s="186"/>
      <c r="F42" s="186"/>
      <c r="G42" s="186"/>
      <c r="H42" s="186"/>
      <c r="I42" s="186"/>
      <c r="J42" s="186"/>
      <c r="K42" s="192">
        <v>7</v>
      </c>
      <c r="L42" s="192">
        <v>22</v>
      </c>
      <c r="M42" s="187"/>
      <c r="N42" s="187"/>
      <c r="O42" s="187"/>
    </row>
    <row r="43" spans="1:15" ht="13.5" thickBot="1" x14ac:dyDescent="0.25">
      <c r="A43" s="186"/>
      <c r="B43" s="186"/>
      <c r="C43" s="186"/>
      <c r="D43" s="186"/>
      <c r="E43" s="186"/>
      <c r="F43" s="186"/>
      <c r="G43" s="186"/>
      <c r="H43" s="186"/>
      <c r="I43" s="186"/>
      <c r="J43" s="186"/>
      <c r="K43" s="192">
        <v>7</v>
      </c>
      <c r="L43" s="192">
        <v>30</v>
      </c>
      <c r="M43" s="187"/>
      <c r="N43" s="187"/>
      <c r="O43" s="187"/>
    </row>
    <row r="44" spans="1:15" ht="13.5" thickBot="1" x14ac:dyDescent="0.25">
      <c r="A44" s="186"/>
      <c r="B44" s="186"/>
      <c r="C44" s="186"/>
      <c r="D44" s="186"/>
      <c r="E44" s="186"/>
      <c r="F44" s="186"/>
      <c r="G44" s="186"/>
      <c r="H44" s="186"/>
      <c r="I44" s="186"/>
      <c r="J44" s="186"/>
      <c r="K44" s="192">
        <v>7</v>
      </c>
      <c r="L44" s="192">
        <v>30</v>
      </c>
      <c r="M44" s="187"/>
      <c r="N44" s="187"/>
      <c r="O44" s="187"/>
    </row>
    <row r="45" spans="1:15" ht="13.5" thickBot="1" x14ac:dyDescent="0.25">
      <c r="A45" s="186"/>
      <c r="B45" s="186"/>
      <c r="C45" s="186"/>
      <c r="D45" s="186"/>
      <c r="E45" s="186"/>
      <c r="F45" s="186"/>
      <c r="G45" s="186"/>
      <c r="H45" s="186"/>
      <c r="I45" s="186"/>
      <c r="J45" s="186"/>
      <c r="K45" s="192">
        <v>8</v>
      </c>
      <c r="L45" s="192">
        <v>24</v>
      </c>
      <c r="M45" s="187"/>
      <c r="N45" s="187"/>
      <c r="O45" s="187"/>
    </row>
    <row r="46" spans="1:15" ht="13.5" thickBot="1" x14ac:dyDescent="0.25">
      <c r="A46" s="186"/>
      <c r="B46" s="186"/>
      <c r="C46" s="186"/>
      <c r="D46" s="186"/>
      <c r="E46" s="186"/>
      <c r="F46" s="186"/>
      <c r="G46" s="186"/>
      <c r="H46" s="186"/>
      <c r="I46" s="186"/>
      <c r="J46" s="186"/>
      <c r="K46" s="192">
        <v>8</v>
      </c>
      <c r="L46" s="192">
        <v>30</v>
      </c>
      <c r="M46" s="187"/>
      <c r="N46" s="187"/>
      <c r="O46" s="187"/>
    </row>
    <row r="47" spans="1:15" ht="13.5" thickBot="1" x14ac:dyDescent="0.25">
      <c r="A47" s="186"/>
      <c r="B47" s="186"/>
      <c r="C47" s="186"/>
      <c r="D47" s="186"/>
      <c r="E47" s="186"/>
      <c r="F47" s="186"/>
      <c r="G47" s="186"/>
      <c r="H47" s="186"/>
      <c r="I47" s="186"/>
      <c r="J47" s="186"/>
      <c r="K47" s="192">
        <v>8</v>
      </c>
      <c r="L47" s="192">
        <v>28</v>
      </c>
      <c r="M47" s="187"/>
      <c r="N47" s="187"/>
      <c r="O47" s="187"/>
    </row>
    <row r="48" spans="1:15" ht="13.5" thickBot="1" x14ac:dyDescent="0.25">
      <c r="A48" s="186"/>
      <c r="B48" s="186"/>
      <c r="C48" s="186"/>
      <c r="D48" s="186"/>
      <c r="E48" s="186"/>
      <c r="F48" s="186"/>
      <c r="G48" s="186"/>
      <c r="H48" s="186"/>
      <c r="I48" s="186"/>
      <c r="J48" s="186"/>
      <c r="K48" s="192">
        <v>9</v>
      </c>
      <c r="L48" s="192">
        <v>24</v>
      </c>
      <c r="M48" s="187"/>
      <c r="N48" s="187"/>
      <c r="O48" s="187"/>
    </row>
    <row r="49" spans="1:15" ht="13.5" thickBot="1" x14ac:dyDescent="0.25">
      <c r="A49" s="186"/>
      <c r="B49" s="186"/>
      <c r="C49" s="186"/>
      <c r="D49" s="186"/>
      <c r="E49" s="186"/>
      <c r="F49" s="186"/>
      <c r="G49" s="186"/>
      <c r="H49" s="186"/>
      <c r="I49" s="186"/>
      <c r="J49" s="186"/>
      <c r="K49" s="192">
        <v>9</v>
      </c>
      <c r="L49" s="192">
        <v>28</v>
      </c>
      <c r="M49" s="187"/>
      <c r="N49" s="187"/>
      <c r="O49" s="187"/>
    </row>
    <row r="50" spans="1:15" ht="13.5" thickBot="1" x14ac:dyDescent="0.25">
      <c r="A50" s="186"/>
      <c r="B50" s="186"/>
      <c r="C50" s="186"/>
      <c r="D50" s="186"/>
      <c r="E50" s="186"/>
      <c r="F50" s="186"/>
      <c r="G50" s="186"/>
      <c r="H50" s="186"/>
      <c r="I50" s="186"/>
      <c r="J50" s="186"/>
      <c r="K50" s="192">
        <v>9</v>
      </c>
      <c r="L50" s="192">
        <v>30</v>
      </c>
      <c r="M50" s="187"/>
      <c r="N50" s="187"/>
      <c r="O50" s="187"/>
    </row>
    <row r="51" spans="1:15" ht="13.5" thickBot="1" x14ac:dyDescent="0.25">
      <c r="A51" s="186"/>
      <c r="B51" s="186"/>
      <c r="C51" s="186"/>
      <c r="D51" s="186"/>
      <c r="E51" s="186"/>
      <c r="F51" s="186"/>
      <c r="G51" s="186"/>
      <c r="H51" s="186"/>
      <c r="I51" s="186"/>
      <c r="J51" s="186"/>
      <c r="K51" s="192">
        <v>10</v>
      </c>
      <c r="L51" s="192">
        <v>22</v>
      </c>
      <c r="M51" s="187"/>
      <c r="N51" s="187"/>
      <c r="O51" s="187"/>
    </row>
    <row r="52" spans="1:15" ht="13.5" thickBot="1" x14ac:dyDescent="0.25">
      <c r="A52" s="186"/>
      <c r="B52" s="186"/>
      <c r="C52" s="186"/>
      <c r="D52" s="186"/>
      <c r="E52" s="186"/>
      <c r="F52" s="186"/>
      <c r="G52" s="186"/>
      <c r="H52" s="186"/>
      <c r="I52" s="186"/>
      <c r="J52" s="186"/>
      <c r="K52" s="192">
        <v>10</v>
      </c>
      <c r="L52" s="192">
        <v>20</v>
      </c>
      <c r="M52" s="187"/>
      <c r="N52" s="187"/>
      <c r="O52" s="187"/>
    </row>
    <row r="53" spans="1:15" ht="13.5" thickBot="1" x14ac:dyDescent="0.25">
      <c r="A53" s="186"/>
      <c r="B53" s="186"/>
      <c r="C53" s="186"/>
      <c r="D53" s="186"/>
      <c r="E53" s="186"/>
      <c r="F53" s="186"/>
      <c r="G53" s="186"/>
      <c r="H53" s="186"/>
      <c r="I53" s="186"/>
      <c r="J53" s="186"/>
      <c r="K53" s="192">
        <v>10</v>
      </c>
      <c r="L53" s="192">
        <v>32</v>
      </c>
      <c r="M53" s="187"/>
      <c r="N53" s="187"/>
      <c r="O53" s="187"/>
    </row>
    <row r="54" spans="1:15" ht="13.5" thickBot="1" x14ac:dyDescent="0.25">
      <c r="A54" s="186"/>
      <c r="B54" s="186"/>
      <c r="C54" s="186"/>
      <c r="D54" s="186"/>
      <c r="E54" s="186"/>
      <c r="F54" s="186"/>
      <c r="G54" s="186"/>
      <c r="H54" s="186"/>
      <c r="I54" s="186"/>
      <c r="J54" s="186"/>
      <c r="K54" s="192">
        <v>11</v>
      </c>
      <c r="L54" s="192">
        <v>30</v>
      </c>
      <c r="M54" s="187"/>
      <c r="N54" s="187"/>
      <c r="O54" s="187"/>
    </row>
    <row r="55" spans="1:15" ht="13.5" thickBot="1" x14ac:dyDescent="0.25">
      <c r="A55" s="186"/>
      <c r="B55" s="186"/>
      <c r="C55" s="186"/>
      <c r="D55" s="186"/>
      <c r="E55" s="186"/>
      <c r="F55" s="186"/>
      <c r="G55" s="186"/>
      <c r="H55" s="186"/>
      <c r="I55" s="186"/>
      <c r="J55" s="186"/>
      <c r="K55" s="192">
        <v>11</v>
      </c>
      <c r="L55" s="192">
        <v>26</v>
      </c>
      <c r="M55" s="187"/>
      <c r="N55" s="187"/>
      <c r="O55" s="187"/>
    </row>
    <row r="56" spans="1:15" ht="13.5" thickBot="1" x14ac:dyDescent="0.25">
      <c r="A56" s="186"/>
      <c r="B56" s="186"/>
      <c r="C56" s="186"/>
      <c r="D56" s="186"/>
      <c r="E56" s="186"/>
      <c r="F56" s="186"/>
      <c r="G56" s="186"/>
      <c r="H56" s="186"/>
      <c r="I56" s="186"/>
      <c r="J56" s="186"/>
      <c r="K56" s="192">
        <v>12</v>
      </c>
      <c r="L56" s="192">
        <v>22</v>
      </c>
      <c r="M56" s="187"/>
      <c r="N56" s="187"/>
      <c r="O56" s="187"/>
    </row>
    <row r="57" spans="1:15" ht="13.5" thickBot="1" x14ac:dyDescent="0.25">
      <c r="A57" s="186"/>
      <c r="B57" s="186"/>
      <c r="C57" s="186"/>
      <c r="D57" s="186"/>
      <c r="E57" s="186"/>
      <c r="F57" s="186"/>
      <c r="G57" s="186"/>
      <c r="H57" s="186"/>
      <c r="I57" s="186"/>
      <c r="J57" s="186"/>
      <c r="K57" s="192">
        <v>12</v>
      </c>
      <c r="L57" s="192">
        <v>26</v>
      </c>
      <c r="M57" s="187"/>
      <c r="N57" s="187"/>
      <c r="O57" s="187"/>
    </row>
    <row r="58" spans="1:15" ht="13.5" thickBot="1" x14ac:dyDescent="0.25">
      <c r="A58" s="186"/>
      <c r="B58" s="186"/>
      <c r="C58" s="186"/>
      <c r="D58" s="186"/>
      <c r="E58" s="186"/>
      <c r="F58" s="186"/>
      <c r="G58" s="186"/>
      <c r="H58" s="186"/>
      <c r="I58" s="186"/>
      <c r="J58" s="186"/>
      <c r="K58" s="192">
        <v>12</v>
      </c>
      <c r="L58" s="192">
        <v>22</v>
      </c>
      <c r="M58" s="187"/>
      <c r="N58" s="187"/>
      <c r="O58" s="187"/>
    </row>
    <row r="59" spans="1:15" x14ac:dyDescent="0.2">
      <c r="A59" s="186"/>
      <c r="B59" s="186"/>
      <c r="C59" s="186"/>
      <c r="D59" s="186"/>
      <c r="E59" s="186"/>
      <c r="F59" s="186"/>
      <c r="G59" s="186"/>
      <c r="H59" s="186"/>
      <c r="I59" s="186"/>
      <c r="J59" s="186"/>
      <c r="K59" s="186"/>
      <c r="L59" s="186"/>
      <c r="M59" s="187"/>
      <c r="N59" s="187"/>
      <c r="O59" s="187"/>
    </row>
    <row r="60" spans="1:15" ht="13.5" thickBot="1" x14ac:dyDescent="0.25">
      <c r="A60" s="186"/>
      <c r="B60" s="186"/>
      <c r="C60" s="186"/>
      <c r="D60" s="186"/>
      <c r="E60" s="186"/>
      <c r="F60" s="186"/>
      <c r="G60" s="186"/>
      <c r="H60" s="186"/>
      <c r="I60" s="186"/>
      <c r="J60" s="186"/>
      <c r="K60" s="186"/>
      <c r="L60" s="186"/>
      <c r="M60" s="187"/>
      <c r="N60" s="187"/>
      <c r="O60" s="187"/>
    </row>
    <row r="61" spans="1:15" ht="13.5" thickBot="1" x14ac:dyDescent="0.25">
      <c r="A61" s="186"/>
      <c r="B61" s="186"/>
      <c r="C61" s="192" t="s">
        <v>235</v>
      </c>
      <c r="D61" s="192" t="s">
        <v>236</v>
      </c>
      <c r="E61" s="192" t="s">
        <v>237</v>
      </c>
      <c r="F61" s="192" t="s">
        <v>238</v>
      </c>
      <c r="G61" s="192" t="s">
        <v>239</v>
      </c>
      <c r="H61" s="192" t="s">
        <v>240</v>
      </c>
      <c r="I61" s="192" t="s">
        <v>69</v>
      </c>
      <c r="J61" s="192" t="s">
        <v>92</v>
      </c>
      <c r="K61" s="192" t="s">
        <v>100</v>
      </c>
      <c r="L61" s="186"/>
      <c r="M61" s="192" t="s">
        <v>235</v>
      </c>
      <c r="N61" s="192" t="s">
        <v>241</v>
      </c>
      <c r="O61" s="187"/>
    </row>
    <row r="62" spans="1:15" ht="13.5" thickBot="1" x14ac:dyDescent="0.25">
      <c r="A62" s="186"/>
      <c r="B62" s="186"/>
      <c r="C62" s="192">
        <v>1</v>
      </c>
      <c r="D62" s="192">
        <v>1.5999999999999943</v>
      </c>
      <c r="E62" s="192">
        <v>1.4000000000000057</v>
      </c>
      <c r="F62" s="192">
        <v>1.7000000000000028</v>
      </c>
      <c r="G62" s="192">
        <v>1.2999999999999972</v>
      </c>
      <c r="H62" s="192">
        <v>1.5</v>
      </c>
      <c r="I62" s="192">
        <f>AVERAGE(D62:H62)</f>
        <v>1.5</v>
      </c>
      <c r="J62" s="192">
        <f>STDEV(D62:H62)</f>
        <v>0.15811388300841897</v>
      </c>
      <c r="K62" s="192">
        <v>5</v>
      </c>
      <c r="L62" s="186"/>
      <c r="M62" s="192">
        <v>1</v>
      </c>
      <c r="N62" s="192">
        <v>1.5999999999999943</v>
      </c>
      <c r="O62" s="187"/>
    </row>
    <row r="63" spans="1:15" ht="13.5" thickBot="1" x14ac:dyDescent="0.25">
      <c r="A63" s="186"/>
      <c r="B63" s="186"/>
      <c r="C63" s="192">
        <v>2</v>
      </c>
      <c r="D63" s="192">
        <v>2.5</v>
      </c>
      <c r="E63" s="192">
        <v>2.4000000000000057</v>
      </c>
      <c r="F63" s="192">
        <v>2</v>
      </c>
      <c r="G63" s="192">
        <v>2.4000000000000057</v>
      </c>
      <c r="H63" s="192">
        <v>2.2999999999999972</v>
      </c>
      <c r="I63" s="192">
        <f t="shared" ref="I63:I71" si="0">AVERAGE(D63:H63)</f>
        <v>2.3200000000000016</v>
      </c>
      <c r="J63" s="192">
        <f t="shared" ref="J63:J71" si="1">STDEV(D63:H63)</f>
        <v>0.19235384061671471</v>
      </c>
      <c r="K63" s="192">
        <v>5</v>
      </c>
      <c r="L63" s="186"/>
      <c r="M63" s="192">
        <v>1</v>
      </c>
      <c r="N63" s="192">
        <v>1.4000000000000057</v>
      </c>
      <c r="O63" s="187"/>
    </row>
    <row r="64" spans="1:15" ht="13.5" thickBot="1" x14ac:dyDescent="0.25">
      <c r="A64" s="186"/>
      <c r="B64" s="186"/>
      <c r="C64" s="192">
        <v>3</v>
      </c>
      <c r="D64" s="192">
        <v>1.2000000000000028</v>
      </c>
      <c r="E64" s="192">
        <v>1.0999999999999943</v>
      </c>
      <c r="F64" s="192">
        <v>1.5999999999999943</v>
      </c>
      <c r="G64" s="192">
        <v>1.2999999999999972</v>
      </c>
      <c r="H64" s="192">
        <v>1.2999999999999972</v>
      </c>
      <c r="I64" s="192">
        <f t="shared" si="0"/>
        <v>1.2999999999999972</v>
      </c>
      <c r="J64" s="192">
        <f t="shared" si="1"/>
        <v>0.18708286933869508</v>
      </c>
      <c r="K64" s="192">
        <v>5</v>
      </c>
      <c r="L64" s="186"/>
      <c r="M64" s="192">
        <v>1</v>
      </c>
      <c r="N64" s="192">
        <v>1.7000000000000028</v>
      </c>
      <c r="O64" s="187"/>
    </row>
    <row r="65" spans="1:15" ht="13.5" thickBot="1" x14ac:dyDescent="0.25">
      <c r="A65" s="186"/>
      <c r="B65" s="186"/>
      <c r="C65" s="192">
        <v>4</v>
      </c>
      <c r="D65" s="192">
        <v>0.90000000000000568</v>
      </c>
      <c r="E65" s="192">
        <v>0.70000000000000284</v>
      </c>
      <c r="F65" s="192">
        <v>0.59999999999999432</v>
      </c>
      <c r="G65" s="192">
        <v>0.79999999999999716</v>
      </c>
      <c r="H65" s="192">
        <v>0.70000000000000284</v>
      </c>
      <c r="I65" s="192">
        <f t="shared" si="0"/>
        <v>0.74000000000000055</v>
      </c>
      <c r="J65" s="192">
        <f t="shared" si="1"/>
        <v>0.11401754250991726</v>
      </c>
      <c r="K65" s="192">
        <v>5</v>
      </c>
      <c r="L65" s="186"/>
      <c r="M65" s="192">
        <v>1</v>
      </c>
      <c r="N65" s="192">
        <v>1.2999999999999972</v>
      </c>
      <c r="O65" s="187"/>
    </row>
    <row r="66" spans="1:15" ht="13.5" thickBot="1" x14ac:dyDescent="0.25">
      <c r="A66" s="186"/>
      <c r="B66" s="186"/>
      <c r="C66" s="192">
        <v>5</v>
      </c>
      <c r="D66" s="192">
        <v>2.2000000000000028</v>
      </c>
      <c r="E66" s="192">
        <v>2</v>
      </c>
      <c r="F66" s="192">
        <v>1.7999999999999972</v>
      </c>
      <c r="G66" s="192">
        <v>2</v>
      </c>
      <c r="H66" s="192">
        <v>2</v>
      </c>
      <c r="I66" s="192">
        <f t="shared" si="0"/>
        <v>2</v>
      </c>
      <c r="J66" s="192">
        <f t="shared" si="1"/>
        <v>0.14142135623731153</v>
      </c>
      <c r="K66" s="192">
        <v>5</v>
      </c>
      <c r="L66" s="186"/>
      <c r="M66" s="192">
        <v>1</v>
      </c>
      <c r="N66" s="192">
        <v>1.5</v>
      </c>
      <c r="O66" s="187"/>
    </row>
    <row r="67" spans="1:15" ht="13.5" thickBot="1" x14ac:dyDescent="0.25">
      <c r="A67" s="186"/>
      <c r="B67" s="186"/>
      <c r="C67" s="192">
        <v>6</v>
      </c>
      <c r="D67" s="192">
        <v>1.7000000000000028</v>
      </c>
      <c r="E67" s="192">
        <v>1.5</v>
      </c>
      <c r="F67" s="192">
        <v>1.5</v>
      </c>
      <c r="G67" s="192">
        <v>1.5</v>
      </c>
      <c r="H67" s="192">
        <v>1.5</v>
      </c>
      <c r="I67" s="192">
        <f t="shared" si="0"/>
        <v>1.5400000000000005</v>
      </c>
      <c r="J67" s="192">
        <f t="shared" si="1"/>
        <v>8.9442719099992865E-2</v>
      </c>
      <c r="K67" s="192">
        <v>5</v>
      </c>
      <c r="L67" s="186"/>
      <c r="M67" s="192">
        <v>2</v>
      </c>
      <c r="N67" s="192">
        <v>2.5</v>
      </c>
      <c r="O67" s="187"/>
    </row>
    <row r="68" spans="1:15" ht="13.5" thickBot="1" x14ac:dyDescent="0.25">
      <c r="A68" s="186"/>
      <c r="B68" s="186"/>
      <c r="C68" s="192">
        <v>7</v>
      </c>
      <c r="D68" s="192">
        <v>1.0999999999999943</v>
      </c>
      <c r="E68" s="192">
        <v>1</v>
      </c>
      <c r="F68" s="192">
        <v>1.4000000000000057</v>
      </c>
      <c r="G68" s="192">
        <v>1</v>
      </c>
      <c r="H68" s="192">
        <v>1.0999999999999943</v>
      </c>
      <c r="I68" s="192">
        <f t="shared" si="0"/>
        <v>1.1199999999999988</v>
      </c>
      <c r="J68" s="192">
        <f t="shared" si="1"/>
        <v>0.16431676725155295</v>
      </c>
      <c r="K68" s="192">
        <v>5</v>
      </c>
      <c r="L68" s="186"/>
      <c r="M68" s="192">
        <v>2</v>
      </c>
      <c r="N68" s="192">
        <v>2.4000000000000057</v>
      </c>
      <c r="O68" s="187"/>
    </row>
    <row r="69" spans="1:15" ht="13.5" thickBot="1" x14ac:dyDescent="0.25">
      <c r="A69" s="186"/>
      <c r="B69" s="186"/>
      <c r="C69" s="192">
        <v>8</v>
      </c>
      <c r="D69" s="192">
        <v>2.5</v>
      </c>
      <c r="E69" s="192">
        <v>2.2999999999999972</v>
      </c>
      <c r="F69" s="192">
        <v>2.4000000000000057</v>
      </c>
      <c r="G69" s="192">
        <v>2.0999999999999943</v>
      </c>
      <c r="H69" s="192">
        <v>2.2999999999999972</v>
      </c>
      <c r="I69" s="192">
        <f t="shared" si="0"/>
        <v>2.319999999999999</v>
      </c>
      <c r="J69" s="192">
        <f t="shared" si="1"/>
        <v>0.14832396974191631</v>
      </c>
      <c r="K69" s="192">
        <v>5</v>
      </c>
      <c r="L69" s="186"/>
      <c r="M69" s="192">
        <v>2</v>
      </c>
      <c r="N69" s="192">
        <v>2</v>
      </c>
      <c r="O69" s="187"/>
    </row>
    <row r="70" spans="1:15" ht="13.5" thickBot="1" x14ac:dyDescent="0.25">
      <c r="A70" s="186"/>
      <c r="B70" s="186"/>
      <c r="C70" s="192">
        <v>9</v>
      </c>
      <c r="D70" s="192">
        <v>0.70000000000000284</v>
      </c>
      <c r="E70" s="192">
        <v>0.70000000000000284</v>
      </c>
      <c r="F70" s="192">
        <v>0.79999999999999716</v>
      </c>
      <c r="G70" s="192">
        <v>0.59999999999999432</v>
      </c>
      <c r="H70" s="192">
        <v>0.70000000000000284</v>
      </c>
      <c r="I70" s="192">
        <f t="shared" si="0"/>
        <v>0.7</v>
      </c>
      <c r="J70" s="192">
        <f t="shared" si="1"/>
        <v>7.0710678118655751E-2</v>
      </c>
      <c r="K70" s="192">
        <v>5</v>
      </c>
      <c r="L70" s="186"/>
      <c r="M70" s="192">
        <v>2</v>
      </c>
      <c r="N70" s="192">
        <v>2.4000000000000057</v>
      </c>
      <c r="O70" s="187"/>
    </row>
    <row r="71" spans="1:15" ht="13.5" thickBot="1" x14ac:dyDescent="0.25">
      <c r="A71" s="186"/>
      <c r="B71" s="186"/>
      <c r="C71" s="192">
        <v>10</v>
      </c>
      <c r="D71" s="192">
        <v>1.5</v>
      </c>
      <c r="E71" s="192">
        <v>1.2999999999999972</v>
      </c>
      <c r="F71" s="192">
        <v>1.2999999999999972</v>
      </c>
      <c r="G71" s="192">
        <v>1.7000000000000028</v>
      </c>
      <c r="H71" s="192">
        <v>1.4000000000000057</v>
      </c>
      <c r="I71" s="192">
        <f t="shared" si="0"/>
        <v>1.4400000000000006</v>
      </c>
      <c r="J71" s="192">
        <f t="shared" si="1"/>
        <v>0.16733200530681783</v>
      </c>
      <c r="K71" s="192">
        <v>5</v>
      </c>
      <c r="L71" s="186"/>
      <c r="M71" s="192">
        <v>2</v>
      </c>
      <c r="N71" s="192">
        <v>2.2999999999999972</v>
      </c>
      <c r="O71" s="187"/>
    </row>
    <row r="72" spans="1:15" ht="13.5" thickBot="1" x14ac:dyDescent="0.25">
      <c r="A72" s="186"/>
      <c r="B72" s="186"/>
      <c r="C72" s="186"/>
      <c r="D72" s="186"/>
      <c r="E72" s="186"/>
      <c r="F72" s="186"/>
      <c r="G72" s="186"/>
      <c r="H72" s="186"/>
      <c r="I72" s="186"/>
      <c r="J72" s="186"/>
      <c r="K72" s="186"/>
      <c r="L72" s="186"/>
      <c r="M72" s="192">
        <v>3</v>
      </c>
      <c r="N72" s="192">
        <v>1.2000000000000028</v>
      </c>
      <c r="O72" s="187"/>
    </row>
    <row r="73" spans="1:15" ht="13.5" thickBot="1" x14ac:dyDescent="0.25">
      <c r="A73" s="186"/>
      <c r="B73" s="186"/>
      <c r="C73" s="186"/>
      <c r="D73" s="186"/>
      <c r="E73" s="186"/>
      <c r="F73" s="186"/>
      <c r="G73" s="186"/>
      <c r="H73" s="186"/>
      <c r="I73" s="186"/>
      <c r="J73" s="186"/>
      <c r="K73" s="186"/>
      <c r="L73" s="186"/>
      <c r="M73" s="192">
        <v>3</v>
      </c>
      <c r="N73" s="192">
        <v>1.0999999999999943</v>
      </c>
      <c r="O73" s="187"/>
    </row>
    <row r="74" spans="1:15" ht="13.5" thickBot="1" x14ac:dyDescent="0.25">
      <c r="A74" s="186"/>
      <c r="B74" s="186"/>
      <c r="C74" s="186"/>
      <c r="D74" s="186"/>
      <c r="E74" s="186"/>
      <c r="F74" s="186"/>
      <c r="G74" s="186"/>
      <c r="H74" s="186"/>
      <c r="I74" s="186"/>
      <c r="J74" s="186"/>
      <c r="K74" s="186"/>
      <c r="L74" s="186"/>
      <c r="M74" s="192">
        <v>3</v>
      </c>
      <c r="N74" s="192">
        <v>1.5999999999999943</v>
      </c>
      <c r="O74" s="187"/>
    </row>
    <row r="75" spans="1:15" ht="13.5" thickBot="1" x14ac:dyDescent="0.25">
      <c r="A75" s="186"/>
      <c r="B75" s="186"/>
      <c r="C75" s="186"/>
      <c r="D75" s="186"/>
      <c r="E75" s="186"/>
      <c r="F75" s="186"/>
      <c r="G75" s="186"/>
      <c r="H75" s="186"/>
      <c r="I75" s="186"/>
      <c r="J75" s="186"/>
      <c r="K75" s="186"/>
      <c r="L75" s="186"/>
      <c r="M75" s="192">
        <v>3</v>
      </c>
      <c r="N75" s="192">
        <v>1.2999999999999972</v>
      </c>
      <c r="O75" s="187"/>
    </row>
    <row r="76" spans="1:15" ht="13.5" thickBot="1" x14ac:dyDescent="0.25">
      <c r="A76" s="186"/>
      <c r="B76" s="186"/>
      <c r="C76" s="186"/>
      <c r="D76" s="186"/>
      <c r="E76" s="186"/>
      <c r="F76" s="186"/>
      <c r="G76" s="186"/>
      <c r="H76" s="186"/>
      <c r="I76" s="186"/>
      <c r="J76" s="186"/>
      <c r="K76" s="186"/>
      <c r="L76" s="186"/>
      <c r="M76" s="192">
        <v>3</v>
      </c>
      <c r="N76" s="192">
        <v>1.2999999999999972</v>
      </c>
      <c r="O76" s="187"/>
    </row>
    <row r="77" spans="1:15" ht="13.5" thickBot="1" x14ac:dyDescent="0.25">
      <c r="A77" s="186"/>
      <c r="B77" s="186"/>
      <c r="C77" s="186"/>
      <c r="D77" s="186"/>
      <c r="E77" s="186"/>
      <c r="F77" s="186"/>
      <c r="G77" s="186"/>
      <c r="H77" s="186"/>
      <c r="I77" s="186"/>
      <c r="J77" s="186"/>
      <c r="K77" s="186"/>
      <c r="L77" s="186"/>
      <c r="M77" s="192">
        <v>4</v>
      </c>
      <c r="N77" s="192">
        <v>0.90000000000000568</v>
      </c>
      <c r="O77" s="187"/>
    </row>
    <row r="78" spans="1:15" ht="13.5" thickBot="1" x14ac:dyDescent="0.25">
      <c r="A78" s="186"/>
      <c r="B78" s="186"/>
      <c r="C78" s="186"/>
      <c r="D78" s="186"/>
      <c r="E78" s="186"/>
      <c r="F78" s="186"/>
      <c r="G78" s="186"/>
      <c r="H78" s="186"/>
      <c r="I78" s="186"/>
      <c r="J78" s="186"/>
      <c r="K78" s="186"/>
      <c r="L78" s="186"/>
      <c r="M78" s="192">
        <v>4</v>
      </c>
      <c r="N78" s="192">
        <v>0.70000000000000284</v>
      </c>
      <c r="O78" s="187"/>
    </row>
    <row r="79" spans="1:15" ht="13.5" thickBot="1" x14ac:dyDescent="0.25">
      <c r="A79" s="186"/>
      <c r="B79" s="186"/>
      <c r="C79" s="186"/>
      <c r="D79" s="186"/>
      <c r="E79" s="186"/>
      <c r="F79" s="186"/>
      <c r="G79" s="186"/>
      <c r="H79" s="186"/>
      <c r="I79" s="186"/>
      <c r="J79" s="186"/>
      <c r="K79" s="186"/>
      <c r="L79" s="186"/>
      <c r="M79" s="192">
        <v>4</v>
      </c>
      <c r="N79" s="192">
        <v>0.59999999999999432</v>
      </c>
      <c r="O79" s="187"/>
    </row>
    <row r="80" spans="1:15" ht="13.5" thickBot="1" x14ac:dyDescent="0.25">
      <c r="A80" s="186"/>
      <c r="B80" s="186"/>
      <c r="C80" s="186"/>
      <c r="D80" s="186"/>
      <c r="E80" s="186"/>
      <c r="F80" s="186"/>
      <c r="G80" s="186"/>
      <c r="H80" s="186"/>
      <c r="I80" s="186"/>
      <c r="J80" s="186"/>
      <c r="K80" s="186"/>
      <c r="L80" s="186"/>
      <c r="M80" s="192">
        <v>4</v>
      </c>
      <c r="N80" s="192">
        <v>0.79999999999999716</v>
      </c>
      <c r="O80" s="187"/>
    </row>
    <row r="81" spans="1:15" ht="13.5" thickBot="1" x14ac:dyDescent="0.25">
      <c r="A81" s="186"/>
      <c r="B81" s="186"/>
      <c r="C81" s="186"/>
      <c r="D81" s="186"/>
      <c r="E81" s="186"/>
      <c r="F81" s="186"/>
      <c r="G81" s="186"/>
      <c r="H81" s="186"/>
      <c r="I81" s="186"/>
      <c r="J81" s="186"/>
      <c r="K81" s="186"/>
      <c r="L81" s="186"/>
      <c r="M81" s="192">
        <v>4</v>
      </c>
      <c r="N81" s="192">
        <v>0.70000000000000284</v>
      </c>
      <c r="O81" s="187"/>
    </row>
    <row r="82" spans="1:15" ht="13.5" thickBot="1" x14ac:dyDescent="0.25">
      <c r="A82" s="186"/>
      <c r="B82" s="186"/>
      <c r="C82" s="186"/>
      <c r="D82" s="186"/>
      <c r="E82" s="186"/>
      <c r="F82" s="186"/>
      <c r="G82" s="186"/>
      <c r="H82" s="186"/>
      <c r="I82" s="186"/>
      <c r="J82" s="186"/>
      <c r="K82" s="186"/>
      <c r="L82" s="186"/>
      <c r="M82" s="192">
        <v>5</v>
      </c>
      <c r="N82" s="192">
        <v>2.2000000000000028</v>
      </c>
      <c r="O82" s="187"/>
    </row>
    <row r="83" spans="1:15" ht="13.5" thickBot="1" x14ac:dyDescent="0.25">
      <c r="A83" s="186"/>
      <c r="B83" s="186"/>
      <c r="C83" s="186"/>
      <c r="D83" s="186"/>
      <c r="E83" s="186"/>
      <c r="F83" s="186"/>
      <c r="G83" s="186"/>
      <c r="H83" s="186"/>
      <c r="I83" s="186"/>
      <c r="J83" s="186"/>
      <c r="K83" s="186"/>
      <c r="L83" s="186"/>
      <c r="M83" s="192">
        <v>5</v>
      </c>
      <c r="N83" s="192">
        <v>2</v>
      </c>
      <c r="O83" s="187"/>
    </row>
    <row r="84" spans="1:15" ht="13.5" thickBot="1" x14ac:dyDescent="0.25">
      <c r="A84" s="186"/>
      <c r="B84" s="186"/>
      <c r="C84" s="186"/>
      <c r="D84" s="186"/>
      <c r="E84" s="186"/>
      <c r="F84" s="186"/>
      <c r="G84" s="186"/>
      <c r="H84" s="186"/>
      <c r="I84" s="186"/>
      <c r="J84" s="186"/>
      <c r="K84" s="186"/>
      <c r="L84" s="186"/>
      <c r="M84" s="192">
        <v>5</v>
      </c>
      <c r="N84" s="192">
        <v>1.7999999999999972</v>
      </c>
      <c r="O84" s="187"/>
    </row>
    <row r="85" spans="1:15" ht="13.5" thickBot="1" x14ac:dyDescent="0.25">
      <c r="A85" s="186"/>
      <c r="B85" s="186"/>
      <c r="C85" s="186"/>
      <c r="D85" s="186"/>
      <c r="E85" s="186"/>
      <c r="F85" s="186"/>
      <c r="G85" s="186"/>
      <c r="H85" s="186"/>
      <c r="I85" s="186"/>
      <c r="J85" s="186"/>
      <c r="K85" s="186"/>
      <c r="L85" s="186"/>
      <c r="M85" s="192">
        <v>5</v>
      </c>
      <c r="N85" s="192">
        <v>2</v>
      </c>
      <c r="O85" s="187"/>
    </row>
    <row r="86" spans="1:15" ht="13.5" thickBot="1" x14ac:dyDescent="0.25">
      <c r="A86" s="186"/>
      <c r="B86" s="186"/>
      <c r="C86" s="186"/>
      <c r="D86" s="186"/>
      <c r="E86" s="186"/>
      <c r="F86" s="186"/>
      <c r="G86" s="186"/>
      <c r="H86" s="186"/>
      <c r="I86" s="186"/>
      <c r="J86" s="186"/>
      <c r="K86" s="186"/>
      <c r="L86" s="186"/>
      <c r="M86" s="192">
        <v>5</v>
      </c>
      <c r="N86" s="192">
        <v>2</v>
      </c>
      <c r="O86" s="187"/>
    </row>
    <row r="87" spans="1:15" ht="13.5" thickBot="1" x14ac:dyDescent="0.25">
      <c r="A87" s="186"/>
      <c r="B87" s="186"/>
      <c r="C87" s="186"/>
      <c r="D87" s="186"/>
      <c r="E87" s="186"/>
      <c r="F87" s="186"/>
      <c r="G87" s="186"/>
      <c r="H87" s="186"/>
      <c r="I87" s="186"/>
      <c r="J87" s="186"/>
      <c r="K87" s="186"/>
      <c r="L87" s="186"/>
      <c r="M87" s="192">
        <v>6</v>
      </c>
      <c r="N87" s="192">
        <v>1.7000000000000028</v>
      </c>
      <c r="O87" s="187"/>
    </row>
    <row r="88" spans="1:15" ht="13.5" thickBot="1" x14ac:dyDescent="0.25">
      <c r="A88" s="186"/>
      <c r="B88" s="186"/>
      <c r="C88" s="186"/>
      <c r="D88" s="186"/>
      <c r="E88" s="186"/>
      <c r="F88" s="186"/>
      <c r="G88" s="186"/>
      <c r="H88" s="186"/>
      <c r="I88" s="186"/>
      <c r="J88" s="186"/>
      <c r="K88" s="186"/>
      <c r="L88" s="186"/>
      <c r="M88" s="192">
        <v>6</v>
      </c>
      <c r="N88" s="192">
        <v>1.5</v>
      </c>
      <c r="O88" s="187"/>
    </row>
    <row r="89" spans="1:15" ht="13.5" thickBot="1" x14ac:dyDescent="0.25">
      <c r="A89" s="186"/>
      <c r="B89" s="186"/>
      <c r="C89" s="186"/>
      <c r="D89" s="186"/>
      <c r="E89" s="186"/>
      <c r="F89" s="186"/>
      <c r="G89" s="186"/>
      <c r="H89" s="186"/>
      <c r="I89" s="186"/>
      <c r="J89" s="186"/>
      <c r="K89" s="186"/>
      <c r="L89" s="186"/>
      <c r="M89" s="192">
        <v>6</v>
      </c>
      <c r="N89" s="192">
        <v>1.5</v>
      </c>
      <c r="O89" s="187"/>
    </row>
    <row r="90" spans="1:15" ht="13.5" thickBot="1" x14ac:dyDescent="0.25">
      <c r="A90" s="186"/>
      <c r="B90" s="186"/>
      <c r="C90" s="186"/>
      <c r="D90" s="186"/>
      <c r="E90" s="186"/>
      <c r="F90" s="186"/>
      <c r="G90" s="186"/>
      <c r="H90" s="186"/>
      <c r="I90" s="186"/>
      <c r="J90" s="186"/>
      <c r="K90" s="186"/>
      <c r="L90" s="186"/>
      <c r="M90" s="192">
        <v>6</v>
      </c>
      <c r="N90" s="192">
        <v>1.5</v>
      </c>
      <c r="O90" s="187"/>
    </row>
    <row r="91" spans="1:15" ht="13.5" thickBot="1" x14ac:dyDescent="0.25">
      <c r="A91" s="186"/>
      <c r="B91" s="186"/>
      <c r="C91" s="186"/>
      <c r="D91" s="186"/>
      <c r="E91" s="186"/>
      <c r="F91" s="186"/>
      <c r="G91" s="186"/>
      <c r="H91" s="186"/>
      <c r="I91" s="186"/>
      <c r="J91" s="186"/>
      <c r="K91" s="186"/>
      <c r="L91" s="186"/>
      <c r="M91" s="192">
        <v>6</v>
      </c>
      <c r="N91" s="192">
        <v>1.5</v>
      </c>
      <c r="O91" s="187"/>
    </row>
    <row r="92" spans="1:15" ht="13.5" thickBot="1" x14ac:dyDescent="0.25">
      <c r="A92" s="186"/>
      <c r="B92" s="186"/>
      <c r="C92" s="186"/>
      <c r="D92" s="186"/>
      <c r="E92" s="186"/>
      <c r="F92" s="186"/>
      <c r="G92" s="186"/>
      <c r="H92" s="186"/>
      <c r="I92" s="186"/>
      <c r="J92" s="186"/>
      <c r="K92" s="186"/>
      <c r="L92" s="186"/>
      <c r="M92" s="192">
        <v>7</v>
      </c>
      <c r="N92" s="192">
        <v>1.0999999999999943</v>
      </c>
      <c r="O92" s="187"/>
    </row>
    <row r="93" spans="1:15" ht="13.5" thickBot="1" x14ac:dyDescent="0.25">
      <c r="A93" s="186"/>
      <c r="B93" s="186"/>
      <c r="C93" s="186"/>
      <c r="D93" s="186"/>
      <c r="E93" s="186"/>
      <c r="F93" s="186"/>
      <c r="G93" s="186"/>
      <c r="H93" s="186"/>
      <c r="I93" s="186"/>
      <c r="J93" s="186"/>
      <c r="K93" s="186"/>
      <c r="L93" s="186"/>
      <c r="M93" s="192">
        <v>7</v>
      </c>
      <c r="N93" s="192">
        <v>1</v>
      </c>
      <c r="O93" s="187"/>
    </row>
    <row r="94" spans="1:15" ht="13.5" thickBot="1" x14ac:dyDescent="0.25">
      <c r="A94" s="186"/>
      <c r="B94" s="186"/>
      <c r="C94" s="186"/>
      <c r="D94" s="186"/>
      <c r="E94" s="186"/>
      <c r="F94" s="186"/>
      <c r="G94" s="186"/>
      <c r="H94" s="186"/>
      <c r="I94" s="186"/>
      <c r="J94" s="186"/>
      <c r="K94" s="186"/>
      <c r="L94" s="186"/>
      <c r="M94" s="192">
        <v>7</v>
      </c>
      <c r="N94" s="192">
        <v>1.4000000000000057</v>
      </c>
      <c r="O94" s="187"/>
    </row>
    <row r="95" spans="1:15" ht="13.5" thickBot="1" x14ac:dyDescent="0.25">
      <c r="A95" s="186"/>
      <c r="B95" s="186"/>
      <c r="C95" s="186"/>
      <c r="D95" s="186"/>
      <c r="E95" s="186"/>
      <c r="F95" s="186"/>
      <c r="G95" s="186"/>
      <c r="H95" s="186"/>
      <c r="I95" s="186"/>
      <c r="J95" s="186"/>
      <c r="K95" s="186"/>
      <c r="L95" s="186"/>
      <c r="M95" s="192">
        <v>7</v>
      </c>
      <c r="N95" s="192">
        <v>1</v>
      </c>
      <c r="O95" s="187"/>
    </row>
    <row r="96" spans="1:15" ht="13.5" thickBot="1" x14ac:dyDescent="0.25">
      <c r="A96" s="186"/>
      <c r="B96" s="186"/>
      <c r="C96" s="186"/>
      <c r="D96" s="186"/>
      <c r="E96" s="186"/>
      <c r="F96" s="186"/>
      <c r="G96" s="186"/>
      <c r="H96" s="186"/>
      <c r="I96" s="186"/>
      <c r="J96" s="186"/>
      <c r="K96" s="186"/>
      <c r="L96" s="186"/>
      <c r="M96" s="192">
        <v>7</v>
      </c>
      <c r="N96" s="192">
        <v>1.0999999999999943</v>
      </c>
      <c r="O96" s="187"/>
    </row>
    <row r="97" spans="1:15" ht="13.5" thickBot="1" x14ac:dyDescent="0.25">
      <c r="A97" s="186"/>
      <c r="B97" s="186"/>
      <c r="C97" s="186"/>
      <c r="D97" s="186"/>
      <c r="E97" s="186"/>
      <c r="F97" s="186"/>
      <c r="G97" s="186"/>
      <c r="H97" s="186"/>
      <c r="I97" s="186"/>
      <c r="J97" s="186"/>
      <c r="K97" s="186"/>
      <c r="L97" s="186"/>
      <c r="M97" s="192">
        <v>8</v>
      </c>
      <c r="N97" s="192">
        <v>2.5</v>
      </c>
      <c r="O97" s="187"/>
    </row>
    <row r="98" spans="1:15" ht="13.5" thickBot="1" x14ac:dyDescent="0.25">
      <c r="A98" s="186"/>
      <c r="B98" s="186"/>
      <c r="C98" s="186"/>
      <c r="D98" s="186"/>
      <c r="E98" s="186"/>
      <c r="F98" s="186"/>
      <c r="G98" s="186"/>
      <c r="H98" s="186"/>
      <c r="I98" s="186"/>
      <c r="J98" s="186"/>
      <c r="K98" s="186"/>
      <c r="L98" s="186"/>
      <c r="M98" s="192">
        <v>8</v>
      </c>
      <c r="N98" s="192">
        <v>2.2999999999999972</v>
      </c>
      <c r="O98" s="187"/>
    </row>
    <row r="99" spans="1:15" ht="13.5" thickBot="1" x14ac:dyDescent="0.25">
      <c r="A99" s="186"/>
      <c r="B99" s="186"/>
      <c r="C99" s="186"/>
      <c r="D99" s="186"/>
      <c r="E99" s="186"/>
      <c r="F99" s="186"/>
      <c r="G99" s="186"/>
      <c r="H99" s="186"/>
      <c r="I99" s="186"/>
      <c r="J99" s="186"/>
      <c r="K99" s="186"/>
      <c r="L99" s="186"/>
      <c r="M99" s="192">
        <v>8</v>
      </c>
      <c r="N99" s="192">
        <v>2.4000000000000057</v>
      </c>
      <c r="O99" s="187"/>
    </row>
    <row r="100" spans="1:15" ht="13.5" thickBot="1" x14ac:dyDescent="0.25">
      <c r="A100" s="186"/>
      <c r="B100" s="186"/>
      <c r="C100" s="186"/>
      <c r="D100" s="186"/>
      <c r="E100" s="186"/>
      <c r="F100" s="186"/>
      <c r="G100" s="186"/>
      <c r="H100" s="186"/>
      <c r="I100" s="186"/>
      <c r="J100" s="186"/>
      <c r="K100" s="186"/>
      <c r="L100" s="186"/>
      <c r="M100" s="192">
        <v>8</v>
      </c>
      <c r="N100" s="192">
        <v>2.0999999999999943</v>
      </c>
      <c r="O100" s="187"/>
    </row>
    <row r="101" spans="1:15" ht="13.5" thickBot="1" x14ac:dyDescent="0.25">
      <c r="A101" s="186"/>
      <c r="B101" s="186"/>
      <c r="C101" s="186"/>
      <c r="D101" s="186"/>
      <c r="E101" s="186"/>
      <c r="F101" s="186"/>
      <c r="G101" s="186"/>
      <c r="H101" s="186"/>
      <c r="I101" s="186"/>
      <c r="J101" s="186"/>
      <c r="K101" s="186"/>
      <c r="L101" s="186"/>
      <c r="M101" s="192">
        <v>8</v>
      </c>
      <c r="N101" s="192">
        <v>2.2999999999999972</v>
      </c>
      <c r="O101" s="187"/>
    </row>
    <row r="102" spans="1:15" ht="13.5" thickBot="1" x14ac:dyDescent="0.25">
      <c r="A102" s="186"/>
      <c r="B102" s="186"/>
      <c r="C102" s="186"/>
      <c r="D102" s="186"/>
      <c r="E102" s="186"/>
      <c r="F102" s="186"/>
      <c r="G102" s="186"/>
      <c r="H102" s="186"/>
      <c r="I102" s="186"/>
      <c r="J102" s="186"/>
      <c r="K102" s="186"/>
      <c r="L102" s="186"/>
      <c r="M102" s="192">
        <v>9</v>
      </c>
      <c r="N102" s="192">
        <v>0.70000000000000284</v>
      </c>
      <c r="O102" s="187"/>
    </row>
    <row r="103" spans="1:15" ht="13.5" thickBot="1" x14ac:dyDescent="0.25">
      <c r="A103" s="186"/>
      <c r="B103" s="186"/>
      <c r="C103" s="186"/>
      <c r="D103" s="186"/>
      <c r="E103" s="186"/>
      <c r="F103" s="186"/>
      <c r="G103" s="186"/>
      <c r="H103" s="186"/>
      <c r="I103" s="186"/>
      <c r="J103" s="186"/>
      <c r="K103" s="186"/>
      <c r="L103" s="186"/>
      <c r="M103" s="192">
        <v>9</v>
      </c>
      <c r="N103" s="192">
        <v>0.70000000000000284</v>
      </c>
      <c r="O103" s="187"/>
    </row>
    <row r="104" spans="1:15" ht="13.5" thickBot="1" x14ac:dyDescent="0.25">
      <c r="A104" s="186"/>
      <c r="B104" s="186"/>
      <c r="C104" s="186"/>
      <c r="D104" s="186"/>
      <c r="E104" s="186"/>
      <c r="F104" s="186"/>
      <c r="G104" s="186"/>
      <c r="H104" s="186"/>
      <c r="I104" s="186"/>
      <c r="J104" s="186"/>
      <c r="K104" s="186"/>
      <c r="L104" s="186"/>
      <c r="M104" s="192">
        <v>9</v>
      </c>
      <c r="N104" s="192">
        <v>0.79999999999999716</v>
      </c>
      <c r="O104" s="187"/>
    </row>
    <row r="105" spans="1:15" ht="13.5" thickBot="1" x14ac:dyDescent="0.25">
      <c r="A105" s="186"/>
      <c r="B105" s="186"/>
      <c r="C105" s="186"/>
      <c r="D105" s="186"/>
      <c r="E105" s="186"/>
      <c r="F105" s="186"/>
      <c r="G105" s="186"/>
      <c r="H105" s="186"/>
      <c r="I105" s="186"/>
      <c r="J105" s="186"/>
      <c r="K105" s="186"/>
      <c r="L105" s="186"/>
      <c r="M105" s="192">
        <v>9</v>
      </c>
      <c r="N105" s="192">
        <v>0.59999999999999432</v>
      </c>
      <c r="O105" s="187"/>
    </row>
    <row r="106" spans="1:15" ht="13.5" thickBot="1" x14ac:dyDescent="0.25">
      <c r="A106" s="186"/>
      <c r="B106" s="186"/>
      <c r="C106" s="186"/>
      <c r="D106" s="186"/>
      <c r="E106" s="186"/>
      <c r="F106" s="186"/>
      <c r="G106" s="186"/>
      <c r="H106" s="186"/>
      <c r="I106" s="186"/>
      <c r="J106" s="186"/>
      <c r="K106" s="186"/>
      <c r="L106" s="186"/>
      <c r="M106" s="192">
        <v>9</v>
      </c>
      <c r="N106" s="192">
        <v>0.70000000000000284</v>
      </c>
      <c r="O106" s="187"/>
    </row>
    <row r="107" spans="1:15" ht="13.5" thickBot="1" x14ac:dyDescent="0.25">
      <c r="A107" s="186"/>
      <c r="B107" s="186"/>
      <c r="C107" s="186"/>
      <c r="D107" s="186"/>
      <c r="E107" s="186"/>
      <c r="F107" s="186"/>
      <c r="G107" s="186"/>
      <c r="H107" s="186"/>
      <c r="I107" s="186"/>
      <c r="J107" s="186"/>
      <c r="K107" s="186"/>
      <c r="L107" s="186"/>
      <c r="M107" s="192">
        <v>10</v>
      </c>
      <c r="N107" s="192">
        <v>1.5</v>
      </c>
      <c r="O107" s="187"/>
    </row>
    <row r="108" spans="1:15" ht="13.5" thickBot="1" x14ac:dyDescent="0.25">
      <c r="A108" s="186"/>
      <c r="B108" s="186"/>
      <c r="C108" s="186"/>
      <c r="D108" s="186"/>
      <c r="E108" s="186"/>
      <c r="F108" s="186"/>
      <c r="G108" s="186"/>
      <c r="H108" s="186"/>
      <c r="I108" s="186"/>
      <c r="J108" s="186"/>
      <c r="K108" s="186"/>
      <c r="L108" s="186"/>
      <c r="M108" s="192">
        <v>10</v>
      </c>
      <c r="N108" s="192">
        <v>1.2999999999999972</v>
      </c>
      <c r="O108" s="187"/>
    </row>
    <row r="109" spans="1:15" ht="13.5" thickBot="1" x14ac:dyDescent="0.25">
      <c r="A109" s="186"/>
      <c r="B109" s="186"/>
      <c r="C109" s="186"/>
      <c r="D109" s="186"/>
      <c r="E109" s="186"/>
      <c r="F109" s="186"/>
      <c r="G109" s="186"/>
      <c r="H109" s="186"/>
      <c r="I109" s="186"/>
      <c r="J109" s="186"/>
      <c r="K109" s="186"/>
      <c r="L109" s="186"/>
      <c r="M109" s="192">
        <v>10</v>
      </c>
      <c r="N109" s="192">
        <v>1.2999999999999972</v>
      </c>
      <c r="O109" s="187"/>
    </row>
    <row r="110" spans="1:15" ht="13.5" thickBot="1" x14ac:dyDescent="0.25">
      <c r="A110" s="186"/>
      <c r="B110" s="186"/>
      <c r="C110" s="186"/>
      <c r="D110" s="186"/>
      <c r="E110" s="186"/>
      <c r="F110" s="186"/>
      <c r="G110" s="186"/>
      <c r="H110" s="186"/>
      <c r="I110" s="186"/>
      <c r="J110" s="186"/>
      <c r="K110" s="186"/>
      <c r="L110" s="186"/>
      <c r="M110" s="192">
        <v>10</v>
      </c>
      <c r="N110" s="192">
        <v>1.7000000000000028</v>
      </c>
      <c r="O110" s="187"/>
    </row>
    <row r="111" spans="1:15" ht="13.5" thickBot="1" x14ac:dyDescent="0.25">
      <c r="A111" s="186"/>
      <c r="B111" s="186"/>
      <c r="C111" s="186"/>
      <c r="D111" s="186"/>
      <c r="E111" s="186"/>
      <c r="F111" s="186"/>
      <c r="G111" s="186"/>
      <c r="H111" s="186"/>
      <c r="I111" s="186"/>
      <c r="J111" s="186"/>
      <c r="K111" s="186"/>
      <c r="L111" s="186"/>
      <c r="M111" s="192">
        <v>10</v>
      </c>
      <c r="N111" s="192">
        <v>1.4000000000000057</v>
      </c>
      <c r="O111" s="187"/>
    </row>
    <row r="112" spans="1:15" x14ac:dyDescent="0.2">
      <c r="A112" s="186"/>
      <c r="B112" s="186"/>
      <c r="C112" s="186"/>
      <c r="D112" s="186"/>
      <c r="E112" s="186"/>
      <c r="F112" s="186"/>
      <c r="G112" s="186"/>
      <c r="H112" s="186"/>
      <c r="I112" s="186"/>
      <c r="J112" s="186"/>
      <c r="K112" s="186"/>
      <c r="L112" s="186"/>
      <c r="M112" s="187"/>
      <c r="N112" s="187"/>
      <c r="O112" s="187"/>
    </row>
    <row r="113" spans="1:15" x14ac:dyDescent="0.2">
      <c r="A113" s="186"/>
      <c r="B113" s="186"/>
      <c r="C113" s="186"/>
      <c r="D113" s="186"/>
      <c r="E113" s="186"/>
      <c r="F113" s="186"/>
      <c r="G113" s="186"/>
      <c r="H113" s="186"/>
      <c r="I113" s="186"/>
      <c r="J113" s="186"/>
      <c r="K113" s="186"/>
      <c r="L113" s="186"/>
      <c r="M113" s="187"/>
      <c r="N113" s="187"/>
      <c r="O113" s="187"/>
    </row>
    <row r="114" spans="1:15" x14ac:dyDescent="0.2">
      <c r="A114" s="186"/>
      <c r="B114" s="186"/>
      <c r="C114" s="186"/>
      <c r="D114" s="186"/>
      <c r="E114" s="186"/>
      <c r="F114" s="186"/>
      <c r="G114" s="186"/>
      <c r="H114" s="186"/>
      <c r="I114" s="186"/>
      <c r="J114" s="186"/>
      <c r="K114" s="186"/>
      <c r="L114" s="186"/>
      <c r="M114" s="187"/>
      <c r="N114" s="187"/>
      <c r="O114" s="187"/>
    </row>
    <row r="115" spans="1:15" x14ac:dyDescent="0.2">
      <c r="A115" s="186"/>
      <c r="B115" s="186"/>
      <c r="C115" s="186"/>
      <c r="D115" s="186"/>
      <c r="E115" s="186"/>
      <c r="F115" s="186"/>
      <c r="G115" s="186"/>
      <c r="H115" s="186"/>
      <c r="I115" s="186"/>
      <c r="J115" s="186"/>
      <c r="K115" s="186"/>
      <c r="L115" s="186"/>
      <c r="M115" s="187"/>
      <c r="N115" s="187"/>
      <c r="O115" s="187"/>
    </row>
    <row r="116" spans="1:15" x14ac:dyDescent="0.2">
      <c r="A116" s="186"/>
      <c r="B116" s="186"/>
      <c r="C116" s="186"/>
      <c r="D116" s="186"/>
      <c r="E116" s="186"/>
      <c r="F116" s="186"/>
      <c r="G116" s="186"/>
      <c r="H116" s="186"/>
      <c r="I116" s="186"/>
      <c r="J116" s="186"/>
      <c r="K116" s="186"/>
      <c r="L116" s="186"/>
      <c r="M116" s="187"/>
      <c r="N116" s="187"/>
      <c r="O116" s="187"/>
    </row>
    <row r="117" spans="1:15" x14ac:dyDescent="0.2">
      <c r="A117" s="186"/>
      <c r="B117" s="186"/>
      <c r="C117" s="186"/>
      <c r="D117" s="186"/>
      <c r="E117" s="186"/>
      <c r="F117" s="186"/>
      <c r="G117" s="186"/>
      <c r="H117" s="186"/>
      <c r="I117" s="186"/>
      <c r="J117" s="186"/>
      <c r="K117" s="186"/>
      <c r="L117" s="186"/>
      <c r="M117" s="187"/>
      <c r="N117" s="187"/>
      <c r="O117" s="187"/>
    </row>
    <row r="118" spans="1:15" x14ac:dyDescent="0.2">
      <c r="A118" s="186"/>
      <c r="B118" s="186"/>
      <c r="C118" s="186"/>
      <c r="D118" s="186"/>
      <c r="E118" s="186"/>
      <c r="F118" s="186"/>
      <c r="G118" s="186"/>
      <c r="H118" s="186"/>
      <c r="I118" s="186"/>
      <c r="J118" s="186"/>
      <c r="K118" s="186"/>
      <c r="L118" s="186"/>
      <c r="M118" s="187"/>
      <c r="N118" s="187"/>
      <c r="O118" s="187"/>
    </row>
    <row r="119" spans="1:15" x14ac:dyDescent="0.2">
      <c r="A119" s="186"/>
      <c r="B119" s="186"/>
      <c r="C119" s="186"/>
      <c r="D119" s="186"/>
      <c r="E119" s="186"/>
      <c r="F119" s="186"/>
      <c r="G119" s="186"/>
      <c r="H119" s="186"/>
      <c r="I119" s="186"/>
      <c r="J119" s="186"/>
      <c r="K119" s="186"/>
      <c r="L119" s="186"/>
      <c r="M119" s="187"/>
      <c r="N119" s="187"/>
      <c r="O119" s="187"/>
    </row>
    <row r="120" spans="1:15" x14ac:dyDescent="0.2">
      <c r="A120" s="186"/>
      <c r="B120" s="186"/>
      <c r="C120" s="186"/>
      <c r="D120" s="186"/>
      <c r="E120" s="186"/>
      <c r="F120" s="186"/>
      <c r="G120" s="186"/>
      <c r="H120" s="186"/>
      <c r="I120" s="186"/>
      <c r="J120" s="186"/>
      <c r="K120" s="186"/>
      <c r="L120" s="186"/>
      <c r="M120" s="187"/>
      <c r="N120" s="187"/>
      <c r="O120" s="187"/>
    </row>
    <row r="121" spans="1:15" ht="15.75" x14ac:dyDescent="0.25">
      <c r="A121" s="186"/>
      <c r="B121" s="188" t="s">
        <v>199</v>
      </c>
      <c r="C121" s="186"/>
      <c r="D121" s="186"/>
      <c r="E121" s="186"/>
      <c r="F121" s="186"/>
      <c r="G121" s="186"/>
      <c r="H121" s="186"/>
      <c r="I121" s="186"/>
      <c r="J121" s="186"/>
      <c r="K121" s="186"/>
      <c r="L121" s="186"/>
      <c r="M121" s="187"/>
      <c r="N121" s="187"/>
      <c r="O121" s="187"/>
    </row>
    <row r="122" spans="1:15" ht="13.5" thickBot="1" x14ac:dyDescent="0.25">
      <c r="A122" s="186"/>
      <c r="B122" s="186"/>
      <c r="C122" s="186"/>
      <c r="D122" s="186"/>
      <c r="E122" s="186"/>
      <c r="F122" s="186"/>
      <c r="G122" s="186"/>
      <c r="H122" s="186"/>
      <c r="I122" s="186"/>
      <c r="J122" s="186"/>
      <c r="K122" s="186"/>
      <c r="L122" s="186"/>
      <c r="M122" s="187"/>
      <c r="N122" s="187"/>
      <c r="O122" s="187"/>
    </row>
    <row r="123" spans="1:15" ht="13.5" thickBot="1" x14ac:dyDescent="0.25">
      <c r="A123" s="186"/>
      <c r="B123" s="186"/>
      <c r="C123" s="199" t="s">
        <v>204</v>
      </c>
      <c r="D123" s="199" t="s">
        <v>242</v>
      </c>
      <c r="E123" s="199" t="s">
        <v>277</v>
      </c>
      <c r="F123" s="186"/>
      <c r="G123" s="186"/>
      <c r="H123" s="186"/>
      <c r="I123" s="186"/>
      <c r="J123" s="186"/>
      <c r="K123" s="186"/>
      <c r="L123" s="186"/>
      <c r="M123" s="187"/>
      <c r="N123" s="187"/>
      <c r="O123" s="187"/>
    </row>
    <row r="124" spans="1:15" ht="13.5" thickBot="1" x14ac:dyDescent="0.25">
      <c r="A124" s="186"/>
      <c r="B124" s="186"/>
      <c r="C124" s="199">
        <v>1</v>
      </c>
      <c r="D124" s="199">
        <v>2.4900000000000002</v>
      </c>
      <c r="E124" s="199">
        <v>1</v>
      </c>
      <c r="F124" s="186"/>
      <c r="G124" s="186"/>
      <c r="H124" s="186"/>
      <c r="I124" s="186"/>
      <c r="J124" s="186"/>
      <c r="K124" s="186"/>
      <c r="L124" s="186"/>
      <c r="M124" s="187"/>
      <c r="N124" s="187"/>
      <c r="O124" s="187"/>
    </row>
    <row r="125" spans="1:15" ht="13.5" thickBot="1" x14ac:dyDescent="0.25">
      <c r="A125" s="186"/>
      <c r="B125" s="186"/>
      <c r="C125" s="199">
        <v>2</v>
      </c>
      <c r="D125" s="199">
        <v>2.5</v>
      </c>
      <c r="E125" s="199">
        <v>1</v>
      </c>
      <c r="F125" s="186"/>
      <c r="G125" s="186"/>
      <c r="H125" s="186"/>
      <c r="I125" s="186"/>
      <c r="J125" s="186"/>
      <c r="K125" s="186"/>
      <c r="L125" s="186"/>
      <c r="M125" s="187"/>
      <c r="N125" s="187"/>
      <c r="O125" s="187"/>
    </row>
    <row r="126" spans="1:15" ht="13.5" thickBot="1" x14ac:dyDescent="0.25">
      <c r="A126" s="186"/>
      <c r="B126" s="186"/>
      <c r="C126" s="199">
        <v>3</v>
      </c>
      <c r="D126" s="199">
        <v>2.2799999999999998</v>
      </c>
      <c r="E126" s="199">
        <v>1</v>
      </c>
      <c r="F126" s="186"/>
      <c r="G126" s="186"/>
      <c r="H126" s="186"/>
      <c r="I126" s="186"/>
      <c r="J126" s="186"/>
      <c r="K126" s="186"/>
      <c r="L126" s="186"/>
      <c r="M126" s="187"/>
      <c r="N126" s="187"/>
      <c r="O126" s="187"/>
    </row>
    <row r="127" spans="1:15" ht="13.5" thickBot="1" x14ac:dyDescent="0.25">
      <c r="A127" s="186"/>
      <c r="B127" s="186"/>
      <c r="C127" s="199">
        <v>4</v>
      </c>
      <c r="D127" s="199">
        <v>2.34</v>
      </c>
      <c r="E127" s="199">
        <v>1</v>
      </c>
      <c r="F127" s="186"/>
      <c r="G127" s="186"/>
      <c r="H127" s="186"/>
      <c r="I127" s="186"/>
      <c r="J127" s="186"/>
      <c r="K127" s="186"/>
      <c r="L127" s="186"/>
      <c r="M127" s="187"/>
      <c r="N127" s="187"/>
      <c r="O127" s="187"/>
    </row>
    <row r="128" spans="1:15" ht="13.5" thickBot="1" x14ac:dyDescent="0.25">
      <c r="A128" s="186"/>
      <c r="B128" s="186"/>
      <c r="C128" s="199">
        <v>5</v>
      </c>
      <c r="D128" s="199">
        <v>2.3199999999999998</v>
      </c>
      <c r="E128" s="199">
        <v>1</v>
      </c>
      <c r="F128" s="186"/>
      <c r="G128" s="186"/>
      <c r="H128" s="186"/>
      <c r="I128" s="186"/>
      <c r="J128" s="186"/>
      <c r="K128" s="186"/>
      <c r="L128" s="186"/>
      <c r="M128" s="187"/>
      <c r="N128" s="187"/>
      <c r="O128" s="187"/>
    </row>
    <row r="129" spans="1:15" ht="13.5" thickBot="1" x14ac:dyDescent="0.25">
      <c r="A129" s="186"/>
      <c r="B129" s="186"/>
      <c r="C129" s="199">
        <v>6</v>
      </c>
      <c r="D129" s="199">
        <v>2.44</v>
      </c>
      <c r="E129" s="199">
        <v>1</v>
      </c>
      <c r="F129" s="186"/>
      <c r="G129" s="186"/>
      <c r="H129" s="186"/>
      <c r="I129" s="186"/>
      <c r="J129" s="186"/>
      <c r="K129" s="186"/>
      <c r="L129" s="186"/>
      <c r="M129" s="187"/>
      <c r="N129" s="187"/>
      <c r="O129" s="187"/>
    </row>
    <row r="130" spans="1:15" ht="13.5" thickBot="1" x14ac:dyDescent="0.25">
      <c r="A130" s="186"/>
      <c r="B130" s="186"/>
      <c r="C130" s="199">
        <v>7</v>
      </c>
      <c r="D130" s="199">
        <v>2.48</v>
      </c>
      <c r="E130" s="199">
        <v>1</v>
      </c>
      <c r="F130" s="186"/>
      <c r="G130" s="186"/>
      <c r="H130" s="186"/>
      <c r="I130" s="186"/>
      <c r="J130" s="186"/>
      <c r="K130" s="186"/>
      <c r="L130" s="186"/>
      <c r="M130" s="187"/>
      <c r="N130" s="187"/>
      <c r="O130" s="187"/>
    </row>
    <row r="131" spans="1:15" ht="13.5" thickBot="1" x14ac:dyDescent="0.25">
      <c r="A131" s="186"/>
      <c r="B131" s="186"/>
      <c r="C131" s="199">
        <v>8</v>
      </c>
      <c r="D131" s="199">
        <v>2.64</v>
      </c>
      <c r="E131" s="199">
        <v>1</v>
      </c>
      <c r="F131" s="186"/>
      <c r="G131" s="186"/>
      <c r="H131" s="186"/>
      <c r="I131" s="186"/>
      <c r="J131" s="186"/>
      <c r="K131" s="186"/>
      <c r="L131" s="186"/>
      <c r="M131" s="187"/>
      <c r="N131" s="187"/>
      <c r="O131" s="187"/>
    </row>
    <row r="132" spans="1:15" ht="13.5" thickBot="1" x14ac:dyDescent="0.25">
      <c r="A132" s="186"/>
      <c r="B132" s="186"/>
      <c r="C132" s="199">
        <v>9</v>
      </c>
      <c r="D132" s="199">
        <v>2.39</v>
      </c>
      <c r="E132" s="199">
        <v>1</v>
      </c>
      <c r="F132" s="186"/>
      <c r="G132" s="186"/>
      <c r="H132" s="186"/>
      <c r="I132" s="186"/>
      <c r="J132" s="186"/>
      <c r="K132" s="186"/>
      <c r="L132" s="186"/>
      <c r="M132" s="187"/>
      <c r="N132" s="187"/>
      <c r="O132" s="187"/>
    </row>
    <row r="133" spans="1:15" ht="13.5" thickBot="1" x14ac:dyDescent="0.25">
      <c r="A133" s="186"/>
      <c r="B133" s="186"/>
      <c r="C133" s="199">
        <v>10</v>
      </c>
      <c r="D133" s="199">
        <v>2.52</v>
      </c>
      <c r="E133" s="199">
        <v>1</v>
      </c>
      <c r="F133" s="186"/>
      <c r="G133" s="186"/>
      <c r="H133" s="186"/>
      <c r="I133" s="186"/>
      <c r="J133" s="186"/>
      <c r="K133" s="186"/>
      <c r="L133" s="186"/>
      <c r="M133" s="187"/>
      <c r="N133" s="187"/>
      <c r="O133" s="187"/>
    </row>
    <row r="134" spans="1:15" ht="13.5" thickBot="1" x14ac:dyDescent="0.25">
      <c r="A134" s="186"/>
      <c r="B134" s="186"/>
      <c r="C134" s="199">
        <v>11</v>
      </c>
      <c r="D134" s="199">
        <v>2.2599999999999998</v>
      </c>
      <c r="E134" s="199">
        <v>1</v>
      </c>
      <c r="F134" s="186"/>
      <c r="G134" s="186"/>
      <c r="H134" s="186"/>
      <c r="I134" s="186"/>
      <c r="J134" s="186"/>
      <c r="K134" s="186"/>
      <c r="L134" s="186"/>
      <c r="M134" s="187"/>
      <c r="N134" s="187"/>
      <c r="O134" s="187"/>
    </row>
    <row r="135" spans="1:15" ht="13.5" thickBot="1" x14ac:dyDescent="0.25">
      <c r="A135" s="186"/>
      <c r="B135" s="186"/>
      <c r="C135" s="199">
        <v>12</v>
      </c>
      <c r="D135" s="199">
        <v>2.1800000000000002</v>
      </c>
      <c r="E135" s="199">
        <v>1</v>
      </c>
      <c r="F135" s="186"/>
      <c r="G135" s="186"/>
      <c r="H135" s="186"/>
      <c r="I135" s="186"/>
      <c r="J135" s="186"/>
      <c r="K135" s="186"/>
      <c r="L135" s="186"/>
      <c r="M135" s="187"/>
      <c r="N135" s="187"/>
      <c r="O135" s="187"/>
    </row>
    <row r="136" spans="1:15" ht="13.5" thickBot="1" x14ac:dyDescent="0.25">
      <c r="A136" s="186"/>
      <c r="B136" s="186"/>
      <c r="C136" s="199">
        <v>13</v>
      </c>
      <c r="D136" s="199">
        <v>2.2999999999999998</v>
      </c>
      <c r="E136" s="199">
        <v>1</v>
      </c>
      <c r="F136" s="186"/>
      <c r="G136" s="186"/>
      <c r="H136" s="186"/>
      <c r="I136" s="186"/>
      <c r="J136" s="186"/>
      <c r="K136" s="186"/>
      <c r="L136" s="186"/>
      <c r="M136" s="187"/>
      <c r="N136" s="187"/>
      <c r="O136" s="187"/>
    </row>
    <row r="137" spans="1:15" ht="13.5" thickBot="1" x14ac:dyDescent="0.25">
      <c r="A137" s="186"/>
      <c r="B137" s="186"/>
      <c r="C137" s="199">
        <v>14</v>
      </c>
      <c r="D137" s="199">
        <v>3.03</v>
      </c>
      <c r="E137" s="199">
        <v>1</v>
      </c>
      <c r="F137" s="186"/>
      <c r="G137" s="186"/>
      <c r="H137" s="186"/>
      <c r="I137" s="186"/>
      <c r="J137" s="186"/>
      <c r="K137" s="186"/>
      <c r="L137" s="186"/>
      <c r="M137" s="187"/>
      <c r="N137" s="187"/>
      <c r="O137" s="187"/>
    </row>
    <row r="138" spans="1:15" ht="13.5" thickBot="1" x14ac:dyDescent="0.25">
      <c r="A138" s="186"/>
      <c r="B138" s="186"/>
      <c r="C138" s="199">
        <v>15</v>
      </c>
      <c r="D138" s="199">
        <v>2.2400000000000002</v>
      </c>
      <c r="E138" s="199">
        <v>1</v>
      </c>
      <c r="F138" s="186"/>
      <c r="G138" s="186"/>
      <c r="H138" s="186"/>
      <c r="I138" s="186"/>
      <c r="J138" s="186"/>
      <c r="K138" s="186"/>
      <c r="L138" s="186"/>
      <c r="M138" s="187"/>
      <c r="N138" s="187"/>
      <c r="O138" s="187"/>
    </row>
    <row r="139" spans="1:15" ht="13.5" thickBot="1" x14ac:dyDescent="0.25">
      <c r="A139" s="186"/>
      <c r="B139" s="186"/>
      <c r="C139" s="199">
        <v>16</v>
      </c>
      <c r="D139" s="199">
        <v>2.3199999999999998</v>
      </c>
      <c r="E139" s="199">
        <v>1</v>
      </c>
      <c r="F139" s="186"/>
      <c r="G139" s="186"/>
      <c r="H139" s="186"/>
      <c r="I139" s="186"/>
      <c r="J139" s="186"/>
      <c r="K139" s="186"/>
      <c r="L139" s="186"/>
      <c r="M139" s="187"/>
      <c r="N139" s="187"/>
      <c r="O139" s="187"/>
    </row>
    <row r="140" spans="1:15" ht="13.5" thickBot="1" x14ac:dyDescent="0.25">
      <c r="A140" s="186"/>
      <c r="B140" s="186"/>
      <c r="C140" s="199">
        <v>17</v>
      </c>
      <c r="D140" s="199">
        <v>2.36</v>
      </c>
      <c r="E140" s="199">
        <v>1</v>
      </c>
      <c r="F140" s="186"/>
      <c r="G140" s="186"/>
      <c r="H140" s="186"/>
      <c r="I140" s="186"/>
      <c r="J140" s="186"/>
      <c r="K140" s="186"/>
      <c r="L140" s="186"/>
      <c r="M140" s="187"/>
      <c r="N140" s="187"/>
      <c r="O140" s="187"/>
    </row>
    <row r="141" spans="1:15" ht="13.5" thickBot="1" x14ac:dyDescent="0.25">
      <c r="A141" s="186"/>
      <c r="B141" s="186"/>
      <c r="C141" s="199">
        <v>18</v>
      </c>
      <c r="D141" s="199">
        <v>2.5</v>
      </c>
      <c r="E141" s="199">
        <v>1</v>
      </c>
      <c r="F141" s="186"/>
      <c r="G141" s="186"/>
      <c r="H141" s="186"/>
      <c r="I141" s="186"/>
      <c r="J141" s="186"/>
      <c r="K141" s="186"/>
      <c r="L141" s="186"/>
      <c r="M141" s="187"/>
      <c r="N141" s="187"/>
      <c r="O141" s="187"/>
    </row>
    <row r="142" spans="1:15" ht="13.5" thickBot="1" x14ac:dyDescent="0.25">
      <c r="A142" s="186"/>
      <c r="B142" s="186"/>
      <c r="C142" s="199">
        <v>19</v>
      </c>
      <c r="D142" s="199">
        <v>2.46</v>
      </c>
      <c r="E142" s="199">
        <v>1</v>
      </c>
      <c r="F142" s="186"/>
      <c r="G142" s="186"/>
      <c r="H142" s="186"/>
      <c r="I142" s="186"/>
      <c r="J142" s="186"/>
      <c r="K142" s="186"/>
      <c r="L142" s="186"/>
      <c r="M142" s="187"/>
      <c r="N142" s="187"/>
      <c r="O142" s="187"/>
    </row>
    <row r="143" spans="1:15" ht="13.5" thickBot="1" x14ac:dyDescent="0.25">
      <c r="A143" s="186"/>
      <c r="B143" s="186"/>
      <c r="C143" s="199">
        <v>20</v>
      </c>
      <c r="D143" s="199">
        <v>2.31</v>
      </c>
      <c r="E143" s="199">
        <v>1</v>
      </c>
      <c r="F143" s="186"/>
      <c r="G143" s="186"/>
      <c r="H143" s="186"/>
      <c r="I143" s="186"/>
      <c r="J143" s="186"/>
      <c r="K143" s="186"/>
      <c r="L143" s="186"/>
      <c r="M143" s="187"/>
      <c r="N143" s="187"/>
      <c r="O143" s="187"/>
    </row>
    <row r="144" spans="1:15" x14ac:dyDescent="0.2">
      <c r="A144" s="186"/>
      <c r="B144" s="186"/>
      <c r="C144" s="200"/>
      <c r="D144" s="200"/>
      <c r="E144" s="186"/>
      <c r="F144" s="186"/>
      <c r="G144" s="186"/>
      <c r="H144" s="186"/>
      <c r="I144" s="186"/>
      <c r="J144" s="186"/>
      <c r="K144" s="186"/>
      <c r="L144" s="186"/>
      <c r="M144" s="187"/>
      <c r="N144" s="187"/>
      <c r="O144" s="187"/>
    </row>
    <row r="145" spans="1:15" x14ac:dyDescent="0.2">
      <c r="A145" s="186"/>
      <c r="B145" s="186"/>
      <c r="C145" s="200"/>
      <c r="D145" s="200"/>
      <c r="E145" s="186"/>
      <c r="F145" s="186"/>
      <c r="G145" s="186"/>
      <c r="H145" s="186"/>
      <c r="I145" s="186"/>
      <c r="J145" s="186"/>
      <c r="K145" s="186"/>
      <c r="L145" s="186"/>
      <c r="M145" s="187"/>
      <c r="N145" s="187"/>
      <c r="O145" s="187"/>
    </row>
    <row r="146" spans="1:15" x14ac:dyDescent="0.2">
      <c r="A146" s="186"/>
      <c r="B146" s="186"/>
      <c r="C146" s="190" t="s">
        <v>243</v>
      </c>
      <c r="D146" s="186"/>
      <c r="E146" s="186"/>
      <c r="F146" s="186"/>
      <c r="G146" s="186"/>
      <c r="H146" s="186"/>
      <c r="I146" s="186"/>
      <c r="J146" s="186"/>
      <c r="K146" s="186"/>
      <c r="L146" s="186"/>
      <c r="M146" s="187"/>
      <c r="N146" s="187"/>
      <c r="O146" s="187"/>
    </row>
    <row r="147" spans="1:15" x14ac:dyDescent="0.2">
      <c r="A147" s="186"/>
      <c r="B147" s="186"/>
      <c r="C147" s="186"/>
      <c r="D147" s="186"/>
      <c r="E147" s="186"/>
      <c r="F147" s="186"/>
      <c r="G147" s="186"/>
      <c r="H147" s="186"/>
      <c r="I147" s="186"/>
      <c r="J147" s="186"/>
      <c r="K147" s="186"/>
      <c r="L147" s="186"/>
      <c r="M147" s="187"/>
      <c r="N147" s="187"/>
      <c r="O147" s="187"/>
    </row>
    <row r="148" spans="1:15" x14ac:dyDescent="0.2">
      <c r="A148" s="186"/>
      <c r="B148" s="186"/>
      <c r="C148" s="186"/>
      <c r="D148" s="186"/>
      <c r="E148" s="186"/>
      <c r="F148" s="186"/>
      <c r="G148" s="186"/>
      <c r="H148" s="186"/>
      <c r="I148" s="186"/>
      <c r="J148" s="186"/>
      <c r="K148" s="186"/>
      <c r="L148" s="186"/>
      <c r="M148" s="187"/>
      <c r="N148" s="187"/>
      <c r="O148" s="187"/>
    </row>
    <row r="149" spans="1:15" x14ac:dyDescent="0.2">
      <c r="A149" s="186"/>
      <c r="B149" s="186"/>
      <c r="C149" s="186"/>
      <c r="D149" s="186"/>
      <c r="E149" s="186"/>
      <c r="F149" s="186"/>
      <c r="G149" s="186"/>
      <c r="H149" s="186"/>
      <c r="I149" s="186"/>
      <c r="J149" s="186"/>
      <c r="K149" s="186"/>
      <c r="L149" s="186"/>
      <c r="M149" s="187"/>
      <c r="N149" s="187"/>
      <c r="O149" s="187"/>
    </row>
    <row r="150" spans="1:15" ht="15.75" x14ac:dyDescent="0.25">
      <c r="A150" s="186"/>
      <c r="B150" s="188" t="s">
        <v>203</v>
      </c>
      <c r="C150" s="186"/>
      <c r="D150" s="186"/>
      <c r="E150" s="186"/>
      <c r="F150" s="186"/>
      <c r="G150" s="186"/>
      <c r="H150" s="186"/>
      <c r="I150" s="186"/>
      <c r="J150" s="186"/>
      <c r="K150" s="186"/>
      <c r="L150" s="186"/>
      <c r="M150" s="187"/>
      <c r="N150" s="187"/>
      <c r="O150" s="187"/>
    </row>
    <row r="151" spans="1:15" ht="13.5" thickBot="1" x14ac:dyDescent="0.25">
      <c r="A151" s="186"/>
      <c r="B151" s="186"/>
      <c r="C151" s="186"/>
      <c r="D151" s="186"/>
      <c r="E151" s="186"/>
      <c r="F151" s="186"/>
      <c r="G151" s="186"/>
      <c r="H151" s="186"/>
      <c r="I151" s="186"/>
      <c r="J151" s="186"/>
      <c r="K151" s="186"/>
      <c r="L151" s="186"/>
      <c r="M151" s="187"/>
      <c r="N151" s="187"/>
      <c r="O151" s="187"/>
    </row>
    <row r="152" spans="1:15" ht="15.75" thickBot="1" x14ac:dyDescent="0.3">
      <c r="A152" s="186"/>
      <c r="B152" s="186"/>
      <c r="C152" s="184" t="s">
        <v>119</v>
      </c>
      <c r="D152" s="185"/>
      <c r="E152" s="187"/>
      <c r="F152" s="191">
        <v>0</v>
      </c>
      <c r="G152" s="187"/>
      <c r="H152" s="192" t="s">
        <v>204</v>
      </c>
      <c r="I152" s="192" t="s">
        <v>15</v>
      </c>
      <c r="J152" s="186"/>
      <c r="K152" s="186"/>
      <c r="L152" s="186"/>
      <c r="M152" s="187"/>
      <c r="N152" s="187"/>
      <c r="O152" s="187"/>
    </row>
    <row r="153" spans="1:15" ht="15.75" thickBot="1" x14ac:dyDescent="0.3">
      <c r="A153" s="186"/>
      <c r="B153" s="186"/>
      <c r="C153" s="184" t="s">
        <v>121</v>
      </c>
      <c r="D153" s="185"/>
      <c r="E153" s="187"/>
      <c r="F153" s="191">
        <v>1</v>
      </c>
      <c r="G153" s="187"/>
      <c r="H153" s="201">
        <v>1</v>
      </c>
      <c r="I153" s="201">
        <v>550</v>
      </c>
      <c r="J153" s="186"/>
      <c r="K153" s="186"/>
      <c r="L153" s="186"/>
      <c r="M153" s="187"/>
      <c r="N153" s="187"/>
      <c r="O153" s="187"/>
    </row>
    <row r="154" spans="1:15" ht="13.5" thickBot="1" x14ac:dyDescent="0.25">
      <c r="A154" s="186"/>
      <c r="B154" s="186"/>
      <c r="C154" s="186"/>
      <c r="D154" s="186"/>
      <c r="E154" s="186"/>
      <c r="F154" s="186"/>
      <c r="G154" s="186"/>
      <c r="H154" s="201">
        <v>2</v>
      </c>
      <c r="I154" s="201">
        <v>3092</v>
      </c>
      <c r="J154" s="186"/>
      <c r="K154" s="186"/>
      <c r="L154" s="186"/>
      <c r="M154" s="187"/>
      <c r="N154" s="187"/>
      <c r="O154" s="187"/>
    </row>
    <row r="155" spans="1:15" ht="13.5" thickBot="1" x14ac:dyDescent="0.25">
      <c r="A155" s="186"/>
      <c r="B155" s="186"/>
      <c r="C155" s="187"/>
      <c r="D155" s="187"/>
      <c r="E155" s="187"/>
      <c r="F155" s="186"/>
      <c r="G155" s="186"/>
      <c r="H155" s="201">
        <v>3</v>
      </c>
      <c r="I155" s="201">
        <v>825</v>
      </c>
      <c r="J155" s="186"/>
      <c r="K155" s="186"/>
      <c r="L155" s="186"/>
      <c r="M155" s="187"/>
      <c r="N155" s="187"/>
      <c r="O155" s="187"/>
    </row>
    <row r="156" spans="1:15" ht="13.5" thickBot="1" x14ac:dyDescent="0.25">
      <c r="A156" s="186"/>
      <c r="B156" s="186"/>
      <c r="C156" s="187"/>
      <c r="D156" s="187"/>
      <c r="E156" s="187"/>
      <c r="F156" s="186"/>
      <c r="G156" s="186"/>
      <c r="H156" s="201">
        <v>4</v>
      </c>
      <c r="I156" s="201">
        <v>675</v>
      </c>
      <c r="J156" s="186"/>
      <c r="K156" s="186"/>
      <c r="L156" s="186"/>
      <c r="M156" s="187"/>
      <c r="N156" s="187"/>
      <c r="O156" s="187"/>
    </row>
    <row r="157" spans="1:15" ht="13.5" thickBot="1" x14ac:dyDescent="0.25">
      <c r="A157" s="186"/>
      <c r="B157" s="186"/>
      <c r="C157" s="187"/>
      <c r="D157" s="187"/>
      <c r="E157" s="187"/>
      <c r="F157" s="186"/>
      <c r="G157" s="186"/>
      <c r="H157" s="201">
        <v>5</v>
      </c>
      <c r="I157" s="201">
        <v>1767</v>
      </c>
      <c r="J157" s="186"/>
      <c r="K157" s="186"/>
      <c r="L157" s="186"/>
      <c r="M157" s="187"/>
      <c r="N157" s="187"/>
      <c r="O157" s="187"/>
    </row>
    <row r="158" spans="1:15" ht="13.5" thickBot="1" x14ac:dyDescent="0.25">
      <c r="A158" s="186"/>
      <c r="B158" s="186"/>
      <c r="C158" s="187"/>
      <c r="D158" s="187"/>
      <c r="E158" s="187"/>
      <c r="F158" s="186"/>
      <c r="G158" s="186"/>
      <c r="H158" s="201">
        <v>6</v>
      </c>
      <c r="I158" s="201">
        <v>358</v>
      </c>
      <c r="J158" s="186"/>
      <c r="K158" s="186"/>
      <c r="L158" s="186"/>
      <c r="M158" s="187"/>
      <c r="N158" s="187"/>
      <c r="O158" s="187"/>
    </row>
    <row r="159" spans="1:15" ht="13.5" thickBot="1" x14ac:dyDescent="0.25">
      <c r="A159" s="186"/>
      <c r="B159" s="186"/>
      <c r="C159" s="187"/>
      <c r="D159" s="187"/>
      <c r="E159" s="187"/>
      <c r="F159" s="186"/>
      <c r="G159" s="186"/>
      <c r="H159" s="201">
        <v>7</v>
      </c>
      <c r="I159" s="201">
        <v>684</v>
      </c>
      <c r="J159" s="186"/>
      <c r="K159" s="186"/>
      <c r="L159" s="186"/>
      <c r="M159" s="187"/>
      <c r="N159" s="187"/>
      <c r="O159" s="187"/>
    </row>
    <row r="160" spans="1:15" ht="13.5" thickBot="1" x14ac:dyDescent="0.25">
      <c r="A160" s="186"/>
      <c r="B160" s="186"/>
      <c r="C160" s="187"/>
      <c r="D160" s="187"/>
      <c r="E160" s="187"/>
      <c r="F160" s="186"/>
      <c r="G160" s="186"/>
      <c r="H160" s="201">
        <v>8</v>
      </c>
      <c r="I160" s="201">
        <v>258</v>
      </c>
      <c r="J160" s="186"/>
      <c r="K160" s="186"/>
      <c r="L160" s="186"/>
      <c r="M160" s="187"/>
      <c r="N160" s="187"/>
      <c r="O160" s="187"/>
    </row>
    <row r="161" spans="1:15" ht="13.5" thickBot="1" x14ac:dyDescent="0.25">
      <c r="A161" s="186"/>
      <c r="B161" s="186"/>
      <c r="C161" s="187"/>
      <c r="D161" s="187"/>
      <c r="E161" s="187"/>
      <c r="F161" s="186"/>
      <c r="G161" s="186"/>
      <c r="H161" s="201">
        <v>9</v>
      </c>
      <c r="I161" s="201">
        <v>1434</v>
      </c>
      <c r="J161" s="186"/>
      <c r="K161" s="186"/>
      <c r="L161" s="186"/>
      <c r="M161" s="187"/>
      <c r="N161" s="187"/>
      <c r="O161" s="187"/>
    </row>
    <row r="162" spans="1:15" ht="13.5" thickBot="1" x14ac:dyDescent="0.25">
      <c r="A162" s="186"/>
      <c r="B162" s="186"/>
      <c r="C162" s="187"/>
      <c r="D162" s="187"/>
      <c r="E162" s="187"/>
      <c r="F162" s="186"/>
      <c r="G162" s="186"/>
      <c r="H162" s="201">
        <v>10</v>
      </c>
      <c r="I162" s="201">
        <v>350</v>
      </c>
      <c r="J162" s="186"/>
      <c r="K162" s="186"/>
      <c r="L162" s="186"/>
      <c r="M162" s="187"/>
      <c r="N162" s="187"/>
      <c r="O162" s="187"/>
    </row>
    <row r="163" spans="1:15" ht="13.5" thickBot="1" x14ac:dyDescent="0.25">
      <c r="A163" s="186"/>
      <c r="B163" s="186"/>
      <c r="C163" s="187"/>
      <c r="D163" s="187"/>
      <c r="E163" s="187"/>
      <c r="F163" s="186"/>
      <c r="G163" s="186"/>
      <c r="H163" s="201">
        <v>11</v>
      </c>
      <c r="I163" s="201">
        <v>233</v>
      </c>
      <c r="J163" s="186"/>
      <c r="K163" s="186"/>
      <c r="L163" s="186"/>
      <c r="M163" s="187"/>
      <c r="N163" s="187"/>
      <c r="O163" s="187"/>
    </row>
    <row r="164" spans="1:15" ht="13.5" thickBot="1" x14ac:dyDescent="0.25">
      <c r="A164" s="186"/>
      <c r="B164" s="186"/>
      <c r="C164" s="187"/>
      <c r="D164" s="187"/>
      <c r="E164" s="187"/>
      <c r="F164" s="186"/>
      <c r="G164" s="186"/>
      <c r="H164" s="201">
        <v>12</v>
      </c>
      <c r="I164" s="201">
        <v>300</v>
      </c>
      <c r="J164" s="186"/>
      <c r="K164" s="186"/>
      <c r="L164" s="186"/>
      <c r="M164" s="187"/>
      <c r="N164" s="187"/>
      <c r="O164" s="187"/>
    </row>
    <row r="165" spans="1:15" ht="13.5" thickBot="1" x14ac:dyDescent="0.25">
      <c r="A165" s="186"/>
      <c r="B165" s="186"/>
      <c r="C165" s="187"/>
      <c r="D165" s="187"/>
      <c r="E165" s="187"/>
      <c r="F165" s="186"/>
      <c r="G165" s="186"/>
      <c r="H165" s="201">
        <v>13</v>
      </c>
      <c r="I165" s="201">
        <v>1575</v>
      </c>
      <c r="J165" s="186"/>
      <c r="K165" s="186"/>
      <c r="L165" s="186"/>
      <c r="M165" s="187"/>
      <c r="N165" s="187"/>
      <c r="O165" s="187"/>
    </row>
    <row r="166" spans="1:15" ht="13.5" thickBot="1" x14ac:dyDescent="0.25">
      <c r="A166" s="186"/>
      <c r="B166" s="186"/>
      <c r="C166" s="187"/>
      <c r="D166" s="187"/>
      <c r="E166" s="187"/>
      <c r="F166" s="186"/>
      <c r="G166" s="186"/>
      <c r="H166" s="201">
        <v>14</v>
      </c>
      <c r="I166" s="201">
        <v>383</v>
      </c>
      <c r="J166" s="186"/>
      <c r="K166" s="186"/>
      <c r="L166" s="186"/>
      <c r="M166" s="187"/>
      <c r="N166" s="187"/>
      <c r="O166" s="187"/>
    </row>
    <row r="167" spans="1:15" ht="13.5" thickBot="1" x14ac:dyDescent="0.25">
      <c r="A167" s="186"/>
      <c r="B167" s="186"/>
      <c r="C167" s="187"/>
      <c r="D167" s="187"/>
      <c r="E167" s="187"/>
      <c r="F167" s="186"/>
      <c r="G167" s="186"/>
      <c r="H167" s="201">
        <v>15</v>
      </c>
      <c r="I167" s="201">
        <v>417</v>
      </c>
      <c r="J167" s="186"/>
      <c r="K167" s="186"/>
      <c r="L167" s="186"/>
      <c r="M167" s="187"/>
      <c r="N167" s="187"/>
      <c r="O167" s="187"/>
    </row>
    <row r="168" spans="1:15" ht="13.5" thickBot="1" x14ac:dyDescent="0.25">
      <c r="A168" s="186"/>
      <c r="B168" s="190"/>
      <c r="C168" s="187"/>
      <c r="D168" s="187"/>
      <c r="E168" s="187"/>
      <c r="F168" s="186"/>
      <c r="G168" s="186"/>
      <c r="H168" s="201">
        <v>16</v>
      </c>
      <c r="I168" s="201">
        <v>592</v>
      </c>
      <c r="J168" s="186"/>
      <c r="K168" s="186"/>
      <c r="L168" s="186"/>
      <c r="M168" s="187"/>
      <c r="N168" s="187"/>
      <c r="O168" s="187"/>
    </row>
    <row r="169" spans="1:15" ht="13.5" thickBot="1" x14ac:dyDescent="0.25">
      <c r="A169" s="186"/>
      <c r="B169" s="186"/>
      <c r="C169" s="187"/>
      <c r="D169" s="187"/>
      <c r="E169" s="187"/>
      <c r="F169" s="186"/>
      <c r="G169" s="186"/>
      <c r="H169" s="201">
        <v>17</v>
      </c>
      <c r="I169" s="201">
        <v>1008</v>
      </c>
      <c r="J169" s="186"/>
      <c r="K169" s="186"/>
      <c r="L169" s="186"/>
      <c r="M169" s="187"/>
      <c r="N169" s="187"/>
      <c r="O169" s="187"/>
    </row>
    <row r="170" spans="1:15" ht="13.5" thickBot="1" x14ac:dyDescent="0.25">
      <c r="A170" s="186"/>
      <c r="B170" s="190"/>
      <c r="C170" s="187"/>
      <c r="D170" s="187"/>
      <c r="E170" s="187"/>
      <c r="F170" s="186"/>
      <c r="G170" s="186"/>
      <c r="H170" s="201">
        <v>18</v>
      </c>
      <c r="I170" s="201">
        <v>417</v>
      </c>
      <c r="J170" s="186"/>
      <c r="K170" s="186"/>
      <c r="L170" s="186"/>
      <c r="M170" s="187"/>
      <c r="N170" s="187"/>
      <c r="O170" s="187"/>
    </row>
    <row r="171" spans="1:15" ht="13.5" thickBot="1" x14ac:dyDescent="0.25">
      <c r="A171" s="186"/>
      <c r="B171" s="186"/>
      <c r="C171" s="187"/>
      <c r="D171" s="187"/>
      <c r="E171" s="187"/>
      <c r="F171" s="186"/>
      <c r="G171" s="186"/>
      <c r="H171" s="201">
        <v>19</v>
      </c>
      <c r="I171" s="201">
        <v>717</v>
      </c>
      <c r="J171" s="186"/>
      <c r="K171" s="186"/>
      <c r="L171" s="186"/>
      <c r="M171" s="187"/>
      <c r="N171" s="187"/>
      <c r="O171" s="187"/>
    </row>
    <row r="172" spans="1:15" ht="13.5" thickBot="1" x14ac:dyDescent="0.25">
      <c r="A172" s="186"/>
      <c r="B172" s="186"/>
      <c r="C172" s="187"/>
      <c r="D172" s="187"/>
      <c r="E172" s="187"/>
      <c r="F172" s="186"/>
      <c r="G172" s="186"/>
      <c r="H172" s="201">
        <v>20</v>
      </c>
      <c r="I172" s="201">
        <v>108</v>
      </c>
      <c r="J172" s="186"/>
      <c r="K172" s="186"/>
      <c r="L172" s="186"/>
      <c r="M172" s="187"/>
      <c r="N172" s="187"/>
      <c r="O172" s="187"/>
    </row>
    <row r="173" spans="1:15" ht="13.5" thickBot="1" x14ac:dyDescent="0.25">
      <c r="A173" s="186"/>
      <c r="B173" s="186"/>
      <c r="C173" s="187"/>
      <c r="D173" s="187"/>
      <c r="E173" s="187"/>
      <c r="F173" s="186"/>
      <c r="G173" s="186"/>
      <c r="H173" s="194">
        <v>21</v>
      </c>
      <c r="I173" s="194">
        <v>1141</v>
      </c>
      <c r="J173" s="186"/>
      <c r="K173" s="186"/>
      <c r="L173" s="186"/>
      <c r="M173" s="187"/>
      <c r="N173" s="187"/>
      <c r="O173" s="187"/>
    </row>
    <row r="174" spans="1:15" ht="13.5" thickBot="1" x14ac:dyDescent="0.25">
      <c r="A174" s="186"/>
      <c r="B174" s="186"/>
      <c r="C174" s="187"/>
      <c r="D174" s="187"/>
      <c r="E174" s="187"/>
      <c r="F174" s="186"/>
      <c r="G174" s="186"/>
      <c r="H174" s="202">
        <v>22</v>
      </c>
      <c r="I174" s="202">
        <v>925</v>
      </c>
      <c r="J174" s="186"/>
      <c r="K174" s="186"/>
      <c r="L174" s="186"/>
      <c r="M174" s="187"/>
      <c r="N174" s="187"/>
      <c r="O174" s="187"/>
    </row>
    <row r="175" spans="1:15" ht="13.5" thickBot="1" x14ac:dyDescent="0.25">
      <c r="A175" s="186"/>
      <c r="B175" s="186"/>
      <c r="C175" s="187"/>
      <c r="D175" s="187"/>
      <c r="E175" s="187"/>
      <c r="F175" s="186"/>
      <c r="G175" s="186"/>
      <c r="H175" s="202">
        <v>23</v>
      </c>
      <c r="I175" s="202">
        <v>1066</v>
      </c>
      <c r="J175" s="186"/>
      <c r="K175" s="186"/>
      <c r="L175" s="186"/>
      <c r="M175" s="187"/>
      <c r="N175" s="187"/>
      <c r="O175" s="187"/>
    </row>
    <row r="176" spans="1:15" ht="13.5" thickBot="1" x14ac:dyDescent="0.25">
      <c r="A176" s="186"/>
      <c r="B176" s="186"/>
      <c r="C176" s="187"/>
      <c r="D176" s="187"/>
      <c r="E176" s="187"/>
      <c r="F176" s="186"/>
      <c r="G176" s="186"/>
      <c r="H176" s="202">
        <v>24</v>
      </c>
      <c r="I176" s="202">
        <v>1108</v>
      </c>
      <c r="J176" s="186"/>
      <c r="K176" s="186"/>
      <c r="L176" s="186"/>
      <c r="M176" s="187"/>
      <c r="N176" s="187"/>
      <c r="O176" s="187"/>
    </row>
    <row r="177" spans="1:15" ht="13.5" thickBot="1" x14ac:dyDescent="0.25">
      <c r="A177" s="186"/>
      <c r="B177" s="186"/>
      <c r="C177" s="187"/>
      <c r="D177" s="187"/>
      <c r="E177" s="187"/>
      <c r="F177" s="186"/>
      <c r="G177" s="186"/>
      <c r="H177" s="202">
        <v>25</v>
      </c>
      <c r="I177" s="202">
        <v>875</v>
      </c>
      <c r="J177" s="186"/>
      <c r="K177" s="186"/>
      <c r="L177" s="186"/>
      <c r="M177" s="187"/>
      <c r="N177" s="187"/>
      <c r="O177" s="187"/>
    </row>
    <row r="178" spans="1:15" ht="13.5" thickBot="1" x14ac:dyDescent="0.25">
      <c r="A178" s="186"/>
      <c r="B178" s="186"/>
      <c r="C178" s="187"/>
      <c r="D178" s="187"/>
      <c r="E178" s="187"/>
      <c r="F178" s="186"/>
      <c r="G178" s="186"/>
      <c r="H178" s="202">
        <v>26</v>
      </c>
      <c r="I178" s="202">
        <v>967</v>
      </c>
      <c r="J178" s="186"/>
      <c r="K178" s="186"/>
      <c r="L178" s="186"/>
      <c r="M178" s="187"/>
      <c r="N178" s="187"/>
      <c r="O178" s="187"/>
    </row>
    <row r="179" spans="1:15" ht="13.5" thickBot="1" x14ac:dyDescent="0.25">
      <c r="A179" s="186"/>
      <c r="B179" s="186"/>
      <c r="C179" s="187"/>
      <c r="D179" s="187"/>
      <c r="E179" s="187"/>
      <c r="F179" s="186"/>
      <c r="G179" s="186"/>
      <c r="H179" s="202">
        <v>27</v>
      </c>
      <c r="I179" s="202">
        <v>1142</v>
      </c>
      <c r="J179" s="186"/>
      <c r="K179" s="186"/>
      <c r="L179" s="186"/>
      <c r="M179" s="187"/>
      <c r="N179" s="187"/>
      <c r="O179" s="187"/>
    </row>
    <row r="180" spans="1:15" ht="13.5" thickBot="1" x14ac:dyDescent="0.25">
      <c r="A180" s="186"/>
      <c r="B180" s="187"/>
      <c r="C180" s="187"/>
      <c r="D180" s="187"/>
      <c r="E180" s="187"/>
      <c r="F180" s="186"/>
      <c r="G180" s="186"/>
      <c r="H180" s="202">
        <v>27</v>
      </c>
      <c r="I180" s="202">
        <v>1658</v>
      </c>
      <c r="J180" s="186"/>
      <c r="K180" s="186"/>
      <c r="L180" s="186"/>
      <c r="M180" s="187"/>
      <c r="N180" s="187"/>
      <c r="O180" s="187"/>
    </row>
    <row r="181" spans="1:15" ht="13.5" thickBot="1" x14ac:dyDescent="0.25">
      <c r="A181" s="186"/>
      <c r="B181" s="186"/>
      <c r="C181" s="187"/>
      <c r="D181" s="187"/>
      <c r="E181" s="187"/>
      <c r="F181" s="186"/>
      <c r="G181" s="186"/>
      <c r="H181" s="202">
        <v>29</v>
      </c>
      <c r="I181" s="202">
        <v>525</v>
      </c>
      <c r="J181" s="186"/>
      <c r="K181" s="186"/>
      <c r="L181" s="186"/>
      <c r="M181" s="187"/>
      <c r="N181" s="187"/>
      <c r="O181" s="187"/>
    </row>
    <row r="182" spans="1:15" ht="13.5" thickBot="1" x14ac:dyDescent="0.25">
      <c r="A182" s="186"/>
      <c r="B182" s="186"/>
      <c r="C182" s="187"/>
      <c r="D182" s="187"/>
      <c r="E182" s="187"/>
      <c r="F182" s="186"/>
      <c r="G182" s="186"/>
      <c r="H182" s="202">
        <v>30</v>
      </c>
      <c r="I182" s="202">
        <v>800</v>
      </c>
      <c r="J182" s="186"/>
      <c r="K182" s="186"/>
      <c r="L182" s="186"/>
      <c r="M182" s="187"/>
      <c r="N182" s="187"/>
      <c r="O182" s="187"/>
    </row>
    <row r="183" spans="1:15" ht="13.5" thickBot="1" x14ac:dyDescent="0.25">
      <c r="A183" s="186"/>
      <c r="B183" s="186"/>
      <c r="C183" s="187"/>
      <c r="D183" s="187"/>
      <c r="E183" s="187"/>
      <c r="F183" s="186"/>
      <c r="G183" s="186"/>
      <c r="H183" s="202">
        <v>31</v>
      </c>
      <c r="I183" s="202">
        <v>1067</v>
      </c>
      <c r="J183" s="186"/>
      <c r="K183" s="186"/>
      <c r="L183" s="186"/>
      <c r="M183" s="187"/>
      <c r="N183" s="187"/>
      <c r="O183" s="187"/>
    </row>
    <row r="184" spans="1:15" ht="13.5" thickBot="1" x14ac:dyDescent="0.25">
      <c r="A184" s="186"/>
      <c r="B184" s="186"/>
      <c r="C184" s="187"/>
      <c r="D184" s="187"/>
      <c r="E184" s="187"/>
      <c r="F184" s="186"/>
      <c r="G184" s="186"/>
      <c r="H184" s="202">
        <v>32</v>
      </c>
      <c r="I184" s="202">
        <v>409</v>
      </c>
      <c r="J184" s="186"/>
      <c r="K184" s="186"/>
      <c r="L184" s="186"/>
      <c r="M184" s="187"/>
      <c r="N184" s="187"/>
      <c r="O184" s="187"/>
    </row>
    <row r="185" spans="1:15" ht="13.5" thickBot="1" x14ac:dyDescent="0.25">
      <c r="A185" s="186"/>
      <c r="B185" s="186"/>
      <c r="C185" s="187"/>
      <c r="D185" s="187"/>
      <c r="E185" s="187"/>
      <c r="F185" s="186"/>
      <c r="G185" s="186"/>
      <c r="H185" s="202">
        <v>33</v>
      </c>
      <c r="I185" s="202">
        <v>1700</v>
      </c>
      <c r="J185" s="186"/>
      <c r="K185" s="186"/>
      <c r="L185" s="186"/>
      <c r="M185" s="187"/>
      <c r="N185" s="187"/>
      <c r="O185" s="187"/>
    </row>
    <row r="186" spans="1:15" ht="13.5" thickBot="1" x14ac:dyDescent="0.25">
      <c r="A186" s="186"/>
      <c r="B186" s="186"/>
      <c r="C186" s="187"/>
      <c r="D186" s="187"/>
      <c r="E186" s="187"/>
      <c r="F186" s="186"/>
      <c r="G186" s="186"/>
      <c r="H186" s="202">
        <v>34</v>
      </c>
      <c r="I186" s="202">
        <v>867</v>
      </c>
      <c r="J186" s="186"/>
      <c r="K186" s="186"/>
      <c r="L186" s="186"/>
      <c r="M186" s="187"/>
      <c r="N186" s="187"/>
      <c r="O186" s="187"/>
    </row>
    <row r="187" spans="1:15" ht="13.5" thickBot="1" x14ac:dyDescent="0.25">
      <c r="A187" s="186"/>
      <c r="B187" s="186"/>
      <c r="C187" s="187"/>
      <c r="D187" s="187"/>
      <c r="E187" s="187"/>
      <c r="F187" s="186"/>
      <c r="G187" s="186"/>
      <c r="H187" s="201">
        <v>35</v>
      </c>
      <c r="I187" s="201">
        <v>467</v>
      </c>
      <c r="J187" s="186"/>
      <c r="K187" s="186"/>
      <c r="L187" s="186"/>
      <c r="M187" s="187"/>
      <c r="N187" s="187"/>
      <c r="O187" s="187"/>
    </row>
    <row r="188" spans="1:15" ht="13.5" thickBot="1" x14ac:dyDescent="0.25">
      <c r="A188" s="186"/>
      <c r="B188" s="186"/>
      <c r="C188" s="187"/>
      <c r="D188" s="187"/>
      <c r="E188" s="187"/>
      <c r="F188" s="186"/>
      <c r="G188" s="186"/>
      <c r="H188" s="201">
        <v>36</v>
      </c>
      <c r="I188" s="201">
        <v>12890</v>
      </c>
      <c r="J188" s="186"/>
      <c r="K188" s="186"/>
      <c r="L188" s="186"/>
      <c r="M188" s="187"/>
      <c r="N188" s="187"/>
      <c r="O188" s="187"/>
    </row>
    <row r="189" spans="1:15" ht="13.5" thickBot="1" x14ac:dyDescent="0.25">
      <c r="A189" s="186"/>
      <c r="B189" s="186"/>
      <c r="C189" s="187"/>
      <c r="D189" s="187"/>
      <c r="E189" s="187"/>
      <c r="F189" s="186"/>
      <c r="G189" s="186"/>
      <c r="H189" s="201">
        <v>37</v>
      </c>
      <c r="I189" s="201">
        <v>5896</v>
      </c>
      <c r="J189" s="186"/>
      <c r="K189" s="186"/>
      <c r="L189" s="186"/>
      <c r="M189" s="187"/>
      <c r="N189" s="187"/>
      <c r="O189" s="187"/>
    </row>
    <row r="190" spans="1:15" ht="13.5" thickBot="1" x14ac:dyDescent="0.25">
      <c r="A190" s="186"/>
      <c r="B190" s="186"/>
      <c r="C190" s="187"/>
      <c r="D190" s="187"/>
      <c r="E190" s="187"/>
      <c r="F190" s="186"/>
      <c r="G190" s="186"/>
      <c r="H190" s="201">
        <v>38</v>
      </c>
      <c r="I190" s="201">
        <v>729</v>
      </c>
      <c r="J190" s="186"/>
      <c r="K190" s="186"/>
      <c r="L190" s="186"/>
      <c r="M190" s="187"/>
      <c r="N190" s="187"/>
      <c r="O190" s="187"/>
    </row>
    <row r="191" spans="1:15" x14ac:dyDescent="0.2">
      <c r="A191" s="186"/>
      <c r="B191" s="186"/>
      <c r="C191" s="186"/>
      <c r="D191" s="186"/>
      <c r="E191" s="186"/>
      <c r="F191" s="186"/>
      <c r="G191" s="186"/>
      <c r="H191" s="186"/>
      <c r="I191" s="186"/>
      <c r="J191" s="186"/>
      <c r="K191" s="186"/>
      <c r="L191" s="186"/>
      <c r="M191" s="187"/>
      <c r="N191" s="187"/>
      <c r="O191" s="187"/>
    </row>
    <row r="192" spans="1:15" x14ac:dyDescent="0.2">
      <c r="A192" s="186"/>
      <c r="B192" s="186"/>
      <c r="C192" s="186"/>
      <c r="D192" s="186"/>
      <c r="E192" s="186"/>
      <c r="F192" s="186"/>
      <c r="G192" s="186"/>
      <c r="H192" s="186"/>
      <c r="I192" s="186"/>
      <c r="J192" s="186"/>
      <c r="K192" s="186"/>
      <c r="L192" s="186"/>
      <c r="M192" s="187"/>
      <c r="N192" s="187"/>
      <c r="O192" s="187"/>
    </row>
    <row r="193" spans="1:15" x14ac:dyDescent="0.2">
      <c r="A193" s="186"/>
      <c r="B193" s="186"/>
      <c r="C193" s="186"/>
      <c r="D193" s="186"/>
      <c r="E193" s="186"/>
      <c r="F193" s="186"/>
      <c r="G193" s="186"/>
      <c r="H193" s="186"/>
      <c r="I193" s="186"/>
      <c r="J193" s="186"/>
      <c r="K193" s="186"/>
      <c r="L193" s="186"/>
      <c r="M193" s="187"/>
      <c r="N193" s="187"/>
      <c r="O193" s="187"/>
    </row>
    <row r="194" spans="1:15" ht="15.75" x14ac:dyDescent="0.25">
      <c r="A194" s="186"/>
      <c r="B194" s="188" t="s">
        <v>205</v>
      </c>
      <c r="C194" s="186"/>
      <c r="D194" s="186"/>
      <c r="E194" s="186"/>
      <c r="F194" s="186"/>
      <c r="G194" s="186"/>
      <c r="H194" s="186"/>
      <c r="I194" s="186"/>
      <c r="J194" s="186"/>
      <c r="K194" s="186"/>
      <c r="L194" s="186"/>
      <c r="M194" s="187"/>
      <c r="N194" s="187"/>
      <c r="O194" s="187"/>
    </row>
    <row r="195" spans="1:15" ht="13.5" thickBot="1" x14ac:dyDescent="0.25">
      <c r="A195" s="186"/>
      <c r="B195" s="186"/>
      <c r="C195" s="186"/>
      <c r="D195" s="186"/>
      <c r="E195" s="186"/>
      <c r="F195" s="186"/>
      <c r="G195" s="186"/>
      <c r="H195" s="186"/>
      <c r="I195" s="186"/>
      <c r="J195" s="186"/>
      <c r="K195" s="186"/>
      <c r="L195" s="186"/>
      <c r="M195" s="187"/>
      <c r="N195" s="187"/>
      <c r="O195" s="187"/>
    </row>
    <row r="196" spans="1:15" ht="13.5" thickBot="1" x14ac:dyDescent="0.25">
      <c r="A196" s="186"/>
      <c r="B196" s="186"/>
      <c r="C196" s="199" t="s">
        <v>200</v>
      </c>
      <c r="D196" s="203" t="s">
        <v>201</v>
      </c>
      <c r="E196" s="203" t="s">
        <v>202</v>
      </c>
      <c r="F196" s="186"/>
      <c r="G196" s="186"/>
      <c r="H196" s="186"/>
      <c r="I196" s="186"/>
      <c r="J196" s="186"/>
      <c r="K196" s="186"/>
      <c r="L196" s="186"/>
      <c r="M196" s="187"/>
      <c r="N196" s="187"/>
      <c r="O196" s="187"/>
    </row>
    <row r="197" spans="1:15" ht="13.5" thickBot="1" x14ac:dyDescent="0.25">
      <c r="A197" s="186"/>
      <c r="B197" s="186"/>
      <c r="C197" s="204">
        <v>1</v>
      </c>
      <c r="D197" s="205">
        <v>2</v>
      </c>
      <c r="E197" s="206">
        <v>900</v>
      </c>
      <c r="F197" s="186"/>
      <c r="G197" s="186"/>
      <c r="H197" s="186"/>
      <c r="I197" s="186"/>
      <c r="J197" s="186"/>
      <c r="K197" s="186"/>
      <c r="L197" s="186"/>
      <c r="M197" s="187"/>
      <c r="N197" s="187"/>
      <c r="O197" s="187"/>
    </row>
    <row r="198" spans="1:15" ht="13.5" thickBot="1" x14ac:dyDescent="0.25">
      <c r="A198" s="186"/>
      <c r="B198" s="186"/>
      <c r="C198" s="204">
        <v>2</v>
      </c>
      <c r="D198" s="205">
        <v>1</v>
      </c>
      <c r="E198" s="206">
        <v>1000</v>
      </c>
      <c r="F198" s="186"/>
      <c r="G198" s="186"/>
      <c r="H198" s="186"/>
      <c r="I198" s="186"/>
      <c r="J198" s="186"/>
      <c r="K198" s="186"/>
      <c r="L198" s="186"/>
      <c r="M198" s="187"/>
      <c r="N198" s="187"/>
      <c r="O198" s="187"/>
    </row>
    <row r="199" spans="1:15" ht="13.5" thickBot="1" x14ac:dyDescent="0.25">
      <c r="A199" s="186"/>
      <c r="B199" s="186"/>
      <c r="C199" s="204">
        <v>3</v>
      </c>
      <c r="D199" s="205">
        <v>0</v>
      </c>
      <c r="E199" s="206">
        <v>1100</v>
      </c>
      <c r="F199" s="186"/>
      <c r="G199" s="186"/>
      <c r="H199" s="186"/>
      <c r="I199" s="186"/>
      <c r="J199" s="186"/>
      <c r="K199" s="186"/>
      <c r="L199" s="186"/>
      <c r="M199" s="187"/>
      <c r="N199" s="187"/>
      <c r="O199" s="187"/>
    </row>
    <row r="200" spans="1:15" ht="13.5" thickBot="1" x14ac:dyDescent="0.25">
      <c r="A200" s="186"/>
      <c r="B200" s="186"/>
      <c r="C200" s="204">
        <v>4</v>
      </c>
      <c r="D200" s="205">
        <v>1</v>
      </c>
      <c r="E200" s="206">
        <v>1100</v>
      </c>
      <c r="F200" s="186"/>
      <c r="G200" s="186"/>
      <c r="H200" s="186"/>
      <c r="I200" s="186"/>
      <c r="J200" s="186"/>
      <c r="K200" s="186"/>
      <c r="L200" s="186"/>
      <c r="M200" s="187"/>
      <c r="N200" s="187"/>
      <c r="O200" s="187"/>
    </row>
    <row r="201" spans="1:15" ht="13.5" thickBot="1" x14ac:dyDescent="0.25">
      <c r="A201" s="186"/>
      <c r="B201" s="186"/>
      <c r="C201" s="204">
        <v>5</v>
      </c>
      <c r="D201" s="205">
        <v>0</v>
      </c>
      <c r="E201" s="206">
        <v>1300</v>
      </c>
      <c r="F201" s="186"/>
      <c r="G201" s="186"/>
      <c r="H201" s="186"/>
      <c r="I201" s="186"/>
      <c r="J201" s="186"/>
      <c r="K201" s="186"/>
      <c r="L201" s="186"/>
      <c r="M201" s="187"/>
      <c r="N201" s="187"/>
      <c r="O201" s="187"/>
    </row>
    <row r="202" spans="1:15" ht="13.5" thickBot="1" x14ac:dyDescent="0.25">
      <c r="A202" s="186"/>
      <c r="B202" s="186"/>
      <c r="C202" s="204">
        <v>6</v>
      </c>
      <c r="D202" s="205">
        <v>0</v>
      </c>
      <c r="E202" s="206">
        <v>1500</v>
      </c>
      <c r="F202" s="186"/>
      <c r="G202" s="186"/>
      <c r="H202" s="186"/>
      <c r="I202" s="186"/>
      <c r="J202" s="186"/>
      <c r="K202" s="186"/>
      <c r="L202" s="186"/>
      <c r="M202" s="187"/>
      <c r="N202" s="187"/>
      <c r="O202" s="187"/>
    </row>
    <row r="203" spans="1:15" ht="13.5" thickBot="1" x14ac:dyDescent="0.25">
      <c r="A203" s="186"/>
      <c r="B203" s="186"/>
      <c r="C203" s="204">
        <v>7</v>
      </c>
      <c r="D203" s="205">
        <v>0</v>
      </c>
      <c r="E203" s="206">
        <v>1500</v>
      </c>
      <c r="F203" s="186"/>
      <c r="G203" s="186"/>
      <c r="H203" s="186"/>
      <c r="I203" s="186"/>
      <c r="J203" s="186"/>
      <c r="K203" s="186"/>
      <c r="L203" s="186"/>
      <c r="M203" s="187"/>
      <c r="N203" s="187"/>
      <c r="O203" s="187"/>
    </row>
    <row r="204" spans="1:15" ht="13.5" thickBot="1" x14ac:dyDescent="0.25">
      <c r="A204" s="186"/>
      <c r="B204" s="186"/>
      <c r="C204" s="204">
        <v>8</v>
      </c>
      <c r="D204" s="205">
        <v>1</v>
      </c>
      <c r="E204" s="206">
        <v>2000</v>
      </c>
      <c r="F204" s="186"/>
      <c r="G204" s="186"/>
      <c r="H204" s="186"/>
      <c r="I204" s="186"/>
      <c r="J204" s="186"/>
      <c r="K204" s="186"/>
      <c r="L204" s="186"/>
      <c r="M204" s="187"/>
      <c r="N204" s="187"/>
      <c r="O204" s="187"/>
    </row>
    <row r="205" spans="1:15" ht="13.5" thickBot="1" x14ac:dyDescent="0.25">
      <c r="A205" s="186"/>
      <c r="B205" s="186"/>
      <c r="C205" s="204">
        <v>9</v>
      </c>
      <c r="D205" s="205">
        <v>1</v>
      </c>
      <c r="E205" s="206">
        <v>2100</v>
      </c>
      <c r="F205" s="186"/>
      <c r="G205" s="186"/>
      <c r="H205" s="186"/>
      <c r="I205" s="186"/>
      <c r="J205" s="186"/>
      <c r="K205" s="186"/>
      <c r="L205" s="186"/>
      <c r="M205" s="187"/>
      <c r="N205" s="187"/>
      <c r="O205" s="187"/>
    </row>
    <row r="206" spans="1:15" ht="13.5" thickBot="1" x14ac:dyDescent="0.25">
      <c r="A206" s="186"/>
      <c r="B206" s="186"/>
      <c r="C206" s="207">
        <v>10</v>
      </c>
      <c r="D206" s="207">
        <v>0</v>
      </c>
      <c r="E206" s="207">
        <v>2200</v>
      </c>
      <c r="F206" s="186"/>
      <c r="G206" s="186"/>
      <c r="H206" s="186"/>
      <c r="I206" s="186"/>
      <c r="J206" s="186"/>
      <c r="K206" s="186"/>
      <c r="L206" s="186"/>
      <c r="M206" s="187"/>
      <c r="N206" s="187"/>
      <c r="O206" s="187"/>
    </row>
    <row r="207" spans="1:15" ht="13.5" thickBot="1" x14ac:dyDescent="0.25">
      <c r="A207" s="186"/>
      <c r="B207" s="186"/>
      <c r="C207" s="207">
        <v>11</v>
      </c>
      <c r="D207" s="207">
        <v>1</v>
      </c>
      <c r="E207" s="207">
        <v>2800</v>
      </c>
      <c r="F207" s="186"/>
      <c r="G207" s="186"/>
      <c r="H207" s="186"/>
      <c r="I207" s="186"/>
      <c r="J207" s="186"/>
      <c r="K207" s="186"/>
      <c r="L207" s="186"/>
      <c r="M207" s="187"/>
      <c r="N207" s="187"/>
      <c r="O207" s="187"/>
    </row>
    <row r="208" spans="1:15" ht="13.5" thickBot="1" x14ac:dyDescent="0.25">
      <c r="A208" s="186"/>
      <c r="B208" s="186"/>
      <c r="C208" s="207">
        <v>12</v>
      </c>
      <c r="D208" s="207">
        <v>3</v>
      </c>
      <c r="E208" s="207">
        <v>3000</v>
      </c>
      <c r="F208" s="186"/>
      <c r="G208" s="186"/>
      <c r="H208" s="186"/>
      <c r="I208" s="186"/>
      <c r="J208" s="186"/>
      <c r="K208" s="186"/>
      <c r="L208" s="186"/>
      <c r="M208" s="187"/>
      <c r="N208" s="187"/>
      <c r="O208" s="187"/>
    </row>
    <row r="209" spans="1:15" ht="13.5" thickBot="1" x14ac:dyDescent="0.25">
      <c r="A209" s="186"/>
      <c r="B209" s="186"/>
      <c r="C209" s="207">
        <v>13</v>
      </c>
      <c r="D209" s="207">
        <v>2</v>
      </c>
      <c r="E209" s="207">
        <v>3100</v>
      </c>
      <c r="F209" s="186"/>
      <c r="G209" s="186"/>
      <c r="H209" s="186"/>
      <c r="I209" s="186"/>
      <c r="J209" s="186"/>
      <c r="K209" s="186"/>
      <c r="L209" s="186"/>
      <c r="M209" s="187"/>
      <c r="N209" s="187"/>
      <c r="O209" s="187"/>
    </row>
    <row r="210" spans="1:15" ht="13.5" thickBot="1" x14ac:dyDescent="0.25">
      <c r="A210" s="186"/>
      <c r="B210" s="186"/>
      <c r="C210" s="208">
        <v>14</v>
      </c>
      <c r="D210" s="209">
        <v>4</v>
      </c>
      <c r="E210" s="210">
        <v>3400</v>
      </c>
      <c r="F210" s="186"/>
      <c r="G210" s="186"/>
      <c r="H210" s="186"/>
      <c r="I210" s="186"/>
      <c r="J210" s="186"/>
      <c r="K210" s="186"/>
      <c r="L210" s="186"/>
      <c r="M210" s="187"/>
      <c r="N210" s="187"/>
      <c r="O210" s="187"/>
    </row>
    <row r="211" spans="1:15" ht="13.5" thickBot="1" x14ac:dyDescent="0.25">
      <c r="A211" s="186"/>
      <c r="B211" s="186"/>
      <c r="C211" s="208">
        <v>15</v>
      </c>
      <c r="D211" s="209">
        <v>3</v>
      </c>
      <c r="E211" s="210">
        <v>3700</v>
      </c>
      <c r="F211" s="186"/>
      <c r="G211" s="186"/>
      <c r="H211" s="186"/>
      <c r="I211" s="186"/>
      <c r="J211" s="186"/>
      <c r="K211" s="186"/>
      <c r="L211" s="186"/>
      <c r="M211" s="187"/>
      <c r="N211" s="187"/>
      <c r="O211" s="187"/>
    </row>
    <row r="212" spans="1:15" ht="13.5" thickBot="1" x14ac:dyDescent="0.25">
      <c r="A212" s="186"/>
      <c r="B212" s="186"/>
      <c r="C212" s="208">
        <v>16</v>
      </c>
      <c r="D212" s="209">
        <v>2</v>
      </c>
      <c r="E212" s="210">
        <v>4000</v>
      </c>
      <c r="F212" s="186"/>
      <c r="G212" s="186"/>
      <c r="H212" s="186"/>
      <c r="I212" s="186"/>
      <c r="J212" s="186"/>
      <c r="K212" s="186"/>
      <c r="L212" s="186"/>
      <c r="M212" s="187"/>
      <c r="N212" s="187"/>
      <c r="O212" s="187"/>
    </row>
    <row r="213" spans="1:15" ht="13.5" thickBot="1" x14ac:dyDescent="0.25">
      <c r="A213" s="186"/>
      <c r="B213" s="186"/>
      <c r="C213" s="208">
        <v>17</v>
      </c>
      <c r="D213" s="209">
        <v>1</v>
      </c>
      <c r="E213" s="210">
        <v>4700</v>
      </c>
      <c r="F213" s="186"/>
      <c r="G213" s="186"/>
      <c r="H213" s="186"/>
      <c r="I213" s="186"/>
      <c r="J213" s="186"/>
      <c r="K213" s="186"/>
      <c r="L213" s="186"/>
      <c r="M213" s="187"/>
      <c r="N213" s="187"/>
      <c r="O213" s="187"/>
    </row>
    <row r="214" spans="1:15" ht="13.5" thickBot="1" x14ac:dyDescent="0.25">
      <c r="A214" s="186"/>
      <c r="B214" s="186"/>
      <c r="C214" s="208">
        <v>18</v>
      </c>
      <c r="D214" s="209">
        <v>2</v>
      </c>
      <c r="E214" s="210">
        <v>5100</v>
      </c>
      <c r="F214" s="186"/>
      <c r="G214" s="186"/>
      <c r="H214" s="186"/>
      <c r="I214" s="186"/>
      <c r="J214" s="186"/>
      <c r="K214" s="186"/>
      <c r="L214" s="186"/>
      <c r="M214" s="187"/>
      <c r="N214" s="187"/>
      <c r="O214" s="187"/>
    </row>
    <row r="215" spans="1:15" ht="13.5" thickBot="1" x14ac:dyDescent="0.25">
      <c r="A215" s="186"/>
      <c r="B215" s="186"/>
      <c r="C215" s="208">
        <v>19</v>
      </c>
      <c r="D215" s="209">
        <v>3</v>
      </c>
      <c r="E215" s="210">
        <v>5500</v>
      </c>
      <c r="F215" s="186"/>
      <c r="G215" s="186"/>
      <c r="H215" s="186"/>
      <c r="I215" s="186"/>
      <c r="J215" s="186"/>
      <c r="K215" s="186"/>
      <c r="L215" s="186"/>
      <c r="M215" s="187"/>
      <c r="N215" s="187"/>
      <c r="O215" s="187"/>
    </row>
    <row r="216" spans="1:15" ht="13.5" thickBot="1" x14ac:dyDescent="0.25">
      <c r="A216" s="186"/>
      <c r="B216" s="186"/>
      <c r="C216" s="208">
        <v>20</v>
      </c>
      <c r="D216" s="209">
        <v>4</v>
      </c>
      <c r="E216" s="210">
        <v>5700</v>
      </c>
      <c r="F216" s="186"/>
      <c r="G216" s="186"/>
      <c r="H216" s="186"/>
      <c r="I216" s="186"/>
      <c r="J216" s="186"/>
      <c r="K216" s="186"/>
      <c r="L216" s="186"/>
      <c r="M216" s="187"/>
      <c r="N216" s="187"/>
      <c r="O216" s="187"/>
    </row>
    <row r="217" spans="1:15" ht="13.5" thickBot="1" x14ac:dyDescent="0.25">
      <c r="A217" s="186"/>
      <c r="B217" s="190"/>
      <c r="C217" s="204">
        <v>21</v>
      </c>
      <c r="D217" s="211">
        <v>2</v>
      </c>
      <c r="E217" s="212">
        <v>5400</v>
      </c>
      <c r="F217" s="186"/>
      <c r="G217" s="186"/>
      <c r="H217" s="186"/>
      <c r="I217" s="186"/>
      <c r="J217" s="186"/>
      <c r="K217" s="186"/>
      <c r="L217" s="186"/>
      <c r="M217" s="187"/>
      <c r="N217" s="187"/>
      <c r="O217" s="187"/>
    </row>
    <row r="218" spans="1:15" ht="13.5" thickBot="1" x14ac:dyDescent="0.25">
      <c r="A218" s="186"/>
      <c r="B218" s="186"/>
      <c r="C218" s="204">
        <v>22</v>
      </c>
      <c r="D218" s="211">
        <v>2</v>
      </c>
      <c r="E218" s="212">
        <v>5300</v>
      </c>
      <c r="F218" s="186"/>
      <c r="G218" s="186"/>
      <c r="H218" s="186"/>
      <c r="I218" s="186"/>
      <c r="J218" s="186"/>
      <c r="K218" s="186"/>
      <c r="L218" s="186"/>
      <c r="M218" s="187"/>
      <c r="N218" s="187"/>
      <c r="O218" s="187"/>
    </row>
    <row r="219" spans="1:15" ht="13.5" thickBot="1" x14ac:dyDescent="0.25">
      <c r="A219" s="186"/>
      <c r="B219" s="186"/>
      <c r="C219" s="204">
        <v>23</v>
      </c>
      <c r="D219" s="211">
        <v>4</v>
      </c>
      <c r="E219" s="212">
        <v>6200</v>
      </c>
      <c r="F219" s="186"/>
      <c r="G219" s="186"/>
      <c r="H219" s="186"/>
      <c r="I219" s="186"/>
      <c r="J219" s="186"/>
      <c r="K219" s="186"/>
      <c r="L219" s="186"/>
      <c r="M219" s="187"/>
      <c r="N219" s="187"/>
      <c r="O219" s="187"/>
    </row>
    <row r="220" spans="1:15" ht="13.5" thickBot="1" x14ac:dyDescent="0.25">
      <c r="A220" s="186"/>
      <c r="B220" s="186"/>
      <c r="C220" s="204">
        <v>24</v>
      </c>
      <c r="D220" s="213">
        <v>12</v>
      </c>
      <c r="E220" s="214">
        <v>7000</v>
      </c>
      <c r="F220" s="186"/>
      <c r="G220" s="186"/>
      <c r="H220" s="186"/>
      <c r="I220" s="186"/>
      <c r="J220" s="186"/>
      <c r="K220" s="186"/>
      <c r="L220" s="186"/>
      <c r="M220" s="187"/>
      <c r="N220" s="187"/>
      <c r="O220" s="187"/>
    </row>
    <row r="221" spans="1:15" x14ac:dyDescent="0.2">
      <c r="A221" s="186"/>
      <c r="B221" s="190"/>
      <c r="C221" s="186"/>
      <c r="D221" s="186"/>
      <c r="E221" s="186"/>
      <c r="F221" s="186"/>
      <c r="G221" s="186"/>
      <c r="H221" s="186"/>
      <c r="I221" s="186"/>
      <c r="J221" s="186"/>
      <c r="K221" s="186"/>
      <c r="L221" s="186"/>
      <c r="M221" s="187"/>
      <c r="N221" s="187"/>
      <c r="O221" s="187"/>
    </row>
    <row r="222" spans="1:15" x14ac:dyDescent="0.2">
      <c r="A222" s="186"/>
      <c r="B222" s="186"/>
      <c r="C222" s="186"/>
      <c r="D222" s="186"/>
      <c r="E222" s="186"/>
      <c r="F222" s="186"/>
      <c r="G222" s="186"/>
      <c r="H222" s="186"/>
      <c r="I222" s="186"/>
      <c r="J222" s="186"/>
      <c r="K222" s="186"/>
      <c r="L222" s="186"/>
      <c r="M222" s="187"/>
      <c r="N222" s="187"/>
      <c r="O222" s="187"/>
    </row>
    <row r="223" spans="1:15" x14ac:dyDescent="0.2">
      <c r="A223" s="186"/>
      <c r="B223" s="186"/>
      <c r="C223" s="186"/>
      <c r="D223" s="186"/>
      <c r="E223" s="186"/>
      <c r="F223" s="186"/>
      <c r="G223" s="186"/>
      <c r="H223" s="186"/>
      <c r="I223" s="186"/>
      <c r="J223" s="186"/>
      <c r="K223" s="186"/>
      <c r="L223" s="186"/>
      <c r="M223" s="187"/>
      <c r="N223" s="187"/>
      <c r="O223" s="187"/>
    </row>
    <row r="224" spans="1:15" ht="15.75" x14ac:dyDescent="0.25">
      <c r="A224" s="186"/>
      <c r="B224" s="188" t="s">
        <v>206</v>
      </c>
      <c r="C224" s="186"/>
      <c r="D224" s="186"/>
      <c r="E224" s="186"/>
      <c r="F224" s="186"/>
      <c r="G224" s="186"/>
      <c r="H224" s="186"/>
      <c r="I224" s="186"/>
      <c r="J224" s="186"/>
      <c r="K224" s="186"/>
      <c r="L224" s="186"/>
      <c r="M224" s="187"/>
      <c r="N224" s="187"/>
      <c r="O224" s="187"/>
    </row>
    <row r="225" spans="1:15" ht="13.5" thickBot="1" x14ac:dyDescent="0.25">
      <c r="A225" s="186"/>
      <c r="B225" s="186"/>
      <c r="C225" s="186"/>
      <c r="D225" s="186"/>
      <c r="E225" s="186"/>
      <c r="F225" s="186"/>
      <c r="G225" s="186"/>
      <c r="H225" s="186"/>
      <c r="I225" s="186"/>
      <c r="J225" s="186"/>
      <c r="K225" s="186"/>
      <c r="L225" s="186"/>
      <c r="M225" s="187"/>
      <c r="N225" s="187"/>
      <c r="O225" s="187"/>
    </row>
    <row r="226" spans="1:15" ht="26.25" thickBot="1" x14ac:dyDescent="0.25">
      <c r="A226" s="186"/>
      <c r="B226" s="186"/>
      <c r="C226" s="215" t="s">
        <v>207</v>
      </c>
      <c r="D226" s="216" t="s">
        <v>208</v>
      </c>
      <c r="E226" s="216" t="s">
        <v>209</v>
      </c>
      <c r="F226" s="186"/>
      <c r="G226" s="186"/>
      <c r="H226" s="186"/>
      <c r="I226" s="186"/>
      <c r="J226" s="186"/>
      <c r="K226" s="186"/>
      <c r="L226" s="186"/>
      <c r="M226" s="187"/>
      <c r="N226" s="187"/>
      <c r="O226" s="187"/>
    </row>
    <row r="227" spans="1:15" ht="13.5" thickBot="1" x14ac:dyDescent="0.25">
      <c r="A227" s="186"/>
      <c r="B227" s="186"/>
      <c r="C227" s="217" t="s">
        <v>225</v>
      </c>
      <c r="D227" s="218">
        <v>0</v>
      </c>
      <c r="E227" s="219">
        <v>400</v>
      </c>
      <c r="F227" s="186"/>
      <c r="G227" s="186"/>
      <c r="H227" s="186"/>
      <c r="I227" s="186"/>
      <c r="J227" s="186"/>
      <c r="K227" s="186"/>
      <c r="L227" s="186"/>
      <c r="M227" s="187"/>
      <c r="N227" s="187"/>
      <c r="O227" s="187"/>
    </row>
    <row r="228" spans="1:15" ht="13.5" thickBot="1" x14ac:dyDescent="0.25">
      <c r="A228" s="186"/>
      <c r="B228" s="186"/>
      <c r="C228" s="217" t="s">
        <v>226</v>
      </c>
      <c r="D228" s="218">
        <v>0</v>
      </c>
      <c r="E228" s="219">
        <v>400</v>
      </c>
      <c r="F228" s="186"/>
      <c r="G228" s="186"/>
      <c r="H228" s="186"/>
      <c r="I228" s="186"/>
      <c r="J228" s="186"/>
      <c r="K228" s="186"/>
      <c r="L228" s="186"/>
      <c r="M228" s="187"/>
      <c r="N228" s="187"/>
      <c r="O228" s="187"/>
    </row>
    <row r="229" spans="1:15" ht="13.5" thickBot="1" x14ac:dyDescent="0.25">
      <c r="A229" s="186"/>
      <c r="B229" s="186"/>
      <c r="C229" s="217" t="s">
        <v>227</v>
      </c>
      <c r="D229" s="218">
        <v>0</v>
      </c>
      <c r="E229" s="219">
        <v>400</v>
      </c>
      <c r="F229" s="186"/>
      <c r="G229" s="186"/>
      <c r="H229" s="186"/>
      <c r="I229" s="186"/>
      <c r="J229" s="186"/>
      <c r="K229" s="186"/>
      <c r="L229" s="186"/>
      <c r="M229" s="187"/>
      <c r="N229" s="187"/>
      <c r="O229" s="187"/>
    </row>
    <row r="230" spans="1:15" ht="13.5" thickBot="1" x14ac:dyDescent="0.25">
      <c r="A230" s="186"/>
      <c r="B230" s="186"/>
      <c r="C230" s="217" t="s">
        <v>228</v>
      </c>
      <c r="D230" s="218">
        <v>0</v>
      </c>
      <c r="E230" s="219">
        <v>400</v>
      </c>
      <c r="F230" s="186"/>
      <c r="G230" s="186"/>
      <c r="H230" s="186"/>
      <c r="I230" s="186"/>
      <c r="J230" s="186"/>
      <c r="K230" s="186"/>
      <c r="L230" s="186"/>
      <c r="M230" s="187"/>
      <c r="N230" s="187"/>
      <c r="O230" s="187"/>
    </row>
    <row r="231" spans="1:15" ht="13.5" thickBot="1" x14ac:dyDescent="0.25">
      <c r="A231" s="186"/>
      <c r="B231" s="186"/>
      <c r="C231" s="217" t="s">
        <v>229</v>
      </c>
      <c r="D231" s="218">
        <v>1</v>
      </c>
      <c r="E231" s="219">
        <v>400</v>
      </c>
      <c r="F231" s="186"/>
      <c r="G231" s="186"/>
      <c r="H231" s="186"/>
      <c r="I231" s="186"/>
      <c r="J231" s="186"/>
      <c r="K231" s="186"/>
      <c r="L231" s="186"/>
      <c r="M231" s="187"/>
      <c r="N231" s="187"/>
      <c r="O231" s="187"/>
    </row>
    <row r="232" spans="1:15" ht="13.5" thickBot="1" x14ac:dyDescent="0.25">
      <c r="A232" s="186"/>
      <c r="B232" s="186"/>
      <c r="C232" s="217" t="s">
        <v>210</v>
      </c>
      <c r="D232" s="209">
        <v>5</v>
      </c>
      <c r="E232" s="210">
        <v>400</v>
      </c>
      <c r="F232" s="186"/>
      <c r="G232" s="186"/>
      <c r="H232" s="186"/>
      <c r="I232" s="186"/>
      <c r="J232" s="186"/>
      <c r="K232" s="186"/>
      <c r="L232" s="186"/>
      <c r="M232" s="187"/>
      <c r="N232" s="187"/>
      <c r="O232" s="187"/>
    </row>
    <row r="233" spans="1:15" ht="13.5" thickBot="1" x14ac:dyDescent="0.25">
      <c r="A233" s="186"/>
      <c r="B233" s="186"/>
      <c r="C233" s="217" t="s">
        <v>211</v>
      </c>
      <c r="D233" s="220">
        <v>4</v>
      </c>
      <c r="E233" s="221">
        <v>400</v>
      </c>
      <c r="F233" s="186"/>
      <c r="G233" s="186"/>
      <c r="H233" s="186"/>
      <c r="I233" s="186"/>
      <c r="J233" s="186"/>
      <c r="K233" s="186"/>
      <c r="L233" s="186"/>
      <c r="M233" s="187"/>
      <c r="N233" s="187"/>
      <c r="O233" s="187"/>
    </row>
    <row r="234" spans="1:15" ht="13.5" thickBot="1" x14ac:dyDescent="0.25">
      <c r="A234" s="186"/>
      <c r="B234" s="186"/>
      <c r="C234" s="217" t="s">
        <v>212</v>
      </c>
      <c r="D234" s="220">
        <v>10</v>
      </c>
      <c r="E234" s="221">
        <v>400</v>
      </c>
      <c r="F234" s="186"/>
      <c r="G234" s="186"/>
      <c r="H234" s="186"/>
      <c r="I234" s="186"/>
      <c r="J234" s="186"/>
      <c r="K234" s="186"/>
      <c r="L234" s="186"/>
      <c r="M234" s="187"/>
      <c r="N234" s="187"/>
      <c r="O234" s="187"/>
    </row>
    <row r="235" spans="1:15" ht="13.5" thickBot="1" x14ac:dyDescent="0.25">
      <c r="A235" s="186"/>
      <c r="B235" s="186"/>
      <c r="C235" s="217" t="s">
        <v>213</v>
      </c>
      <c r="D235" s="220">
        <v>8</v>
      </c>
      <c r="E235" s="221">
        <v>400</v>
      </c>
      <c r="F235" s="186"/>
      <c r="G235" s="186"/>
      <c r="H235" s="186"/>
      <c r="I235" s="186"/>
      <c r="J235" s="186"/>
      <c r="K235" s="186"/>
      <c r="L235" s="186"/>
      <c r="M235" s="187"/>
      <c r="N235" s="187"/>
      <c r="O235" s="187"/>
    </row>
    <row r="236" spans="1:15" ht="13.5" thickBot="1" x14ac:dyDescent="0.25">
      <c r="A236" s="186"/>
      <c r="B236" s="186"/>
      <c r="C236" s="217" t="s">
        <v>214</v>
      </c>
      <c r="D236" s="220">
        <v>4</v>
      </c>
      <c r="E236" s="221">
        <v>400</v>
      </c>
      <c r="F236" s="186"/>
      <c r="G236" s="186"/>
      <c r="H236" s="186"/>
      <c r="I236" s="186"/>
      <c r="J236" s="186"/>
      <c r="K236" s="186"/>
      <c r="L236" s="186"/>
      <c r="M236" s="187"/>
      <c r="N236" s="187"/>
      <c r="O236" s="187"/>
    </row>
    <row r="237" spans="1:15" ht="13.5" thickBot="1" x14ac:dyDescent="0.25">
      <c r="A237" s="186"/>
      <c r="B237" s="186"/>
      <c r="C237" s="217" t="s">
        <v>215</v>
      </c>
      <c r="D237" s="220">
        <v>9</v>
      </c>
      <c r="E237" s="221">
        <v>400</v>
      </c>
      <c r="F237" s="186"/>
      <c r="G237" s="186"/>
      <c r="H237" s="186"/>
      <c r="I237" s="186"/>
      <c r="J237" s="186"/>
      <c r="K237" s="186"/>
      <c r="L237" s="186"/>
      <c r="M237" s="187"/>
      <c r="N237" s="187"/>
      <c r="O237" s="187"/>
    </row>
    <row r="238" spans="1:15" ht="13.5" thickBot="1" x14ac:dyDescent="0.25">
      <c r="A238" s="186"/>
      <c r="B238" s="186"/>
      <c r="C238" s="217" t="s">
        <v>216</v>
      </c>
      <c r="D238" s="209">
        <v>5</v>
      </c>
      <c r="E238" s="221">
        <v>400</v>
      </c>
      <c r="F238" s="186"/>
      <c r="G238" s="186"/>
      <c r="H238" s="186"/>
      <c r="I238" s="186"/>
      <c r="J238" s="186"/>
      <c r="K238" s="186"/>
      <c r="L238" s="186"/>
      <c r="M238" s="187"/>
      <c r="N238" s="187"/>
      <c r="O238" s="187"/>
    </row>
    <row r="239" spans="1:15" ht="13.5" thickBot="1" x14ac:dyDescent="0.25">
      <c r="A239" s="186"/>
      <c r="B239" s="186"/>
      <c r="C239" s="217" t="s">
        <v>217</v>
      </c>
      <c r="D239" s="209">
        <v>6</v>
      </c>
      <c r="E239" s="221">
        <v>400</v>
      </c>
      <c r="F239" s="186"/>
      <c r="G239" s="186"/>
      <c r="H239" s="186"/>
      <c r="I239" s="186"/>
      <c r="J239" s="186"/>
      <c r="K239" s="186"/>
      <c r="L239" s="186"/>
      <c r="M239" s="187"/>
      <c r="N239" s="187"/>
      <c r="O239" s="187"/>
    </row>
    <row r="240" spans="1:15" ht="13.5" thickBot="1" x14ac:dyDescent="0.25">
      <c r="A240" s="186"/>
      <c r="B240" s="186"/>
      <c r="C240" s="217" t="s">
        <v>218</v>
      </c>
      <c r="D240" s="209">
        <v>7</v>
      </c>
      <c r="E240" s="221">
        <v>400</v>
      </c>
      <c r="F240" s="186"/>
      <c r="G240" s="186"/>
      <c r="H240" s="186"/>
      <c r="I240" s="186"/>
      <c r="J240" s="186"/>
      <c r="K240" s="186"/>
      <c r="L240" s="186"/>
      <c r="M240" s="187"/>
      <c r="N240" s="187"/>
      <c r="O240" s="187"/>
    </row>
    <row r="241" spans="1:15" ht="13.5" thickBot="1" x14ac:dyDescent="0.25">
      <c r="A241" s="186"/>
      <c r="B241" s="186"/>
      <c r="C241" s="217" t="s">
        <v>219</v>
      </c>
      <c r="D241" s="209">
        <v>15</v>
      </c>
      <c r="E241" s="221">
        <v>400</v>
      </c>
      <c r="F241" s="186"/>
      <c r="G241" s="186"/>
      <c r="H241" s="186"/>
      <c r="I241" s="186"/>
      <c r="J241" s="186"/>
      <c r="K241" s="186"/>
      <c r="L241" s="186"/>
      <c r="M241" s="187"/>
      <c r="N241" s="187"/>
      <c r="O241" s="187"/>
    </row>
    <row r="242" spans="1:15" x14ac:dyDescent="0.2">
      <c r="A242" s="186"/>
      <c r="B242" s="186"/>
      <c r="C242" s="186"/>
      <c r="D242" s="186"/>
      <c r="E242" s="186"/>
      <c r="F242" s="186"/>
      <c r="G242" s="186"/>
      <c r="H242" s="186"/>
      <c r="I242" s="186"/>
      <c r="J242" s="186"/>
      <c r="K242" s="186"/>
      <c r="L242" s="186"/>
      <c r="M242" s="187"/>
      <c r="N242" s="187"/>
      <c r="O242" s="187"/>
    </row>
    <row r="243" spans="1:15" x14ac:dyDescent="0.2">
      <c r="A243" s="186"/>
      <c r="B243" s="186"/>
      <c r="C243" s="186"/>
      <c r="D243" s="186"/>
      <c r="E243" s="186"/>
      <c r="F243" s="186"/>
      <c r="G243" s="186"/>
      <c r="H243" s="186"/>
      <c r="I243" s="186"/>
      <c r="J243" s="186"/>
      <c r="K243" s="186"/>
      <c r="L243" s="186"/>
      <c r="M243" s="187"/>
      <c r="N243" s="187"/>
      <c r="O243" s="187"/>
    </row>
    <row r="244" spans="1:15" x14ac:dyDescent="0.2">
      <c r="A244" s="186"/>
      <c r="B244" s="186"/>
      <c r="C244" s="186"/>
      <c r="D244" s="186"/>
      <c r="E244" s="186"/>
      <c r="F244" s="186"/>
      <c r="G244" s="186"/>
      <c r="H244" s="186"/>
      <c r="I244" s="186"/>
      <c r="J244" s="186"/>
      <c r="K244" s="186"/>
      <c r="L244" s="186"/>
      <c r="M244" s="187"/>
      <c r="N244" s="187"/>
      <c r="O244" s="187"/>
    </row>
    <row r="245" spans="1:15" ht="15.75" x14ac:dyDescent="0.25">
      <c r="A245" s="186"/>
      <c r="B245" s="188" t="s">
        <v>220</v>
      </c>
      <c r="C245" s="186"/>
      <c r="D245" s="186"/>
      <c r="E245" s="186"/>
      <c r="F245" s="186"/>
      <c r="G245" s="186"/>
      <c r="H245" s="186"/>
      <c r="I245" s="186"/>
      <c r="J245" s="186"/>
      <c r="K245" s="186"/>
      <c r="L245" s="186"/>
      <c r="M245" s="187"/>
      <c r="N245" s="187"/>
      <c r="O245" s="187"/>
    </row>
    <row r="246" spans="1:15" ht="13.5" thickBot="1" x14ac:dyDescent="0.25">
      <c r="A246" s="186"/>
      <c r="B246" s="186"/>
      <c r="C246" s="186"/>
      <c r="D246" s="186"/>
      <c r="E246" s="186"/>
      <c r="F246" s="186"/>
      <c r="G246" s="186"/>
      <c r="H246" s="186"/>
      <c r="I246" s="186"/>
      <c r="J246" s="186"/>
      <c r="K246" s="186"/>
      <c r="L246" s="186"/>
      <c r="M246" s="187"/>
      <c r="N246" s="187"/>
      <c r="O246" s="187"/>
    </row>
    <row r="247" spans="1:15" ht="13.5" thickBot="1" x14ac:dyDescent="0.25">
      <c r="A247" s="186"/>
      <c r="B247" s="186"/>
      <c r="C247" s="222" t="s">
        <v>200</v>
      </c>
      <c r="D247" s="223" t="s">
        <v>201</v>
      </c>
      <c r="E247" s="223" t="s">
        <v>202</v>
      </c>
      <c r="F247" s="186"/>
      <c r="G247" s="186"/>
      <c r="H247" s="186"/>
      <c r="I247" s="186"/>
      <c r="J247" s="186"/>
      <c r="K247" s="186"/>
      <c r="L247" s="186"/>
      <c r="M247" s="187"/>
      <c r="N247" s="187"/>
      <c r="O247" s="187"/>
    </row>
    <row r="248" spans="1:15" ht="13.5" thickBot="1" x14ac:dyDescent="0.25">
      <c r="A248" s="186"/>
      <c r="B248" s="186"/>
      <c r="C248" s="194">
        <v>1</v>
      </c>
      <c r="D248" s="197">
        <v>426</v>
      </c>
      <c r="E248" s="198">
        <v>90000</v>
      </c>
      <c r="F248" s="186"/>
      <c r="G248" s="186"/>
      <c r="H248" s="186"/>
      <c r="I248" s="186"/>
      <c r="J248" s="186"/>
      <c r="K248" s="186"/>
      <c r="L248" s="186"/>
      <c r="M248" s="187"/>
      <c r="N248" s="187"/>
      <c r="O248" s="187"/>
    </row>
    <row r="249" spans="1:15" ht="13.5" thickBot="1" x14ac:dyDescent="0.25">
      <c r="A249" s="186"/>
      <c r="B249" s="186"/>
      <c r="C249" s="194">
        <v>2</v>
      </c>
      <c r="D249" s="197">
        <v>543</v>
      </c>
      <c r="E249" s="198">
        <v>110000</v>
      </c>
      <c r="F249" s="186"/>
      <c r="G249" s="186"/>
      <c r="H249" s="186"/>
      <c r="I249" s="186"/>
      <c r="J249" s="186"/>
      <c r="K249" s="186"/>
      <c r="L249" s="186"/>
      <c r="M249" s="187"/>
      <c r="N249" s="187"/>
      <c r="O249" s="187"/>
    </row>
    <row r="250" spans="1:15" ht="13.5" thickBot="1" x14ac:dyDescent="0.25">
      <c r="A250" s="186"/>
      <c r="B250" s="186"/>
      <c r="C250" s="194">
        <v>3</v>
      </c>
      <c r="D250" s="197">
        <v>428</v>
      </c>
      <c r="E250" s="198">
        <v>90000</v>
      </c>
      <c r="F250" s="186"/>
      <c r="G250" s="186"/>
      <c r="H250" s="186"/>
      <c r="I250" s="186"/>
      <c r="J250" s="186"/>
      <c r="K250" s="186"/>
      <c r="L250" s="186"/>
      <c r="M250" s="187"/>
      <c r="N250" s="187"/>
      <c r="O250" s="187"/>
    </row>
    <row r="251" spans="1:15" ht="13.5" thickBot="1" x14ac:dyDescent="0.25">
      <c r="A251" s="186"/>
      <c r="B251" s="186"/>
      <c r="C251" s="194">
        <v>4</v>
      </c>
      <c r="D251" s="197">
        <v>67</v>
      </c>
      <c r="E251" s="198">
        <v>40000</v>
      </c>
      <c r="F251" s="186"/>
      <c r="G251" s="186"/>
      <c r="H251" s="186"/>
      <c r="I251" s="186"/>
      <c r="J251" s="186"/>
      <c r="K251" s="186"/>
      <c r="L251" s="186"/>
      <c r="M251" s="187"/>
      <c r="N251" s="187"/>
      <c r="O251" s="187"/>
    </row>
    <row r="252" spans="1:15" ht="13.5" thickBot="1" x14ac:dyDescent="0.25">
      <c r="A252" s="186"/>
      <c r="B252" s="186"/>
      <c r="C252" s="194">
        <v>5</v>
      </c>
      <c r="D252" s="197">
        <v>303</v>
      </c>
      <c r="E252" s="198">
        <v>60000</v>
      </c>
      <c r="F252" s="186"/>
      <c r="G252" s="186"/>
      <c r="H252" s="186"/>
      <c r="I252" s="186"/>
      <c r="J252" s="186"/>
      <c r="K252" s="186"/>
      <c r="L252" s="186"/>
      <c r="M252" s="187"/>
      <c r="N252" s="187"/>
      <c r="O252" s="187"/>
    </row>
    <row r="253" spans="1:15" ht="13.5" thickBot="1" x14ac:dyDescent="0.25">
      <c r="A253" s="186"/>
      <c r="B253" s="186"/>
      <c r="C253" s="194">
        <v>6</v>
      </c>
      <c r="D253" s="197">
        <v>481</v>
      </c>
      <c r="E253" s="198">
        <v>70000</v>
      </c>
      <c r="F253" s="186"/>
      <c r="G253" s="186"/>
      <c r="H253" s="186"/>
      <c r="I253" s="186"/>
      <c r="J253" s="186"/>
      <c r="K253" s="186"/>
      <c r="L253" s="186"/>
      <c r="M253" s="187"/>
      <c r="N253" s="187"/>
      <c r="O253" s="187"/>
    </row>
    <row r="254" spans="1:15" ht="13.5" thickBot="1" x14ac:dyDescent="0.25">
      <c r="A254" s="186"/>
      <c r="B254" s="186"/>
      <c r="C254" s="194">
        <v>7</v>
      </c>
      <c r="D254" s="197">
        <v>304</v>
      </c>
      <c r="E254" s="198">
        <v>90000</v>
      </c>
      <c r="F254" s="186"/>
      <c r="G254" s="186"/>
      <c r="H254" s="186"/>
      <c r="I254" s="186"/>
      <c r="J254" s="186"/>
      <c r="K254" s="186"/>
      <c r="L254" s="186"/>
      <c r="M254" s="187"/>
      <c r="N254" s="187"/>
      <c r="O254" s="187"/>
    </row>
    <row r="255" spans="1:15" ht="13.5" thickBot="1" x14ac:dyDescent="0.25">
      <c r="A255" s="186"/>
      <c r="B255" s="186"/>
      <c r="C255" s="194">
        <v>8</v>
      </c>
      <c r="D255" s="197">
        <v>718</v>
      </c>
      <c r="E255" s="198">
        <v>120000</v>
      </c>
      <c r="F255" s="186"/>
      <c r="G255" s="186"/>
      <c r="H255" s="186"/>
      <c r="I255" s="186"/>
      <c r="J255" s="186"/>
      <c r="K255" s="186"/>
      <c r="L255" s="186"/>
      <c r="M255" s="187"/>
      <c r="N255" s="187"/>
      <c r="O255" s="187"/>
    </row>
    <row r="256" spans="1:15" ht="13.5" thickBot="1" x14ac:dyDescent="0.25">
      <c r="A256" s="186"/>
      <c r="B256" s="186"/>
      <c r="C256" s="194">
        <v>9</v>
      </c>
      <c r="D256" s="197">
        <v>681</v>
      </c>
      <c r="E256" s="198">
        <v>150000</v>
      </c>
      <c r="F256" s="186"/>
      <c r="G256" s="186"/>
      <c r="H256" s="186"/>
      <c r="I256" s="186"/>
      <c r="J256" s="186"/>
      <c r="K256" s="186"/>
      <c r="L256" s="186"/>
      <c r="M256" s="187"/>
      <c r="N256" s="187"/>
      <c r="O256" s="187"/>
    </row>
    <row r="257" spans="1:15" ht="13.5" thickBot="1" x14ac:dyDescent="0.25">
      <c r="A257" s="186"/>
      <c r="B257" s="186"/>
      <c r="C257" s="194">
        <v>10</v>
      </c>
      <c r="D257" s="197">
        <v>1030</v>
      </c>
      <c r="E257" s="198">
        <v>210000</v>
      </c>
      <c r="F257" s="186"/>
      <c r="G257" s="186"/>
      <c r="H257" s="186"/>
      <c r="I257" s="186"/>
      <c r="J257" s="186"/>
      <c r="K257" s="186"/>
      <c r="L257" s="186"/>
      <c r="M257" s="187"/>
      <c r="N257" s="187"/>
      <c r="O257" s="187"/>
    </row>
    <row r="258" spans="1:15" ht="13.5" thickBot="1" x14ac:dyDescent="0.25">
      <c r="A258" s="186"/>
      <c r="B258" s="186"/>
      <c r="C258" s="194">
        <v>11</v>
      </c>
      <c r="D258" s="197">
        <v>704</v>
      </c>
      <c r="E258" s="198">
        <v>190000</v>
      </c>
      <c r="F258" s="186"/>
      <c r="G258" s="186"/>
      <c r="H258" s="186"/>
      <c r="I258" s="186"/>
      <c r="J258" s="186"/>
      <c r="K258" s="186"/>
      <c r="L258" s="186"/>
      <c r="M258" s="187"/>
      <c r="N258" s="187"/>
      <c r="O258" s="187"/>
    </row>
    <row r="259" spans="1:15" ht="13.5" thickBot="1" x14ac:dyDescent="0.25">
      <c r="A259" s="186"/>
      <c r="B259" s="186"/>
      <c r="C259" s="194">
        <v>12</v>
      </c>
      <c r="D259" s="197">
        <v>1062</v>
      </c>
      <c r="E259" s="198">
        <v>250000</v>
      </c>
      <c r="F259" s="186"/>
      <c r="G259" s="186"/>
      <c r="H259" s="186"/>
      <c r="I259" s="186"/>
      <c r="J259" s="186"/>
      <c r="K259" s="186"/>
      <c r="L259" s="186"/>
      <c r="M259" s="187"/>
      <c r="N259" s="187"/>
      <c r="O259" s="187"/>
    </row>
    <row r="260" spans="1:15" ht="13.5" thickBot="1" x14ac:dyDescent="0.25">
      <c r="A260" s="186"/>
      <c r="B260" s="186"/>
      <c r="C260" s="194">
        <v>13</v>
      </c>
      <c r="D260" s="197">
        <v>1085</v>
      </c>
      <c r="E260" s="198">
        <v>220000</v>
      </c>
      <c r="F260" s="186"/>
      <c r="G260" s="186"/>
      <c r="H260" s="186"/>
      <c r="I260" s="186"/>
      <c r="J260" s="186"/>
      <c r="K260" s="186"/>
      <c r="L260" s="186"/>
      <c r="M260" s="187"/>
      <c r="N260" s="187"/>
      <c r="O260" s="187"/>
    </row>
    <row r="261" spans="1:15" ht="13.5" thickBot="1" x14ac:dyDescent="0.25">
      <c r="A261" s="186"/>
      <c r="B261" s="186"/>
      <c r="C261" s="194">
        <v>14</v>
      </c>
      <c r="D261" s="197">
        <v>1311</v>
      </c>
      <c r="E261" s="198">
        <v>210000</v>
      </c>
      <c r="F261" s="186"/>
      <c r="G261" s="186"/>
      <c r="H261" s="186"/>
      <c r="I261" s="186"/>
      <c r="J261" s="186"/>
      <c r="K261" s="186"/>
      <c r="L261" s="186"/>
      <c r="M261" s="187"/>
      <c r="N261" s="187"/>
      <c r="O261" s="187"/>
    </row>
    <row r="262" spans="1:15" ht="13.5" thickBot="1" x14ac:dyDescent="0.25">
      <c r="A262" s="186"/>
      <c r="B262" s="186"/>
      <c r="C262" s="194">
        <v>15</v>
      </c>
      <c r="D262" s="197">
        <v>1309</v>
      </c>
      <c r="E262" s="198">
        <v>230000</v>
      </c>
      <c r="F262" s="186"/>
      <c r="G262" s="186"/>
      <c r="H262" s="186"/>
      <c r="I262" s="186"/>
      <c r="J262" s="186"/>
      <c r="K262" s="186"/>
      <c r="L262" s="186"/>
      <c r="M262" s="187"/>
      <c r="N262" s="187"/>
      <c r="O262" s="187"/>
    </row>
    <row r="263" spans="1:15" ht="13.5" thickBot="1" x14ac:dyDescent="0.25">
      <c r="A263" s="186"/>
      <c r="B263" s="186"/>
      <c r="C263" s="194">
        <v>16</v>
      </c>
      <c r="D263" s="197">
        <v>1342</v>
      </c>
      <c r="E263" s="198">
        <v>220000</v>
      </c>
      <c r="F263" s="186"/>
      <c r="G263" s="186"/>
      <c r="H263" s="186"/>
      <c r="I263" s="186"/>
      <c r="J263" s="186"/>
      <c r="K263" s="186"/>
      <c r="L263" s="186"/>
      <c r="M263" s="187"/>
      <c r="N263" s="187"/>
      <c r="O263" s="187"/>
    </row>
    <row r="264" spans="1:15" ht="13.5" thickBot="1" x14ac:dyDescent="0.25">
      <c r="A264" s="186"/>
      <c r="B264" s="186"/>
      <c r="C264" s="194">
        <v>17</v>
      </c>
      <c r="D264" s="197">
        <v>1740</v>
      </c>
      <c r="E264" s="198">
        <v>310000</v>
      </c>
      <c r="F264" s="186"/>
      <c r="G264" s="186"/>
      <c r="H264" s="186"/>
      <c r="I264" s="186"/>
      <c r="J264" s="186"/>
      <c r="K264" s="186"/>
      <c r="L264" s="186"/>
      <c r="M264" s="187"/>
      <c r="N264" s="187"/>
      <c r="O264" s="187"/>
    </row>
    <row r="265" spans="1:15" ht="13.5" thickBot="1" x14ac:dyDescent="0.25">
      <c r="A265" s="186"/>
      <c r="B265" s="186"/>
      <c r="C265" s="194">
        <v>18</v>
      </c>
      <c r="D265" s="197">
        <v>1468</v>
      </c>
      <c r="E265" s="198">
        <v>330000</v>
      </c>
      <c r="F265" s="186"/>
      <c r="G265" s="186"/>
      <c r="H265" s="186"/>
      <c r="I265" s="186"/>
      <c r="J265" s="186"/>
      <c r="K265" s="186"/>
      <c r="L265" s="186"/>
      <c r="M265" s="187"/>
      <c r="N265" s="187"/>
      <c r="O265" s="187"/>
    </row>
    <row r="266" spans="1:15" ht="13.5" thickBot="1" x14ac:dyDescent="0.25">
      <c r="A266" s="186"/>
      <c r="B266" s="186"/>
      <c r="C266" s="194">
        <v>19</v>
      </c>
      <c r="D266" s="197">
        <v>1364</v>
      </c>
      <c r="E266" s="198">
        <v>320000</v>
      </c>
      <c r="F266" s="186"/>
      <c r="G266" s="186"/>
      <c r="H266" s="186"/>
      <c r="I266" s="186"/>
      <c r="J266" s="186"/>
      <c r="K266" s="186"/>
      <c r="L266" s="186"/>
      <c r="M266" s="187"/>
      <c r="N266" s="187"/>
      <c r="O266" s="187"/>
    </row>
    <row r="267" spans="1:15" ht="13.5" thickBot="1" x14ac:dyDescent="0.25">
      <c r="A267" s="186"/>
      <c r="B267" s="186"/>
      <c r="C267" s="194">
        <v>20</v>
      </c>
      <c r="D267" s="197">
        <v>1824</v>
      </c>
      <c r="E267" s="198">
        <v>330000</v>
      </c>
      <c r="F267" s="186"/>
      <c r="G267" s="186"/>
      <c r="H267" s="186"/>
      <c r="I267" s="186"/>
      <c r="J267" s="186"/>
      <c r="K267" s="186"/>
      <c r="L267" s="186"/>
      <c r="M267" s="187"/>
      <c r="N267" s="187"/>
      <c r="O267" s="187"/>
    </row>
    <row r="268" spans="1:15" ht="13.5" thickBot="1" x14ac:dyDescent="0.25">
      <c r="A268" s="186"/>
      <c r="B268" s="186"/>
      <c r="C268" s="194">
        <v>21</v>
      </c>
      <c r="D268" s="197">
        <v>2061</v>
      </c>
      <c r="E268" s="198">
        <v>360000</v>
      </c>
      <c r="F268" s="186"/>
      <c r="G268" s="186"/>
      <c r="H268" s="186"/>
      <c r="I268" s="186"/>
      <c r="J268" s="186"/>
      <c r="K268" s="186"/>
      <c r="L268" s="186"/>
      <c r="M268" s="187"/>
      <c r="N268" s="187"/>
      <c r="O268" s="187"/>
    </row>
    <row r="269" spans="1:15" ht="13.5" thickBot="1" x14ac:dyDescent="0.25">
      <c r="A269" s="186"/>
      <c r="B269" s="186"/>
      <c r="C269" s="194">
        <v>22</v>
      </c>
      <c r="D269" s="197">
        <v>1578</v>
      </c>
      <c r="E269" s="198">
        <v>300000</v>
      </c>
      <c r="F269" s="186"/>
      <c r="G269" s="186"/>
      <c r="H269" s="186"/>
      <c r="I269" s="186"/>
      <c r="J269" s="186"/>
      <c r="K269" s="186"/>
      <c r="L269" s="186"/>
      <c r="M269" s="187"/>
      <c r="N269" s="187"/>
      <c r="O269" s="187"/>
    </row>
    <row r="270" spans="1:15" ht="13.5" thickBot="1" x14ac:dyDescent="0.25">
      <c r="A270" s="186"/>
      <c r="B270" s="186"/>
      <c r="C270" s="194">
        <v>23</v>
      </c>
      <c r="D270" s="197">
        <v>2309</v>
      </c>
      <c r="E270" s="198">
        <v>420000</v>
      </c>
      <c r="F270" s="186"/>
      <c r="G270" s="186"/>
      <c r="H270" s="186"/>
      <c r="I270" s="186"/>
      <c r="J270" s="186"/>
      <c r="K270" s="186"/>
      <c r="L270" s="186"/>
      <c r="M270" s="187"/>
      <c r="N270" s="187"/>
      <c r="O270" s="187"/>
    </row>
    <row r="271" spans="1:15" ht="13.5" thickBot="1" x14ac:dyDescent="0.25">
      <c r="A271" s="186"/>
      <c r="B271" s="186"/>
      <c r="C271" s="194">
        <v>24</v>
      </c>
      <c r="D271" s="197">
        <v>4356</v>
      </c>
      <c r="E271" s="198">
        <v>560000</v>
      </c>
      <c r="F271" s="186"/>
      <c r="G271" s="186"/>
      <c r="H271" s="186"/>
      <c r="I271" s="186"/>
      <c r="J271" s="186"/>
      <c r="K271" s="186"/>
      <c r="L271" s="186"/>
      <c r="M271" s="187"/>
      <c r="N271" s="187"/>
      <c r="O271" s="187"/>
    </row>
    <row r="272" spans="1:15" x14ac:dyDescent="0.2">
      <c r="A272" s="186"/>
      <c r="B272" s="186"/>
      <c r="C272" s="186"/>
      <c r="D272" s="186"/>
      <c r="E272" s="186"/>
      <c r="F272" s="186"/>
      <c r="G272" s="186"/>
      <c r="H272" s="186"/>
      <c r="I272" s="186"/>
      <c r="J272" s="186"/>
      <c r="K272" s="186"/>
      <c r="L272" s="186"/>
      <c r="M272" s="187"/>
      <c r="N272" s="187"/>
      <c r="O272" s="187"/>
    </row>
    <row r="273" spans="1:15" x14ac:dyDescent="0.2">
      <c r="A273" s="186"/>
      <c r="B273" s="186"/>
      <c r="C273" s="186"/>
      <c r="D273" s="186"/>
      <c r="E273" s="186"/>
      <c r="F273" s="186"/>
      <c r="G273" s="186"/>
      <c r="H273" s="186"/>
      <c r="I273" s="186"/>
      <c r="J273" s="186"/>
      <c r="K273" s="186"/>
      <c r="L273" s="186"/>
      <c r="M273" s="187"/>
      <c r="N273" s="187"/>
      <c r="O273" s="187"/>
    </row>
    <row r="274" spans="1:15" x14ac:dyDescent="0.2">
      <c r="A274" s="186"/>
      <c r="B274" s="186"/>
      <c r="C274" s="186"/>
      <c r="D274" s="186"/>
      <c r="E274" s="186"/>
      <c r="F274" s="186"/>
      <c r="G274" s="186"/>
      <c r="H274" s="186"/>
      <c r="I274" s="186"/>
      <c r="J274" s="186"/>
      <c r="K274" s="186"/>
      <c r="L274" s="186"/>
      <c r="M274" s="187"/>
      <c r="N274" s="187"/>
      <c r="O274" s="187"/>
    </row>
    <row r="275" spans="1:15" ht="15.75" x14ac:dyDescent="0.25">
      <c r="A275" s="186"/>
      <c r="B275" s="188" t="s">
        <v>221</v>
      </c>
      <c r="C275" s="186"/>
      <c r="D275" s="186"/>
      <c r="E275" s="186"/>
      <c r="F275" s="186"/>
      <c r="G275" s="186"/>
      <c r="H275" s="186"/>
      <c r="I275" s="186"/>
      <c r="J275" s="186"/>
      <c r="K275" s="186"/>
      <c r="L275" s="186"/>
      <c r="M275" s="187"/>
      <c r="N275" s="187"/>
      <c r="O275" s="187"/>
    </row>
    <row r="276" spans="1:15" ht="13.5" thickBot="1" x14ac:dyDescent="0.25">
      <c r="A276" s="186"/>
      <c r="B276" s="186"/>
      <c r="C276" s="186"/>
      <c r="D276" s="186"/>
      <c r="E276" s="186"/>
      <c r="F276" s="186"/>
      <c r="G276" s="186"/>
      <c r="H276" s="186"/>
      <c r="I276" s="186"/>
      <c r="J276" s="186"/>
      <c r="K276" s="186"/>
      <c r="L276" s="186"/>
      <c r="M276" s="187"/>
      <c r="N276" s="187"/>
      <c r="O276" s="187"/>
    </row>
    <row r="277" spans="1:15" ht="13.5" thickBot="1" x14ac:dyDescent="0.25">
      <c r="A277" s="186"/>
      <c r="B277" s="186"/>
      <c r="C277" s="199" t="s">
        <v>204</v>
      </c>
      <c r="D277" s="203" t="s">
        <v>35</v>
      </c>
      <c r="E277" s="203" t="s">
        <v>93</v>
      </c>
      <c r="F277" s="186"/>
      <c r="G277" s="186"/>
      <c r="H277" s="186"/>
      <c r="I277" s="186"/>
      <c r="J277" s="186"/>
      <c r="K277" s="186"/>
      <c r="L277" s="186"/>
      <c r="M277" s="187"/>
      <c r="N277" s="187"/>
      <c r="O277" s="187"/>
    </row>
    <row r="278" spans="1:15" ht="13.5" thickBot="1" x14ac:dyDescent="0.25">
      <c r="A278" s="186"/>
      <c r="B278" s="186"/>
      <c r="C278" s="224">
        <v>1</v>
      </c>
      <c r="D278" s="218">
        <v>128</v>
      </c>
      <c r="E278" s="219">
        <v>500</v>
      </c>
      <c r="F278" s="186"/>
      <c r="G278" s="186"/>
      <c r="H278" s="186"/>
      <c r="I278" s="186"/>
      <c r="J278" s="186"/>
      <c r="K278" s="186"/>
      <c r="L278" s="186"/>
      <c r="M278" s="187"/>
      <c r="N278" s="187"/>
      <c r="O278" s="187"/>
    </row>
    <row r="279" spans="1:15" ht="13.5" thickBot="1" x14ac:dyDescent="0.25">
      <c r="A279" s="186"/>
      <c r="B279" s="186"/>
      <c r="C279" s="224">
        <v>2</v>
      </c>
      <c r="D279" s="218">
        <v>48</v>
      </c>
      <c r="E279" s="219">
        <v>500</v>
      </c>
      <c r="F279" s="186"/>
      <c r="G279" s="186"/>
      <c r="H279" s="186"/>
      <c r="I279" s="186"/>
      <c r="J279" s="186"/>
      <c r="K279" s="186"/>
      <c r="L279" s="186"/>
      <c r="M279" s="187"/>
      <c r="N279" s="187"/>
      <c r="O279" s="187"/>
    </row>
    <row r="280" spans="1:15" ht="13.5" thickBot="1" x14ac:dyDescent="0.25">
      <c r="A280" s="186"/>
      <c r="B280" s="186"/>
      <c r="C280" s="224">
        <v>3</v>
      </c>
      <c r="D280" s="218">
        <v>120</v>
      </c>
      <c r="E280" s="219">
        <v>500</v>
      </c>
      <c r="F280" s="186"/>
      <c r="G280" s="186"/>
      <c r="H280" s="186"/>
      <c r="I280" s="186"/>
      <c r="J280" s="186"/>
      <c r="K280" s="186"/>
      <c r="L280" s="186"/>
      <c r="M280" s="187"/>
      <c r="N280" s="187"/>
      <c r="O280" s="187"/>
    </row>
    <row r="281" spans="1:15" ht="13.5" thickBot="1" x14ac:dyDescent="0.25">
      <c r="A281" s="186"/>
      <c r="B281" s="186"/>
      <c r="C281" s="224">
        <v>4</v>
      </c>
      <c r="D281" s="218">
        <v>48</v>
      </c>
      <c r="E281" s="219">
        <v>500</v>
      </c>
      <c r="F281" s="186"/>
      <c r="G281" s="186"/>
      <c r="H281" s="186"/>
      <c r="I281" s="186"/>
      <c r="J281" s="186"/>
      <c r="K281" s="186"/>
      <c r="L281" s="186"/>
      <c r="M281" s="187"/>
      <c r="N281" s="187"/>
      <c r="O281" s="187"/>
    </row>
    <row r="282" spans="1:15" ht="13.5" thickBot="1" x14ac:dyDescent="0.25">
      <c r="A282" s="186"/>
      <c r="B282" s="186"/>
      <c r="C282" s="224">
        <v>5</v>
      </c>
      <c r="D282" s="218">
        <v>32</v>
      </c>
      <c r="E282" s="219">
        <v>500</v>
      </c>
      <c r="F282" s="186"/>
      <c r="G282" s="186"/>
      <c r="H282" s="186"/>
      <c r="I282" s="186"/>
      <c r="J282" s="186"/>
      <c r="K282" s="186"/>
      <c r="L282" s="186"/>
      <c r="M282" s="187"/>
      <c r="N282" s="187"/>
      <c r="O282" s="187"/>
    </row>
    <row r="283" spans="1:15" ht="13.5" thickBot="1" x14ac:dyDescent="0.25">
      <c r="A283" s="186"/>
      <c r="B283" s="186"/>
      <c r="C283" s="224">
        <v>6</v>
      </c>
      <c r="D283" s="218">
        <v>40</v>
      </c>
      <c r="E283" s="219">
        <v>500</v>
      </c>
      <c r="F283" s="186"/>
      <c r="G283" s="186"/>
      <c r="H283" s="186"/>
      <c r="I283" s="186"/>
      <c r="J283" s="186"/>
      <c r="K283" s="186"/>
      <c r="L283" s="186"/>
      <c r="M283" s="187"/>
      <c r="N283" s="187"/>
      <c r="O283" s="187"/>
    </row>
    <row r="284" spans="1:15" ht="13.5" thickBot="1" x14ac:dyDescent="0.25">
      <c r="A284" s="186"/>
      <c r="B284" s="186"/>
      <c r="C284" s="224">
        <v>7</v>
      </c>
      <c r="D284" s="218">
        <v>120</v>
      </c>
      <c r="E284" s="219">
        <v>500</v>
      </c>
      <c r="F284" s="186"/>
      <c r="G284" s="186"/>
      <c r="H284" s="186"/>
      <c r="I284" s="186"/>
      <c r="J284" s="186"/>
      <c r="K284" s="186"/>
      <c r="L284" s="186"/>
      <c r="M284" s="187"/>
      <c r="N284" s="187"/>
      <c r="O284" s="187"/>
    </row>
    <row r="285" spans="1:15" ht="13.5" thickBot="1" x14ac:dyDescent="0.25">
      <c r="A285" s="186"/>
      <c r="B285" s="186"/>
      <c r="C285" s="224">
        <v>8</v>
      </c>
      <c r="D285" s="218">
        <v>48</v>
      </c>
      <c r="E285" s="219">
        <v>500</v>
      </c>
      <c r="F285" s="186"/>
      <c r="G285" s="186"/>
      <c r="H285" s="186"/>
      <c r="I285" s="186"/>
      <c r="J285" s="186"/>
      <c r="K285" s="187"/>
      <c r="L285" s="187"/>
      <c r="M285" s="187"/>
      <c r="N285" s="187"/>
      <c r="O285" s="187"/>
    </row>
    <row r="286" spans="1:15" ht="13.5" thickBot="1" x14ac:dyDescent="0.25">
      <c r="A286" s="186"/>
      <c r="B286" s="186"/>
      <c r="C286" s="224">
        <v>9</v>
      </c>
      <c r="D286" s="218">
        <v>96</v>
      </c>
      <c r="E286" s="219">
        <v>500</v>
      </c>
      <c r="F286" s="186"/>
      <c r="G286" s="186"/>
      <c r="H286" s="186"/>
      <c r="I286" s="186"/>
      <c r="J286" s="186"/>
      <c r="K286" s="187"/>
      <c r="L286" s="187"/>
      <c r="M286" s="187"/>
      <c r="N286" s="187"/>
      <c r="O286" s="187"/>
    </row>
    <row r="287" spans="1:15" ht="13.5" thickBot="1" x14ac:dyDescent="0.25">
      <c r="A287" s="186"/>
      <c r="B287" s="186"/>
      <c r="C287" s="224">
        <v>10</v>
      </c>
      <c r="D287" s="218">
        <v>32</v>
      </c>
      <c r="E287" s="219">
        <v>500</v>
      </c>
      <c r="F287" s="186"/>
      <c r="G287" s="186"/>
      <c r="H287" s="186"/>
      <c r="I287" s="186"/>
      <c r="J287" s="186"/>
      <c r="K287" s="187"/>
      <c r="L287" s="187"/>
      <c r="M287" s="187"/>
      <c r="N287" s="187"/>
      <c r="O287" s="187"/>
    </row>
    <row r="288" spans="1:15" ht="13.5" thickBot="1" x14ac:dyDescent="0.25">
      <c r="A288" s="186"/>
      <c r="B288" s="186"/>
      <c r="C288" s="224">
        <v>11</v>
      </c>
      <c r="D288" s="218">
        <v>71</v>
      </c>
      <c r="E288" s="219">
        <v>500</v>
      </c>
      <c r="F288" s="186"/>
      <c r="G288" s="186"/>
      <c r="H288" s="186"/>
      <c r="I288" s="186"/>
      <c r="J288" s="186"/>
      <c r="K288" s="187"/>
      <c r="L288" s="187"/>
      <c r="M288" s="187"/>
      <c r="N288" s="187"/>
      <c r="O288" s="187"/>
    </row>
    <row r="289" spans="1:15" ht="13.5" thickBot="1" x14ac:dyDescent="0.25">
      <c r="A289" s="186"/>
      <c r="B289" s="186"/>
      <c r="C289" s="224">
        <v>12</v>
      </c>
      <c r="D289" s="218">
        <v>27</v>
      </c>
      <c r="E289" s="219">
        <v>500</v>
      </c>
      <c r="F289" s="186"/>
      <c r="G289" s="186"/>
      <c r="H289" s="186"/>
      <c r="I289" s="186"/>
      <c r="J289" s="186"/>
      <c r="K289" s="187"/>
      <c r="L289" s="187"/>
      <c r="M289" s="187"/>
      <c r="N289" s="187"/>
      <c r="O289" s="187"/>
    </row>
    <row r="290" spans="1:15" ht="13.5" thickBot="1" x14ac:dyDescent="0.25">
      <c r="A290" s="186"/>
      <c r="B290" s="186"/>
      <c r="C290" s="224">
        <v>13</v>
      </c>
      <c r="D290" s="218">
        <v>115</v>
      </c>
      <c r="E290" s="219">
        <v>500</v>
      </c>
      <c r="F290" s="186"/>
      <c r="G290" s="186"/>
      <c r="H290" s="186"/>
      <c r="I290" s="186"/>
      <c r="J290" s="186"/>
      <c r="K290" s="187"/>
      <c r="L290" s="187"/>
      <c r="M290" s="187"/>
      <c r="N290" s="187"/>
      <c r="O290" s="187"/>
    </row>
    <row r="291" spans="1:15" ht="13.5" thickBot="1" x14ac:dyDescent="0.25">
      <c r="A291" s="186"/>
      <c r="B291" s="186"/>
      <c r="C291" s="224">
        <v>14</v>
      </c>
      <c r="D291" s="218">
        <v>253</v>
      </c>
      <c r="E291" s="219">
        <v>500</v>
      </c>
      <c r="F291" s="186"/>
      <c r="G291" s="186"/>
      <c r="H291" s="186"/>
      <c r="I291" s="186"/>
      <c r="J291" s="186"/>
      <c r="K291" s="187"/>
      <c r="L291" s="187"/>
      <c r="M291" s="187"/>
      <c r="N291" s="187"/>
      <c r="O291" s="187"/>
    </row>
    <row r="292" spans="1:15" x14ac:dyDescent="0.2">
      <c r="A292" s="186"/>
      <c r="B292" s="186"/>
      <c r="C292" s="186"/>
      <c r="D292" s="186"/>
      <c r="E292" s="186"/>
      <c r="F292" s="186"/>
      <c r="G292" s="186"/>
      <c r="H292" s="186"/>
      <c r="I292" s="186"/>
      <c r="J292" s="186"/>
      <c r="K292" s="187"/>
      <c r="L292" s="187"/>
      <c r="M292" s="187"/>
      <c r="N292" s="187"/>
      <c r="O292" s="187"/>
    </row>
    <row r="293" spans="1:15" x14ac:dyDescent="0.2">
      <c r="A293" s="186"/>
      <c r="B293" s="186"/>
      <c r="C293" s="186"/>
      <c r="D293" s="186"/>
      <c r="E293" s="186"/>
      <c r="F293" s="186"/>
      <c r="G293" s="186"/>
      <c r="H293" s="186"/>
      <c r="I293" s="186"/>
      <c r="J293" s="186"/>
      <c r="K293" s="187"/>
      <c r="L293" s="187"/>
      <c r="M293" s="187"/>
      <c r="N293" s="187"/>
      <c r="O293" s="187"/>
    </row>
    <row r="294" spans="1:15" x14ac:dyDescent="0.2">
      <c r="A294" s="186"/>
      <c r="B294" s="186"/>
      <c r="C294" s="186"/>
      <c r="D294" s="186"/>
      <c r="E294" s="186"/>
      <c r="F294" s="186"/>
      <c r="G294" s="186"/>
      <c r="H294" s="186"/>
      <c r="I294" s="186"/>
      <c r="J294" s="186"/>
      <c r="K294" s="187"/>
      <c r="L294" s="187"/>
      <c r="M294" s="187"/>
      <c r="N294" s="187"/>
      <c r="O294" s="187"/>
    </row>
    <row r="295" spans="1:15" ht="15.75" x14ac:dyDescent="0.25">
      <c r="A295" s="186"/>
      <c r="B295" s="188" t="s">
        <v>222</v>
      </c>
      <c r="C295" s="186"/>
      <c r="D295" s="186"/>
      <c r="E295" s="186"/>
      <c r="F295" s="186"/>
      <c r="G295" s="186"/>
      <c r="H295" s="186"/>
      <c r="I295" s="186"/>
      <c r="J295" s="187"/>
      <c r="K295" s="187"/>
      <c r="L295" s="187"/>
      <c r="M295" s="187"/>
      <c r="N295" s="187"/>
      <c r="O295" s="187"/>
    </row>
    <row r="296" spans="1:15" ht="13.5" thickBot="1" x14ac:dyDescent="0.25">
      <c r="A296" s="186"/>
      <c r="B296" s="186"/>
      <c r="C296" s="186"/>
      <c r="D296" s="186"/>
      <c r="E296" s="186"/>
      <c r="F296" s="186"/>
      <c r="G296" s="186"/>
      <c r="H296" s="186"/>
      <c r="I296" s="186"/>
      <c r="J296" s="187"/>
      <c r="K296" s="187"/>
      <c r="L296" s="187"/>
      <c r="M296" s="187"/>
      <c r="N296" s="187"/>
      <c r="O296" s="187"/>
    </row>
    <row r="297" spans="1:15" ht="24.75" thickBot="1" x14ac:dyDescent="0.25">
      <c r="A297" s="186"/>
      <c r="B297" s="186"/>
      <c r="C297" s="225" t="s">
        <v>207</v>
      </c>
      <c r="D297" s="226" t="s">
        <v>208</v>
      </c>
      <c r="E297" s="226" t="s">
        <v>223</v>
      </c>
      <c r="F297" s="225" t="s">
        <v>224</v>
      </c>
      <c r="G297" s="186"/>
      <c r="H297" s="186"/>
      <c r="I297" s="186"/>
      <c r="J297" s="187"/>
      <c r="K297" s="187"/>
      <c r="L297" s="187"/>
      <c r="M297" s="187"/>
      <c r="N297" s="187"/>
      <c r="O297" s="187"/>
    </row>
    <row r="298" spans="1:15" ht="13.5" thickBot="1" x14ac:dyDescent="0.25">
      <c r="A298" s="186"/>
      <c r="B298" s="186"/>
      <c r="C298" s="217" t="s">
        <v>225</v>
      </c>
      <c r="D298" s="218">
        <v>0</v>
      </c>
      <c r="E298" s="219">
        <v>400</v>
      </c>
      <c r="F298" s="224">
        <v>0</v>
      </c>
      <c r="G298" s="186"/>
      <c r="H298" s="186"/>
      <c r="I298" s="186"/>
      <c r="J298" s="187"/>
      <c r="K298" s="187"/>
      <c r="L298" s="187"/>
      <c r="M298" s="187"/>
      <c r="N298" s="187"/>
      <c r="O298" s="187"/>
    </row>
    <row r="299" spans="1:15" ht="13.5" thickBot="1" x14ac:dyDescent="0.25">
      <c r="A299" s="186"/>
      <c r="B299" s="186"/>
      <c r="C299" s="217" t="s">
        <v>226</v>
      </c>
      <c r="D299" s="218">
        <v>0</v>
      </c>
      <c r="E299" s="219">
        <v>400</v>
      </c>
      <c r="F299" s="224">
        <v>0</v>
      </c>
      <c r="G299" s="186"/>
      <c r="H299" s="186"/>
      <c r="I299" s="186"/>
      <c r="J299" s="187"/>
      <c r="K299" s="187"/>
      <c r="L299" s="187"/>
      <c r="M299" s="187"/>
      <c r="N299" s="187"/>
      <c r="O299" s="187"/>
    </row>
    <row r="300" spans="1:15" ht="13.5" thickBot="1" x14ac:dyDescent="0.25">
      <c r="A300" s="186"/>
      <c r="B300" s="186"/>
      <c r="C300" s="217" t="s">
        <v>227</v>
      </c>
      <c r="D300" s="218">
        <v>0</v>
      </c>
      <c r="E300" s="219">
        <v>400</v>
      </c>
      <c r="F300" s="224">
        <v>0</v>
      </c>
      <c r="G300" s="186"/>
      <c r="H300" s="186"/>
      <c r="I300" s="186"/>
      <c r="J300" s="187"/>
      <c r="K300" s="187"/>
      <c r="L300" s="187"/>
      <c r="M300" s="187"/>
      <c r="N300" s="187"/>
      <c r="O300" s="187"/>
    </row>
    <row r="301" spans="1:15" ht="13.5" thickBot="1" x14ac:dyDescent="0.25">
      <c r="A301" s="186"/>
      <c r="B301" s="186"/>
      <c r="C301" s="217" t="s">
        <v>228</v>
      </c>
      <c r="D301" s="218">
        <v>0</v>
      </c>
      <c r="E301" s="219">
        <v>400</v>
      </c>
      <c r="F301" s="224">
        <v>0</v>
      </c>
      <c r="G301" s="186"/>
      <c r="H301" s="186"/>
      <c r="I301" s="186"/>
      <c r="J301" s="187"/>
      <c r="K301" s="187"/>
      <c r="L301" s="187"/>
      <c r="M301" s="187"/>
      <c r="N301" s="187"/>
      <c r="O301" s="187"/>
    </row>
    <row r="302" spans="1:15" ht="13.5" thickBot="1" x14ac:dyDescent="0.25">
      <c r="A302" s="186"/>
      <c r="B302" s="186"/>
      <c r="C302" s="217" t="s">
        <v>229</v>
      </c>
      <c r="D302" s="218">
        <v>1</v>
      </c>
      <c r="E302" s="219">
        <v>400</v>
      </c>
      <c r="F302" s="224">
        <v>2.5000000000000001E-3</v>
      </c>
      <c r="G302" s="186"/>
      <c r="H302" s="186"/>
      <c r="I302" s="186"/>
      <c r="J302" s="187"/>
      <c r="K302" s="187"/>
      <c r="L302" s="187"/>
      <c r="M302" s="187"/>
      <c r="N302" s="187"/>
      <c r="O302" s="187"/>
    </row>
    <row r="303" spans="1:15" ht="13.5" thickBot="1" x14ac:dyDescent="0.25">
      <c r="A303" s="186"/>
      <c r="B303" s="186"/>
      <c r="C303" s="217" t="s">
        <v>210</v>
      </c>
      <c r="D303" s="218">
        <v>5</v>
      </c>
      <c r="E303" s="219">
        <v>400</v>
      </c>
      <c r="F303" s="224">
        <v>1.2500000000000001E-2</v>
      </c>
      <c r="G303" s="186"/>
      <c r="H303" s="186"/>
      <c r="I303" s="186"/>
      <c r="J303" s="187"/>
      <c r="K303" s="187"/>
      <c r="L303" s="187"/>
      <c r="M303" s="187"/>
      <c r="N303" s="187"/>
      <c r="O303" s="187"/>
    </row>
    <row r="304" spans="1:15" ht="13.5" thickBot="1" x14ac:dyDescent="0.25">
      <c r="A304" s="186"/>
      <c r="B304" s="186"/>
      <c r="C304" s="217" t="s">
        <v>211</v>
      </c>
      <c r="D304" s="218">
        <v>4</v>
      </c>
      <c r="E304" s="219">
        <v>400</v>
      </c>
      <c r="F304" s="224">
        <v>0.01</v>
      </c>
      <c r="G304" s="186"/>
      <c r="H304" s="186"/>
      <c r="I304" s="186"/>
      <c r="J304" s="187"/>
      <c r="K304" s="187"/>
      <c r="L304" s="187"/>
      <c r="M304" s="187"/>
      <c r="N304" s="187"/>
      <c r="O304" s="187"/>
    </row>
    <row r="305" spans="1:15" ht="13.5" thickBot="1" x14ac:dyDescent="0.25">
      <c r="A305" s="186"/>
      <c r="B305" s="186"/>
      <c r="C305" s="217" t="s">
        <v>212</v>
      </c>
      <c r="D305" s="218">
        <v>10</v>
      </c>
      <c r="E305" s="219">
        <v>400</v>
      </c>
      <c r="F305" s="224">
        <v>2.5000000000000001E-2</v>
      </c>
      <c r="G305" s="186"/>
      <c r="H305" s="186"/>
      <c r="I305" s="186"/>
      <c r="J305" s="187"/>
      <c r="K305" s="187"/>
      <c r="L305" s="187"/>
      <c r="M305" s="187"/>
      <c r="N305" s="187"/>
      <c r="O305" s="187"/>
    </row>
    <row r="306" spans="1:15" ht="13.5" thickBot="1" x14ac:dyDescent="0.25">
      <c r="A306" s="186"/>
      <c r="B306" s="186"/>
      <c r="C306" s="217" t="s">
        <v>213</v>
      </c>
      <c r="D306" s="218">
        <v>8</v>
      </c>
      <c r="E306" s="219">
        <v>400</v>
      </c>
      <c r="F306" s="224">
        <v>0.02</v>
      </c>
      <c r="G306" s="186"/>
      <c r="H306" s="186"/>
      <c r="I306" s="186"/>
      <c r="J306" s="187"/>
      <c r="K306" s="187"/>
      <c r="L306" s="187"/>
      <c r="M306" s="187"/>
      <c r="N306" s="187"/>
      <c r="O306" s="187"/>
    </row>
    <row r="307" spans="1:15" ht="13.5" thickBot="1" x14ac:dyDescent="0.25">
      <c r="A307" s="186"/>
      <c r="B307" s="186"/>
      <c r="C307" s="217" t="s">
        <v>214</v>
      </c>
      <c r="D307" s="218">
        <v>4</v>
      </c>
      <c r="E307" s="219">
        <v>400</v>
      </c>
      <c r="F307" s="224">
        <v>0.01</v>
      </c>
      <c r="G307" s="186"/>
      <c r="H307" s="186"/>
      <c r="I307" s="186"/>
      <c r="J307" s="187"/>
      <c r="K307" s="187"/>
      <c r="L307" s="187"/>
      <c r="M307" s="187"/>
      <c r="N307" s="187"/>
      <c r="O307" s="187"/>
    </row>
    <row r="308" spans="1:15" ht="13.5" thickBot="1" x14ac:dyDescent="0.25">
      <c r="A308" s="186"/>
      <c r="B308" s="186"/>
      <c r="C308" s="217" t="s">
        <v>215</v>
      </c>
      <c r="D308" s="218">
        <v>0</v>
      </c>
      <c r="E308" s="219">
        <v>400</v>
      </c>
      <c r="F308" s="224">
        <v>0</v>
      </c>
      <c r="G308" s="186"/>
      <c r="H308" s="186"/>
      <c r="I308" s="186"/>
      <c r="J308" s="187"/>
      <c r="K308" s="187"/>
      <c r="L308" s="187"/>
      <c r="M308" s="187"/>
      <c r="N308" s="187"/>
      <c r="O308" s="187"/>
    </row>
    <row r="309" spans="1:15" ht="13.5" thickBot="1" x14ac:dyDescent="0.25">
      <c r="A309" s="186"/>
      <c r="B309" s="186"/>
      <c r="C309" s="217" t="s">
        <v>216</v>
      </c>
      <c r="D309" s="218">
        <v>0</v>
      </c>
      <c r="E309" s="219">
        <v>400</v>
      </c>
      <c r="F309" s="224">
        <v>0</v>
      </c>
      <c r="G309" s="186"/>
      <c r="H309" s="186"/>
      <c r="I309" s="186"/>
      <c r="J309" s="187"/>
      <c r="K309" s="187"/>
      <c r="L309" s="187"/>
      <c r="M309" s="187"/>
      <c r="N309" s="187"/>
      <c r="O309" s="187"/>
    </row>
    <row r="310" spans="1:15" ht="13.5" thickBot="1" x14ac:dyDescent="0.25">
      <c r="A310" s="186"/>
      <c r="B310" s="186"/>
      <c r="C310" s="217" t="s">
        <v>217</v>
      </c>
      <c r="D310" s="218">
        <v>1</v>
      </c>
      <c r="E310" s="219">
        <v>400</v>
      </c>
      <c r="F310" s="224">
        <v>2.5000000000000001E-3</v>
      </c>
      <c r="G310" s="186"/>
      <c r="H310" s="186"/>
      <c r="I310" s="186"/>
      <c r="J310" s="187"/>
      <c r="K310" s="187"/>
      <c r="L310" s="187"/>
      <c r="M310" s="187"/>
      <c r="N310" s="187"/>
      <c r="O310" s="187"/>
    </row>
    <row r="311" spans="1:15" ht="13.5" thickBot="1" x14ac:dyDescent="0.25">
      <c r="A311" s="186"/>
      <c r="B311" s="186"/>
      <c r="C311" s="217" t="s">
        <v>218</v>
      </c>
      <c r="D311" s="218">
        <v>0</v>
      </c>
      <c r="E311" s="219">
        <v>400</v>
      </c>
      <c r="F311" s="224">
        <v>0</v>
      </c>
      <c r="G311" s="186"/>
      <c r="H311" s="186"/>
      <c r="I311" s="186"/>
      <c r="J311" s="187"/>
      <c r="K311" s="187"/>
      <c r="L311" s="187"/>
      <c r="M311" s="187"/>
      <c r="N311" s="187"/>
      <c r="O311" s="187"/>
    </row>
    <row r="312" spans="1:15" ht="13.5" thickBot="1" x14ac:dyDescent="0.25">
      <c r="A312" s="186"/>
      <c r="B312" s="186"/>
      <c r="C312" s="217" t="s">
        <v>219</v>
      </c>
      <c r="D312" s="218">
        <v>1</v>
      </c>
      <c r="E312" s="219">
        <v>400</v>
      </c>
      <c r="F312" s="224">
        <v>2.5000000000000001E-3</v>
      </c>
      <c r="G312" s="186"/>
      <c r="H312" s="186"/>
      <c r="I312" s="186"/>
      <c r="J312" s="187"/>
      <c r="K312" s="187"/>
      <c r="L312" s="187"/>
      <c r="M312" s="187"/>
      <c r="N312" s="187"/>
      <c r="O312" s="187"/>
    </row>
    <row r="313" spans="1:15" x14ac:dyDescent="0.2">
      <c r="A313" s="186"/>
      <c r="B313" s="186"/>
      <c r="C313" s="186"/>
      <c r="D313" s="186"/>
      <c r="E313" s="186"/>
      <c r="F313" s="186"/>
      <c r="G313" s="186"/>
      <c r="H313" s="186"/>
      <c r="I313" s="186"/>
      <c r="J313" s="187"/>
      <c r="K313" s="187"/>
      <c r="L313" s="187"/>
      <c r="M313" s="187"/>
      <c r="N313" s="187"/>
      <c r="O313" s="187"/>
    </row>
    <row r="314" spans="1:15" x14ac:dyDescent="0.2">
      <c r="A314" s="186"/>
      <c r="B314" s="186"/>
      <c r="C314" s="186"/>
      <c r="D314" s="186"/>
      <c r="E314" s="186"/>
      <c r="F314" s="186"/>
      <c r="G314" s="186"/>
      <c r="H314" s="187"/>
      <c r="I314" s="186"/>
      <c r="J314" s="187"/>
      <c r="K314" s="187"/>
      <c r="L314" s="187"/>
      <c r="M314" s="187"/>
      <c r="N314" s="187"/>
      <c r="O314" s="187"/>
    </row>
  </sheetData>
  <sheetProtection algorithmName="SHA-512" hashValue="JmLbgIvfWJHJhq8SIO6BX5/JdfrF8PLi3ON0o5b3//IeFmuQa1J0YjD+LebSCe9eOuNnHY8SQWkoewyuWduUoQ==" saltValue="Rw622/Qo5SDghB2u7Zyxyg==" spinCount="100000" sheet="1" scenarios="1" formatCells="0"/>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X140"/>
  <sheetViews>
    <sheetView zoomScaleNormal="100" workbookViewId="0">
      <selection activeCell="B13" sqref="B13"/>
    </sheetView>
  </sheetViews>
  <sheetFormatPr defaultColWidth="12.140625" defaultRowHeight="15" x14ac:dyDescent="0.25"/>
  <cols>
    <col min="1" max="1" width="7.28515625" style="72" customWidth="1"/>
    <col min="2" max="2" width="9.140625" style="72" customWidth="1"/>
    <col min="3" max="3" width="44.42578125" style="72" customWidth="1"/>
    <col min="4" max="4" width="12.140625" style="72" customWidth="1"/>
    <col min="5" max="6" width="15" style="72" customWidth="1"/>
    <col min="7" max="7" width="14" style="72" customWidth="1"/>
    <col min="8" max="8" width="12.140625" style="72"/>
    <col min="9" max="13" width="12.140625" style="72" customWidth="1"/>
    <col min="14" max="14" width="11.85546875" style="72" customWidth="1"/>
    <col min="15" max="20" width="12.140625" style="72"/>
    <col min="21" max="21" width="11.7109375" style="72" customWidth="1"/>
    <col min="22" max="16384" width="12.140625" style="72"/>
  </cols>
  <sheetData>
    <row r="1" spans="1:22" x14ac:dyDescent="0.25">
      <c r="A1" s="71"/>
      <c r="B1" s="71"/>
      <c r="C1" s="71"/>
      <c r="D1" s="71"/>
      <c r="E1" s="71"/>
      <c r="F1" s="71"/>
      <c r="G1" s="71"/>
      <c r="H1" s="71"/>
      <c r="I1" s="71"/>
      <c r="J1" s="71"/>
      <c r="K1" s="71"/>
      <c r="L1" s="71"/>
      <c r="M1" s="71"/>
      <c r="N1" s="71"/>
      <c r="O1" s="71"/>
      <c r="P1" s="71"/>
      <c r="Q1" s="71"/>
      <c r="R1" s="71"/>
      <c r="S1" s="71"/>
      <c r="T1" s="71"/>
      <c r="U1" s="71"/>
    </row>
    <row r="2" spans="1:22" ht="23.25" x14ac:dyDescent="0.35">
      <c r="A2" s="71"/>
      <c r="B2" s="59" t="s">
        <v>17</v>
      </c>
      <c r="C2" s="73"/>
      <c r="D2" s="73"/>
      <c r="E2" s="73"/>
      <c r="F2" s="73"/>
      <c r="G2" s="73"/>
      <c r="H2" s="73"/>
      <c r="I2" s="73"/>
      <c r="J2" s="73"/>
      <c r="K2" s="73"/>
      <c r="L2" s="73"/>
      <c r="M2" s="73"/>
      <c r="N2" s="71"/>
      <c r="O2" s="71"/>
      <c r="P2" s="71"/>
      <c r="Q2" s="71"/>
      <c r="R2" s="71"/>
      <c r="S2" s="71"/>
      <c r="T2" s="71"/>
      <c r="U2" s="71"/>
    </row>
    <row r="3" spans="1:22" ht="18.75" x14ac:dyDescent="0.3">
      <c r="A3" s="71"/>
      <c r="B3" s="4" t="s">
        <v>114</v>
      </c>
      <c r="C3" s="73"/>
      <c r="D3" s="73"/>
      <c r="E3" s="73"/>
      <c r="F3" s="73"/>
      <c r="G3" s="73"/>
      <c r="H3" s="73"/>
      <c r="I3" s="73"/>
      <c r="J3" s="73"/>
      <c r="K3" s="73"/>
      <c r="L3" s="73"/>
      <c r="M3" s="73"/>
      <c r="N3" s="71"/>
      <c r="O3" s="71"/>
      <c r="P3" s="71"/>
      <c r="Q3" s="71"/>
      <c r="R3" s="71"/>
      <c r="S3" s="71"/>
      <c r="T3" s="71"/>
      <c r="U3" s="71"/>
    </row>
    <row r="4" spans="1:22" ht="18.75" x14ac:dyDescent="0.3">
      <c r="A4" s="71"/>
      <c r="B4" s="61"/>
      <c r="C4" s="73"/>
      <c r="D4" s="73"/>
      <c r="E4" s="73"/>
      <c r="F4" s="73"/>
      <c r="G4" s="73"/>
      <c r="H4" s="73"/>
      <c r="I4" s="73"/>
      <c r="J4" s="73"/>
      <c r="K4" s="73"/>
      <c r="L4" s="73"/>
      <c r="M4" s="73"/>
      <c r="N4" s="71"/>
      <c r="O4" s="71"/>
      <c r="P4" s="38"/>
      <c r="Q4" s="71"/>
      <c r="R4" s="71"/>
      <c r="S4" s="71"/>
      <c r="T4" s="71"/>
      <c r="U4" s="71"/>
    </row>
    <row r="5" spans="1:22" ht="18.75" x14ac:dyDescent="0.3">
      <c r="A5" s="71"/>
      <c r="B5" s="4" t="s">
        <v>290</v>
      </c>
      <c r="C5" s="61"/>
      <c r="D5" s="73"/>
      <c r="E5" s="73"/>
      <c r="F5" s="73"/>
      <c r="G5" s="73"/>
      <c r="H5" s="73"/>
      <c r="I5" s="73"/>
      <c r="J5" s="73"/>
      <c r="K5" s="73"/>
      <c r="L5" s="73"/>
      <c r="M5" s="73"/>
      <c r="N5" s="71"/>
      <c r="O5" s="71"/>
      <c r="P5" s="38"/>
      <c r="Q5" s="71"/>
      <c r="R5" s="71"/>
      <c r="S5" s="71"/>
      <c r="T5" s="71"/>
      <c r="U5" s="71"/>
      <c r="V5" s="77"/>
    </row>
    <row r="6" spans="1:22" s="77" customFormat="1" ht="15.75" thickBot="1" x14ac:dyDescent="0.3">
      <c r="A6" s="74"/>
      <c r="B6" s="75"/>
      <c r="C6" s="75"/>
      <c r="D6" s="75"/>
      <c r="E6" s="75"/>
      <c r="F6" s="75"/>
      <c r="G6" s="75"/>
      <c r="H6" s="75"/>
      <c r="I6" s="75"/>
      <c r="J6" s="75"/>
      <c r="K6" s="75"/>
      <c r="L6" s="75"/>
      <c r="M6" s="75"/>
      <c r="N6" s="74"/>
      <c r="O6" s="74"/>
      <c r="P6" s="74"/>
      <c r="Q6" s="74"/>
      <c r="R6" s="74"/>
      <c r="S6" s="74"/>
      <c r="T6" s="74"/>
      <c r="U6" s="74"/>
    </row>
    <row r="7" spans="1:22" s="77" customFormat="1" ht="15.75" thickBot="1" x14ac:dyDescent="0.3">
      <c r="A7" s="74"/>
      <c r="B7" s="75"/>
      <c r="C7" s="129" t="s">
        <v>139</v>
      </c>
      <c r="D7" s="65"/>
      <c r="E7" s="63"/>
      <c r="F7" s="63"/>
      <c r="G7" s="75"/>
      <c r="H7" s="75"/>
      <c r="I7" s="75"/>
      <c r="J7" s="75"/>
      <c r="K7" s="75"/>
      <c r="L7" s="75"/>
      <c r="M7" s="74"/>
      <c r="N7" s="74"/>
      <c r="O7" s="74"/>
      <c r="P7" s="74"/>
      <c r="Q7" s="74"/>
      <c r="R7" s="74"/>
      <c r="S7" s="128"/>
      <c r="T7" s="74"/>
      <c r="U7" s="74"/>
    </row>
    <row r="8" spans="1:22" s="77" customFormat="1" ht="15.75" thickBot="1" x14ac:dyDescent="0.3">
      <c r="A8" s="74"/>
      <c r="B8" s="75"/>
      <c r="C8" s="130" t="s">
        <v>138</v>
      </c>
      <c r="D8" s="65"/>
      <c r="E8" s="238" t="s">
        <v>301</v>
      </c>
      <c r="F8" s="130"/>
      <c r="G8" s="75"/>
      <c r="H8" s="75"/>
      <c r="I8" s="75"/>
      <c r="J8" s="75"/>
      <c r="K8" s="75"/>
      <c r="L8" s="75"/>
      <c r="M8" s="74"/>
      <c r="N8" s="128"/>
      <c r="O8" s="260"/>
      <c r="P8" s="260"/>
      <c r="Q8" s="260"/>
      <c r="R8" s="260"/>
      <c r="S8" s="74"/>
      <c r="T8" s="74"/>
      <c r="U8" s="74"/>
    </row>
    <row r="9" spans="1:22" s="77" customFormat="1" ht="15.75" thickBot="1" x14ac:dyDescent="0.3">
      <c r="A9" s="74"/>
      <c r="B9" s="75"/>
      <c r="C9" s="229" t="s">
        <v>291</v>
      </c>
      <c r="D9" s="65"/>
      <c r="E9" s="229" t="s">
        <v>292</v>
      </c>
      <c r="F9" s="130"/>
      <c r="G9" s="75"/>
      <c r="H9" s="75"/>
      <c r="I9" s="75"/>
      <c r="J9" s="63"/>
      <c r="K9" s="75"/>
      <c r="L9" s="75"/>
      <c r="M9" s="74"/>
      <c r="N9" s="74"/>
      <c r="O9" s="74"/>
      <c r="P9" s="74"/>
      <c r="Q9" s="74"/>
      <c r="R9" s="74"/>
      <c r="S9" s="74"/>
      <c r="T9" s="74"/>
      <c r="U9" s="74"/>
    </row>
    <row r="10" spans="1:22" s="77" customFormat="1" ht="15.75" thickBot="1" x14ac:dyDescent="0.3">
      <c r="A10" s="74"/>
      <c r="B10" s="75"/>
      <c r="C10" s="130" t="s">
        <v>140</v>
      </c>
      <c r="D10" s="65">
        <v>100</v>
      </c>
      <c r="E10" s="130" t="str">
        <f>"    Rate on plot is per "&amp;D10&amp;" opportunities"</f>
        <v xml:space="preserve">    Rate on plot is per 100 opportunities</v>
      </c>
      <c r="F10" s="130"/>
      <c r="G10" s="75"/>
      <c r="H10" s="75"/>
      <c r="I10" s="75"/>
      <c r="J10" s="63"/>
      <c r="K10" s="75"/>
      <c r="L10" s="75"/>
      <c r="M10" s="74"/>
      <c r="N10" s="74"/>
      <c r="O10" s="74"/>
      <c r="P10" s="74"/>
      <c r="Q10" s="74"/>
      <c r="R10" s="74"/>
      <c r="S10" s="74"/>
      <c r="T10" s="74"/>
      <c r="U10" s="74"/>
    </row>
    <row r="11" spans="1:22" s="77" customFormat="1" ht="15.75" thickBot="1" x14ac:dyDescent="0.3">
      <c r="A11" s="74"/>
      <c r="B11" s="75"/>
      <c r="C11" s="75"/>
      <c r="D11" s="75"/>
      <c r="E11" s="113"/>
      <c r="F11" s="113"/>
      <c r="G11" s="113"/>
      <c r="H11" s="17">
        <f>MAX(MIN(H13:H112)-1,0)</f>
        <v>0</v>
      </c>
      <c r="I11" s="74"/>
      <c r="J11" s="74"/>
      <c r="K11" s="74"/>
      <c r="L11" s="74"/>
      <c r="M11" s="74"/>
      <c r="N11" s="74"/>
      <c r="O11" s="74"/>
      <c r="P11" s="74"/>
      <c r="Q11" s="71"/>
      <c r="R11" s="71"/>
      <c r="S11" s="37"/>
      <c r="T11" s="50"/>
      <c r="U11" s="71"/>
    </row>
    <row r="12" spans="1:22" ht="15.75" thickBot="1" x14ac:dyDescent="0.3">
      <c r="A12" s="71"/>
      <c r="B12" s="122" t="s">
        <v>115</v>
      </c>
      <c r="C12" s="123" t="s">
        <v>116</v>
      </c>
      <c r="D12" s="123" t="s">
        <v>15</v>
      </c>
      <c r="E12" s="91" t="str">
        <f>IF(D10=1,"Rate","Rate per "&amp;D10)</f>
        <v>Rate per 100</v>
      </c>
      <c r="F12" s="91" t="s">
        <v>69</v>
      </c>
      <c r="G12" s="83" t="s">
        <v>10</v>
      </c>
      <c r="H12" s="15">
        <f>MAX(MAX(H13:H112)-H11,1)</f>
        <v>1</v>
      </c>
      <c r="I12" s="74"/>
      <c r="J12" s="71"/>
      <c r="K12" s="71"/>
      <c r="L12" s="71"/>
      <c r="M12" s="71"/>
      <c r="N12" s="71"/>
      <c r="O12" s="38"/>
      <c r="P12" s="38"/>
      <c r="Q12" s="37"/>
      <c r="R12" s="15"/>
      <c r="S12" s="37"/>
      <c r="T12" s="15"/>
      <c r="U12" s="71"/>
    </row>
    <row r="13" spans="1:22" ht="15.75" thickBot="1" x14ac:dyDescent="0.3">
      <c r="A13" s="15">
        <v>1</v>
      </c>
      <c r="B13" s="121"/>
      <c r="C13" s="114"/>
      <c r="D13" s="84"/>
      <c r="E13" s="86" t="e">
        <f>IF(AND(ISNUMBER(D13),D13&gt;=0,ISNUMBER($D$7),$D$7&gt;0,ISNUMBER($D$10),$D$10&gt;0),$D$10*D13/$D$7,NA())</f>
        <v>#N/A</v>
      </c>
      <c r="F13" s="86" t="e">
        <f>IF(AND(ISNUMBER(E13),ISNUMBER($D$7),$D$7&gt;0,ISNUMBER($D$8),$D$8&gt;=0,ISNUMBER($D$9),$D$9&gt;0,ISNUMBER($D$10),$D$10&gt;0),$D$10*$D$8,NA())</f>
        <v>#N/A</v>
      </c>
      <c r="G13" s="87" t="e">
        <f>IF(AND(ISNUMBER(E13),ISNUMBER($D$7),$D$7&gt;0,ISNUMBER($D$8),$D$8&gt;=0,ISNUMBER($D$9),$D$9&gt;0,ISNUMBER($D$10),$D$10&gt;0),$D$10*($D$8+3*$D$9*SQRT($D$8/$D$7)),NA())</f>
        <v>#N/A</v>
      </c>
      <c r="H13" s="15" t="str">
        <f t="shared" ref="H13:H44" si="0">IF(ISNUMBER(E13),A13,"")</f>
        <v/>
      </c>
      <c r="I13" s="74"/>
      <c r="J13" s="71"/>
      <c r="K13" s="71"/>
      <c r="L13" s="71"/>
      <c r="M13" s="71"/>
      <c r="N13" s="71"/>
      <c r="O13" s="38"/>
      <c r="P13" s="38"/>
      <c r="Q13" s="37"/>
      <c r="R13" s="38"/>
      <c r="S13" s="37"/>
      <c r="T13" s="38"/>
      <c r="U13" s="71"/>
    </row>
    <row r="14" spans="1:22" ht="15.75" thickBot="1" x14ac:dyDescent="0.3">
      <c r="A14" s="15">
        <v>2</v>
      </c>
      <c r="B14" s="121"/>
      <c r="C14" s="114"/>
      <c r="D14" s="84"/>
      <c r="E14" s="86" t="e">
        <f t="shared" ref="E14:E77" si="1">IF(AND(ISNUMBER(D14),D14&gt;=0,ISNUMBER($D$7),$D$7&gt;0,ISNUMBER($D$10),$D$10&gt;0),$D$10*D14/$D$7,NA())</f>
        <v>#N/A</v>
      </c>
      <c r="F14" s="86" t="e">
        <f t="shared" ref="F14:F77" si="2">IF(AND(ISNUMBER(E14),ISNUMBER($D$7),$D$7&gt;0,ISNUMBER($D$8),$D$8&gt;=0,ISNUMBER($D$9),$D$9&gt;0,ISNUMBER($D$10),$D$10&gt;0),$D$10*$D$8,NA())</f>
        <v>#N/A</v>
      </c>
      <c r="G14" s="87" t="e">
        <f t="shared" ref="G14:G77" si="3">IF(AND(ISNUMBER(E14),ISNUMBER($D$7),$D$7&gt;0,ISNUMBER($D$8),$D$8&gt;=0,ISNUMBER($D$9),$D$9&gt;0,ISNUMBER($D$10),$D$10&gt;0),$D$10*($D$8+3*$D$9*SQRT($D$8/$D$7)),NA())</f>
        <v>#N/A</v>
      </c>
      <c r="H14" s="15" t="str">
        <f t="shared" si="0"/>
        <v/>
      </c>
      <c r="I14" s="74"/>
      <c r="J14" s="71"/>
      <c r="K14" s="71"/>
      <c r="L14" s="71"/>
      <c r="M14" s="71"/>
      <c r="N14" s="71"/>
      <c r="O14" s="38"/>
      <c r="P14" s="38"/>
      <c r="Q14" s="37"/>
      <c r="R14" s="38"/>
      <c r="S14" s="37"/>
      <c r="T14" s="38"/>
      <c r="U14" s="71"/>
    </row>
    <row r="15" spans="1:22" ht="15.75" thickBot="1" x14ac:dyDescent="0.3">
      <c r="A15" s="15">
        <v>3</v>
      </c>
      <c r="B15" s="121"/>
      <c r="C15" s="114"/>
      <c r="D15" s="84"/>
      <c r="E15" s="86" t="e">
        <f t="shared" si="1"/>
        <v>#N/A</v>
      </c>
      <c r="F15" s="86" t="e">
        <f t="shared" si="2"/>
        <v>#N/A</v>
      </c>
      <c r="G15" s="87" t="e">
        <f t="shared" si="3"/>
        <v>#N/A</v>
      </c>
      <c r="H15" s="15" t="str">
        <f t="shared" si="0"/>
        <v/>
      </c>
      <c r="I15" s="74"/>
      <c r="J15" s="71"/>
      <c r="K15" s="71"/>
      <c r="L15" s="71"/>
      <c r="M15" s="71"/>
      <c r="N15" s="71"/>
      <c r="O15" s="38"/>
      <c r="P15" s="38"/>
      <c r="Q15" s="37"/>
      <c r="R15" s="38"/>
      <c r="S15" s="37"/>
      <c r="T15" s="38"/>
      <c r="U15" s="71"/>
    </row>
    <row r="16" spans="1:22" ht="15.75" thickBot="1" x14ac:dyDescent="0.3">
      <c r="A16" s="15">
        <v>4</v>
      </c>
      <c r="B16" s="121"/>
      <c r="C16" s="114"/>
      <c r="D16" s="84"/>
      <c r="E16" s="86" t="e">
        <f t="shared" si="1"/>
        <v>#N/A</v>
      </c>
      <c r="F16" s="86" t="e">
        <f t="shared" si="2"/>
        <v>#N/A</v>
      </c>
      <c r="G16" s="87" t="e">
        <f t="shared" si="3"/>
        <v>#N/A</v>
      </c>
      <c r="H16" s="15" t="str">
        <f t="shared" si="0"/>
        <v/>
      </c>
      <c r="I16" s="74"/>
      <c r="J16" s="71"/>
      <c r="K16" s="71"/>
      <c r="L16" s="71"/>
      <c r="M16" s="71"/>
      <c r="N16" s="71"/>
      <c r="O16" s="38"/>
      <c r="P16" s="38"/>
      <c r="Q16" s="37"/>
      <c r="R16" s="38"/>
      <c r="S16" s="37"/>
      <c r="T16" s="38"/>
      <c r="U16" s="71"/>
    </row>
    <row r="17" spans="1:21" ht="15.75" thickBot="1" x14ac:dyDescent="0.3">
      <c r="A17" s="15">
        <v>5</v>
      </c>
      <c r="B17" s="121"/>
      <c r="C17" s="114"/>
      <c r="D17" s="84"/>
      <c r="E17" s="86" t="e">
        <f t="shared" si="1"/>
        <v>#N/A</v>
      </c>
      <c r="F17" s="86" t="e">
        <f t="shared" si="2"/>
        <v>#N/A</v>
      </c>
      <c r="G17" s="87" t="e">
        <f t="shared" si="3"/>
        <v>#N/A</v>
      </c>
      <c r="H17" s="15" t="str">
        <f t="shared" si="0"/>
        <v/>
      </c>
      <c r="I17" s="74"/>
      <c r="J17" s="71"/>
      <c r="K17" s="71"/>
      <c r="L17" s="71"/>
      <c r="M17" s="71"/>
      <c r="N17" s="71"/>
      <c r="O17" s="38"/>
      <c r="P17" s="38"/>
      <c r="Q17" s="37"/>
      <c r="R17" s="38"/>
      <c r="S17" s="37"/>
      <c r="T17" s="38"/>
      <c r="U17" s="71"/>
    </row>
    <row r="18" spans="1:21" ht="15.75" thickBot="1" x14ac:dyDescent="0.3">
      <c r="A18" s="15">
        <v>6</v>
      </c>
      <c r="B18" s="121"/>
      <c r="C18" s="114"/>
      <c r="D18" s="84"/>
      <c r="E18" s="86" t="e">
        <f t="shared" si="1"/>
        <v>#N/A</v>
      </c>
      <c r="F18" s="86" t="e">
        <f t="shared" si="2"/>
        <v>#N/A</v>
      </c>
      <c r="G18" s="87" t="e">
        <f t="shared" si="3"/>
        <v>#N/A</v>
      </c>
      <c r="H18" s="15" t="str">
        <f t="shared" si="0"/>
        <v/>
      </c>
      <c r="I18" s="74"/>
      <c r="J18" s="71"/>
      <c r="K18" s="71"/>
      <c r="L18" s="71"/>
      <c r="M18" s="71"/>
      <c r="N18" s="71"/>
      <c r="O18" s="38"/>
      <c r="P18" s="38"/>
      <c r="Q18" s="37"/>
      <c r="R18" s="38"/>
      <c r="S18" s="37"/>
      <c r="T18" s="38"/>
      <c r="U18" s="71"/>
    </row>
    <row r="19" spans="1:21" ht="15.75" thickBot="1" x14ac:dyDescent="0.3">
      <c r="A19" s="15">
        <v>7</v>
      </c>
      <c r="B19" s="121"/>
      <c r="C19" s="114"/>
      <c r="D19" s="84"/>
      <c r="E19" s="86" t="e">
        <f t="shared" si="1"/>
        <v>#N/A</v>
      </c>
      <c r="F19" s="86" t="e">
        <f t="shared" si="2"/>
        <v>#N/A</v>
      </c>
      <c r="G19" s="87" t="e">
        <f t="shared" si="3"/>
        <v>#N/A</v>
      </c>
      <c r="H19" s="15" t="str">
        <f t="shared" si="0"/>
        <v/>
      </c>
      <c r="I19" s="74"/>
      <c r="J19" s="71"/>
      <c r="K19" s="71"/>
      <c r="L19" s="71"/>
      <c r="M19" s="71"/>
      <c r="N19" s="71"/>
      <c r="O19" s="38"/>
      <c r="P19" s="38"/>
      <c r="Q19" s="37"/>
      <c r="R19" s="38"/>
      <c r="S19" s="37"/>
      <c r="T19" s="38"/>
      <c r="U19" s="71"/>
    </row>
    <row r="20" spans="1:21" ht="15.75" thickBot="1" x14ac:dyDescent="0.3">
      <c r="A20" s="15">
        <v>8</v>
      </c>
      <c r="B20" s="121"/>
      <c r="C20" s="114"/>
      <c r="D20" s="84"/>
      <c r="E20" s="86" t="e">
        <f t="shared" si="1"/>
        <v>#N/A</v>
      </c>
      <c r="F20" s="86" t="e">
        <f t="shared" si="2"/>
        <v>#N/A</v>
      </c>
      <c r="G20" s="87" t="e">
        <f t="shared" si="3"/>
        <v>#N/A</v>
      </c>
      <c r="H20" s="15" t="str">
        <f t="shared" si="0"/>
        <v/>
      </c>
      <c r="I20" s="74"/>
      <c r="J20" s="71"/>
      <c r="K20" s="71"/>
      <c r="L20" s="71"/>
      <c r="M20" s="71"/>
      <c r="N20" s="71"/>
      <c r="O20" s="38"/>
      <c r="P20" s="38"/>
      <c r="Q20" s="37"/>
      <c r="R20" s="38"/>
      <c r="S20" s="37"/>
      <c r="T20" s="38"/>
      <c r="U20" s="71"/>
    </row>
    <row r="21" spans="1:21" ht="15.75" thickBot="1" x14ac:dyDescent="0.3">
      <c r="A21" s="15">
        <v>9</v>
      </c>
      <c r="B21" s="121"/>
      <c r="C21" s="114"/>
      <c r="D21" s="84"/>
      <c r="E21" s="86" t="e">
        <f t="shared" si="1"/>
        <v>#N/A</v>
      </c>
      <c r="F21" s="86" t="e">
        <f t="shared" si="2"/>
        <v>#N/A</v>
      </c>
      <c r="G21" s="87" t="e">
        <f t="shared" si="3"/>
        <v>#N/A</v>
      </c>
      <c r="H21" s="15" t="str">
        <f t="shared" si="0"/>
        <v/>
      </c>
      <c r="I21" s="74"/>
      <c r="J21" s="71"/>
      <c r="K21" s="71"/>
      <c r="L21" s="71"/>
      <c r="M21" s="71"/>
      <c r="N21" s="71"/>
      <c r="O21" s="38"/>
      <c r="P21" s="38"/>
      <c r="Q21" s="37"/>
      <c r="R21" s="38"/>
      <c r="S21" s="37"/>
      <c r="T21" s="38"/>
      <c r="U21" s="71"/>
    </row>
    <row r="22" spans="1:21" ht="15.75" thickBot="1" x14ac:dyDescent="0.3">
      <c r="A22" s="15">
        <v>10</v>
      </c>
      <c r="B22" s="121"/>
      <c r="C22" s="114"/>
      <c r="D22" s="84"/>
      <c r="E22" s="86" t="e">
        <f t="shared" si="1"/>
        <v>#N/A</v>
      </c>
      <c r="F22" s="86" t="e">
        <f t="shared" si="2"/>
        <v>#N/A</v>
      </c>
      <c r="G22" s="87" t="e">
        <f t="shared" si="3"/>
        <v>#N/A</v>
      </c>
      <c r="H22" s="15" t="str">
        <f t="shared" si="0"/>
        <v/>
      </c>
      <c r="I22" s="74"/>
      <c r="J22" s="71"/>
      <c r="K22" s="71"/>
      <c r="L22" s="71"/>
      <c r="M22" s="71"/>
      <c r="N22" s="71"/>
      <c r="O22" s="38"/>
      <c r="P22" s="38"/>
      <c r="Q22" s="37"/>
      <c r="R22" s="38"/>
      <c r="S22" s="37"/>
      <c r="T22" s="38"/>
      <c r="U22" s="71"/>
    </row>
    <row r="23" spans="1:21" ht="15.75" thickBot="1" x14ac:dyDescent="0.3">
      <c r="A23" s="15">
        <v>11</v>
      </c>
      <c r="B23" s="121"/>
      <c r="C23" s="114"/>
      <c r="D23" s="84"/>
      <c r="E23" s="86" t="e">
        <f t="shared" si="1"/>
        <v>#N/A</v>
      </c>
      <c r="F23" s="86" t="e">
        <f t="shared" si="2"/>
        <v>#N/A</v>
      </c>
      <c r="G23" s="87" t="e">
        <f t="shared" si="3"/>
        <v>#N/A</v>
      </c>
      <c r="H23" s="15" t="str">
        <f t="shared" si="0"/>
        <v/>
      </c>
      <c r="I23" s="74"/>
      <c r="J23" s="71"/>
      <c r="K23" s="71"/>
      <c r="L23" s="71"/>
      <c r="M23" s="71"/>
      <c r="N23" s="71"/>
      <c r="O23" s="38"/>
      <c r="P23" s="38"/>
      <c r="Q23" s="37"/>
      <c r="R23" s="38"/>
      <c r="S23" s="37"/>
      <c r="T23" s="38"/>
      <c r="U23" s="71"/>
    </row>
    <row r="24" spans="1:21" ht="15.75" thickBot="1" x14ac:dyDescent="0.3">
      <c r="A24" s="15">
        <v>12</v>
      </c>
      <c r="B24" s="121"/>
      <c r="C24" s="114"/>
      <c r="D24" s="84"/>
      <c r="E24" s="86" t="e">
        <f t="shared" si="1"/>
        <v>#N/A</v>
      </c>
      <c r="F24" s="86" t="e">
        <f t="shared" si="2"/>
        <v>#N/A</v>
      </c>
      <c r="G24" s="87" t="e">
        <f t="shared" si="3"/>
        <v>#N/A</v>
      </c>
      <c r="H24" s="15" t="str">
        <f t="shared" si="0"/>
        <v/>
      </c>
      <c r="I24" s="74"/>
      <c r="J24" s="71"/>
      <c r="K24" s="71"/>
      <c r="L24" s="71"/>
      <c r="M24" s="71"/>
      <c r="N24" s="71"/>
      <c r="O24" s="38"/>
      <c r="P24" s="38"/>
      <c r="Q24" s="37"/>
      <c r="R24" s="38"/>
      <c r="S24" s="37"/>
      <c r="T24" s="38"/>
      <c r="U24" s="71"/>
    </row>
    <row r="25" spans="1:21" ht="15.75" thickBot="1" x14ac:dyDescent="0.3">
      <c r="A25" s="15">
        <v>13</v>
      </c>
      <c r="B25" s="121"/>
      <c r="C25" s="114"/>
      <c r="D25" s="84"/>
      <c r="E25" s="86" t="e">
        <f t="shared" si="1"/>
        <v>#N/A</v>
      </c>
      <c r="F25" s="86" t="e">
        <f t="shared" si="2"/>
        <v>#N/A</v>
      </c>
      <c r="G25" s="87" t="e">
        <f t="shared" si="3"/>
        <v>#N/A</v>
      </c>
      <c r="H25" s="15" t="str">
        <f t="shared" si="0"/>
        <v/>
      </c>
      <c r="I25" s="74"/>
      <c r="J25" s="71"/>
      <c r="K25" s="71"/>
      <c r="L25" s="71"/>
      <c r="M25" s="71"/>
      <c r="N25" s="71"/>
      <c r="O25" s="38"/>
      <c r="P25" s="38"/>
      <c r="Q25" s="37"/>
      <c r="R25" s="38"/>
      <c r="S25" s="37"/>
      <c r="T25" s="38"/>
      <c r="U25" s="71"/>
    </row>
    <row r="26" spans="1:21" ht="15.75" thickBot="1" x14ac:dyDescent="0.3">
      <c r="A26" s="15">
        <v>14</v>
      </c>
      <c r="B26" s="121"/>
      <c r="C26" s="114"/>
      <c r="D26" s="84"/>
      <c r="E26" s="86" t="e">
        <f t="shared" si="1"/>
        <v>#N/A</v>
      </c>
      <c r="F26" s="86" t="e">
        <f t="shared" si="2"/>
        <v>#N/A</v>
      </c>
      <c r="G26" s="87" t="e">
        <f t="shared" si="3"/>
        <v>#N/A</v>
      </c>
      <c r="H26" s="15" t="str">
        <f t="shared" si="0"/>
        <v/>
      </c>
      <c r="I26" s="74"/>
      <c r="J26" s="71"/>
      <c r="K26" s="71"/>
      <c r="L26" s="71"/>
      <c r="M26" s="71"/>
      <c r="N26" s="71"/>
      <c r="O26" s="38"/>
      <c r="P26" s="38"/>
      <c r="Q26" s="37"/>
      <c r="R26" s="38"/>
      <c r="S26" s="37"/>
      <c r="T26" s="38"/>
      <c r="U26" s="71"/>
    </row>
    <row r="27" spans="1:21" ht="15.75" thickBot="1" x14ac:dyDescent="0.3">
      <c r="A27" s="15">
        <v>15</v>
      </c>
      <c r="B27" s="121"/>
      <c r="C27" s="114"/>
      <c r="D27" s="84"/>
      <c r="E27" s="86" t="e">
        <f t="shared" si="1"/>
        <v>#N/A</v>
      </c>
      <c r="F27" s="86" t="e">
        <f t="shared" si="2"/>
        <v>#N/A</v>
      </c>
      <c r="G27" s="87" t="e">
        <f t="shared" si="3"/>
        <v>#N/A</v>
      </c>
      <c r="H27" s="15" t="str">
        <f t="shared" si="0"/>
        <v/>
      </c>
      <c r="I27" s="74"/>
      <c r="J27" s="71"/>
      <c r="K27" s="71"/>
      <c r="L27" s="71"/>
      <c r="M27" s="71"/>
      <c r="N27" s="71"/>
      <c r="O27" s="38"/>
      <c r="P27" s="38"/>
      <c r="Q27" s="37"/>
      <c r="R27" s="38"/>
      <c r="S27" s="37"/>
      <c r="T27" s="38"/>
      <c r="U27" s="71"/>
    </row>
    <row r="28" spans="1:21" ht="15.75" thickBot="1" x14ac:dyDescent="0.3">
      <c r="A28" s="15">
        <v>16</v>
      </c>
      <c r="B28" s="121"/>
      <c r="C28" s="114"/>
      <c r="D28" s="84"/>
      <c r="E28" s="86" t="e">
        <f t="shared" si="1"/>
        <v>#N/A</v>
      </c>
      <c r="F28" s="86" t="e">
        <f t="shared" si="2"/>
        <v>#N/A</v>
      </c>
      <c r="G28" s="87" t="e">
        <f t="shared" si="3"/>
        <v>#N/A</v>
      </c>
      <c r="H28" s="15" t="str">
        <f t="shared" si="0"/>
        <v/>
      </c>
      <c r="I28" s="74"/>
      <c r="J28" s="71"/>
      <c r="K28" s="71"/>
      <c r="L28" s="71"/>
      <c r="M28" s="71"/>
      <c r="N28" s="71"/>
      <c r="O28" s="38"/>
      <c r="P28" s="38"/>
      <c r="Q28" s="37"/>
      <c r="R28" s="38"/>
      <c r="S28" s="37"/>
      <c r="T28" s="38"/>
      <c r="U28" s="71"/>
    </row>
    <row r="29" spans="1:21" ht="15.75" thickBot="1" x14ac:dyDescent="0.3">
      <c r="A29" s="15">
        <v>17</v>
      </c>
      <c r="B29" s="121"/>
      <c r="C29" s="114"/>
      <c r="D29" s="84"/>
      <c r="E29" s="86" t="e">
        <f t="shared" si="1"/>
        <v>#N/A</v>
      </c>
      <c r="F29" s="86" t="e">
        <f t="shared" si="2"/>
        <v>#N/A</v>
      </c>
      <c r="G29" s="87" t="e">
        <f t="shared" si="3"/>
        <v>#N/A</v>
      </c>
      <c r="H29" s="15" t="str">
        <f t="shared" si="0"/>
        <v/>
      </c>
      <c r="I29" s="74"/>
      <c r="J29" s="71"/>
      <c r="K29" s="71"/>
      <c r="L29" s="71"/>
      <c r="M29" s="71"/>
      <c r="N29" s="71"/>
      <c r="O29" s="38"/>
      <c r="P29" s="38"/>
      <c r="Q29" s="37"/>
      <c r="R29" s="38"/>
      <c r="S29" s="37"/>
      <c r="T29" s="38"/>
      <c r="U29" s="71"/>
    </row>
    <row r="30" spans="1:21" ht="15.75" thickBot="1" x14ac:dyDescent="0.3">
      <c r="A30" s="15">
        <v>18</v>
      </c>
      <c r="B30" s="121"/>
      <c r="C30" s="114"/>
      <c r="D30" s="84"/>
      <c r="E30" s="86" t="e">
        <f t="shared" si="1"/>
        <v>#N/A</v>
      </c>
      <c r="F30" s="86" t="e">
        <f t="shared" si="2"/>
        <v>#N/A</v>
      </c>
      <c r="G30" s="87" t="e">
        <f t="shared" si="3"/>
        <v>#N/A</v>
      </c>
      <c r="H30" s="15" t="str">
        <f t="shared" si="0"/>
        <v/>
      </c>
      <c r="I30" s="74"/>
      <c r="J30" s="71"/>
      <c r="K30" s="71"/>
      <c r="L30" s="71"/>
      <c r="M30" s="71"/>
      <c r="N30" s="71"/>
      <c r="O30" s="38"/>
      <c r="P30" s="38"/>
      <c r="Q30" s="37"/>
      <c r="R30" s="38"/>
      <c r="S30" s="37"/>
      <c r="T30" s="38"/>
      <c r="U30" s="71"/>
    </row>
    <row r="31" spans="1:21" ht="15.75" thickBot="1" x14ac:dyDescent="0.3">
      <c r="A31" s="15">
        <v>19</v>
      </c>
      <c r="B31" s="121"/>
      <c r="C31" s="114"/>
      <c r="D31" s="84"/>
      <c r="E31" s="86" t="e">
        <f t="shared" si="1"/>
        <v>#N/A</v>
      </c>
      <c r="F31" s="86" t="e">
        <f t="shared" si="2"/>
        <v>#N/A</v>
      </c>
      <c r="G31" s="87" t="e">
        <f t="shared" si="3"/>
        <v>#N/A</v>
      </c>
      <c r="H31" s="15" t="str">
        <f t="shared" si="0"/>
        <v/>
      </c>
      <c r="I31" s="74"/>
      <c r="J31" s="71"/>
      <c r="K31" s="71"/>
      <c r="L31" s="71"/>
      <c r="M31" s="71"/>
      <c r="N31" s="71"/>
      <c r="O31" s="38"/>
      <c r="P31" s="38"/>
      <c r="Q31" s="37"/>
      <c r="R31" s="38"/>
      <c r="S31" s="37"/>
      <c r="T31" s="38"/>
      <c r="U31" s="71"/>
    </row>
    <row r="32" spans="1:21" ht="15.75" thickBot="1" x14ac:dyDescent="0.3">
      <c r="A32" s="15">
        <v>20</v>
      </c>
      <c r="B32" s="121"/>
      <c r="C32" s="114"/>
      <c r="D32" s="84"/>
      <c r="E32" s="86" t="e">
        <f t="shared" si="1"/>
        <v>#N/A</v>
      </c>
      <c r="F32" s="86" t="e">
        <f t="shared" si="2"/>
        <v>#N/A</v>
      </c>
      <c r="G32" s="87" t="e">
        <f t="shared" si="3"/>
        <v>#N/A</v>
      </c>
      <c r="H32" s="15" t="str">
        <f t="shared" si="0"/>
        <v/>
      </c>
      <c r="I32" s="74"/>
      <c r="J32" s="71"/>
      <c r="K32" s="71"/>
      <c r="L32" s="71"/>
      <c r="M32" s="71"/>
      <c r="N32" s="71"/>
      <c r="O32" s="38"/>
      <c r="P32" s="38"/>
      <c r="Q32" s="37"/>
      <c r="R32" s="38"/>
      <c r="S32" s="37"/>
      <c r="T32" s="38"/>
      <c r="U32" s="71"/>
    </row>
    <row r="33" spans="1:21" ht="15.75" thickBot="1" x14ac:dyDescent="0.3">
      <c r="A33" s="15">
        <v>21</v>
      </c>
      <c r="B33" s="121"/>
      <c r="C33" s="114"/>
      <c r="D33" s="84"/>
      <c r="E33" s="86" t="e">
        <f t="shared" si="1"/>
        <v>#N/A</v>
      </c>
      <c r="F33" s="86" t="e">
        <f t="shared" si="2"/>
        <v>#N/A</v>
      </c>
      <c r="G33" s="87" t="e">
        <f t="shared" si="3"/>
        <v>#N/A</v>
      </c>
      <c r="H33" s="15" t="str">
        <f t="shared" si="0"/>
        <v/>
      </c>
      <c r="I33" s="74"/>
      <c r="J33" s="71"/>
      <c r="K33" s="71"/>
      <c r="L33" s="71"/>
      <c r="M33" s="71"/>
      <c r="N33" s="71"/>
      <c r="O33" s="38"/>
      <c r="P33" s="38"/>
      <c r="Q33" s="37"/>
      <c r="R33" s="38"/>
      <c r="S33" s="37"/>
      <c r="T33" s="38"/>
      <c r="U33" s="71"/>
    </row>
    <row r="34" spans="1:21" ht="15.75" thickBot="1" x14ac:dyDescent="0.3">
      <c r="A34" s="15">
        <v>22</v>
      </c>
      <c r="B34" s="121"/>
      <c r="C34" s="115"/>
      <c r="D34" s="84"/>
      <c r="E34" s="86" t="e">
        <f t="shared" si="1"/>
        <v>#N/A</v>
      </c>
      <c r="F34" s="86" t="e">
        <f t="shared" si="2"/>
        <v>#N/A</v>
      </c>
      <c r="G34" s="87" t="e">
        <f t="shared" si="3"/>
        <v>#N/A</v>
      </c>
      <c r="H34" s="15" t="str">
        <f t="shared" si="0"/>
        <v/>
      </c>
      <c r="I34" s="74"/>
      <c r="J34" s="71"/>
      <c r="K34" s="71"/>
      <c r="L34" s="71"/>
      <c r="M34" s="71"/>
      <c r="N34" s="71"/>
      <c r="O34" s="38"/>
      <c r="P34" s="38"/>
      <c r="Q34" s="37"/>
      <c r="R34" s="38"/>
      <c r="S34" s="37"/>
      <c r="T34" s="38"/>
      <c r="U34" s="71"/>
    </row>
    <row r="35" spans="1:21" ht="15.75" thickBot="1" x14ac:dyDescent="0.3">
      <c r="A35" s="15">
        <v>23</v>
      </c>
      <c r="B35" s="121"/>
      <c r="C35" s="115"/>
      <c r="D35" s="84"/>
      <c r="E35" s="86" t="e">
        <f t="shared" si="1"/>
        <v>#N/A</v>
      </c>
      <c r="F35" s="86" t="e">
        <f t="shared" si="2"/>
        <v>#N/A</v>
      </c>
      <c r="G35" s="87" t="e">
        <f t="shared" si="3"/>
        <v>#N/A</v>
      </c>
      <c r="H35" s="15" t="str">
        <f t="shared" si="0"/>
        <v/>
      </c>
      <c r="I35" s="74"/>
      <c r="J35" s="71"/>
      <c r="K35" s="71"/>
      <c r="L35" s="71"/>
      <c r="M35" s="71"/>
      <c r="N35" s="71"/>
      <c r="O35" s="38"/>
      <c r="P35" s="38"/>
      <c r="Q35" s="37"/>
      <c r="R35" s="38"/>
      <c r="S35" s="37"/>
      <c r="T35" s="38"/>
      <c r="U35" s="71"/>
    </row>
    <row r="36" spans="1:21" ht="16.5" thickBot="1" x14ac:dyDescent="0.3">
      <c r="A36" s="15">
        <v>24</v>
      </c>
      <c r="B36" s="121"/>
      <c r="C36" s="115"/>
      <c r="D36" s="84"/>
      <c r="E36" s="86" t="e">
        <f t="shared" si="1"/>
        <v>#N/A</v>
      </c>
      <c r="F36" s="86" t="e">
        <f t="shared" si="2"/>
        <v>#N/A</v>
      </c>
      <c r="G36" s="87" t="e">
        <f t="shared" si="3"/>
        <v>#N/A</v>
      </c>
      <c r="H36" s="15" t="str">
        <f t="shared" si="0"/>
        <v/>
      </c>
      <c r="I36" s="71"/>
      <c r="J36" s="10"/>
      <c r="K36" s="10"/>
      <c r="L36" s="10"/>
      <c r="M36" s="71"/>
      <c r="N36" s="71"/>
      <c r="O36" s="38"/>
      <c r="P36" s="38"/>
      <c r="Q36" s="37"/>
      <c r="R36" s="38"/>
      <c r="S36" s="37"/>
      <c r="T36" s="38"/>
      <c r="U36" s="71"/>
    </row>
    <row r="37" spans="1:21" ht="16.5" thickBot="1" x14ac:dyDescent="0.3">
      <c r="A37" s="15">
        <v>25</v>
      </c>
      <c r="B37" s="121"/>
      <c r="C37" s="115"/>
      <c r="D37" s="84"/>
      <c r="E37" s="86" t="e">
        <f t="shared" si="1"/>
        <v>#N/A</v>
      </c>
      <c r="F37" s="86" t="e">
        <f t="shared" si="2"/>
        <v>#N/A</v>
      </c>
      <c r="G37" s="87" t="e">
        <f t="shared" si="3"/>
        <v>#N/A</v>
      </c>
      <c r="H37" s="15" t="str">
        <f t="shared" si="0"/>
        <v/>
      </c>
      <c r="I37" s="10" t="s">
        <v>22</v>
      </c>
      <c r="J37" s="80"/>
      <c r="K37" s="71"/>
      <c r="L37" s="71"/>
      <c r="M37" s="71"/>
      <c r="N37" s="71"/>
      <c r="O37" s="38"/>
      <c r="P37" s="38"/>
      <c r="Q37" s="37"/>
      <c r="R37" s="38"/>
      <c r="S37" s="37"/>
      <c r="T37" s="38"/>
      <c r="U37" s="71"/>
    </row>
    <row r="38" spans="1:21" ht="15.75" thickBot="1" x14ac:dyDescent="0.3">
      <c r="A38" s="15">
        <v>26</v>
      </c>
      <c r="B38" s="121"/>
      <c r="C38" s="115"/>
      <c r="D38" s="84"/>
      <c r="E38" s="86" t="e">
        <f t="shared" si="1"/>
        <v>#N/A</v>
      </c>
      <c r="F38" s="86" t="e">
        <f t="shared" si="2"/>
        <v>#N/A</v>
      </c>
      <c r="G38" s="87" t="e">
        <f t="shared" si="3"/>
        <v>#N/A</v>
      </c>
      <c r="H38" s="15" t="str">
        <f t="shared" si="0"/>
        <v/>
      </c>
      <c r="I38" s="71"/>
      <c r="J38" s="80"/>
      <c r="K38" s="71"/>
      <c r="L38" s="71"/>
      <c r="M38" s="71"/>
      <c r="N38" s="71"/>
      <c r="O38" s="38"/>
      <c r="P38" s="38"/>
      <c r="Q38" s="37"/>
      <c r="R38" s="38"/>
      <c r="S38" s="37"/>
      <c r="T38" s="38"/>
      <c r="U38" s="71"/>
    </row>
    <row r="39" spans="1:21" ht="15.75" thickBot="1" x14ac:dyDescent="0.3">
      <c r="A39" s="15">
        <v>27</v>
      </c>
      <c r="B39" s="121"/>
      <c r="C39" s="115"/>
      <c r="D39" s="84"/>
      <c r="E39" s="86" t="e">
        <f t="shared" si="1"/>
        <v>#N/A</v>
      </c>
      <c r="F39" s="86" t="e">
        <f t="shared" si="2"/>
        <v>#N/A</v>
      </c>
      <c r="G39" s="87" t="e">
        <f t="shared" si="3"/>
        <v>#N/A</v>
      </c>
      <c r="H39" s="15" t="str">
        <f t="shared" si="0"/>
        <v/>
      </c>
      <c r="I39" s="71" t="s">
        <v>110</v>
      </c>
      <c r="J39" s="80"/>
      <c r="K39" s="71"/>
      <c r="L39" s="71"/>
      <c r="M39" s="71"/>
      <c r="N39" s="71"/>
      <c r="O39" s="38"/>
      <c r="P39" s="38"/>
      <c r="Q39" s="37"/>
      <c r="R39" s="38"/>
      <c r="S39" s="37"/>
      <c r="T39" s="38"/>
      <c r="U39" s="71"/>
    </row>
    <row r="40" spans="1:21" ht="15.75" thickBot="1" x14ac:dyDescent="0.3">
      <c r="A40" s="15">
        <v>28</v>
      </c>
      <c r="B40" s="121"/>
      <c r="C40" s="115"/>
      <c r="D40" s="84"/>
      <c r="E40" s="86" t="e">
        <f t="shared" si="1"/>
        <v>#N/A</v>
      </c>
      <c r="F40" s="86" t="e">
        <f t="shared" si="2"/>
        <v>#N/A</v>
      </c>
      <c r="G40" s="87" t="e">
        <f t="shared" si="3"/>
        <v>#N/A</v>
      </c>
      <c r="H40" s="15" t="str">
        <f t="shared" si="0"/>
        <v/>
      </c>
      <c r="I40" s="71" t="s">
        <v>25</v>
      </c>
      <c r="J40" s="80"/>
      <c r="K40" s="71"/>
      <c r="L40" s="71"/>
      <c r="M40" s="71"/>
      <c r="N40" s="71"/>
      <c r="O40" s="38"/>
      <c r="P40" s="38"/>
      <c r="Q40" s="37"/>
      <c r="R40" s="38"/>
      <c r="S40" s="37"/>
      <c r="T40" s="38"/>
      <c r="U40" s="71"/>
    </row>
    <row r="41" spans="1:21" ht="15.75" thickBot="1" x14ac:dyDescent="0.3">
      <c r="A41" s="15">
        <v>29</v>
      </c>
      <c r="B41" s="121"/>
      <c r="C41" s="116"/>
      <c r="D41" s="84"/>
      <c r="E41" s="86" t="e">
        <f t="shared" si="1"/>
        <v>#N/A</v>
      </c>
      <c r="F41" s="86" t="e">
        <f t="shared" si="2"/>
        <v>#N/A</v>
      </c>
      <c r="G41" s="87" t="e">
        <f t="shared" si="3"/>
        <v>#N/A</v>
      </c>
      <c r="H41" s="15" t="str">
        <f t="shared" si="0"/>
        <v/>
      </c>
      <c r="I41" s="127" t="s">
        <v>143</v>
      </c>
      <c r="J41" s="80"/>
      <c r="K41" s="71"/>
      <c r="L41" s="71"/>
      <c r="M41" s="71"/>
      <c r="N41" s="71"/>
      <c r="O41" s="38"/>
      <c r="P41" s="38"/>
      <c r="Q41" s="37"/>
      <c r="R41" s="38"/>
      <c r="S41" s="38"/>
      <c r="T41" s="38"/>
      <c r="U41" s="71"/>
    </row>
    <row r="42" spans="1:21" ht="15.75" thickBot="1" x14ac:dyDescent="0.3">
      <c r="A42" s="15">
        <v>30</v>
      </c>
      <c r="B42" s="121"/>
      <c r="C42" s="116"/>
      <c r="D42" s="84"/>
      <c r="E42" s="86" t="e">
        <f t="shared" si="1"/>
        <v>#N/A</v>
      </c>
      <c r="F42" s="86" t="e">
        <f t="shared" si="2"/>
        <v>#N/A</v>
      </c>
      <c r="G42" s="87" t="e">
        <f t="shared" si="3"/>
        <v>#N/A</v>
      </c>
      <c r="H42" s="15" t="str">
        <f t="shared" si="0"/>
        <v/>
      </c>
      <c r="I42" s="239" t="s">
        <v>300</v>
      </c>
      <c r="J42" s="80"/>
      <c r="K42" s="71"/>
      <c r="L42" s="71"/>
      <c r="M42" s="71"/>
      <c r="N42" s="71"/>
      <c r="O42" s="38"/>
      <c r="P42" s="38"/>
      <c r="Q42" s="37"/>
      <c r="R42" s="38"/>
      <c r="S42" s="38"/>
      <c r="T42" s="38"/>
      <c r="U42" s="71"/>
    </row>
    <row r="43" spans="1:21" ht="15.75" thickBot="1" x14ac:dyDescent="0.3">
      <c r="A43" s="15">
        <v>31</v>
      </c>
      <c r="B43" s="121"/>
      <c r="C43" s="116"/>
      <c r="D43" s="84"/>
      <c r="E43" s="86" t="e">
        <f t="shared" si="1"/>
        <v>#N/A</v>
      </c>
      <c r="F43" s="86" t="e">
        <f t="shared" si="2"/>
        <v>#N/A</v>
      </c>
      <c r="G43" s="87" t="e">
        <f t="shared" si="3"/>
        <v>#N/A</v>
      </c>
      <c r="H43" s="15" t="str">
        <f t="shared" si="0"/>
        <v/>
      </c>
      <c r="I43" s="239" t="s">
        <v>146</v>
      </c>
      <c r="J43" s="80"/>
      <c r="K43" s="71"/>
      <c r="L43" s="71"/>
      <c r="M43" s="71"/>
      <c r="N43" s="71"/>
      <c r="O43" s="38"/>
      <c r="P43" s="38"/>
      <c r="Q43" s="37"/>
      <c r="R43" s="38"/>
      <c r="S43" s="38"/>
      <c r="T43" s="37"/>
      <c r="U43" s="38"/>
    </row>
    <row r="44" spans="1:21" ht="15.75" thickBot="1" x14ac:dyDescent="0.3">
      <c r="A44" s="15">
        <v>32</v>
      </c>
      <c r="B44" s="121"/>
      <c r="C44" s="116"/>
      <c r="D44" s="84"/>
      <c r="E44" s="86" t="e">
        <f t="shared" si="1"/>
        <v>#N/A</v>
      </c>
      <c r="F44" s="86" t="e">
        <f t="shared" si="2"/>
        <v>#N/A</v>
      </c>
      <c r="G44" s="87" t="e">
        <f t="shared" si="3"/>
        <v>#N/A</v>
      </c>
      <c r="H44" s="15" t="str">
        <f t="shared" si="0"/>
        <v/>
      </c>
      <c r="I44" s="134" t="s">
        <v>145</v>
      </c>
      <c r="J44" s="80"/>
      <c r="K44" s="71"/>
      <c r="L44" s="71"/>
      <c r="M44" s="71"/>
      <c r="N44" s="71"/>
      <c r="O44" s="38"/>
      <c r="P44" s="38"/>
      <c r="Q44" s="37"/>
      <c r="R44" s="38"/>
      <c r="S44" s="38"/>
      <c r="T44" s="37"/>
      <c r="U44" s="38"/>
    </row>
    <row r="45" spans="1:21" ht="15.75" thickBot="1" x14ac:dyDescent="0.3">
      <c r="A45" s="15">
        <v>33</v>
      </c>
      <c r="B45" s="121"/>
      <c r="C45" s="116"/>
      <c r="D45" s="84"/>
      <c r="E45" s="86" t="e">
        <f t="shared" si="1"/>
        <v>#N/A</v>
      </c>
      <c r="F45" s="86" t="e">
        <f t="shared" si="2"/>
        <v>#N/A</v>
      </c>
      <c r="G45" s="87" t="e">
        <f t="shared" si="3"/>
        <v>#N/A</v>
      </c>
      <c r="H45" s="15" t="str">
        <f t="shared" ref="H45:H76" si="4">IF(ISNUMBER(E45),A45,"")</f>
        <v/>
      </c>
      <c r="I45" s="134" t="s">
        <v>147</v>
      </c>
      <c r="J45" s="80"/>
      <c r="K45" s="71"/>
      <c r="L45" s="71"/>
      <c r="M45" s="71"/>
      <c r="N45" s="71"/>
      <c r="O45" s="38"/>
      <c r="P45" s="38"/>
      <c r="Q45" s="37"/>
      <c r="R45" s="38"/>
      <c r="S45" s="38"/>
      <c r="T45" s="37"/>
      <c r="U45" s="38"/>
    </row>
    <row r="46" spans="1:21" ht="15.75" thickBot="1" x14ac:dyDescent="0.3">
      <c r="A46" s="15">
        <v>34</v>
      </c>
      <c r="B46" s="121"/>
      <c r="C46" s="116"/>
      <c r="D46" s="84"/>
      <c r="E46" s="86" t="e">
        <f t="shared" si="1"/>
        <v>#N/A</v>
      </c>
      <c r="F46" s="86" t="e">
        <f t="shared" si="2"/>
        <v>#N/A</v>
      </c>
      <c r="G46" s="87" t="e">
        <f t="shared" si="3"/>
        <v>#N/A</v>
      </c>
      <c r="H46" s="15" t="str">
        <f t="shared" si="4"/>
        <v/>
      </c>
      <c r="I46" s="134" t="s">
        <v>148</v>
      </c>
      <c r="J46" s="80"/>
      <c r="K46" s="71"/>
      <c r="L46" s="71"/>
      <c r="M46" s="71"/>
      <c r="N46" s="71"/>
      <c r="O46" s="38"/>
      <c r="P46" s="38"/>
      <c r="Q46" s="37"/>
      <c r="R46" s="38"/>
      <c r="S46" s="38"/>
      <c r="T46" s="37"/>
      <c r="U46" s="38"/>
    </row>
    <row r="47" spans="1:21" ht="15.75" thickBot="1" x14ac:dyDescent="0.3">
      <c r="A47" s="15">
        <v>35</v>
      </c>
      <c r="B47" s="121"/>
      <c r="C47" s="116"/>
      <c r="D47" s="84"/>
      <c r="E47" s="86" t="e">
        <f t="shared" si="1"/>
        <v>#N/A</v>
      </c>
      <c r="F47" s="86" t="e">
        <f t="shared" si="2"/>
        <v>#N/A</v>
      </c>
      <c r="G47" s="87" t="e">
        <f t="shared" si="3"/>
        <v>#N/A</v>
      </c>
      <c r="H47" s="15" t="str">
        <f t="shared" si="4"/>
        <v/>
      </c>
      <c r="I47" s="237" t="s">
        <v>289</v>
      </c>
      <c r="J47" s="80"/>
      <c r="K47" s="71"/>
      <c r="L47" s="71"/>
      <c r="M47" s="71"/>
      <c r="N47" s="71"/>
      <c r="O47" s="38"/>
      <c r="P47" s="38"/>
      <c r="Q47" s="37"/>
      <c r="R47" s="38"/>
      <c r="S47" s="38"/>
      <c r="T47" s="37"/>
      <c r="U47" s="38"/>
    </row>
    <row r="48" spans="1:21" ht="15.75" thickBot="1" x14ac:dyDescent="0.3">
      <c r="A48" s="15">
        <v>36</v>
      </c>
      <c r="B48" s="121"/>
      <c r="C48" s="116"/>
      <c r="D48" s="84"/>
      <c r="E48" s="86" t="e">
        <f t="shared" si="1"/>
        <v>#N/A</v>
      </c>
      <c r="F48" s="86" t="e">
        <f t="shared" si="2"/>
        <v>#N/A</v>
      </c>
      <c r="G48" s="87" t="e">
        <f t="shared" si="3"/>
        <v>#N/A</v>
      </c>
      <c r="H48" s="15" t="str">
        <f t="shared" si="4"/>
        <v/>
      </c>
      <c r="I48" s="134" t="s">
        <v>144</v>
      </c>
      <c r="J48" s="80"/>
      <c r="K48" s="71"/>
      <c r="L48" s="71"/>
      <c r="M48" s="71"/>
      <c r="N48" s="71"/>
      <c r="O48" s="38"/>
      <c r="P48" s="38"/>
      <c r="Q48" s="37"/>
      <c r="R48" s="38"/>
      <c r="S48" s="38"/>
      <c r="T48" s="37"/>
      <c r="U48" s="38"/>
    </row>
    <row r="49" spans="1:24" ht="15.75" thickBot="1" x14ac:dyDescent="0.3">
      <c r="A49" s="15">
        <v>37</v>
      </c>
      <c r="B49" s="121"/>
      <c r="C49" s="116"/>
      <c r="D49" s="84"/>
      <c r="E49" s="86" t="e">
        <f t="shared" si="1"/>
        <v>#N/A</v>
      </c>
      <c r="F49" s="86" t="e">
        <f t="shared" si="2"/>
        <v>#N/A</v>
      </c>
      <c r="G49" s="87" t="e">
        <f t="shared" si="3"/>
        <v>#N/A</v>
      </c>
      <c r="H49" s="15" t="str">
        <f t="shared" si="4"/>
        <v/>
      </c>
      <c r="I49" s="246" t="s">
        <v>306</v>
      </c>
      <c r="J49" s="80"/>
      <c r="K49" s="71"/>
      <c r="L49" s="71"/>
      <c r="M49" s="71"/>
      <c r="N49" s="71"/>
      <c r="O49" s="38"/>
      <c r="P49" s="38"/>
      <c r="Q49" s="37"/>
      <c r="R49" s="38"/>
      <c r="S49" s="38"/>
      <c r="T49" s="37"/>
      <c r="U49" s="38"/>
    </row>
    <row r="50" spans="1:24" ht="15.75" thickBot="1" x14ac:dyDescent="0.3">
      <c r="A50" s="15">
        <v>38</v>
      </c>
      <c r="B50" s="121"/>
      <c r="C50" s="116"/>
      <c r="D50" s="84"/>
      <c r="E50" s="86" t="e">
        <f t="shared" si="1"/>
        <v>#N/A</v>
      </c>
      <c r="F50" s="86" t="e">
        <f t="shared" si="2"/>
        <v>#N/A</v>
      </c>
      <c r="G50" s="87" t="e">
        <f t="shared" si="3"/>
        <v>#N/A</v>
      </c>
      <c r="H50" s="15" t="str">
        <f t="shared" si="4"/>
        <v/>
      </c>
      <c r="I50" s="241"/>
      <c r="J50" s="80"/>
      <c r="K50" s="71"/>
      <c r="L50" s="71"/>
      <c r="M50" s="71"/>
      <c r="N50" s="71"/>
      <c r="O50" s="38"/>
      <c r="P50" s="38"/>
      <c r="Q50" s="37"/>
      <c r="R50" s="38"/>
      <c r="S50" s="38"/>
      <c r="T50" s="37"/>
      <c r="U50" s="38"/>
    </row>
    <row r="51" spans="1:24" ht="15.75" thickBot="1" x14ac:dyDescent="0.3">
      <c r="A51" s="15">
        <v>39</v>
      </c>
      <c r="B51" s="121"/>
      <c r="C51" s="115"/>
      <c r="D51" s="84"/>
      <c r="E51" s="86" t="e">
        <f t="shared" si="1"/>
        <v>#N/A</v>
      </c>
      <c r="F51" s="86" t="e">
        <f t="shared" si="2"/>
        <v>#N/A</v>
      </c>
      <c r="G51" s="87" t="e">
        <f t="shared" si="3"/>
        <v>#N/A</v>
      </c>
      <c r="H51" s="15" t="str">
        <f t="shared" si="4"/>
        <v/>
      </c>
      <c r="I51" s="9"/>
      <c r="J51" s="80"/>
      <c r="K51" s="71"/>
      <c r="L51" s="71"/>
      <c r="M51" s="71"/>
      <c r="N51" s="71"/>
      <c r="O51" s="38"/>
      <c r="P51" s="38"/>
      <c r="Q51" s="37"/>
      <c r="R51" s="38"/>
      <c r="S51" s="38"/>
      <c r="T51" s="37"/>
      <c r="U51" s="38"/>
    </row>
    <row r="52" spans="1:24" ht="15.75" thickBot="1" x14ac:dyDescent="0.3">
      <c r="A52" s="15">
        <v>40</v>
      </c>
      <c r="B52" s="121"/>
      <c r="C52" s="115"/>
      <c r="D52" s="84"/>
      <c r="E52" s="86" t="e">
        <f t="shared" si="1"/>
        <v>#N/A</v>
      </c>
      <c r="F52" s="86" t="e">
        <f t="shared" si="2"/>
        <v>#N/A</v>
      </c>
      <c r="G52" s="87" t="e">
        <f t="shared" si="3"/>
        <v>#N/A</v>
      </c>
      <c r="H52" s="15" t="str">
        <f t="shared" si="4"/>
        <v/>
      </c>
      <c r="I52" s="9" t="s">
        <v>319</v>
      </c>
      <c r="J52" s="80"/>
      <c r="K52" s="9"/>
      <c r="L52" s="9"/>
      <c r="M52" s="71"/>
      <c r="N52" s="71"/>
      <c r="O52" s="38"/>
      <c r="P52" s="38"/>
      <c r="Q52" s="37"/>
      <c r="R52" s="38"/>
      <c r="S52" s="70"/>
      <c r="T52" s="37"/>
      <c r="U52" s="38"/>
      <c r="V52" s="81"/>
      <c r="W52" s="81"/>
      <c r="X52" s="81"/>
    </row>
    <row r="53" spans="1:24" ht="15.75" thickBot="1" x14ac:dyDescent="0.3">
      <c r="A53" s="15">
        <v>41</v>
      </c>
      <c r="B53" s="121"/>
      <c r="C53" s="115"/>
      <c r="D53" s="84"/>
      <c r="E53" s="86" t="e">
        <f t="shared" si="1"/>
        <v>#N/A</v>
      </c>
      <c r="F53" s="86" t="e">
        <f t="shared" si="2"/>
        <v>#N/A</v>
      </c>
      <c r="G53" s="87" t="e">
        <f t="shared" si="3"/>
        <v>#N/A</v>
      </c>
      <c r="H53" s="15" t="str">
        <f t="shared" si="4"/>
        <v/>
      </c>
      <c r="I53" s="9" t="s">
        <v>0</v>
      </c>
      <c r="J53" s="80"/>
      <c r="K53" s="9"/>
      <c r="L53" s="9"/>
      <c r="M53" s="71"/>
      <c r="N53" s="71"/>
      <c r="O53" s="38"/>
      <c r="P53" s="38"/>
      <c r="Q53" s="37"/>
      <c r="R53" s="38"/>
      <c r="S53" s="70"/>
      <c r="T53" s="37"/>
      <c r="U53" s="38"/>
      <c r="V53" s="81"/>
      <c r="W53" s="81"/>
      <c r="X53" s="81"/>
    </row>
    <row r="54" spans="1:24" ht="15.75" thickBot="1" x14ac:dyDescent="0.3">
      <c r="A54" s="15">
        <v>42</v>
      </c>
      <c r="B54" s="121"/>
      <c r="C54" s="115"/>
      <c r="D54" s="84"/>
      <c r="E54" s="86" t="e">
        <f t="shared" si="1"/>
        <v>#N/A</v>
      </c>
      <c r="F54" s="86" t="e">
        <f t="shared" si="2"/>
        <v>#N/A</v>
      </c>
      <c r="G54" s="87" t="e">
        <f t="shared" si="3"/>
        <v>#N/A</v>
      </c>
      <c r="H54" s="15" t="str">
        <f t="shared" si="4"/>
        <v/>
      </c>
      <c r="I54" s="9"/>
      <c r="J54" s="80"/>
      <c r="K54" s="9"/>
      <c r="L54" s="9"/>
      <c r="M54" s="71"/>
      <c r="N54" s="71"/>
      <c r="O54" s="38"/>
      <c r="P54" s="38"/>
      <c r="Q54" s="37"/>
      <c r="R54" s="38"/>
      <c r="S54" s="70"/>
      <c r="T54" s="37"/>
      <c r="U54" s="38"/>
      <c r="V54" s="81"/>
      <c r="W54" s="81"/>
      <c r="X54" s="81"/>
    </row>
    <row r="55" spans="1:24" ht="15.75" thickBot="1" x14ac:dyDescent="0.3">
      <c r="A55" s="15">
        <v>43</v>
      </c>
      <c r="B55" s="121"/>
      <c r="C55" s="115"/>
      <c r="D55" s="84"/>
      <c r="E55" s="86" t="e">
        <f t="shared" si="1"/>
        <v>#N/A</v>
      </c>
      <c r="F55" s="86" t="e">
        <f t="shared" si="2"/>
        <v>#N/A</v>
      </c>
      <c r="G55" s="87" t="e">
        <f t="shared" si="3"/>
        <v>#N/A</v>
      </c>
      <c r="H55" s="15" t="str">
        <f t="shared" si="4"/>
        <v/>
      </c>
      <c r="I55" s="71"/>
      <c r="J55" s="80"/>
      <c r="K55" s="9"/>
      <c r="L55" s="9"/>
      <c r="M55" s="71"/>
      <c r="N55" s="71"/>
      <c r="O55" s="38"/>
      <c r="P55" s="38"/>
      <c r="Q55" s="37"/>
      <c r="R55" s="38"/>
      <c r="S55" s="70"/>
      <c r="T55" s="37"/>
      <c r="U55" s="38"/>
      <c r="V55" s="81"/>
      <c r="W55" s="81"/>
      <c r="X55" s="81"/>
    </row>
    <row r="56" spans="1:24" ht="15.75" thickBot="1" x14ac:dyDescent="0.3">
      <c r="A56" s="15">
        <v>44</v>
      </c>
      <c r="B56" s="121"/>
      <c r="C56" s="115"/>
      <c r="D56" s="84"/>
      <c r="E56" s="86" t="e">
        <f t="shared" si="1"/>
        <v>#N/A</v>
      </c>
      <c r="F56" s="86" t="e">
        <f t="shared" si="2"/>
        <v>#N/A</v>
      </c>
      <c r="G56" s="87" t="e">
        <f t="shared" si="3"/>
        <v>#N/A</v>
      </c>
      <c r="H56" s="15" t="str">
        <f t="shared" si="4"/>
        <v/>
      </c>
      <c r="I56" s="71"/>
      <c r="J56" s="79"/>
      <c r="K56" s="79"/>
      <c r="L56" s="79"/>
      <c r="M56" s="80"/>
      <c r="N56" s="80"/>
      <c r="O56" s="70"/>
      <c r="P56" s="70"/>
      <c r="Q56" s="37"/>
      <c r="R56" s="38"/>
      <c r="S56" s="70"/>
      <c r="T56" s="37"/>
      <c r="U56" s="38"/>
      <c r="V56" s="81"/>
      <c r="W56" s="81"/>
      <c r="X56" s="81"/>
    </row>
    <row r="57" spans="1:24" ht="15.75" thickBot="1" x14ac:dyDescent="0.3">
      <c r="A57" s="15">
        <v>45</v>
      </c>
      <c r="B57" s="121"/>
      <c r="C57" s="115"/>
      <c r="D57" s="84"/>
      <c r="E57" s="86" t="e">
        <f t="shared" si="1"/>
        <v>#N/A</v>
      </c>
      <c r="F57" s="86" t="e">
        <f t="shared" si="2"/>
        <v>#N/A</v>
      </c>
      <c r="G57" s="87" t="e">
        <f t="shared" si="3"/>
        <v>#N/A</v>
      </c>
      <c r="H57" s="15" t="str">
        <f t="shared" si="4"/>
        <v/>
      </c>
      <c r="I57" s="71"/>
      <c r="J57" s="80"/>
      <c r="K57" s="80"/>
      <c r="L57" s="80"/>
      <c r="M57" s="80"/>
      <c r="N57" s="80"/>
      <c r="O57" s="70"/>
      <c r="P57" s="70"/>
      <c r="Q57" s="37"/>
      <c r="R57" s="38"/>
      <c r="S57" s="70"/>
      <c r="T57" s="37"/>
      <c r="U57" s="38"/>
      <c r="V57" s="81"/>
      <c r="W57" s="81"/>
      <c r="X57" s="81"/>
    </row>
    <row r="58" spans="1:24" ht="15.75" thickBot="1" x14ac:dyDescent="0.3">
      <c r="A58" s="15">
        <v>46</v>
      </c>
      <c r="B58" s="121"/>
      <c r="C58" s="115"/>
      <c r="D58" s="84"/>
      <c r="E58" s="86" t="e">
        <f t="shared" si="1"/>
        <v>#N/A</v>
      </c>
      <c r="F58" s="86" t="e">
        <f t="shared" si="2"/>
        <v>#N/A</v>
      </c>
      <c r="G58" s="87" t="e">
        <f t="shared" si="3"/>
        <v>#N/A</v>
      </c>
      <c r="H58" s="15" t="str">
        <f t="shared" si="4"/>
        <v/>
      </c>
      <c r="I58" s="71"/>
      <c r="J58" s="80"/>
      <c r="K58" s="80"/>
      <c r="L58" s="80"/>
      <c r="M58" s="80"/>
      <c r="N58" s="80"/>
      <c r="O58" s="70"/>
      <c r="P58" s="70"/>
      <c r="Q58" s="37"/>
      <c r="R58" s="38"/>
      <c r="S58" s="70"/>
      <c r="T58" s="37"/>
      <c r="U58" s="38"/>
      <c r="V58" s="81"/>
      <c r="W58" s="81"/>
      <c r="X58" s="81"/>
    </row>
    <row r="59" spans="1:24" ht="15.75" thickBot="1" x14ac:dyDescent="0.3">
      <c r="A59" s="15">
        <v>47</v>
      </c>
      <c r="B59" s="121"/>
      <c r="C59" s="115"/>
      <c r="D59" s="84"/>
      <c r="E59" s="86" t="e">
        <f t="shared" si="1"/>
        <v>#N/A</v>
      </c>
      <c r="F59" s="86" t="e">
        <f t="shared" si="2"/>
        <v>#N/A</v>
      </c>
      <c r="G59" s="87" t="e">
        <f t="shared" si="3"/>
        <v>#N/A</v>
      </c>
      <c r="H59" s="15" t="str">
        <f t="shared" si="4"/>
        <v/>
      </c>
      <c r="I59" s="71"/>
      <c r="J59" s="80"/>
      <c r="K59" s="80"/>
      <c r="L59" s="80"/>
      <c r="M59" s="80"/>
      <c r="N59" s="80"/>
      <c r="O59" s="70"/>
      <c r="P59" s="70"/>
      <c r="Q59" s="37"/>
      <c r="R59" s="38"/>
      <c r="S59" s="70"/>
      <c r="T59" s="37"/>
      <c r="U59" s="38"/>
      <c r="V59" s="81"/>
      <c r="W59" s="81"/>
      <c r="X59" s="81"/>
    </row>
    <row r="60" spans="1:24" ht="15.75" thickBot="1" x14ac:dyDescent="0.3">
      <c r="A60" s="15">
        <v>48</v>
      </c>
      <c r="B60" s="121"/>
      <c r="C60" s="115"/>
      <c r="D60" s="84"/>
      <c r="E60" s="86" t="e">
        <f t="shared" si="1"/>
        <v>#N/A</v>
      </c>
      <c r="F60" s="86" t="e">
        <f t="shared" si="2"/>
        <v>#N/A</v>
      </c>
      <c r="G60" s="87" t="e">
        <f t="shared" si="3"/>
        <v>#N/A</v>
      </c>
      <c r="H60" s="15" t="str">
        <f t="shared" si="4"/>
        <v/>
      </c>
      <c r="I60" s="259"/>
      <c r="J60" s="259"/>
      <c r="K60" s="137"/>
      <c r="L60" s="70"/>
      <c r="M60" s="80"/>
      <c r="N60" s="80"/>
      <c r="O60" s="70"/>
      <c r="P60" s="70"/>
      <c r="Q60" s="37"/>
      <c r="R60" s="38"/>
      <c r="S60" s="70"/>
      <c r="T60" s="37"/>
      <c r="U60" s="38"/>
      <c r="V60" s="81"/>
      <c r="W60" s="81"/>
      <c r="X60" s="81"/>
    </row>
    <row r="61" spans="1:24" ht="15.75" thickBot="1" x14ac:dyDescent="0.3">
      <c r="A61" s="15">
        <v>49</v>
      </c>
      <c r="B61" s="121"/>
      <c r="C61" s="115"/>
      <c r="D61" s="84"/>
      <c r="E61" s="86" t="e">
        <f t="shared" si="1"/>
        <v>#N/A</v>
      </c>
      <c r="F61" s="86" t="e">
        <f t="shared" si="2"/>
        <v>#N/A</v>
      </c>
      <c r="G61" s="87" t="e">
        <f t="shared" si="3"/>
        <v>#N/A</v>
      </c>
      <c r="H61" s="15" t="str">
        <f t="shared" si="4"/>
        <v/>
      </c>
      <c r="I61" s="71"/>
      <c r="J61" s="80"/>
      <c r="K61" s="71"/>
      <c r="L61" s="70"/>
      <c r="M61" s="80"/>
      <c r="N61" s="80"/>
      <c r="O61" s="70"/>
      <c r="P61" s="70"/>
      <c r="Q61" s="37"/>
      <c r="R61" s="38"/>
      <c r="S61" s="70"/>
      <c r="T61" s="37"/>
      <c r="U61" s="38"/>
      <c r="V61" s="81"/>
      <c r="W61" s="81"/>
      <c r="X61" s="81"/>
    </row>
    <row r="62" spans="1:24" ht="15.75" thickBot="1" x14ac:dyDescent="0.3">
      <c r="A62" s="15">
        <v>50</v>
      </c>
      <c r="B62" s="121"/>
      <c r="C62" s="115"/>
      <c r="D62" s="84"/>
      <c r="E62" s="86" t="e">
        <f t="shared" si="1"/>
        <v>#N/A</v>
      </c>
      <c r="F62" s="86" t="e">
        <f t="shared" si="2"/>
        <v>#N/A</v>
      </c>
      <c r="G62" s="87" t="e">
        <f t="shared" si="3"/>
        <v>#N/A</v>
      </c>
      <c r="H62" s="15" t="str">
        <f t="shared" si="4"/>
        <v/>
      </c>
      <c r="I62" s="71"/>
      <c r="J62" s="80"/>
      <c r="K62" s="80"/>
      <c r="L62" s="80"/>
      <c r="M62" s="80"/>
      <c r="N62" s="80"/>
      <c r="O62" s="70"/>
      <c r="P62" s="70"/>
      <c r="Q62" s="37"/>
      <c r="R62" s="38"/>
      <c r="S62" s="70"/>
      <c r="T62" s="37"/>
      <c r="U62" s="38"/>
      <c r="V62" s="81"/>
      <c r="W62" s="81"/>
      <c r="X62" s="81"/>
    </row>
    <row r="63" spans="1:24" ht="15.75" thickBot="1" x14ac:dyDescent="0.3">
      <c r="A63" s="15">
        <v>51</v>
      </c>
      <c r="B63" s="121"/>
      <c r="C63" s="115"/>
      <c r="D63" s="84"/>
      <c r="E63" s="86" t="e">
        <f t="shared" si="1"/>
        <v>#N/A</v>
      </c>
      <c r="F63" s="86" t="e">
        <f t="shared" si="2"/>
        <v>#N/A</v>
      </c>
      <c r="G63" s="87" t="e">
        <f t="shared" si="3"/>
        <v>#N/A</v>
      </c>
      <c r="H63" s="15" t="str">
        <f t="shared" si="4"/>
        <v/>
      </c>
      <c r="I63" s="71"/>
      <c r="J63" s="80"/>
      <c r="K63" s="80"/>
      <c r="L63" s="80"/>
      <c r="M63" s="80"/>
      <c r="N63" s="80"/>
      <c r="O63" s="70"/>
      <c r="P63" s="70"/>
      <c r="Q63" s="37"/>
      <c r="R63" s="38"/>
      <c r="S63" s="70"/>
      <c r="T63" s="37"/>
      <c r="U63" s="38"/>
      <c r="V63" s="81"/>
      <c r="W63" s="81"/>
      <c r="X63" s="81"/>
    </row>
    <row r="64" spans="1:24" ht="15.75" thickBot="1" x14ac:dyDescent="0.3">
      <c r="A64" s="15">
        <v>52</v>
      </c>
      <c r="B64" s="121"/>
      <c r="C64" s="115"/>
      <c r="D64" s="84"/>
      <c r="E64" s="86" t="e">
        <f t="shared" si="1"/>
        <v>#N/A</v>
      </c>
      <c r="F64" s="86" t="e">
        <f t="shared" si="2"/>
        <v>#N/A</v>
      </c>
      <c r="G64" s="87" t="e">
        <f t="shared" si="3"/>
        <v>#N/A</v>
      </c>
      <c r="H64" s="15" t="str">
        <f t="shared" si="4"/>
        <v/>
      </c>
      <c r="I64" s="71"/>
      <c r="J64" s="71"/>
      <c r="K64" s="80"/>
      <c r="L64" s="80"/>
      <c r="M64" s="80"/>
      <c r="N64" s="80"/>
      <c r="O64" s="70"/>
      <c r="P64" s="70"/>
      <c r="Q64" s="37"/>
      <c r="R64" s="38"/>
      <c r="S64" s="70"/>
      <c r="T64" s="37"/>
      <c r="U64" s="38"/>
      <c r="V64" s="81"/>
      <c r="W64" s="81"/>
      <c r="X64" s="81"/>
    </row>
    <row r="65" spans="1:24" ht="15.75" thickBot="1" x14ac:dyDescent="0.3">
      <c r="A65" s="15">
        <v>53</v>
      </c>
      <c r="B65" s="121"/>
      <c r="C65" s="115"/>
      <c r="D65" s="84"/>
      <c r="E65" s="86" t="e">
        <f t="shared" si="1"/>
        <v>#N/A</v>
      </c>
      <c r="F65" s="86" t="e">
        <f t="shared" si="2"/>
        <v>#N/A</v>
      </c>
      <c r="G65" s="87" t="e">
        <f t="shared" si="3"/>
        <v>#N/A</v>
      </c>
      <c r="H65" s="15" t="str">
        <f t="shared" si="4"/>
        <v/>
      </c>
      <c r="I65" s="71"/>
      <c r="J65" s="71"/>
      <c r="K65" s="80"/>
      <c r="L65" s="80"/>
      <c r="M65" s="80"/>
      <c r="N65" s="80"/>
      <c r="O65" s="70"/>
      <c r="P65" s="70"/>
      <c r="Q65" s="37"/>
      <c r="R65" s="38"/>
      <c r="S65" s="70"/>
      <c r="T65" s="37"/>
      <c r="U65" s="38"/>
      <c r="V65" s="81"/>
      <c r="W65" s="81"/>
      <c r="X65" s="81"/>
    </row>
    <row r="66" spans="1:24" ht="15.75" thickBot="1" x14ac:dyDescent="0.3">
      <c r="A66" s="15">
        <v>54</v>
      </c>
      <c r="B66" s="121"/>
      <c r="C66" s="117"/>
      <c r="D66" s="84"/>
      <c r="E66" s="86" t="e">
        <f t="shared" si="1"/>
        <v>#N/A</v>
      </c>
      <c r="F66" s="86" t="e">
        <f t="shared" si="2"/>
        <v>#N/A</v>
      </c>
      <c r="G66" s="87" t="e">
        <f t="shared" si="3"/>
        <v>#N/A</v>
      </c>
      <c r="H66" s="15" t="str">
        <f t="shared" si="4"/>
        <v/>
      </c>
      <c r="I66" s="71"/>
      <c r="J66" s="71"/>
      <c r="K66" s="80"/>
      <c r="L66" s="80"/>
      <c r="M66" s="80"/>
      <c r="N66" s="80"/>
      <c r="O66" s="70"/>
      <c r="P66" s="70"/>
      <c r="Q66" s="37"/>
      <c r="R66" s="38"/>
      <c r="S66" s="70"/>
      <c r="T66" s="37"/>
      <c r="U66" s="38"/>
      <c r="V66" s="81"/>
      <c r="W66" s="81"/>
      <c r="X66" s="81"/>
    </row>
    <row r="67" spans="1:24" ht="15.75" thickBot="1" x14ac:dyDescent="0.3">
      <c r="A67" s="15">
        <v>55</v>
      </c>
      <c r="B67" s="121"/>
      <c r="C67" s="117"/>
      <c r="D67" s="84"/>
      <c r="E67" s="86" t="e">
        <f t="shared" si="1"/>
        <v>#N/A</v>
      </c>
      <c r="F67" s="86" t="e">
        <f t="shared" si="2"/>
        <v>#N/A</v>
      </c>
      <c r="G67" s="87" t="e">
        <f t="shared" si="3"/>
        <v>#N/A</v>
      </c>
      <c r="H67" s="15" t="str">
        <f t="shared" si="4"/>
        <v/>
      </c>
      <c r="I67" s="71"/>
      <c r="J67" s="71"/>
      <c r="K67" s="80"/>
      <c r="L67" s="80"/>
      <c r="M67" s="80"/>
      <c r="N67" s="80"/>
      <c r="O67" s="70"/>
      <c r="P67" s="70"/>
      <c r="Q67" s="37"/>
      <c r="R67" s="38"/>
      <c r="S67" s="70"/>
      <c r="T67" s="37"/>
      <c r="U67" s="38"/>
      <c r="V67" s="81"/>
      <c r="W67" s="81"/>
      <c r="X67" s="81"/>
    </row>
    <row r="68" spans="1:24" ht="15.75" thickBot="1" x14ac:dyDescent="0.3">
      <c r="A68" s="15">
        <v>56</v>
      </c>
      <c r="B68" s="121"/>
      <c r="C68" s="117"/>
      <c r="D68" s="84"/>
      <c r="E68" s="86" t="e">
        <f t="shared" si="1"/>
        <v>#N/A</v>
      </c>
      <c r="F68" s="86" t="e">
        <f t="shared" si="2"/>
        <v>#N/A</v>
      </c>
      <c r="G68" s="87" t="e">
        <f t="shared" si="3"/>
        <v>#N/A</v>
      </c>
      <c r="H68" s="15" t="str">
        <f t="shared" si="4"/>
        <v/>
      </c>
      <c r="I68" s="71"/>
      <c r="J68" s="71"/>
      <c r="K68" s="80"/>
      <c r="L68" s="80"/>
      <c r="M68" s="80"/>
      <c r="N68" s="80"/>
      <c r="O68" s="70"/>
      <c r="P68" s="70"/>
      <c r="Q68" s="37"/>
      <c r="R68" s="38"/>
      <c r="S68" s="70"/>
      <c r="T68" s="37"/>
      <c r="U68" s="38"/>
      <c r="V68" s="81"/>
      <c r="W68" s="81"/>
      <c r="X68" s="81"/>
    </row>
    <row r="69" spans="1:24" ht="15.75" thickBot="1" x14ac:dyDescent="0.3">
      <c r="A69" s="15">
        <v>57</v>
      </c>
      <c r="B69" s="121"/>
      <c r="C69" s="117"/>
      <c r="D69" s="84"/>
      <c r="E69" s="86" t="e">
        <f t="shared" si="1"/>
        <v>#N/A</v>
      </c>
      <c r="F69" s="86" t="e">
        <f t="shared" si="2"/>
        <v>#N/A</v>
      </c>
      <c r="G69" s="87" t="e">
        <f t="shared" si="3"/>
        <v>#N/A</v>
      </c>
      <c r="H69" s="15" t="str">
        <f t="shared" si="4"/>
        <v/>
      </c>
      <c r="I69" s="71"/>
      <c r="J69" s="71"/>
      <c r="K69" s="80"/>
      <c r="L69" s="80"/>
      <c r="M69" s="80"/>
      <c r="N69" s="80"/>
      <c r="O69" s="70"/>
      <c r="P69" s="70"/>
      <c r="Q69" s="37"/>
      <c r="R69" s="38"/>
      <c r="S69" s="70"/>
      <c r="T69" s="37"/>
      <c r="U69" s="38"/>
      <c r="V69" s="81"/>
      <c r="W69" s="81"/>
      <c r="X69" s="81"/>
    </row>
    <row r="70" spans="1:24" ht="15.75" thickBot="1" x14ac:dyDescent="0.3">
      <c r="A70" s="15">
        <v>58</v>
      </c>
      <c r="B70" s="121"/>
      <c r="C70" s="117"/>
      <c r="D70" s="84"/>
      <c r="E70" s="86" t="e">
        <f t="shared" si="1"/>
        <v>#N/A</v>
      </c>
      <c r="F70" s="86" t="e">
        <f t="shared" si="2"/>
        <v>#N/A</v>
      </c>
      <c r="G70" s="87" t="e">
        <f t="shared" si="3"/>
        <v>#N/A</v>
      </c>
      <c r="H70" s="15" t="str">
        <f t="shared" si="4"/>
        <v/>
      </c>
      <c r="I70" s="71"/>
      <c r="J70" s="71"/>
      <c r="K70" s="80"/>
      <c r="L70" s="80"/>
      <c r="M70" s="80"/>
      <c r="N70" s="80"/>
      <c r="O70" s="70"/>
      <c r="P70" s="70"/>
      <c r="Q70" s="37"/>
      <c r="R70" s="38"/>
      <c r="S70" s="70"/>
      <c r="T70" s="37"/>
      <c r="U70" s="38"/>
      <c r="V70" s="81"/>
      <c r="W70" s="81"/>
      <c r="X70" s="81"/>
    </row>
    <row r="71" spans="1:24" ht="15.75" thickBot="1" x14ac:dyDescent="0.3">
      <c r="A71" s="15">
        <v>59</v>
      </c>
      <c r="B71" s="121"/>
      <c r="C71" s="117"/>
      <c r="D71" s="84"/>
      <c r="E71" s="86" t="e">
        <f t="shared" si="1"/>
        <v>#N/A</v>
      </c>
      <c r="F71" s="86" t="e">
        <f t="shared" si="2"/>
        <v>#N/A</v>
      </c>
      <c r="G71" s="87" t="e">
        <f t="shared" si="3"/>
        <v>#N/A</v>
      </c>
      <c r="H71" s="15" t="str">
        <f t="shared" si="4"/>
        <v/>
      </c>
      <c r="I71" s="71"/>
      <c r="J71" s="71"/>
      <c r="K71" s="80"/>
      <c r="L71" s="80"/>
      <c r="M71" s="80"/>
      <c r="N71" s="80"/>
      <c r="O71" s="70"/>
      <c r="P71" s="70"/>
      <c r="Q71" s="37"/>
      <c r="R71" s="38"/>
      <c r="S71" s="70"/>
      <c r="T71" s="37"/>
      <c r="U71" s="38"/>
      <c r="V71" s="81"/>
      <c r="W71" s="81"/>
      <c r="X71" s="81"/>
    </row>
    <row r="72" spans="1:24" ht="15.75" thickBot="1" x14ac:dyDescent="0.3">
      <c r="A72" s="15">
        <v>60</v>
      </c>
      <c r="B72" s="121"/>
      <c r="C72" s="117"/>
      <c r="D72" s="84"/>
      <c r="E72" s="86" t="e">
        <f t="shared" si="1"/>
        <v>#N/A</v>
      </c>
      <c r="F72" s="86" t="e">
        <f t="shared" si="2"/>
        <v>#N/A</v>
      </c>
      <c r="G72" s="87" t="e">
        <f t="shared" si="3"/>
        <v>#N/A</v>
      </c>
      <c r="H72" s="15" t="str">
        <f t="shared" si="4"/>
        <v/>
      </c>
      <c r="I72" s="71"/>
      <c r="J72" s="71"/>
      <c r="K72" s="80"/>
      <c r="L72" s="80"/>
      <c r="M72" s="80"/>
      <c r="N72" s="80"/>
      <c r="O72" s="70"/>
      <c r="P72" s="70"/>
      <c r="Q72" s="37"/>
      <c r="R72" s="38"/>
      <c r="S72" s="70"/>
      <c r="T72" s="37"/>
      <c r="U72" s="38"/>
      <c r="V72" s="81"/>
      <c r="W72" s="81"/>
      <c r="X72" s="81"/>
    </row>
    <row r="73" spans="1:24" ht="15.75" thickBot="1" x14ac:dyDescent="0.3">
      <c r="A73" s="15">
        <v>61</v>
      </c>
      <c r="B73" s="121"/>
      <c r="C73" s="117"/>
      <c r="D73" s="84"/>
      <c r="E73" s="86" t="e">
        <f t="shared" si="1"/>
        <v>#N/A</v>
      </c>
      <c r="F73" s="86" t="e">
        <f t="shared" si="2"/>
        <v>#N/A</v>
      </c>
      <c r="G73" s="87" t="e">
        <f t="shared" si="3"/>
        <v>#N/A</v>
      </c>
      <c r="H73" s="15" t="str">
        <f t="shared" si="4"/>
        <v/>
      </c>
      <c r="I73" s="71"/>
      <c r="J73" s="71"/>
      <c r="K73" s="80"/>
      <c r="L73" s="80"/>
      <c r="M73" s="80"/>
      <c r="N73" s="80"/>
      <c r="O73" s="70"/>
      <c r="P73" s="70"/>
      <c r="Q73" s="37"/>
      <c r="R73" s="38"/>
      <c r="S73" s="70"/>
      <c r="T73" s="37"/>
      <c r="U73" s="38"/>
      <c r="V73" s="81"/>
      <c r="W73" s="81"/>
      <c r="X73" s="81"/>
    </row>
    <row r="74" spans="1:24" ht="15.75" thickBot="1" x14ac:dyDescent="0.3">
      <c r="A74" s="15">
        <v>62</v>
      </c>
      <c r="B74" s="121"/>
      <c r="C74" s="117"/>
      <c r="D74" s="84"/>
      <c r="E74" s="86" t="e">
        <f t="shared" si="1"/>
        <v>#N/A</v>
      </c>
      <c r="F74" s="86" t="e">
        <f t="shared" si="2"/>
        <v>#N/A</v>
      </c>
      <c r="G74" s="87" t="e">
        <f t="shared" si="3"/>
        <v>#N/A</v>
      </c>
      <c r="H74" s="15" t="str">
        <f t="shared" si="4"/>
        <v/>
      </c>
      <c r="I74" s="71"/>
      <c r="J74" s="71"/>
      <c r="K74" s="80"/>
      <c r="L74" s="80"/>
      <c r="M74" s="80"/>
      <c r="N74" s="80"/>
      <c r="O74" s="70"/>
      <c r="P74" s="70"/>
      <c r="Q74" s="37"/>
      <c r="R74" s="38"/>
      <c r="S74" s="70"/>
      <c r="T74" s="37"/>
      <c r="U74" s="38"/>
      <c r="V74" s="81"/>
      <c r="W74" s="81"/>
      <c r="X74" s="81"/>
    </row>
    <row r="75" spans="1:24" ht="15.75" thickBot="1" x14ac:dyDescent="0.3">
      <c r="A75" s="15">
        <v>63</v>
      </c>
      <c r="B75" s="121"/>
      <c r="C75" s="117"/>
      <c r="D75" s="84"/>
      <c r="E75" s="86" t="e">
        <f t="shared" si="1"/>
        <v>#N/A</v>
      </c>
      <c r="F75" s="86" t="e">
        <f t="shared" si="2"/>
        <v>#N/A</v>
      </c>
      <c r="G75" s="87" t="e">
        <f t="shared" si="3"/>
        <v>#N/A</v>
      </c>
      <c r="H75" s="15" t="str">
        <f t="shared" si="4"/>
        <v/>
      </c>
      <c r="I75" s="71"/>
      <c r="J75" s="71"/>
      <c r="K75" s="80"/>
      <c r="L75" s="80"/>
      <c r="M75" s="80"/>
      <c r="N75" s="80"/>
      <c r="O75" s="70"/>
      <c r="P75" s="70"/>
      <c r="Q75" s="37"/>
      <c r="R75" s="38"/>
      <c r="S75" s="70"/>
      <c r="T75" s="37"/>
      <c r="U75" s="38"/>
      <c r="V75" s="81"/>
      <c r="W75" s="81"/>
      <c r="X75" s="81"/>
    </row>
    <row r="76" spans="1:24" ht="15.75" thickBot="1" x14ac:dyDescent="0.3">
      <c r="A76" s="15">
        <v>64</v>
      </c>
      <c r="B76" s="121"/>
      <c r="C76" s="117"/>
      <c r="D76" s="84"/>
      <c r="E76" s="86" t="e">
        <f t="shared" si="1"/>
        <v>#N/A</v>
      </c>
      <c r="F76" s="86" t="e">
        <f t="shared" si="2"/>
        <v>#N/A</v>
      </c>
      <c r="G76" s="87" t="e">
        <f t="shared" si="3"/>
        <v>#N/A</v>
      </c>
      <c r="H76" s="15" t="str">
        <f t="shared" si="4"/>
        <v/>
      </c>
      <c r="I76" s="71"/>
      <c r="J76" s="71"/>
      <c r="K76" s="80"/>
      <c r="L76" s="80"/>
      <c r="M76" s="80"/>
      <c r="N76" s="80"/>
      <c r="O76" s="70"/>
      <c r="P76" s="70"/>
      <c r="Q76" s="37"/>
      <c r="R76" s="38"/>
      <c r="S76" s="70"/>
      <c r="T76" s="37"/>
      <c r="U76" s="38"/>
      <c r="V76" s="81"/>
      <c r="W76" s="81"/>
      <c r="X76" s="81"/>
    </row>
    <row r="77" spans="1:24" ht="15.75" thickBot="1" x14ac:dyDescent="0.3">
      <c r="A77" s="15">
        <v>65</v>
      </c>
      <c r="B77" s="121"/>
      <c r="C77" s="117"/>
      <c r="D77" s="84"/>
      <c r="E77" s="86" t="e">
        <f t="shared" si="1"/>
        <v>#N/A</v>
      </c>
      <c r="F77" s="86" t="e">
        <f t="shared" si="2"/>
        <v>#N/A</v>
      </c>
      <c r="G77" s="87" t="e">
        <f t="shared" si="3"/>
        <v>#N/A</v>
      </c>
      <c r="H77" s="15" t="str">
        <f t="shared" ref="H77:H111" si="5">IF(ISNUMBER(E77),A77,"")</f>
        <v/>
      </c>
      <c r="I77" s="71"/>
      <c r="J77" s="71"/>
      <c r="K77" s="80"/>
      <c r="L77" s="80"/>
      <c r="M77" s="80"/>
      <c r="N77" s="80"/>
      <c r="O77" s="70"/>
      <c r="P77" s="70"/>
      <c r="Q77" s="37"/>
      <c r="R77" s="38"/>
      <c r="S77" s="70"/>
      <c r="T77" s="37"/>
      <c r="U77" s="38"/>
      <c r="V77" s="81"/>
      <c r="W77" s="81"/>
      <c r="X77" s="81"/>
    </row>
    <row r="78" spans="1:24" ht="15.75" thickBot="1" x14ac:dyDescent="0.3">
      <c r="A78" s="15">
        <v>66</v>
      </c>
      <c r="B78" s="121"/>
      <c r="C78" s="117"/>
      <c r="D78" s="84"/>
      <c r="E78" s="86" t="e">
        <f t="shared" ref="E78:E112" si="6">IF(AND(ISNUMBER(D78),D78&gt;=0,ISNUMBER($D$7),$D$7&gt;0,ISNUMBER($D$10),$D$10&gt;0),$D$10*D78/$D$7,NA())</f>
        <v>#N/A</v>
      </c>
      <c r="F78" s="86" t="e">
        <f t="shared" ref="F78:F112" si="7">IF(AND(ISNUMBER(E78),ISNUMBER($D$7),$D$7&gt;0,ISNUMBER($D$8),$D$8&gt;=0,ISNUMBER($D$9),$D$9&gt;0,ISNUMBER($D$10),$D$10&gt;0),$D$10*$D$8,NA())</f>
        <v>#N/A</v>
      </c>
      <c r="G78" s="87" t="e">
        <f t="shared" ref="G78:G112" si="8">IF(AND(ISNUMBER(E78),ISNUMBER($D$7),$D$7&gt;0,ISNUMBER($D$8),$D$8&gt;=0,ISNUMBER($D$9),$D$9&gt;0,ISNUMBER($D$10),$D$10&gt;0),$D$10*($D$8+3*$D$9*SQRT($D$8/$D$7)),NA())</f>
        <v>#N/A</v>
      </c>
      <c r="H78" s="15" t="str">
        <f t="shared" si="5"/>
        <v/>
      </c>
      <c r="I78" s="71"/>
      <c r="J78" s="71"/>
      <c r="K78" s="80"/>
      <c r="L78" s="80"/>
      <c r="M78" s="80"/>
      <c r="N78" s="80"/>
      <c r="O78" s="70"/>
      <c r="P78" s="70"/>
      <c r="Q78" s="37"/>
      <c r="R78" s="38"/>
      <c r="S78" s="70"/>
      <c r="T78" s="37"/>
      <c r="U78" s="38"/>
      <c r="V78" s="81"/>
      <c r="W78" s="81"/>
      <c r="X78" s="81"/>
    </row>
    <row r="79" spans="1:24" ht="15.75" thickBot="1" x14ac:dyDescent="0.3">
      <c r="A79" s="15">
        <v>67</v>
      </c>
      <c r="B79" s="121"/>
      <c r="C79" s="117"/>
      <c r="D79" s="84"/>
      <c r="E79" s="86" t="e">
        <f t="shared" si="6"/>
        <v>#N/A</v>
      </c>
      <c r="F79" s="86" t="e">
        <f t="shared" si="7"/>
        <v>#N/A</v>
      </c>
      <c r="G79" s="87" t="e">
        <f t="shared" si="8"/>
        <v>#N/A</v>
      </c>
      <c r="H79" s="15" t="str">
        <f t="shared" si="5"/>
        <v/>
      </c>
      <c r="I79" s="71"/>
      <c r="J79" s="80"/>
      <c r="K79" s="80"/>
      <c r="L79" s="80"/>
      <c r="M79" s="80"/>
      <c r="N79" s="80"/>
      <c r="O79" s="70"/>
      <c r="P79" s="70"/>
      <c r="Q79" s="37"/>
      <c r="R79" s="38"/>
      <c r="S79" s="70"/>
      <c r="T79" s="37"/>
      <c r="U79" s="38"/>
      <c r="V79" s="81"/>
      <c r="W79" s="81"/>
      <c r="X79" s="81"/>
    </row>
    <row r="80" spans="1:24" ht="15.75" thickBot="1" x14ac:dyDescent="0.3">
      <c r="A80" s="15">
        <v>68</v>
      </c>
      <c r="B80" s="121"/>
      <c r="C80" s="117"/>
      <c r="D80" s="84"/>
      <c r="E80" s="86" t="e">
        <f t="shared" si="6"/>
        <v>#N/A</v>
      </c>
      <c r="F80" s="86" t="e">
        <f t="shared" si="7"/>
        <v>#N/A</v>
      </c>
      <c r="G80" s="87" t="e">
        <f t="shared" si="8"/>
        <v>#N/A</v>
      </c>
      <c r="H80" s="15" t="str">
        <f t="shared" si="5"/>
        <v/>
      </c>
      <c r="I80" s="79"/>
      <c r="J80" s="80"/>
      <c r="K80" s="80"/>
      <c r="L80" s="80"/>
      <c r="M80" s="80"/>
      <c r="N80" s="80"/>
      <c r="O80" s="70"/>
      <c r="P80" s="70"/>
      <c r="Q80" s="37"/>
      <c r="R80" s="38"/>
      <c r="S80" s="70"/>
      <c r="T80" s="37"/>
      <c r="U80" s="38"/>
      <c r="V80" s="81"/>
      <c r="W80" s="81"/>
      <c r="X80" s="81"/>
    </row>
    <row r="81" spans="1:24" ht="15.75" thickBot="1" x14ac:dyDescent="0.3">
      <c r="A81" s="15">
        <v>69</v>
      </c>
      <c r="B81" s="121"/>
      <c r="C81" s="117"/>
      <c r="D81" s="84"/>
      <c r="E81" s="86" t="e">
        <f t="shared" si="6"/>
        <v>#N/A</v>
      </c>
      <c r="F81" s="86" t="e">
        <f t="shared" si="7"/>
        <v>#N/A</v>
      </c>
      <c r="G81" s="87" t="e">
        <f t="shared" si="8"/>
        <v>#N/A</v>
      </c>
      <c r="H81" s="15" t="str">
        <f t="shared" si="5"/>
        <v/>
      </c>
      <c r="I81" s="80"/>
      <c r="J81" s="80"/>
      <c r="K81" s="80"/>
      <c r="L81" s="80"/>
      <c r="M81" s="80"/>
      <c r="N81" s="80"/>
      <c r="O81" s="70"/>
      <c r="P81" s="70"/>
      <c r="Q81" s="37"/>
      <c r="R81" s="38"/>
      <c r="S81" s="70"/>
      <c r="T81" s="37"/>
      <c r="U81" s="38"/>
      <c r="V81" s="81"/>
      <c r="W81" s="81"/>
      <c r="X81" s="81"/>
    </row>
    <row r="82" spans="1:24" ht="15.75" thickBot="1" x14ac:dyDescent="0.3">
      <c r="A82" s="15">
        <v>70</v>
      </c>
      <c r="B82" s="121"/>
      <c r="C82" s="117"/>
      <c r="D82" s="84"/>
      <c r="E82" s="86" t="e">
        <f t="shared" si="6"/>
        <v>#N/A</v>
      </c>
      <c r="F82" s="86" t="e">
        <f t="shared" si="7"/>
        <v>#N/A</v>
      </c>
      <c r="G82" s="87" t="e">
        <f t="shared" si="8"/>
        <v>#N/A</v>
      </c>
      <c r="H82" s="15" t="str">
        <f t="shared" si="5"/>
        <v/>
      </c>
      <c r="I82" s="71"/>
      <c r="J82" s="80"/>
      <c r="K82" s="80"/>
      <c r="L82" s="80"/>
      <c r="M82" s="80"/>
      <c r="N82" s="80"/>
      <c r="O82" s="70"/>
      <c r="P82" s="70"/>
      <c r="Q82" s="37"/>
      <c r="R82" s="38"/>
      <c r="S82" s="70"/>
      <c r="T82" s="37"/>
      <c r="U82" s="38"/>
      <c r="V82" s="81"/>
      <c r="W82" s="81"/>
      <c r="X82" s="81"/>
    </row>
    <row r="83" spans="1:24" ht="15.75" thickBot="1" x14ac:dyDescent="0.3">
      <c r="A83" s="15">
        <v>71</v>
      </c>
      <c r="B83" s="121"/>
      <c r="C83" s="117"/>
      <c r="D83" s="84"/>
      <c r="E83" s="86" t="e">
        <f t="shared" si="6"/>
        <v>#N/A</v>
      </c>
      <c r="F83" s="86" t="e">
        <f t="shared" si="7"/>
        <v>#N/A</v>
      </c>
      <c r="G83" s="87" t="e">
        <f t="shared" si="8"/>
        <v>#N/A</v>
      </c>
      <c r="H83" s="15" t="str">
        <f t="shared" si="5"/>
        <v/>
      </c>
      <c r="I83" s="71"/>
      <c r="J83" s="80"/>
      <c r="K83" s="80"/>
      <c r="L83" s="80"/>
      <c r="M83" s="80"/>
      <c r="N83" s="80"/>
      <c r="O83" s="70"/>
      <c r="P83" s="70"/>
      <c r="Q83" s="37"/>
      <c r="R83" s="38"/>
      <c r="S83" s="70"/>
      <c r="T83" s="37"/>
      <c r="U83" s="38"/>
      <c r="V83" s="81"/>
      <c r="W83" s="81"/>
      <c r="X83" s="81"/>
    </row>
    <row r="84" spans="1:24" ht="15.75" thickBot="1" x14ac:dyDescent="0.3">
      <c r="A84" s="15">
        <v>72</v>
      </c>
      <c r="B84" s="121"/>
      <c r="C84" s="117"/>
      <c r="D84" s="84"/>
      <c r="E84" s="86" t="e">
        <f t="shared" si="6"/>
        <v>#N/A</v>
      </c>
      <c r="F84" s="86" t="e">
        <f t="shared" si="7"/>
        <v>#N/A</v>
      </c>
      <c r="G84" s="87" t="e">
        <f t="shared" si="8"/>
        <v>#N/A</v>
      </c>
      <c r="H84" s="15" t="str">
        <f t="shared" si="5"/>
        <v/>
      </c>
      <c r="I84" s="71"/>
      <c r="J84" s="80"/>
      <c r="K84" s="80"/>
      <c r="L84" s="80"/>
      <c r="M84" s="80"/>
      <c r="N84" s="80"/>
      <c r="O84" s="70"/>
      <c r="P84" s="70"/>
      <c r="Q84" s="37"/>
      <c r="R84" s="38"/>
      <c r="S84" s="70"/>
      <c r="T84" s="37"/>
      <c r="U84" s="38"/>
      <c r="V84" s="81"/>
      <c r="W84" s="81"/>
      <c r="X84" s="81"/>
    </row>
    <row r="85" spans="1:24" ht="15.75" thickBot="1" x14ac:dyDescent="0.3">
      <c r="A85" s="15">
        <v>73</v>
      </c>
      <c r="B85" s="121"/>
      <c r="C85" s="117"/>
      <c r="D85" s="84"/>
      <c r="E85" s="86" t="e">
        <f t="shared" si="6"/>
        <v>#N/A</v>
      </c>
      <c r="F85" s="86" t="e">
        <f t="shared" si="7"/>
        <v>#N/A</v>
      </c>
      <c r="G85" s="87" t="e">
        <f t="shared" si="8"/>
        <v>#N/A</v>
      </c>
      <c r="H85" s="15" t="str">
        <f t="shared" si="5"/>
        <v/>
      </c>
      <c r="I85" s="71"/>
      <c r="J85" s="80"/>
      <c r="K85" s="80"/>
      <c r="L85" s="80"/>
      <c r="M85" s="80"/>
      <c r="N85" s="80"/>
      <c r="O85" s="70"/>
      <c r="P85" s="70"/>
      <c r="Q85" s="37"/>
      <c r="R85" s="38"/>
      <c r="S85" s="70"/>
      <c r="T85" s="37"/>
      <c r="U85" s="38"/>
      <c r="V85" s="81"/>
      <c r="W85" s="81"/>
      <c r="X85" s="81"/>
    </row>
    <row r="86" spans="1:24" ht="15.75" thickBot="1" x14ac:dyDescent="0.3">
      <c r="A86" s="15">
        <v>74</v>
      </c>
      <c r="B86" s="121"/>
      <c r="C86" s="117"/>
      <c r="D86" s="84"/>
      <c r="E86" s="86" t="e">
        <f t="shared" si="6"/>
        <v>#N/A</v>
      </c>
      <c r="F86" s="86" t="e">
        <f t="shared" si="7"/>
        <v>#N/A</v>
      </c>
      <c r="G86" s="87" t="e">
        <f t="shared" si="8"/>
        <v>#N/A</v>
      </c>
      <c r="H86" s="15" t="str">
        <f t="shared" si="5"/>
        <v/>
      </c>
      <c r="I86" s="71"/>
      <c r="J86" s="80"/>
      <c r="K86" s="80"/>
      <c r="L86" s="80"/>
      <c r="M86" s="80"/>
      <c r="N86" s="80"/>
      <c r="O86" s="70"/>
      <c r="P86" s="70"/>
      <c r="Q86" s="37"/>
      <c r="R86" s="38"/>
      <c r="S86" s="70"/>
      <c r="T86" s="37"/>
      <c r="U86" s="38"/>
      <c r="V86" s="81"/>
      <c r="W86" s="81"/>
      <c r="X86" s="81"/>
    </row>
    <row r="87" spans="1:24" ht="15.75" thickBot="1" x14ac:dyDescent="0.3">
      <c r="A87" s="15">
        <v>75</v>
      </c>
      <c r="B87" s="121"/>
      <c r="C87" s="117"/>
      <c r="D87" s="84"/>
      <c r="E87" s="86" t="e">
        <f t="shared" si="6"/>
        <v>#N/A</v>
      </c>
      <c r="F87" s="86" t="e">
        <f t="shared" si="7"/>
        <v>#N/A</v>
      </c>
      <c r="G87" s="87" t="e">
        <f t="shared" si="8"/>
        <v>#N/A</v>
      </c>
      <c r="H87" s="15" t="str">
        <f t="shared" si="5"/>
        <v/>
      </c>
      <c r="I87" s="71"/>
      <c r="J87" s="80"/>
      <c r="K87" s="80"/>
      <c r="L87" s="80"/>
      <c r="M87" s="80"/>
      <c r="N87" s="80"/>
      <c r="O87" s="70"/>
      <c r="P87" s="70"/>
      <c r="Q87" s="37"/>
      <c r="R87" s="38"/>
      <c r="S87" s="70"/>
      <c r="T87" s="37"/>
      <c r="U87" s="38"/>
      <c r="V87" s="81"/>
      <c r="W87" s="81"/>
      <c r="X87" s="81"/>
    </row>
    <row r="88" spans="1:24" ht="15.75" thickBot="1" x14ac:dyDescent="0.3">
      <c r="A88" s="15">
        <v>76</v>
      </c>
      <c r="B88" s="121"/>
      <c r="C88" s="117"/>
      <c r="D88" s="84"/>
      <c r="E88" s="86" t="e">
        <f t="shared" si="6"/>
        <v>#N/A</v>
      </c>
      <c r="F88" s="86" t="e">
        <f t="shared" si="7"/>
        <v>#N/A</v>
      </c>
      <c r="G88" s="87" t="e">
        <f t="shared" si="8"/>
        <v>#N/A</v>
      </c>
      <c r="H88" s="15" t="str">
        <f t="shared" si="5"/>
        <v/>
      </c>
      <c r="I88" s="71"/>
      <c r="J88" s="80"/>
      <c r="K88" s="80"/>
      <c r="L88" s="80"/>
      <c r="M88" s="80"/>
      <c r="N88" s="80"/>
      <c r="O88" s="70"/>
      <c r="P88" s="70"/>
      <c r="Q88" s="37"/>
      <c r="R88" s="38"/>
      <c r="S88" s="70"/>
      <c r="T88" s="37"/>
      <c r="U88" s="38"/>
      <c r="V88" s="81"/>
      <c r="W88" s="81"/>
      <c r="X88" s="81"/>
    </row>
    <row r="89" spans="1:24" ht="15.75" thickBot="1" x14ac:dyDescent="0.3">
      <c r="A89" s="15">
        <v>77</v>
      </c>
      <c r="B89" s="121"/>
      <c r="C89" s="117"/>
      <c r="D89" s="84"/>
      <c r="E89" s="86" t="e">
        <f t="shared" si="6"/>
        <v>#N/A</v>
      </c>
      <c r="F89" s="86" t="e">
        <f t="shared" si="7"/>
        <v>#N/A</v>
      </c>
      <c r="G89" s="87" t="e">
        <f t="shared" si="8"/>
        <v>#N/A</v>
      </c>
      <c r="H89" s="15" t="str">
        <f t="shared" si="5"/>
        <v/>
      </c>
      <c r="I89" s="71"/>
      <c r="J89" s="80"/>
      <c r="K89" s="80"/>
      <c r="L89" s="80"/>
      <c r="M89" s="80"/>
      <c r="N89" s="80"/>
      <c r="O89" s="70"/>
      <c r="P89" s="70"/>
      <c r="Q89" s="37"/>
      <c r="R89" s="38"/>
      <c r="S89" s="70"/>
      <c r="T89" s="37"/>
      <c r="U89" s="38"/>
      <c r="V89" s="81"/>
      <c r="W89" s="81"/>
      <c r="X89" s="81"/>
    </row>
    <row r="90" spans="1:24" ht="15.75" thickBot="1" x14ac:dyDescent="0.3">
      <c r="A90" s="15">
        <v>78</v>
      </c>
      <c r="B90" s="121"/>
      <c r="C90" s="117"/>
      <c r="D90" s="84"/>
      <c r="E90" s="86" t="e">
        <f t="shared" si="6"/>
        <v>#N/A</v>
      </c>
      <c r="F90" s="86" t="e">
        <f t="shared" si="7"/>
        <v>#N/A</v>
      </c>
      <c r="G90" s="87" t="e">
        <f t="shared" si="8"/>
        <v>#N/A</v>
      </c>
      <c r="H90" s="15" t="str">
        <f t="shared" si="5"/>
        <v/>
      </c>
      <c r="I90" s="71"/>
      <c r="J90" s="80"/>
      <c r="K90" s="80"/>
      <c r="L90" s="80"/>
      <c r="M90" s="80"/>
      <c r="N90" s="80"/>
      <c r="O90" s="70"/>
      <c r="P90" s="70"/>
      <c r="Q90" s="37"/>
      <c r="R90" s="38"/>
      <c r="S90" s="70"/>
      <c r="T90" s="37"/>
      <c r="U90" s="38"/>
      <c r="V90" s="81"/>
      <c r="W90" s="81"/>
      <c r="X90" s="81"/>
    </row>
    <row r="91" spans="1:24" ht="15.75" thickBot="1" x14ac:dyDescent="0.3">
      <c r="A91" s="15">
        <v>79</v>
      </c>
      <c r="B91" s="121"/>
      <c r="C91" s="117"/>
      <c r="D91" s="84"/>
      <c r="E91" s="86" t="e">
        <f t="shared" si="6"/>
        <v>#N/A</v>
      </c>
      <c r="F91" s="86" t="e">
        <f t="shared" si="7"/>
        <v>#N/A</v>
      </c>
      <c r="G91" s="87" t="e">
        <f t="shared" si="8"/>
        <v>#N/A</v>
      </c>
      <c r="H91" s="15" t="str">
        <f t="shared" si="5"/>
        <v/>
      </c>
      <c r="I91" s="71"/>
      <c r="J91" s="80"/>
      <c r="K91" s="80"/>
      <c r="L91" s="80"/>
      <c r="M91" s="80"/>
      <c r="N91" s="80"/>
      <c r="O91" s="70"/>
      <c r="P91" s="70"/>
      <c r="Q91" s="37"/>
      <c r="R91" s="38"/>
      <c r="S91" s="70"/>
      <c r="T91" s="37"/>
      <c r="U91" s="38"/>
      <c r="V91" s="81"/>
      <c r="W91" s="81"/>
      <c r="X91" s="81"/>
    </row>
    <row r="92" spans="1:24" ht="15.75" thickBot="1" x14ac:dyDescent="0.3">
      <c r="A92" s="15">
        <v>80</v>
      </c>
      <c r="B92" s="121"/>
      <c r="C92" s="117"/>
      <c r="D92" s="84"/>
      <c r="E92" s="86" t="e">
        <f t="shared" si="6"/>
        <v>#N/A</v>
      </c>
      <c r="F92" s="86" t="e">
        <f t="shared" si="7"/>
        <v>#N/A</v>
      </c>
      <c r="G92" s="87" t="e">
        <f t="shared" si="8"/>
        <v>#N/A</v>
      </c>
      <c r="H92" s="15" t="str">
        <f t="shared" si="5"/>
        <v/>
      </c>
      <c r="I92" s="80"/>
      <c r="J92" s="80"/>
      <c r="K92" s="80"/>
      <c r="L92" s="80"/>
      <c r="M92" s="80"/>
      <c r="N92" s="80"/>
      <c r="O92" s="70"/>
      <c r="P92" s="70"/>
      <c r="Q92" s="37"/>
      <c r="R92" s="38"/>
      <c r="S92" s="70"/>
      <c r="T92" s="37"/>
      <c r="U92" s="38"/>
      <c r="V92" s="81"/>
      <c r="W92" s="81"/>
      <c r="X92" s="81"/>
    </row>
    <row r="93" spans="1:24" ht="15.75" thickBot="1" x14ac:dyDescent="0.3">
      <c r="A93" s="15">
        <v>81</v>
      </c>
      <c r="B93" s="121"/>
      <c r="C93" s="117"/>
      <c r="D93" s="84"/>
      <c r="E93" s="86" t="e">
        <f t="shared" si="6"/>
        <v>#N/A</v>
      </c>
      <c r="F93" s="86" t="e">
        <f t="shared" si="7"/>
        <v>#N/A</v>
      </c>
      <c r="G93" s="87" t="e">
        <f t="shared" si="8"/>
        <v>#N/A</v>
      </c>
      <c r="H93" s="15" t="str">
        <f t="shared" si="5"/>
        <v/>
      </c>
      <c r="I93" s="80"/>
      <c r="J93" s="80"/>
      <c r="K93" s="80"/>
      <c r="L93" s="80"/>
      <c r="M93" s="80"/>
      <c r="N93" s="80"/>
      <c r="O93" s="70"/>
      <c r="P93" s="70"/>
      <c r="Q93" s="37"/>
      <c r="R93" s="38"/>
      <c r="S93" s="70"/>
      <c r="T93" s="37"/>
      <c r="U93" s="38"/>
      <c r="V93" s="81"/>
      <c r="W93" s="81"/>
      <c r="X93" s="81"/>
    </row>
    <row r="94" spans="1:24" ht="15.75" thickBot="1" x14ac:dyDescent="0.3">
      <c r="A94" s="15">
        <v>82</v>
      </c>
      <c r="B94" s="121"/>
      <c r="C94" s="117"/>
      <c r="D94" s="84"/>
      <c r="E94" s="86" t="e">
        <f t="shared" si="6"/>
        <v>#N/A</v>
      </c>
      <c r="F94" s="86" t="e">
        <f t="shared" si="7"/>
        <v>#N/A</v>
      </c>
      <c r="G94" s="87" t="e">
        <f t="shared" si="8"/>
        <v>#N/A</v>
      </c>
      <c r="H94" s="15" t="str">
        <f t="shared" si="5"/>
        <v/>
      </c>
      <c r="I94" s="80"/>
      <c r="J94" s="80"/>
      <c r="K94" s="80"/>
      <c r="L94" s="80"/>
      <c r="M94" s="80"/>
      <c r="N94" s="80"/>
      <c r="O94" s="70"/>
      <c r="P94" s="70"/>
      <c r="Q94" s="37"/>
      <c r="R94" s="38"/>
      <c r="S94" s="70"/>
      <c r="T94" s="37"/>
      <c r="U94" s="38"/>
      <c r="V94" s="81"/>
      <c r="W94" s="81"/>
      <c r="X94" s="81"/>
    </row>
    <row r="95" spans="1:24" ht="15.75" thickBot="1" x14ac:dyDescent="0.3">
      <c r="A95" s="15">
        <v>83</v>
      </c>
      <c r="B95" s="121"/>
      <c r="C95" s="117"/>
      <c r="D95" s="84"/>
      <c r="E95" s="86" t="e">
        <f t="shared" si="6"/>
        <v>#N/A</v>
      </c>
      <c r="F95" s="86" t="e">
        <f t="shared" si="7"/>
        <v>#N/A</v>
      </c>
      <c r="G95" s="87" t="e">
        <f t="shared" si="8"/>
        <v>#N/A</v>
      </c>
      <c r="H95" s="15" t="str">
        <f t="shared" si="5"/>
        <v/>
      </c>
      <c r="I95" s="80"/>
      <c r="J95" s="80"/>
      <c r="K95" s="80"/>
      <c r="L95" s="80"/>
      <c r="M95" s="80"/>
      <c r="N95" s="80"/>
      <c r="O95" s="70"/>
      <c r="P95" s="70"/>
      <c r="Q95" s="37"/>
      <c r="R95" s="38"/>
      <c r="S95" s="70"/>
      <c r="T95" s="37"/>
      <c r="U95" s="38"/>
      <c r="V95" s="81"/>
      <c r="W95" s="81"/>
      <c r="X95" s="81"/>
    </row>
    <row r="96" spans="1:24" ht="15.75" thickBot="1" x14ac:dyDescent="0.3">
      <c r="A96" s="15">
        <v>84</v>
      </c>
      <c r="B96" s="121"/>
      <c r="C96" s="117"/>
      <c r="D96" s="84"/>
      <c r="E96" s="86" t="e">
        <f t="shared" si="6"/>
        <v>#N/A</v>
      </c>
      <c r="F96" s="86" t="e">
        <f t="shared" si="7"/>
        <v>#N/A</v>
      </c>
      <c r="G96" s="87" t="e">
        <f t="shared" si="8"/>
        <v>#N/A</v>
      </c>
      <c r="H96" s="15" t="str">
        <f t="shared" si="5"/>
        <v/>
      </c>
      <c r="I96" s="80"/>
      <c r="J96" s="80"/>
      <c r="K96" s="80"/>
      <c r="L96" s="80"/>
      <c r="M96" s="80"/>
      <c r="N96" s="80"/>
      <c r="O96" s="70"/>
      <c r="P96" s="70"/>
      <c r="Q96" s="37"/>
      <c r="R96" s="38"/>
      <c r="S96" s="70"/>
      <c r="T96" s="37"/>
      <c r="U96" s="38"/>
      <c r="V96" s="81"/>
      <c r="W96" s="81"/>
      <c r="X96" s="81"/>
    </row>
    <row r="97" spans="1:24" ht="15.75" thickBot="1" x14ac:dyDescent="0.3">
      <c r="A97" s="15">
        <v>85</v>
      </c>
      <c r="B97" s="121"/>
      <c r="C97" s="117"/>
      <c r="D97" s="84"/>
      <c r="E97" s="86" t="e">
        <f t="shared" si="6"/>
        <v>#N/A</v>
      </c>
      <c r="F97" s="86" t="e">
        <f t="shared" si="7"/>
        <v>#N/A</v>
      </c>
      <c r="G97" s="87" t="e">
        <f t="shared" si="8"/>
        <v>#N/A</v>
      </c>
      <c r="H97" s="15" t="str">
        <f t="shared" si="5"/>
        <v/>
      </c>
      <c r="I97" s="80"/>
      <c r="J97" s="80"/>
      <c r="K97" s="80"/>
      <c r="L97" s="80"/>
      <c r="M97" s="80"/>
      <c r="N97" s="80"/>
      <c r="O97" s="70"/>
      <c r="P97" s="70"/>
      <c r="Q97" s="37"/>
      <c r="R97" s="38"/>
      <c r="S97" s="70"/>
      <c r="T97" s="37"/>
      <c r="U97" s="38"/>
      <c r="V97" s="81"/>
      <c r="W97" s="81"/>
      <c r="X97" s="81"/>
    </row>
    <row r="98" spans="1:24" ht="15.75" thickBot="1" x14ac:dyDescent="0.3">
      <c r="A98" s="15">
        <v>86</v>
      </c>
      <c r="B98" s="121"/>
      <c r="C98" s="117"/>
      <c r="D98" s="84"/>
      <c r="E98" s="86" t="e">
        <f t="shared" si="6"/>
        <v>#N/A</v>
      </c>
      <c r="F98" s="86" t="e">
        <f t="shared" si="7"/>
        <v>#N/A</v>
      </c>
      <c r="G98" s="87" t="e">
        <f t="shared" si="8"/>
        <v>#N/A</v>
      </c>
      <c r="H98" s="15" t="str">
        <f t="shared" si="5"/>
        <v/>
      </c>
      <c r="I98" s="80"/>
      <c r="J98" s="80"/>
      <c r="K98" s="80"/>
      <c r="L98" s="80"/>
      <c r="M98" s="80"/>
      <c r="N98" s="80"/>
      <c r="O98" s="70"/>
      <c r="P98" s="70"/>
      <c r="Q98" s="37"/>
      <c r="R98" s="38"/>
      <c r="S98" s="70"/>
      <c r="T98" s="37"/>
      <c r="U98" s="38"/>
      <c r="V98" s="81"/>
      <c r="W98" s="81"/>
      <c r="X98" s="81"/>
    </row>
    <row r="99" spans="1:24" ht="15.75" thickBot="1" x14ac:dyDescent="0.3">
      <c r="A99" s="15">
        <v>87</v>
      </c>
      <c r="B99" s="121"/>
      <c r="C99" s="117"/>
      <c r="D99" s="84"/>
      <c r="E99" s="86" t="e">
        <f t="shared" si="6"/>
        <v>#N/A</v>
      </c>
      <c r="F99" s="86" t="e">
        <f t="shared" si="7"/>
        <v>#N/A</v>
      </c>
      <c r="G99" s="87" t="e">
        <f t="shared" si="8"/>
        <v>#N/A</v>
      </c>
      <c r="H99" s="15" t="str">
        <f t="shared" si="5"/>
        <v/>
      </c>
      <c r="I99" s="80"/>
      <c r="J99" s="80"/>
      <c r="K99" s="80"/>
      <c r="L99" s="80"/>
      <c r="M99" s="80"/>
      <c r="N99" s="80"/>
      <c r="O99" s="70"/>
      <c r="P99" s="70"/>
      <c r="Q99" s="37"/>
      <c r="R99" s="38"/>
      <c r="S99" s="70"/>
      <c r="T99" s="37"/>
      <c r="U99" s="38"/>
      <c r="V99" s="81"/>
      <c r="W99" s="81"/>
      <c r="X99" s="81"/>
    </row>
    <row r="100" spans="1:24" ht="15.75" thickBot="1" x14ac:dyDescent="0.3">
      <c r="A100" s="15">
        <v>88</v>
      </c>
      <c r="B100" s="121"/>
      <c r="C100" s="117"/>
      <c r="D100" s="84"/>
      <c r="E100" s="86" t="e">
        <f t="shared" si="6"/>
        <v>#N/A</v>
      </c>
      <c r="F100" s="86" t="e">
        <f t="shared" si="7"/>
        <v>#N/A</v>
      </c>
      <c r="G100" s="87" t="e">
        <f t="shared" si="8"/>
        <v>#N/A</v>
      </c>
      <c r="H100" s="15" t="str">
        <f t="shared" si="5"/>
        <v/>
      </c>
      <c r="I100" s="80"/>
      <c r="J100" s="80"/>
      <c r="K100" s="80"/>
      <c r="L100" s="80"/>
      <c r="M100" s="80"/>
      <c r="N100" s="80"/>
      <c r="O100" s="70"/>
      <c r="P100" s="70"/>
      <c r="Q100" s="37"/>
      <c r="R100" s="38"/>
      <c r="S100" s="70"/>
      <c r="T100" s="37"/>
      <c r="U100" s="38"/>
      <c r="V100" s="81"/>
      <c r="W100" s="81"/>
      <c r="X100" s="81"/>
    </row>
    <row r="101" spans="1:24" ht="15.75" thickBot="1" x14ac:dyDescent="0.3">
      <c r="A101" s="15">
        <v>89</v>
      </c>
      <c r="B101" s="121"/>
      <c r="C101" s="117"/>
      <c r="D101" s="84"/>
      <c r="E101" s="86" t="e">
        <f t="shared" si="6"/>
        <v>#N/A</v>
      </c>
      <c r="F101" s="86" t="e">
        <f t="shared" si="7"/>
        <v>#N/A</v>
      </c>
      <c r="G101" s="87" t="e">
        <f t="shared" si="8"/>
        <v>#N/A</v>
      </c>
      <c r="H101" s="15" t="str">
        <f t="shared" si="5"/>
        <v/>
      </c>
      <c r="I101" s="80"/>
      <c r="J101" s="80"/>
      <c r="K101" s="80"/>
      <c r="L101" s="80"/>
      <c r="M101" s="80"/>
      <c r="N101" s="80"/>
      <c r="O101" s="70"/>
      <c r="P101" s="70"/>
      <c r="Q101" s="37"/>
      <c r="R101" s="38"/>
      <c r="S101" s="70"/>
      <c r="T101" s="37"/>
      <c r="U101" s="38"/>
      <c r="V101" s="81"/>
      <c r="W101" s="81"/>
      <c r="X101" s="81"/>
    </row>
    <row r="102" spans="1:24" ht="15.75" thickBot="1" x14ac:dyDescent="0.3">
      <c r="A102" s="15">
        <v>90</v>
      </c>
      <c r="B102" s="121"/>
      <c r="C102" s="117"/>
      <c r="D102" s="84"/>
      <c r="E102" s="86" t="e">
        <f t="shared" si="6"/>
        <v>#N/A</v>
      </c>
      <c r="F102" s="86" t="e">
        <f t="shared" si="7"/>
        <v>#N/A</v>
      </c>
      <c r="G102" s="87" t="e">
        <f t="shared" si="8"/>
        <v>#N/A</v>
      </c>
      <c r="H102" s="15" t="str">
        <f t="shared" si="5"/>
        <v/>
      </c>
      <c r="I102" s="80"/>
      <c r="J102" s="80"/>
      <c r="K102" s="80"/>
      <c r="L102" s="80"/>
      <c r="M102" s="80"/>
      <c r="N102" s="80"/>
      <c r="O102" s="70"/>
      <c r="P102" s="70"/>
      <c r="Q102" s="37"/>
      <c r="R102" s="38"/>
      <c r="S102" s="70"/>
      <c r="T102" s="37"/>
      <c r="U102" s="38"/>
      <c r="V102" s="81"/>
      <c r="W102" s="81"/>
      <c r="X102" s="81"/>
    </row>
    <row r="103" spans="1:24" ht="15.75" thickBot="1" x14ac:dyDescent="0.3">
      <c r="A103" s="15">
        <v>91</v>
      </c>
      <c r="B103" s="121"/>
      <c r="C103" s="117"/>
      <c r="D103" s="84"/>
      <c r="E103" s="86" t="e">
        <f t="shared" si="6"/>
        <v>#N/A</v>
      </c>
      <c r="F103" s="86" t="e">
        <f t="shared" si="7"/>
        <v>#N/A</v>
      </c>
      <c r="G103" s="87" t="e">
        <f t="shared" si="8"/>
        <v>#N/A</v>
      </c>
      <c r="H103" s="15" t="str">
        <f t="shared" si="5"/>
        <v/>
      </c>
      <c r="I103" s="80"/>
      <c r="J103" s="80"/>
      <c r="K103" s="80"/>
      <c r="L103" s="80"/>
      <c r="M103" s="80"/>
      <c r="N103" s="80"/>
      <c r="O103" s="70"/>
      <c r="P103" s="70"/>
      <c r="Q103" s="37"/>
      <c r="R103" s="38"/>
      <c r="S103" s="70"/>
      <c r="T103" s="37"/>
      <c r="U103" s="38"/>
      <c r="V103" s="81"/>
      <c r="W103" s="81"/>
      <c r="X103" s="81"/>
    </row>
    <row r="104" spans="1:24" ht="15.75" thickBot="1" x14ac:dyDescent="0.3">
      <c r="A104" s="15">
        <v>92</v>
      </c>
      <c r="B104" s="121"/>
      <c r="C104" s="117"/>
      <c r="D104" s="84"/>
      <c r="E104" s="86" t="e">
        <f t="shared" si="6"/>
        <v>#N/A</v>
      </c>
      <c r="F104" s="86" t="e">
        <f t="shared" si="7"/>
        <v>#N/A</v>
      </c>
      <c r="G104" s="87" t="e">
        <f t="shared" si="8"/>
        <v>#N/A</v>
      </c>
      <c r="H104" s="15" t="str">
        <f t="shared" si="5"/>
        <v/>
      </c>
      <c r="I104" s="80"/>
      <c r="J104" s="80"/>
      <c r="K104" s="80"/>
      <c r="L104" s="80"/>
      <c r="M104" s="80"/>
      <c r="N104" s="80"/>
      <c r="O104" s="70"/>
      <c r="P104" s="70"/>
      <c r="Q104" s="37"/>
      <c r="R104" s="38"/>
      <c r="S104" s="70"/>
      <c r="T104" s="37"/>
      <c r="U104" s="38"/>
      <c r="V104" s="81"/>
      <c r="W104" s="81"/>
      <c r="X104" s="81"/>
    </row>
    <row r="105" spans="1:24" ht="15.75" thickBot="1" x14ac:dyDescent="0.3">
      <c r="A105" s="15">
        <v>93</v>
      </c>
      <c r="B105" s="121"/>
      <c r="C105" s="117"/>
      <c r="D105" s="84"/>
      <c r="E105" s="86" t="e">
        <f t="shared" si="6"/>
        <v>#N/A</v>
      </c>
      <c r="F105" s="86" t="e">
        <f t="shared" si="7"/>
        <v>#N/A</v>
      </c>
      <c r="G105" s="87" t="e">
        <f t="shared" si="8"/>
        <v>#N/A</v>
      </c>
      <c r="H105" s="15" t="str">
        <f t="shared" si="5"/>
        <v/>
      </c>
      <c r="I105" s="80"/>
      <c r="J105" s="80"/>
      <c r="K105" s="80"/>
      <c r="L105" s="80"/>
      <c r="M105" s="80"/>
      <c r="N105" s="80"/>
      <c r="O105" s="70"/>
      <c r="P105" s="70"/>
      <c r="Q105" s="37"/>
      <c r="R105" s="38"/>
      <c r="S105" s="70"/>
      <c r="T105" s="37"/>
      <c r="U105" s="38"/>
      <c r="V105" s="81"/>
      <c r="W105" s="81"/>
      <c r="X105" s="81"/>
    </row>
    <row r="106" spans="1:24" ht="15.75" thickBot="1" x14ac:dyDescent="0.3">
      <c r="A106" s="15">
        <v>94</v>
      </c>
      <c r="B106" s="121"/>
      <c r="C106" s="117"/>
      <c r="D106" s="84"/>
      <c r="E106" s="86" t="e">
        <f t="shared" si="6"/>
        <v>#N/A</v>
      </c>
      <c r="F106" s="86" t="e">
        <f t="shared" si="7"/>
        <v>#N/A</v>
      </c>
      <c r="G106" s="87" t="e">
        <f t="shared" si="8"/>
        <v>#N/A</v>
      </c>
      <c r="H106" s="15" t="str">
        <f t="shared" si="5"/>
        <v/>
      </c>
      <c r="I106" s="80"/>
      <c r="J106" s="80"/>
      <c r="K106" s="80"/>
      <c r="L106" s="80"/>
      <c r="M106" s="80"/>
      <c r="N106" s="80"/>
      <c r="O106" s="70"/>
      <c r="P106" s="70"/>
      <c r="Q106" s="37"/>
      <c r="R106" s="38"/>
      <c r="S106" s="70"/>
      <c r="T106" s="37"/>
      <c r="U106" s="38"/>
      <c r="V106" s="81"/>
      <c r="W106" s="81"/>
      <c r="X106" s="81"/>
    </row>
    <row r="107" spans="1:24" ht="15.75" thickBot="1" x14ac:dyDescent="0.3">
      <c r="A107" s="15">
        <v>95</v>
      </c>
      <c r="B107" s="121"/>
      <c r="C107" s="117"/>
      <c r="D107" s="84"/>
      <c r="E107" s="86" t="e">
        <f t="shared" si="6"/>
        <v>#N/A</v>
      </c>
      <c r="F107" s="86" t="e">
        <f t="shared" si="7"/>
        <v>#N/A</v>
      </c>
      <c r="G107" s="87" t="e">
        <f t="shared" si="8"/>
        <v>#N/A</v>
      </c>
      <c r="H107" s="15" t="str">
        <f t="shared" si="5"/>
        <v/>
      </c>
      <c r="I107" s="80"/>
      <c r="J107" s="80"/>
      <c r="K107" s="80"/>
      <c r="L107" s="80"/>
      <c r="M107" s="80"/>
      <c r="N107" s="80"/>
      <c r="O107" s="70"/>
      <c r="P107" s="70"/>
      <c r="Q107" s="37"/>
      <c r="R107" s="38"/>
      <c r="S107" s="70"/>
      <c r="T107" s="37"/>
      <c r="U107" s="38"/>
      <c r="V107" s="81"/>
      <c r="W107" s="81"/>
      <c r="X107" s="81"/>
    </row>
    <row r="108" spans="1:24" ht="15.75" thickBot="1" x14ac:dyDescent="0.3">
      <c r="A108" s="15">
        <v>96</v>
      </c>
      <c r="B108" s="121"/>
      <c r="C108" s="117"/>
      <c r="D108" s="84"/>
      <c r="E108" s="86" t="e">
        <f t="shared" si="6"/>
        <v>#N/A</v>
      </c>
      <c r="F108" s="86" t="e">
        <f t="shared" si="7"/>
        <v>#N/A</v>
      </c>
      <c r="G108" s="87" t="e">
        <f t="shared" si="8"/>
        <v>#N/A</v>
      </c>
      <c r="H108" s="15" t="str">
        <f t="shared" si="5"/>
        <v/>
      </c>
      <c r="I108" s="80"/>
      <c r="J108" s="80"/>
      <c r="K108" s="80"/>
      <c r="L108" s="80"/>
      <c r="M108" s="80"/>
      <c r="N108" s="80"/>
      <c r="O108" s="70"/>
      <c r="P108" s="70"/>
      <c r="Q108" s="37"/>
      <c r="R108" s="38"/>
      <c r="S108" s="70"/>
      <c r="T108" s="37"/>
      <c r="U108" s="38"/>
      <c r="V108" s="81"/>
      <c r="W108" s="81"/>
      <c r="X108" s="81"/>
    </row>
    <row r="109" spans="1:24" ht="15.75" thickBot="1" x14ac:dyDescent="0.3">
      <c r="A109" s="15">
        <v>97</v>
      </c>
      <c r="B109" s="121"/>
      <c r="C109" s="117"/>
      <c r="D109" s="84"/>
      <c r="E109" s="86" t="e">
        <f t="shared" si="6"/>
        <v>#N/A</v>
      </c>
      <c r="F109" s="86" t="e">
        <f t="shared" si="7"/>
        <v>#N/A</v>
      </c>
      <c r="G109" s="87" t="e">
        <f t="shared" si="8"/>
        <v>#N/A</v>
      </c>
      <c r="H109" s="15" t="str">
        <f t="shared" si="5"/>
        <v/>
      </c>
      <c r="I109" s="80"/>
      <c r="J109" s="80"/>
      <c r="K109" s="80"/>
      <c r="L109" s="80"/>
      <c r="M109" s="80"/>
      <c r="N109" s="80"/>
      <c r="O109" s="70"/>
      <c r="P109" s="70"/>
      <c r="Q109" s="37"/>
      <c r="R109" s="38"/>
      <c r="S109" s="70"/>
      <c r="T109" s="37"/>
      <c r="U109" s="38"/>
      <c r="V109" s="81"/>
      <c r="W109" s="81"/>
      <c r="X109" s="81"/>
    </row>
    <row r="110" spans="1:24" ht="15.75" thickBot="1" x14ac:dyDescent="0.3">
      <c r="A110" s="15">
        <v>98</v>
      </c>
      <c r="B110" s="121"/>
      <c r="C110" s="117"/>
      <c r="D110" s="84"/>
      <c r="E110" s="86" t="e">
        <f t="shared" si="6"/>
        <v>#N/A</v>
      </c>
      <c r="F110" s="86" t="e">
        <f t="shared" si="7"/>
        <v>#N/A</v>
      </c>
      <c r="G110" s="87" t="e">
        <f t="shared" si="8"/>
        <v>#N/A</v>
      </c>
      <c r="H110" s="15" t="str">
        <f t="shared" si="5"/>
        <v/>
      </c>
      <c r="I110" s="80"/>
      <c r="J110" s="80"/>
      <c r="K110" s="80"/>
      <c r="L110" s="80"/>
      <c r="M110" s="80"/>
      <c r="N110" s="80"/>
      <c r="O110" s="70"/>
      <c r="P110" s="70"/>
      <c r="Q110" s="37"/>
      <c r="R110" s="38"/>
      <c r="S110" s="38"/>
      <c r="T110" s="37"/>
      <c r="U110" s="38"/>
    </row>
    <row r="111" spans="1:24" ht="15.75" thickBot="1" x14ac:dyDescent="0.3">
      <c r="A111" s="15">
        <v>99</v>
      </c>
      <c r="B111" s="121"/>
      <c r="C111" s="117"/>
      <c r="D111" s="84"/>
      <c r="E111" s="86" t="e">
        <f t="shared" si="6"/>
        <v>#N/A</v>
      </c>
      <c r="F111" s="86" t="e">
        <f t="shared" si="7"/>
        <v>#N/A</v>
      </c>
      <c r="G111" s="87" t="e">
        <f t="shared" si="8"/>
        <v>#N/A</v>
      </c>
      <c r="H111" s="15" t="str">
        <f t="shared" si="5"/>
        <v/>
      </c>
      <c r="I111" s="80"/>
      <c r="J111" s="80"/>
      <c r="K111" s="80"/>
      <c r="L111" s="80"/>
      <c r="M111" s="80"/>
      <c r="N111" s="80"/>
      <c r="O111" s="70"/>
      <c r="P111" s="70"/>
      <c r="Q111" s="37"/>
      <c r="R111" s="38"/>
      <c r="S111" s="38"/>
      <c r="T111" s="37"/>
      <c r="U111" s="38"/>
    </row>
    <row r="112" spans="1:24" ht="15.75" thickBot="1" x14ac:dyDescent="0.3">
      <c r="A112" s="15">
        <v>100</v>
      </c>
      <c r="B112" s="121"/>
      <c r="C112" s="117"/>
      <c r="D112" s="90"/>
      <c r="E112" s="86" t="e">
        <f t="shared" si="6"/>
        <v>#N/A</v>
      </c>
      <c r="F112" s="86" t="e">
        <f t="shared" si="7"/>
        <v>#N/A</v>
      </c>
      <c r="G112" s="87" t="e">
        <f t="shared" si="8"/>
        <v>#N/A</v>
      </c>
      <c r="H112" s="15" t="str">
        <f>IF(ISNUMBER(E112),A112,"")</f>
        <v/>
      </c>
      <c r="I112" s="80"/>
      <c r="J112" s="80"/>
      <c r="K112" s="80"/>
      <c r="L112" s="80"/>
      <c r="M112" s="80"/>
      <c r="N112" s="80"/>
      <c r="O112" s="70"/>
      <c r="P112" s="70"/>
      <c r="Q112" s="37"/>
      <c r="R112" s="38"/>
      <c r="S112" s="50"/>
      <c r="T112" s="37"/>
      <c r="U112" s="38"/>
    </row>
    <row r="113" spans="1:21" x14ac:dyDescent="0.25">
      <c r="A113" s="71"/>
      <c r="B113" s="71"/>
      <c r="C113" s="71"/>
      <c r="D113" s="71"/>
      <c r="E113" s="71"/>
      <c r="F113" s="71"/>
      <c r="G113" s="71"/>
      <c r="H113" s="71"/>
      <c r="I113" s="80"/>
      <c r="J113" s="80"/>
      <c r="K113" s="80"/>
      <c r="L113" s="80"/>
      <c r="M113" s="80"/>
      <c r="N113" s="80"/>
      <c r="O113" s="70"/>
      <c r="P113" s="70"/>
      <c r="Q113" s="37"/>
      <c r="R113" s="38"/>
      <c r="S113" s="71"/>
      <c r="T113" s="71"/>
      <c r="U113" s="71"/>
    </row>
    <row r="114" spans="1:21" x14ac:dyDescent="0.25">
      <c r="I114" s="81"/>
      <c r="O114" s="57"/>
      <c r="P114" s="57"/>
      <c r="Q114" s="58"/>
      <c r="R114" s="57"/>
    </row>
    <row r="115" spans="1:21" x14ac:dyDescent="0.25">
      <c r="I115" s="81"/>
      <c r="J115" s="135"/>
      <c r="K115" s="135"/>
      <c r="L115" s="135"/>
      <c r="O115" s="57"/>
      <c r="P115" s="57"/>
      <c r="Q115" s="58"/>
      <c r="R115" s="52"/>
    </row>
    <row r="116" spans="1:21" x14ac:dyDescent="0.25">
      <c r="I116" s="81"/>
      <c r="J116" s="135"/>
      <c r="K116" s="135"/>
      <c r="L116" s="135"/>
      <c r="O116" s="52"/>
      <c r="P116" s="52"/>
      <c r="Q116" s="136"/>
    </row>
    <row r="117" spans="1:21" x14ac:dyDescent="0.25">
      <c r="O117" s="81"/>
    </row>
    <row r="118" spans="1:21" x14ac:dyDescent="0.25">
      <c r="O118" s="81"/>
    </row>
    <row r="119" spans="1:21" x14ac:dyDescent="0.25">
      <c r="O119" s="81"/>
    </row>
    <row r="120" spans="1:21" x14ac:dyDescent="0.25">
      <c r="O120" s="81"/>
    </row>
    <row r="121" spans="1:21" x14ac:dyDescent="0.25">
      <c r="O121" s="81"/>
    </row>
    <row r="122" spans="1:21" x14ac:dyDescent="0.25">
      <c r="O122" s="81"/>
    </row>
    <row r="123" spans="1:21" x14ac:dyDescent="0.25">
      <c r="O123" s="81"/>
    </row>
    <row r="124" spans="1:21" x14ac:dyDescent="0.25">
      <c r="O124" s="81"/>
    </row>
    <row r="125" spans="1:21" x14ac:dyDescent="0.25">
      <c r="O125" s="81"/>
    </row>
    <row r="126" spans="1:21" x14ac:dyDescent="0.25">
      <c r="O126" s="81"/>
    </row>
    <row r="127" spans="1:21" x14ac:dyDescent="0.25">
      <c r="O127" s="81"/>
    </row>
    <row r="128" spans="1:21" x14ac:dyDescent="0.25">
      <c r="O128" s="81"/>
    </row>
    <row r="129" spans="15:15" x14ac:dyDescent="0.25">
      <c r="O129" s="81"/>
    </row>
    <row r="130" spans="15:15" x14ac:dyDescent="0.25">
      <c r="O130" s="81"/>
    </row>
    <row r="131" spans="15:15" x14ac:dyDescent="0.25">
      <c r="O131" s="81"/>
    </row>
    <row r="132" spans="15:15" x14ac:dyDescent="0.25">
      <c r="O132" s="81"/>
    </row>
    <row r="133" spans="15:15" x14ac:dyDescent="0.25">
      <c r="O133" s="81"/>
    </row>
    <row r="134" spans="15:15" x14ac:dyDescent="0.25">
      <c r="O134" s="81"/>
    </row>
    <row r="135" spans="15:15" x14ac:dyDescent="0.25">
      <c r="O135" s="81"/>
    </row>
    <row r="136" spans="15:15" x14ac:dyDescent="0.25">
      <c r="O136" s="81"/>
    </row>
    <row r="137" spans="15:15" x14ac:dyDescent="0.25">
      <c r="O137" s="81"/>
    </row>
    <row r="139" spans="15:15" x14ac:dyDescent="0.25">
      <c r="O139" s="135"/>
    </row>
    <row r="140" spans="15:15" x14ac:dyDescent="0.25">
      <c r="O140" s="135"/>
    </row>
  </sheetData>
  <sheetProtection algorithmName="SHA-512" hashValue="GCdllScSgFoPXOW9w+MRlbR7tp9cASBXoMtmlytEEP6uO2/0XPsfMBh4Edf0cVvv82dV67BChfZ2652FaIHGSw==" saltValue="TramUXhGApp8zDmeKqTqsA==" spinCount="100000" sheet="1" scenarios="1" formatCells="0"/>
  <sortState ref="C13:D19">
    <sortCondition descending="1" ref="D13:D19"/>
  </sortState>
  <mergeCells count="3">
    <mergeCell ref="I60:J60"/>
    <mergeCell ref="O8:P8"/>
    <mergeCell ref="Q8:R8"/>
  </mergeCells>
  <conditionalFormatting sqref="E14">
    <cfRule type="cellIs" dxfId="4987" priority="402" stopIfTrue="1" operator="greaterThan">
      <formula>$G$14</formula>
    </cfRule>
  </conditionalFormatting>
  <conditionalFormatting sqref="E15">
    <cfRule type="cellIs" dxfId="4986" priority="404" stopIfTrue="1" operator="greaterThan">
      <formula>$G$15</formula>
    </cfRule>
  </conditionalFormatting>
  <conditionalFormatting sqref="E17">
    <cfRule type="cellIs" dxfId="4985" priority="406" stopIfTrue="1" operator="greaterThan">
      <formula>$G$17</formula>
    </cfRule>
  </conditionalFormatting>
  <conditionalFormatting sqref="E18">
    <cfRule type="cellIs" dxfId="4984" priority="408" stopIfTrue="1" operator="greaterThan">
      <formula>$G$18</formula>
    </cfRule>
  </conditionalFormatting>
  <conditionalFormatting sqref="E19">
    <cfRule type="cellIs" dxfId="4983" priority="410" stopIfTrue="1" operator="greaterThan">
      <formula>$G$19</formula>
    </cfRule>
  </conditionalFormatting>
  <conditionalFormatting sqref="E20">
    <cfRule type="cellIs" dxfId="4982" priority="412" stopIfTrue="1" operator="greaterThan">
      <formula>$G$20</formula>
    </cfRule>
  </conditionalFormatting>
  <conditionalFormatting sqref="E16">
    <cfRule type="cellIs" dxfId="4981" priority="414" stopIfTrue="1" operator="greaterThan">
      <formula>$G$16</formula>
    </cfRule>
  </conditionalFormatting>
  <conditionalFormatting sqref="E111">
    <cfRule type="cellIs" dxfId="4980" priority="416" stopIfTrue="1" operator="greaterThan">
      <formula>$G$111</formula>
    </cfRule>
  </conditionalFormatting>
  <conditionalFormatting sqref="E110">
    <cfRule type="cellIs" dxfId="4979" priority="418" stopIfTrue="1" operator="greaterThan">
      <formula>$G$110</formula>
    </cfRule>
  </conditionalFormatting>
  <conditionalFormatting sqref="E109">
    <cfRule type="cellIs" dxfId="4978" priority="420" stopIfTrue="1" operator="greaterThan">
      <formula>$G$109</formula>
    </cfRule>
  </conditionalFormatting>
  <conditionalFormatting sqref="E108">
    <cfRule type="cellIs" dxfId="4977" priority="422" stopIfTrue="1" operator="greaterThan">
      <formula>$G$108</formula>
    </cfRule>
  </conditionalFormatting>
  <conditionalFormatting sqref="E107">
    <cfRule type="cellIs" dxfId="4976" priority="424" stopIfTrue="1" operator="greaterThan">
      <formula>$G$107</formula>
    </cfRule>
  </conditionalFormatting>
  <conditionalFormatting sqref="E106">
    <cfRule type="cellIs" dxfId="4975" priority="426" stopIfTrue="1" operator="greaterThan">
      <formula>$G$106</formula>
    </cfRule>
  </conditionalFormatting>
  <conditionalFormatting sqref="E105">
    <cfRule type="cellIs" dxfId="4974" priority="428" stopIfTrue="1" operator="greaterThan">
      <formula>$G$105</formula>
    </cfRule>
  </conditionalFormatting>
  <conditionalFormatting sqref="E104">
    <cfRule type="cellIs" dxfId="4973" priority="430" stopIfTrue="1" operator="greaterThan">
      <formula>$G$104</formula>
    </cfRule>
  </conditionalFormatting>
  <conditionalFormatting sqref="E103">
    <cfRule type="cellIs" dxfId="4972" priority="432" stopIfTrue="1" operator="greaterThan">
      <formula>$G$103</formula>
    </cfRule>
  </conditionalFormatting>
  <conditionalFormatting sqref="E102">
    <cfRule type="cellIs" dxfId="4971" priority="434" stopIfTrue="1" operator="greaterThan">
      <formula>$G$102</formula>
    </cfRule>
  </conditionalFormatting>
  <conditionalFormatting sqref="E101">
    <cfRule type="cellIs" dxfId="4970" priority="436" stopIfTrue="1" operator="greaterThan">
      <formula>$G$101</formula>
    </cfRule>
  </conditionalFormatting>
  <conditionalFormatting sqref="E100">
    <cfRule type="cellIs" dxfId="4969" priority="438" stopIfTrue="1" operator="greaterThan">
      <formula>$G$100</formula>
    </cfRule>
  </conditionalFormatting>
  <conditionalFormatting sqref="E99">
    <cfRule type="cellIs" dxfId="4968" priority="440" stopIfTrue="1" operator="greaterThan">
      <formula>$G$99</formula>
    </cfRule>
  </conditionalFormatting>
  <conditionalFormatting sqref="E98">
    <cfRule type="cellIs" dxfId="4967" priority="442" stopIfTrue="1" operator="greaterThan">
      <formula>$G$98</formula>
    </cfRule>
  </conditionalFormatting>
  <conditionalFormatting sqref="E97">
    <cfRule type="cellIs" dxfId="4966" priority="444" stopIfTrue="1" operator="greaterThan">
      <formula>$G$97</formula>
    </cfRule>
  </conditionalFormatting>
  <conditionalFormatting sqref="E96">
    <cfRule type="cellIs" dxfId="4965" priority="446" stopIfTrue="1" operator="greaterThan">
      <formula>$G$96</formula>
    </cfRule>
  </conditionalFormatting>
  <conditionalFormatting sqref="E95">
    <cfRule type="cellIs" dxfId="4964" priority="448" stopIfTrue="1" operator="greaterThan">
      <formula>$G$95</formula>
    </cfRule>
  </conditionalFormatting>
  <conditionalFormatting sqref="E94">
    <cfRule type="cellIs" dxfId="4963" priority="450" stopIfTrue="1" operator="greaterThan">
      <formula>$G$94</formula>
    </cfRule>
  </conditionalFormatting>
  <conditionalFormatting sqref="E93">
    <cfRule type="cellIs" dxfId="4962" priority="452" stopIfTrue="1" operator="greaterThan">
      <formula>$G$93</formula>
    </cfRule>
  </conditionalFormatting>
  <conditionalFormatting sqref="E92">
    <cfRule type="cellIs" dxfId="4961" priority="454" stopIfTrue="1" operator="greaterThan">
      <formula>$G$92</formula>
    </cfRule>
  </conditionalFormatting>
  <conditionalFormatting sqref="E91">
    <cfRule type="cellIs" dxfId="4960" priority="456" stopIfTrue="1" operator="greaterThan">
      <formula>$G$91</formula>
    </cfRule>
  </conditionalFormatting>
  <conditionalFormatting sqref="E90">
    <cfRule type="cellIs" dxfId="4959" priority="458" stopIfTrue="1" operator="greaterThan">
      <formula>$G$90</formula>
    </cfRule>
  </conditionalFormatting>
  <conditionalFormatting sqref="E89">
    <cfRule type="cellIs" dxfId="4958" priority="460" stopIfTrue="1" operator="greaterThan">
      <formula>$G$89</formula>
    </cfRule>
  </conditionalFormatting>
  <conditionalFormatting sqref="E88">
    <cfRule type="cellIs" dxfId="4957" priority="462" stopIfTrue="1" operator="greaterThan">
      <formula>$G$88</formula>
    </cfRule>
  </conditionalFormatting>
  <conditionalFormatting sqref="E87">
    <cfRule type="cellIs" dxfId="4956" priority="464" stopIfTrue="1" operator="greaterThan">
      <formula>$G$87</formula>
    </cfRule>
  </conditionalFormatting>
  <conditionalFormatting sqref="E86">
    <cfRule type="cellIs" dxfId="4955" priority="466" stopIfTrue="1" operator="greaterThan">
      <formula>$G$86</formula>
    </cfRule>
  </conditionalFormatting>
  <conditionalFormatting sqref="E85">
    <cfRule type="cellIs" dxfId="4954" priority="468" stopIfTrue="1" operator="greaterThan">
      <formula>$G$85</formula>
    </cfRule>
  </conditionalFormatting>
  <conditionalFormatting sqref="E84">
    <cfRule type="cellIs" dxfId="4953" priority="470" stopIfTrue="1" operator="greaterThan">
      <formula>$G$84</formula>
    </cfRule>
  </conditionalFormatting>
  <conditionalFormatting sqref="E83">
    <cfRule type="cellIs" dxfId="4952" priority="472" stopIfTrue="1" operator="greaterThan">
      <formula>$G$83</formula>
    </cfRule>
  </conditionalFormatting>
  <conditionalFormatting sqref="E82">
    <cfRule type="cellIs" dxfId="4951" priority="474" stopIfTrue="1" operator="greaterThan">
      <formula>$G$82</formula>
    </cfRule>
  </conditionalFormatting>
  <conditionalFormatting sqref="E81">
    <cfRule type="cellIs" dxfId="4950" priority="476" stopIfTrue="1" operator="greaterThan">
      <formula>$G$81</formula>
    </cfRule>
  </conditionalFormatting>
  <conditionalFormatting sqref="E80">
    <cfRule type="cellIs" dxfId="4949" priority="478" stopIfTrue="1" operator="greaterThan">
      <formula>$G$80</formula>
    </cfRule>
  </conditionalFormatting>
  <conditionalFormatting sqref="E79">
    <cfRule type="cellIs" dxfId="4948" priority="480" stopIfTrue="1" operator="greaterThan">
      <formula>$G$79</formula>
    </cfRule>
  </conditionalFormatting>
  <conditionalFormatting sqref="E78">
    <cfRule type="cellIs" dxfId="4947" priority="482" stopIfTrue="1" operator="greaterThan">
      <formula>$G$78</formula>
    </cfRule>
  </conditionalFormatting>
  <conditionalFormatting sqref="E77">
    <cfRule type="cellIs" dxfId="4946" priority="484" stopIfTrue="1" operator="greaterThan">
      <formula>$G$77</formula>
    </cfRule>
  </conditionalFormatting>
  <conditionalFormatting sqref="E76">
    <cfRule type="cellIs" dxfId="4945" priority="486" stopIfTrue="1" operator="greaterThan">
      <formula>$G$76</formula>
    </cfRule>
  </conditionalFormatting>
  <conditionalFormatting sqref="E75">
    <cfRule type="cellIs" dxfId="4944" priority="488" stopIfTrue="1" operator="greaterThan">
      <formula>$G$75</formula>
    </cfRule>
  </conditionalFormatting>
  <conditionalFormatting sqref="E74">
    <cfRule type="cellIs" dxfId="4943" priority="490" stopIfTrue="1" operator="greaterThan">
      <formula>$G$74</formula>
    </cfRule>
  </conditionalFormatting>
  <conditionalFormatting sqref="E21">
    <cfRule type="cellIs" dxfId="4942" priority="492" stopIfTrue="1" operator="greaterThan">
      <formula>$G$21</formula>
    </cfRule>
  </conditionalFormatting>
  <conditionalFormatting sqref="E22">
    <cfRule type="cellIs" dxfId="4941" priority="494" stopIfTrue="1" operator="greaterThan">
      <formula>$G$22</formula>
    </cfRule>
  </conditionalFormatting>
  <conditionalFormatting sqref="E23">
    <cfRule type="cellIs" dxfId="4940" priority="496" stopIfTrue="1" operator="greaterThan">
      <formula>$G$23</formula>
    </cfRule>
  </conditionalFormatting>
  <conditionalFormatting sqref="E24">
    <cfRule type="cellIs" dxfId="4939" priority="498" stopIfTrue="1" operator="greaterThan">
      <formula>$G$24</formula>
    </cfRule>
  </conditionalFormatting>
  <conditionalFormatting sqref="E25">
    <cfRule type="cellIs" dxfId="4938" priority="500" stopIfTrue="1" operator="greaterThan">
      <formula>$G$25</formula>
    </cfRule>
  </conditionalFormatting>
  <conditionalFormatting sqref="E26">
    <cfRule type="cellIs" dxfId="4937" priority="502" stopIfTrue="1" operator="greaterThan">
      <formula>$G$26</formula>
    </cfRule>
  </conditionalFormatting>
  <conditionalFormatting sqref="E27">
    <cfRule type="cellIs" dxfId="4936" priority="504" stopIfTrue="1" operator="greaterThan">
      <formula>$G$27</formula>
    </cfRule>
  </conditionalFormatting>
  <conditionalFormatting sqref="E29">
    <cfRule type="cellIs" dxfId="4935" priority="506" stopIfTrue="1" operator="greaterThan">
      <formula>$G$29</formula>
    </cfRule>
  </conditionalFormatting>
  <conditionalFormatting sqref="E28">
    <cfRule type="cellIs" dxfId="4934" priority="508" stopIfTrue="1" operator="greaterThan">
      <formula>$G$28</formula>
    </cfRule>
  </conditionalFormatting>
  <conditionalFormatting sqref="E30">
    <cfRule type="cellIs" dxfId="4933" priority="510" stopIfTrue="1" operator="greaterThan">
      <formula>$G$30</formula>
    </cfRule>
  </conditionalFormatting>
  <conditionalFormatting sqref="E31">
    <cfRule type="cellIs" dxfId="4932" priority="512" stopIfTrue="1" operator="greaterThan">
      <formula>$G$31</formula>
    </cfRule>
  </conditionalFormatting>
  <conditionalFormatting sqref="E33">
    <cfRule type="cellIs" dxfId="4931" priority="514" stopIfTrue="1" operator="greaterThan">
      <formula>$G$33</formula>
    </cfRule>
  </conditionalFormatting>
  <conditionalFormatting sqref="E32">
    <cfRule type="cellIs" dxfId="4930" priority="516" stopIfTrue="1" operator="greaterThan">
      <formula>$G$32</formula>
    </cfRule>
  </conditionalFormatting>
  <conditionalFormatting sqref="E73">
    <cfRule type="cellIs" dxfId="4929" priority="518" stopIfTrue="1" operator="greaterThan">
      <formula>$G$73</formula>
    </cfRule>
  </conditionalFormatting>
  <conditionalFormatting sqref="E72">
    <cfRule type="cellIs" dxfId="4928" priority="520" stopIfTrue="1" operator="greaterThan">
      <formula>$G$72</formula>
    </cfRule>
  </conditionalFormatting>
  <conditionalFormatting sqref="E71">
    <cfRule type="cellIs" dxfId="4927" priority="522" stopIfTrue="1" operator="greaterThan">
      <formula>$G$71</formula>
    </cfRule>
  </conditionalFormatting>
  <conditionalFormatting sqref="E70">
    <cfRule type="cellIs" dxfId="4926" priority="524" stopIfTrue="1" operator="greaterThan">
      <formula>$G$70</formula>
    </cfRule>
  </conditionalFormatting>
  <conditionalFormatting sqref="E69">
    <cfRule type="cellIs" dxfId="4925" priority="526" stopIfTrue="1" operator="greaterThan">
      <formula>$G$69</formula>
    </cfRule>
  </conditionalFormatting>
  <conditionalFormatting sqref="E68">
    <cfRule type="cellIs" dxfId="4924" priority="528" stopIfTrue="1" operator="greaterThan">
      <formula>$G$68</formula>
    </cfRule>
  </conditionalFormatting>
  <conditionalFormatting sqref="E67">
    <cfRule type="cellIs" dxfId="4923" priority="530" stopIfTrue="1" operator="greaterThan">
      <formula>$G$67</formula>
    </cfRule>
  </conditionalFormatting>
  <conditionalFormatting sqref="E66">
    <cfRule type="cellIs" dxfId="4922" priority="532" stopIfTrue="1" operator="greaterThan">
      <formula>$G$66</formula>
    </cfRule>
  </conditionalFormatting>
  <conditionalFormatting sqref="E65">
    <cfRule type="cellIs" dxfId="4921" priority="534" stopIfTrue="1" operator="greaterThan">
      <formula>$G$65</formula>
    </cfRule>
  </conditionalFormatting>
  <conditionalFormatting sqref="E64">
    <cfRule type="cellIs" dxfId="4920" priority="536" stopIfTrue="1" operator="greaterThan">
      <formula>$G$64</formula>
    </cfRule>
  </conditionalFormatting>
  <conditionalFormatting sqref="E63">
    <cfRule type="cellIs" dxfId="4919" priority="538" stopIfTrue="1" operator="greaterThan">
      <formula>$G$63</formula>
    </cfRule>
  </conditionalFormatting>
  <conditionalFormatting sqref="E62">
    <cfRule type="cellIs" dxfId="4918" priority="540" stopIfTrue="1" operator="greaterThan">
      <formula>$G$62</formula>
    </cfRule>
  </conditionalFormatting>
  <conditionalFormatting sqref="E61">
    <cfRule type="cellIs" dxfId="4917" priority="542" stopIfTrue="1" operator="greaterThan">
      <formula>$G$61</formula>
    </cfRule>
  </conditionalFormatting>
  <conditionalFormatting sqref="E60">
    <cfRule type="cellIs" dxfId="4916" priority="544" stopIfTrue="1" operator="greaterThan">
      <formula>$G$60</formula>
    </cfRule>
  </conditionalFormatting>
  <conditionalFormatting sqref="E59">
    <cfRule type="cellIs" dxfId="4915" priority="546" stopIfTrue="1" operator="greaterThan">
      <formula>$G$59</formula>
    </cfRule>
  </conditionalFormatting>
  <conditionalFormatting sqref="E58">
    <cfRule type="cellIs" dxfId="4914" priority="548" stopIfTrue="1" operator="greaterThan">
      <formula>$G$58</formula>
    </cfRule>
  </conditionalFormatting>
  <conditionalFormatting sqref="E57">
    <cfRule type="cellIs" dxfId="4913" priority="550" stopIfTrue="1" operator="greaterThan">
      <formula>$G$57</formula>
    </cfRule>
  </conditionalFormatting>
  <conditionalFormatting sqref="E56">
    <cfRule type="cellIs" dxfId="4912" priority="552" stopIfTrue="1" operator="greaterThan">
      <formula>$G$56</formula>
    </cfRule>
  </conditionalFormatting>
  <conditionalFormatting sqref="E55">
    <cfRule type="cellIs" dxfId="4911" priority="554" stopIfTrue="1" operator="greaterThan">
      <formula>$G$55</formula>
    </cfRule>
  </conditionalFormatting>
  <conditionalFormatting sqref="E54">
    <cfRule type="cellIs" dxfId="4910" priority="556" stopIfTrue="1" operator="greaterThan">
      <formula>$G$54</formula>
    </cfRule>
  </conditionalFormatting>
  <conditionalFormatting sqref="E53">
    <cfRule type="cellIs" dxfId="4909" priority="558" stopIfTrue="1" operator="greaterThan">
      <formula>$G$53</formula>
    </cfRule>
  </conditionalFormatting>
  <conditionalFormatting sqref="E52">
    <cfRule type="cellIs" dxfId="4908" priority="560" stopIfTrue="1" operator="greaterThan">
      <formula>$G$52</formula>
    </cfRule>
  </conditionalFormatting>
  <conditionalFormatting sqref="E51">
    <cfRule type="cellIs" dxfId="4907" priority="562" stopIfTrue="1" operator="greaterThan">
      <formula>$G$51</formula>
    </cfRule>
  </conditionalFormatting>
  <conditionalFormatting sqref="E50">
    <cfRule type="cellIs" dxfId="4906" priority="564" stopIfTrue="1" operator="greaterThan">
      <formula>$G$50</formula>
    </cfRule>
  </conditionalFormatting>
  <conditionalFormatting sqref="E49">
    <cfRule type="cellIs" dxfId="4905" priority="566" stopIfTrue="1" operator="greaterThan">
      <formula>$G$49</formula>
    </cfRule>
  </conditionalFormatting>
  <conditionalFormatting sqref="E48">
    <cfRule type="cellIs" dxfId="4904" priority="568" stopIfTrue="1" operator="greaterThan">
      <formula>$G$48</formula>
    </cfRule>
  </conditionalFormatting>
  <conditionalFormatting sqref="E47">
    <cfRule type="cellIs" dxfId="4903" priority="570" stopIfTrue="1" operator="greaterThan">
      <formula>$G$47</formula>
    </cfRule>
  </conditionalFormatting>
  <conditionalFormatting sqref="E46">
    <cfRule type="cellIs" dxfId="4902" priority="572" stopIfTrue="1" operator="greaterThan">
      <formula>$G$46</formula>
    </cfRule>
  </conditionalFormatting>
  <conditionalFormatting sqref="E45">
    <cfRule type="cellIs" dxfId="4901" priority="574" stopIfTrue="1" operator="greaterThan">
      <formula>$G$45</formula>
    </cfRule>
  </conditionalFormatting>
  <conditionalFormatting sqref="E44">
    <cfRule type="cellIs" dxfId="4900" priority="576" stopIfTrue="1" operator="greaterThan">
      <formula>$G$44</formula>
    </cfRule>
  </conditionalFormatting>
  <conditionalFormatting sqref="E43">
    <cfRule type="cellIs" dxfId="4899" priority="578" stopIfTrue="1" operator="greaterThan">
      <formula>$G$43</formula>
    </cfRule>
  </conditionalFormatting>
  <conditionalFormatting sqref="E42">
    <cfRule type="cellIs" dxfId="4898" priority="580" stopIfTrue="1" operator="greaterThan">
      <formula>$G$42</formula>
    </cfRule>
  </conditionalFormatting>
  <conditionalFormatting sqref="E41">
    <cfRule type="cellIs" dxfId="4897" priority="582" stopIfTrue="1" operator="greaterThan">
      <formula>$G$41</formula>
    </cfRule>
  </conditionalFormatting>
  <conditionalFormatting sqref="E40">
    <cfRule type="cellIs" dxfId="4896" priority="584" stopIfTrue="1" operator="greaterThan">
      <formula>$G$40</formula>
    </cfRule>
  </conditionalFormatting>
  <conditionalFormatting sqref="E39">
    <cfRule type="cellIs" dxfId="4895" priority="586" stopIfTrue="1" operator="greaterThan">
      <formula>$G$39</formula>
    </cfRule>
  </conditionalFormatting>
  <conditionalFormatting sqref="E38">
    <cfRule type="cellIs" dxfId="4894" priority="588" stopIfTrue="1" operator="greaterThan">
      <formula>$G$38</formula>
    </cfRule>
  </conditionalFormatting>
  <conditionalFormatting sqref="E37">
    <cfRule type="cellIs" dxfId="4893" priority="590" stopIfTrue="1" operator="greaterThan">
      <formula>$G$37</formula>
    </cfRule>
  </conditionalFormatting>
  <conditionalFormatting sqref="E36">
    <cfRule type="cellIs" dxfId="4892" priority="592" stopIfTrue="1" operator="greaterThan">
      <formula>$G$36</formula>
    </cfRule>
  </conditionalFormatting>
  <conditionalFormatting sqref="E35">
    <cfRule type="cellIs" dxfId="4891" priority="594" stopIfTrue="1" operator="greaterThan">
      <formula>$G$35</formula>
    </cfRule>
  </conditionalFormatting>
  <conditionalFormatting sqref="E34">
    <cfRule type="cellIs" dxfId="4890" priority="596" stopIfTrue="1" operator="greaterThan">
      <formula>$G$34</formula>
    </cfRule>
  </conditionalFormatting>
  <conditionalFormatting sqref="E13">
    <cfRule type="cellIs" dxfId="4889" priority="599" stopIfTrue="1" operator="greaterThan">
      <formula>$G$13</formula>
    </cfRule>
  </conditionalFormatting>
  <conditionalFormatting sqref="E112">
    <cfRule type="cellIs" dxfId="4888" priority="1" stopIfTrue="1" operator="greaterThan">
      <formula>$G$112</formula>
    </cfRule>
  </conditionalFormatting>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D239"/>
  <sheetViews>
    <sheetView workbookViewId="0">
      <selection activeCell="E1" sqref="E1"/>
    </sheetView>
  </sheetViews>
  <sheetFormatPr defaultRowHeight="12.75" x14ac:dyDescent="0.2"/>
  <cols>
    <col min="1" max="1" width="9.140625" style="173"/>
    <col min="2" max="2" width="37.7109375" style="173" customWidth="1"/>
    <col min="3" max="3" width="171.5703125" style="173" customWidth="1"/>
    <col min="4" max="4" width="8.5703125" style="173" customWidth="1"/>
    <col min="5" max="16384" width="9.140625" style="173"/>
  </cols>
  <sheetData>
    <row r="1" spans="1:4" x14ac:dyDescent="0.2">
      <c r="A1" s="186"/>
      <c r="B1" s="186"/>
      <c r="C1" s="186"/>
      <c r="D1" s="186"/>
    </row>
    <row r="2" spans="1:4" ht="23.25" x14ac:dyDescent="0.35">
      <c r="A2" s="186"/>
      <c r="B2" s="150" t="s">
        <v>17</v>
      </c>
      <c r="C2" s="151"/>
      <c r="D2" s="151"/>
    </row>
    <row r="3" spans="1:4" ht="18.75" x14ac:dyDescent="0.3">
      <c r="A3" s="186"/>
      <c r="B3" s="152" t="s">
        <v>155</v>
      </c>
      <c r="C3" s="151"/>
      <c r="D3" s="151"/>
    </row>
    <row r="4" spans="1:4" ht="18.75" x14ac:dyDescent="0.3">
      <c r="A4" s="186"/>
      <c r="B4" s="152"/>
      <c r="C4" s="151"/>
      <c r="D4" s="151"/>
    </row>
    <row r="5" spans="1:4" ht="18.75" x14ac:dyDescent="0.3">
      <c r="A5" s="186"/>
      <c r="B5" s="152" t="s">
        <v>258</v>
      </c>
      <c r="C5" s="151"/>
      <c r="D5" s="151"/>
    </row>
    <row r="6" spans="1:4" x14ac:dyDescent="0.2">
      <c r="A6" s="186"/>
      <c r="B6" s="186"/>
      <c r="C6" s="186"/>
      <c r="D6" s="186"/>
    </row>
    <row r="7" spans="1:4" x14ac:dyDescent="0.2">
      <c r="A7" s="186"/>
      <c r="B7" s="186"/>
      <c r="C7" s="186"/>
      <c r="D7" s="186"/>
    </row>
    <row r="8" spans="1:4" x14ac:dyDescent="0.2">
      <c r="A8" s="186"/>
      <c r="B8" s="190" t="s">
        <v>167</v>
      </c>
      <c r="C8" s="186" t="s">
        <v>158</v>
      </c>
      <c r="D8" s="186"/>
    </row>
    <row r="9" spans="1:4" x14ac:dyDescent="0.2">
      <c r="A9" s="186"/>
      <c r="B9" s="190"/>
      <c r="C9" s="186" t="s">
        <v>244</v>
      </c>
      <c r="D9" s="186"/>
    </row>
    <row r="10" spans="1:4" x14ac:dyDescent="0.2">
      <c r="A10" s="186"/>
      <c r="B10" s="186"/>
      <c r="C10" s="186" t="s">
        <v>163</v>
      </c>
      <c r="D10" s="186"/>
    </row>
    <row r="11" spans="1:4" x14ac:dyDescent="0.2">
      <c r="A11" s="186"/>
      <c r="B11" s="186"/>
      <c r="C11" s="186" t="s">
        <v>164</v>
      </c>
      <c r="D11" s="186"/>
    </row>
    <row r="12" spans="1:4" x14ac:dyDescent="0.2">
      <c r="A12" s="186"/>
      <c r="B12" s="186"/>
      <c r="C12" s="186" t="s">
        <v>165</v>
      </c>
      <c r="D12" s="186"/>
    </row>
    <row r="13" spans="1:4" x14ac:dyDescent="0.2">
      <c r="A13" s="186"/>
      <c r="B13" s="186"/>
      <c r="C13" s="186" t="s">
        <v>166</v>
      </c>
      <c r="D13" s="186"/>
    </row>
    <row r="14" spans="1:4" x14ac:dyDescent="0.2">
      <c r="A14" s="186"/>
      <c r="B14" s="186"/>
      <c r="C14" s="186" t="s">
        <v>245</v>
      </c>
      <c r="D14" s="186"/>
    </row>
    <row r="15" spans="1:4" x14ac:dyDescent="0.2">
      <c r="A15" s="186"/>
      <c r="B15" s="186"/>
      <c r="C15" s="186" t="s">
        <v>159</v>
      </c>
      <c r="D15" s="186"/>
    </row>
    <row r="16" spans="1:4" x14ac:dyDescent="0.2">
      <c r="A16" s="186"/>
      <c r="B16" s="186"/>
      <c r="C16" s="186"/>
      <c r="D16" s="186"/>
    </row>
    <row r="17" spans="1:4" x14ac:dyDescent="0.2">
      <c r="A17" s="186"/>
      <c r="B17" s="190" t="s">
        <v>162</v>
      </c>
      <c r="C17" s="186" t="s">
        <v>246</v>
      </c>
      <c r="D17" s="186"/>
    </row>
    <row r="18" spans="1:4" x14ac:dyDescent="0.2">
      <c r="A18" s="186"/>
      <c r="B18" s="186"/>
      <c r="C18" s="186" t="s">
        <v>160</v>
      </c>
      <c r="D18" s="186"/>
    </row>
    <row r="19" spans="1:4" x14ac:dyDescent="0.2">
      <c r="A19" s="186"/>
      <c r="B19" s="186"/>
      <c r="C19" s="186" t="s">
        <v>259</v>
      </c>
      <c r="D19" s="186"/>
    </row>
    <row r="20" spans="1:4" x14ac:dyDescent="0.2">
      <c r="A20" s="186"/>
      <c r="B20" s="186"/>
      <c r="C20" s="186"/>
      <c r="D20" s="186"/>
    </row>
    <row r="21" spans="1:4" x14ac:dyDescent="0.2">
      <c r="A21" s="186"/>
      <c r="B21" s="186"/>
      <c r="C21" s="186" t="s">
        <v>161</v>
      </c>
      <c r="D21" s="186"/>
    </row>
    <row r="22" spans="1:4" x14ac:dyDescent="0.2">
      <c r="A22" s="186"/>
      <c r="B22" s="186"/>
      <c r="C22" s="186" t="s">
        <v>247</v>
      </c>
      <c r="D22" s="186"/>
    </row>
    <row r="23" spans="1:4" x14ac:dyDescent="0.2">
      <c r="A23" s="186"/>
      <c r="B23" s="186"/>
      <c r="C23" s="186" t="s">
        <v>260</v>
      </c>
      <c r="D23" s="186"/>
    </row>
    <row r="24" spans="1:4" x14ac:dyDescent="0.2">
      <c r="A24" s="186"/>
      <c r="B24" s="186"/>
      <c r="C24" s="186"/>
      <c r="D24" s="186"/>
    </row>
    <row r="25" spans="1:4" x14ac:dyDescent="0.2">
      <c r="A25" s="186"/>
      <c r="B25" s="186"/>
      <c r="C25" s="186"/>
      <c r="D25" s="186"/>
    </row>
    <row r="26" spans="1:4" x14ac:dyDescent="0.2">
      <c r="A26" s="186"/>
      <c r="B26" s="186"/>
      <c r="C26" s="186"/>
      <c r="D26" s="186"/>
    </row>
    <row r="27" spans="1:4" x14ac:dyDescent="0.2">
      <c r="A27" s="186"/>
      <c r="B27" s="186"/>
      <c r="C27" s="186"/>
      <c r="D27" s="186"/>
    </row>
    <row r="28" spans="1:4" x14ac:dyDescent="0.2">
      <c r="A28" s="186"/>
      <c r="B28" s="186"/>
      <c r="C28" s="186"/>
      <c r="D28" s="186"/>
    </row>
    <row r="29" spans="1:4" x14ac:dyDescent="0.2">
      <c r="A29" s="186"/>
      <c r="B29" s="186"/>
      <c r="C29" s="186"/>
      <c r="D29" s="186"/>
    </row>
    <row r="30" spans="1:4" x14ac:dyDescent="0.2">
      <c r="A30" s="186"/>
      <c r="B30" s="186"/>
      <c r="C30" s="186"/>
      <c r="D30" s="186"/>
    </row>
    <row r="31" spans="1:4" x14ac:dyDescent="0.2">
      <c r="A31" s="186"/>
      <c r="B31" s="186"/>
      <c r="C31" s="186"/>
      <c r="D31" s="186"/>
    </row>
    <row r="32" spans="1:4" x14ac:dyDescent="0.2">
      <c r="A32" s="186"/>
      <c r="B32" s="186"/>
      <c r="C32" s="186"/>
      <c r="D32" s="186"/>
    </row>
    <row r="33" spans="1:4" x14ac:dyDescent="0.2">
      <c r="A33" s="186"/>
      <c r="B33" s="186"/>
      <c r="C33" s="186"/>
      <c r="D33" s="186"/>
    </row>
    <row r="34" spans="1:4" x14ac:dyDescent="0.2">
      <c r="A34" s="186"/>
      <c r="B34" s="186"/>
      <c r="C34" s="186"/>
      <c r="D34" s="186"/>
    </row>
    <row r="35" spans="1:4" x14ac:dyDescent="0.2">
      <c r="A35" s="186"/>
      <c r="B35" s="186"/>
      <c r="C35" s="186"/>
      <c r="D35" s="186"/>
    </row>
    <row r="36" spans="1:4" x14ac:dyDescent="0.2">
      <c r="A36" s="186"/>
      <c r="B36" s="186"/>
      <c r="C36" s="186"/>
      <c r="D36" s="186"/>
    </row>
    <row r="37" spans="1:4" x14ac:dyDescent="0.2">
      <c r="A37" s="186"/>
      <c r="B37" s="186"/>
      <c r="C37" s="186"/>
      <c r="D37" s="186"/>
    </row>
    <row r="38" spans="1:4" x14ac:dyDescent="0.2">
      <c r="A38" s="186"/>
      <c r="B38" s="186"/>
      <c r="C38" s="186"/>
      <c r="D38" s="186"/>
    </row>
    <row r="39" spans="1:4" x14ac:dyDescent="0.2">
      <c r="A39" s="186"/>
      <c r="B39" s="186"/>
      <c r="C39" s="186"/>
      <c r="D39" s="186"/>
    </row>
    <row r="40" spans="1:4" x14ac:dyDescent="0.2">
      <c r="A40" s="186"/>
      <c r="B40" s="186"/>
      <c r="C40" s="186"/>
      <c r="D40" s="186"/>
    </row>
    <row r="41" spans="1:4" x14ac:dyDescent="0.2">
      <c r="A41" s="186"/>
      <c r="B41" s="186"/>
      <c r="C41" s="186"/>
      <c r="D41" s="186"/>
    </row>
    <row r="42" spans="1:4" x14ac:dyDescent="0.2">
      <c r="A42" s="186"/>
      <c r="B42" s="186"/>
      <c r="C42" s="186"/>
      <c r="D42" s="186"/>
    </row>
    <row r="43" spans="1:4" x14ac:dyDescent="0.2">
      <c r="A43" s="186"/>
      <c r="B43" s="186"/>
      <c r="C43" s="186"/>
      <c r="D43" s="186"/>
    </row>
    <row r="44" spans="1:4" x14ac:dyDescent="0.2">
      <c r="A44" s="186"/>
      <c r="B44" s="186"/>
      <c r="C44" s="186"/>
      <c r="D44" s="186"/>
    </row>
    <row r="45" spans="1:4" x14ac:dyDescent="0.2">
      <c r="A45" s="186"/>
      <c r="B45" s="186"/>
      <c r="C45" s="186"/>
      <c r="D45" s="186"/>
    </row>
    <row r="46" spans="1:4" x14ac:dyDescent="0.2">
      <c r="A46" s="186"/>
      <c r="B46" s="186"/>
      <c r="C46" s="186"/>
      <c r="D46" s="186"/>
    </row>
    <row r="47" spans="1:4" x14ac:dyDescent="0.2">
      <c r="A47" s="186"/>
      <c r="B47" s="186"/>
      <c r="C47" s="186" t="s">
        <v>261</v>
      </c>
      <c r="D47" s="186"/>
    </row>
    <row r="48" spans="1:4" x14ac:dyDescent="0.2">
      <c r="A48" s="186"/>
      <c r="B48" s="186"/>
      <c r="C48" s="186"/>
      <c r="D48" s="186"/>
    </row>
    <row r="49" spans="1:4" x14ac:dyDescent="0.2">
      <c r="A49" s="186"/>
      <c r="B49" s="186"/>
      <c r="C49" s="186"/>
      <c r="D49" s="186"/>
    </row>
    <row r="50" spans="1:4" x14ac:dyDescent="0.2">
      <c r="A50" s="186"/>
      <c r="B50" s="186"/>
      <c r="C50" s="186"/>
      <c r="D50" s="186"/>
    </row>
    <row r="51" spans="1:4" x14ac:dyDescent="0.2">
      <c r="A51" s="186"/>
      <c r="B51" s="186"/>
      <c r="C51" s="186"/>
      <c r="D51" s="186"/>
    </row>
    <row r="52" spans="1:4" x14ac:dyDescent="0.2">
      <c r="A52" s="186"/>
      <c r="B52" s="186"/>
      <c r="C52" s="186"/>
      <c r="D52" s="186"/>
    </row>
    <row r="53" spans="1:4" x14ac:dyDescent="0.2">
      <c r="A53" s="186"/>
      <c r="B53" s="186"/>
      <c r="C53" s="186"/>
      <c r="D53" s="186"/>
    </row>
    <row r="54" spans="1:4" x14ac:dyDescent="0.2">
      <c r="A54" s="186"/>
      <c r="B54" s="186"/>
      <c r="C54" s="186"/>
      <c r="D54" s="186"/>
    </row>
    <row r="55" spans="1:4" x14ac:dyDescent="0.2">
      <c r="A55" s="186"/>
      <c r="B55" s="186"/>
      <c r="C55" s="186"/>
      <c r="D55" s="186"/>
    </row>
    <row r="56" spans="1:4" x14ac:dyDescent="0.2">
      <c r="A56" s="186"/>
      <c r="B56" s="186"/>
      <c r="C56" s="186"/>
      <c r="D56" s="186"/>
    </row>
    <row r="57" spans="1:4" x14ac:dyDescent="0.2">
      <c r="A57" s="186"/>
      <c r="B57" s="186"/>
      <c r="C57" s="186"/>
      <c r="D57" s="186"/>
    </row>
    <row r="58" spans="1:4" x14ac:dyDescent="0.2">
      <c r="A58" s="186"/>
      <c r="B58" s="186"/>
      <c r="C58" s="186"/>
      <c r="D58" s="186"/>
    </row>
    <row r="59" spans="1:4" x14ac:dyDescent="0.2">
      <c r="A59" s="186"/>
      <c r="B59" s="186"/>
      <c r="C59" s="186"/>
      <c r="D59" s="186"/>
    </row>
    <row r="60" spans="1:4" x14ac:dyDescent="0.2">
      <c r="A60" s="186"/>
      <c r="B60" s="186"/>
      <c r="C60" s="186"/>
      <c r="D60" s="186"/>
    </row>
    <row r="61" spans="1:4" x14ac:dyDescent="0.2">
      <c r="A61" s="186"/>
      <c r="B61" s="186"/>
      <c r="C61" s="186"/>
      <c r="D61" s="186"/>
    </row>
    <row r="62" spans="1:4" x14ac:dyDescent="0.2">
      <c r="A62" s="186"/>
      <c r="B62" s="186"/>
      <c r="C62" s="186"/>
      <c r="D62" s="186"/>
    </row>
    <row r="63" spans="1:4" x14ac:dyDescent="0.2">
      <c r="A63" s="186"/>
      <c r="B63" s="186"/>
      <c r="C63" s="186"/>
      <c r="D63" s="186"/>
    </row>
    <row r="64" spans="1:4" x14ac:dyDescent="0.2">
      <c r="A64" s="186"/>
      <c r="B64" s="186"/>
      <c r="C64" s="186"/>
      <c r="D64" s="186"/>
    </row>
    <row r="65" spans="1:4" x14ac:dyDescent="0.2">
      <c r="A65" s="186"/>
      <c r="B65" s="186"/>
      <c r="C65" s="186" t="s">
        <v>248</v>
      </c>
      <c r="D65" s="186"/>
    </row>
    <row r="66" spans="1:4" x14ac:dyDescent="0.2">
      <c r="A66" s="186"/>
      <c r="B66" s="186"/>
      <c r="C66" s="186" t="s">
        <v>249</v>
      </c>
      <c r="D66" s="186"/>
    </row>
    <row r="67" spans="1:4" x14ac:dyDescent="0.2">
      <c r="A67" s="186"/>
      <c r="B67" s="186"/>
      <c r="C67" s="186" t="s">
        <v>250</v>
      </c>
      <c r="D67" s="186"/>
    </row>
    <row r="68" spans="1:4" x14ac:dyDescent="0.2">
      <c r="A68" s="186"/>
      <c r="B68" s="186"/>
      <c r="C68" s="186"/>
      <c r="D68" s="186"/>
    </row>
    <row r="69" spans="1:4" x14ac:dyDescent="0.2">
      <c r="A69" s="186"/>
      <c r="B69" s="186"/>
      <c r="C69" s="186" t="s">
        <v>251</v>
      </c>
      <c r="D69" s="186"/>
    </row>
    <row r="70" spans="1:4" x14ac:dyDescent="0.2">
      <c r="A70" s="186"/>
      <c r="B70" s="186"/>
      <c r="C70" s="186" t="s">
        <v>262</v>
      </c>
      <c r="D70" s="186"/>
    </row>
    <row r="71" spans="1:4" x14ac:dyDescent="0.2">
      <c r="A71" s="186"/>
      <c r="B71" s="186"/>
      <c r="C71" s="186"/>
      <c r="D71" s="186"/>
    </row>
    <row r="72" spans="1:4" x14ac:dyDescent="0.2">
      <c r="A72" s="186"/>
      <c r="B72" s="186"/>
      <c r="C72" s="186"/>
      <c r="D72" s="186"/>
    </row>
    <row r="73" spans="1:4" x14ac:dyDescent="0.2">
      <c r="A73" s="186"/>
      <c r="B73" s="186"/>
      <c r="C73" s="186"/>
      <c r="D73" s="186"/>
    </row>
    <row r="74" spans="1:4" x14ac:dyDescent="0.2">
      <c r="A74" s="186"/>
      <c r="B74" s="186"/>
      <c r="C74" s="186"/>
      <c r="D74" s="186"/>
    </row>
    <row r="75" spans="1:4" x14ac:dyDescent="0.2">
      <c r="A75" s="186"/>
      <c r="B75" s="186"/>
      <c r="C75" s="186"/>
      <c r="D75" s="186"/>
    </row>
    <row r="76" spans="1:4" x14ac:dyDescent="0.2">
      <c r="A76" s="186"/>
      <c r="B76" s="186"/>
      <c r="C76" s="186"/>
      <c r="D76" s="186"/>
    </row>
    <row r="77" spans="1:4" x14ac:dyDescent="0.2">
      <c r="A77" s="186"/>
      <c r="B77" s="186"/>
      <c r="C77" s="186"/>
      <c r="D77" s="186"/>
    </row>
    <row r="78" spans="1:4" x14ac:dyDescent="0.2">
      <c r="A78" s="186"/>
      <c r="B78" s="186"/>
      <c r="C78" s="186"/>
      <c r="D78" s="186"/>
    </row>
    <row r="79" spans="1:4" x14ac:dyDescent="0.2">
      <c r="A79" s="186"/>
      <c r="B79" s="186"/>
      <c r="C79" s="186"/>
      <c r="D79" s="186"/>
    </row>
    <row r="80" spans="1:4" x14ac:dyDescent="0.2">
      <c r="A80" s="186"/>
      <c r="B80" s="186"/>
      <c r="C80" s="186"/>
      <c r="D80" s="186"/>
    </row>
    <row r="81" spans="1:4" x14ac:dyDescent="0.2">
      <c r="A81" s="186"/>
      <c r="B81" s="186"/>
      <c r="C81" s="186"/>
      <c r="D81" s="186"/>
    </row>
    <row r="82" spans="1:4" x14ac:dyDescent="0.2">
      <c r="A82" s="186"/>
      <c r="B82" s="186"/>
      <c r="C82" s="186"/>
      <c r="D82" s="186"/>
    </row>
    <row r="83" spans="1:4" x14ac:dyDescent="0.2">
      <c r="A83" s="186"/>
      <c r="B83" s="186"/>
      <c r="C83" s="186"/>
      <c r="D83" s="186"/>
    </row>
    <row r="84" spans="1:4" x14ac:dyDescent="0.2">
      <c r="A84" s="186"/>
      <c r="B84" s="186"/>
      <c r="C84" s="186"/>
      <c r="D84" s="186"/>
    </row>
    <row r="85" spans="1:4" x14ac:dyDescent="0.2">
      <c r="A85" s="186"/>
      <c r="B85" s="186"/>
      <c r="C85" s="186"/>
      <c r="D85" s="186"/>
    </row>
    <row r="86" spans="1:4" x14ac:dyDescent="0.2">
      <c r="A86" s="186"/>
      <c r="B86" s="186"/>
      <c r="C86" s="186"/>
      <c r="D86" s="186"/>
    </row>
    <row r="87" spans="1:4" x14ac:dyDescent="0.2">
      <c r="A87" s="186"/>
      <c r="B87" s="186"/>
      <c r="C87" s="186"/>
      <c r="D87" s="186"/>
    </row>
    <row r="88" spans="1:4" x14ac:dyDescent="0.2">
      <c r="A88" s="186"/>
      <c r="B88" s="186"/>
      <c r="C88" s="186"/>
      <c r="D88" s="186"/>
    </row>
    <row r="89" spans="1:4" x14ac:dyDescent="0.2">
      <c r="A89" s="186"/>
      <c r="B89" s="186"/>
      <c r="C89" s="186"/>
      <c r="D89" s="186"/>
    </row>
    <row r="90" spans="1:4" x14ac:dyDescent="0.2">
      <c r="A90" s="186"/>
      <c r="B90" s="186"/>
      <c r="C90" s="186"/>
      <c r="D90" s="186"/>
    </row>
    <row r="91" spans="1:4" x14ac:dyDescent="0.2">
      <c r="A91" s="186"/>
      <c r="B91" s="186"/>
      <c r="C91" s="186"/>
      <c r="D91" s="186"/>
    </row>
    <row r="92" spans="1:4" x14ac:dyDescent="0.2">
      <c r="A92" s="186"/>
      <c r="B92" s="186"/>
      <c r="C92" s="186"/>
      <c r="D92" s="186"/>
    </row>
    <row r="93" spans="1:4" x14ac:dyDescent="0.2">
      <c r="A93" s="186"/>
      <c r="B93" s="186"/>
      <c r="C93" s="186" t="s">
        <v>263</v>
      </c>
      <c r="D93" s="186"/>
    </row>
    <row r="94" spans="1:4" x14ac:dyDescent="0.2">
      <c r="A94" s="186"/>
      <c r="B94" s="186"/>
      <c r="C94" s="186"/>
      <c r="D94" s="186"/>
    </row>
    <row r="95" spans="1:4" x14ac:dyDescent="0.2">
      <c r="A95" s="186"/>
      <c r="B95" s="186"/>
      <c r="C95" s="186"/>
      <c r="D95" s="186"/>
    </row>
    <row r="96" spans="1:4" x14ac:dyDescent="0.2">
      <c r="A96" s="186"/>
      <c r="B96" s="186"/>
      <c r="C96" s="186"/>
      <c r="D96" s="186"/>
    </row>
    <row r="97" spans="1:4" x14ac:dyDescent="0.2">
      <c r="A97" s="186"/>
      <c r="B97" s="186"/>
      <c r="C97" s="186"/>
      <c r="D97" s="186"/>
    </row>
    <row r="98" spans="1:4" x14ac:dyDescent="0.2">
      <c r="A98" s="186"/>
      <c r="B98" s="186"/>
      <c r="C98" s="186"/>
      <c r="D98" s="186"/>
    </row>
    <row r="99" spans="1:4" x14ac:dyDescent="0.2">
      <c r="A99" s="186"/>
      <c r="B99" s="186"/>
      <c r="C99" s="186"/>
      <c r="D99" s="186"/>
    </row>
    <row r="100" spans="1:4" x14ac:dyDescent="0.2">
      <c r="A100" s="186"/>
      <c r="B100" s="186"/>
      <c r="C100" s="186"/>
      <c r="D100" s="186"/>
    </row>
    <row r="101" spans="1:4" x14ac:dyDescent="0.2">
      <c r="A101" s="186"/>
      <c r="B101" s="186"/>
      <c r="C101" s="186"/>
      <c r="D101" s="186"/>
    </row>
    <row r="102" spans="1:4" x14ac:dyDescent="0.2">
      <c r="A102" s="186"/>
      <c r="B102" s="186"/>
      <c r="C102" s="186"/>
      <c r="D102" s="186"/>
    </row>
    <row r="103" spans="1:4" x14ac:dyDescent="0.2">
      <c r="A103" s="186"/>
      <c r="B103" s="186"/>
      <c r="C103" s="186"/>
      <c r="D103" s="186"/>
    </row>
    <row r="104" spans="1:4" x14ac:dyDescent="0.2">
      <c r="A104" s="186"/>
      <c r="B104" s="186"/>
      <c r="C104" s="186"/>
      <c r="D104" s="186"/>
    </row>
    <row r="105" spans="1:4" x14ac:dyDescent="0.2">
      <c r="A105" s="186"/>
      <c r="B105" s="186"/>
      <c r="C105" s="186" t="s">
        <v>264</v>
      </c>
      <c r="D105" s="186"/>
    </row>
    <row r="106" spans="1:4" x14ac:dyDescent="0.2">
      <c r="A106" s="186"/>
      <c r="B106" s="186"/>
      <c r="C106" s="186" t="s">
        <v>252</v>
      </c>
      <c r="D106" s="186"/>
    </row>
    <row r="107" spans="1:4" x14ac:dyDescent="0.2">
      <c r="A107" s="186"/>
      <c r="B107" s="186"/>
      <c r="C107" s="186" t="s">
        <v>265</v>
      </c>
      <c r="D107" s="186"/>
    </row>
    <row r="108" spans="1:4" x14ac:dyDescent="0.2">
      <c r="A108" s="186"/>
      <c r="B108" s="186"/>
      <c r="C108" s="186"/>
      <c r="D108" s="186"/>
    </row>
    <row r="109" spans="1:4" x14ac:dyDescent="0.2">
      <c r="A109" s="186"/>
      <c r="B109" s="186"/>
      <c r="C109" s="186"/>
      <c r="D109" s="186"/>
    </row>
    <row r="110" spans="1:4" x14ac:dyDescent="0.2">
      <c r="A110" s="186"/>
      <c r="B110" s="186"/>
      <c r="C110" s="186"/>
      <c r="D110" s="186"/>
    </row>
    <row r="111" spans="1:4" x14ac:dyDescent="0.2">
      <c r="A111" s="186"/>
      <c r="B111" s="186"/>
      <c r="C111" s="186"/>
      <c r="D111" s="186"/>
    </row>
    <row r="112" spans="1:4" x14ac:dyDescent="0.2">
      <c r="A112" s="186"/>
      <c r="B112" s="186"/>
      <c r="C112" s="186"/>
      <c r="D112" s="186"/>
    </row>
    <row r="113" spans="1:4" x14ac:dyDescent="0.2">
      <c r="A113" s="186"/>
      <c r="B113" s="186"/>
      <c r="C113" s="186"/>
      <c r="D113" s="186"/>
    </row>
    <row r="114" spans="1:4" x14ac:dyDescent="0.2">
      <c r="A114" s="186"/>
      <c r="B114" s="186"/>
      <c r="C114" s="186"/>
      <c r="D114" s="186"/>
    </row>
    <row r="115" spans="1:4" x14ac:dyDescent="0.2">
      <c r="A115" s="186"/>
      <c r="B115" s="186"/>
      <c r="C115" s="186"/>
      <c r="D115" s="186"/>
    </row>
    <row r="116" spans="1:4" x14ac:dyDescent="0.2">
      <c r="A116" s="186"/>
      <c r="B116" s="186"/>
      <c r="C116" s="186"/>
      <c r="D116" s="186"/>
    </row>
    <row r="117" spans="1:4" x14ac:dyDescent="0.2">
      <c r="A117" s="186"/>
      <c r="B117" s="186"/>
      <c r="C117" s="186"/>
      <c r="D117" s="186"/>
    </row>
    <row r="118" spans="1:4" x14ac:dyDescent="0.2">
      <c r="A118" s="186"/>
      <c r="B118" s="186"/>
      <c r="C118" s="186" t="s">
        <v>266</v>
      </c>
      <c r="D118" s="186"/>
    </row>
    <row r="119" spans="1:4" x14ac:dyDescent="0.2">
      <c r="A119" s="186"/>
      <c r="B119" s="186"/>
      <c r="C119" s="186" t="s">
        <v>253</v>
      </c>
      <c r="D119" s="186"/>
    </row>
    <row r="120" spans="1:4" x14ac:dyDescent="0.2">
      <c r="A120" s="186"/>
      <c r="B120" s="186"/>
      <c r="C120" s="186"/>
      <c r="D120" s="186"/>
    </row>
    <row r="121" spans="1:4" x14ac:dyDescent="0.2">
      <c r="A121" s="186"/>
      <c r="B121" s="186"/>
      <c r="C121" s="186"/>
      <c r="D121" s="186"/>
    </row>
    <row r="122" spans="1:4" x14ac:dyDescent="0.2">
      <c r="A122" s="186"/>
      <c r="B122" s="190" t="s">
        <v>157</v>
      </c>
      <c r="C122" s="186" t="s">
        <v>165</v>
      </c>
      <c r="D122" s="186"/>
    </row>
    <row r="123" spans="1:4" x14ac:dyDescent="0.2">
      <c r="A123" s="186"/>
      <c r="B123" s="190"/>
      <c r="C123" s="186" t="s">
        <v>166</v>
      </c>
      <c r="D123" s="186"/>
    </row>
    <row r="124" spans="1:4" x14ac:dyDescent="0.2">
      <c r="A124" s="186"/>
      <c r="B124" s="190"/>
      <c r="C124" s="186" t="s">
        <v>245</v>
      </c>
      <c r="D124" s="186"/>
    </row>
    <row r="125" spans="1:4" x14ac:dyDescent="0.2">
      <c r="A125" s="186"/>
      <c r="B125" s="190"/>
      <c r="C125" s="186" t="s">
        <v>159</v>
      </c>
      <c r="D125" s="186"/>
    </row>
    <row r="126" spans="1:4" x14ac:dyDescent="0.2">
      <c r="A126" s="186"/>
      <c r="B126" s="190"/>
      <c r="C126" s="186"/>
      <c r="D126" s="186"/>
    </row>
    <row r="127" spans="1:4" x14ac:dyDescent="0.2">
      <c r="A127" s="186"/>
      <c r="B127" s="186"/>
      <c r="C127" s="186"/>
      <c r="D127" s="186"/>
    </row>
    <row r="128" spans="1:4" x14ac:dyDescent="0.2">
      <c r="A128" s="186"/>
      <c r="B128" s="190" t="s">
        <v>168</v>
      </c>
      <c r="C128" s="186" t="s">
        <v>267</v>
      </c>
      <c r="D128" s="186"/>
    </row>
    <row r="129" spans="1:4" x14ac:dyDescent="0.2">
      <c r="A129" s="186"/>
      <c r="B129" s="186"/>
      <c r="C129" s="186"/>
      <c r="D129" s="186"/>
    </row>
    <row r="130" spans="1:4" x14ac:dyDescent="0.2">
      <c r="A130" s="186"/>
      <c r="B130" s="186"/>
      <c r="C130" s="186"/>
      <c r="D130" s="186"/>
    </row>
    <row r="131" spans="1:4" x14ac:dyDescent="0.2">
      <c r="A131" s="186"/>
      <c r="B131" s="186"/>
      <c r="C131" s="186"/>
      <c r="D131" s="186"/>
    </row>
    <row r="132" spans="1:4" x14ac:dyDescent="0.2">
      <c r="A132" s="186"/>
      <c r="B132" s="186"/>
      <c r="C132" s="186"/>
      <c r="D132" s="186"/>
    </row>
    <row r="133" spans="1:4" x14ac:dyDescent="0.2">
      <c r="A133" s="186"/>
      <c r="B133" s="186"/>
      <c r="C133" s="186"/>
      <c r="D133" s="186"/>
    </row>
    <row r="134" spans="1:4" x14ac:dyDescent="0.2">
      <c r="A134" s="186"/>
      <c r="B134" s="186"/>
      <c r="C134" s="186"/>
      <c r="D134" s="186"/>
    </row>
    <row r="135" spans="1:4" x14ac:dyDescent="0.2">
      <c r="A135" s="186"/>
      <c r="B135" s="186"/>
      <c r="C135" s="186"/>
      <c r="D135" s="186"/>
    </row>
    <row r="136" spans="1:4" x14ac:dyDescent="0.2">
      <c r="A136" s="186"/>
      <c r="B136" s="186"/>
      <c r="C136" s="186"/>
      <c r="D136" s="186"/>
    </row>
    <row r="137" spans="1:4" x14ac:dyDescent="0.2">
      <c r="A137" s="186"/>
      <c r="B137" s="186"/>
      <c r="C137" s="186"/>
      <c r="D137" s="186"/>
    </row>
    <row r="138" spans="1:4" x14ac:dyDescent="0.2">
      <c r="A138" s="186"/>
      <c r="B138" s="186"/>
      <c r="C138" s="186" t="s">
        <v>268</v>
      </c>
      <c r="D138" s="186"/>
    </row>
    <row r="139" spans="1:4" x14ac:dyDescent="0.2">
      <c r="A139" s="186"/>
      <c r="B139" s="187"/>
      <c r="C139" s="186"/>
      <c r="D139" s="186"/>
    </row>
    <row r="140" spans="1:4" x14ac:dyDescent="0.2">
      <c r="A140" s="186"/>
      <c r="B140" s="186"/>
      <c r="C140" s="186"/>
      <c r="D140" s="186"/>
    </row>
    <row r="141" spans="1:4" x14ac:dyDescent="0.2">
      <c r="A141" s="186"/>
      <c r="B141" s="186"/>
      <c r="C141" s="186"/>
      <c r="D141" s="186"/>
    </row>
    <row r="142" spans="1:4" x14ac:dyDescent="0.2">
      <c r="A142" s="186"/>
      <c r="B142" s="186"/>
      <c r="C142" s="186"/>
      <c r="D142" s="186"/>
    </row>
    <row r="143" spans="1:4" x14ac:dyDescent="0.2">
      <c r="A143" s="186"/>
      <c r="B143" s="186"/>
      <c r="C143" s="186"/>
      <c r="D143" s="186"/>
    </row>
    <row r="144" spans="1:4" x14ac:dyDescent="0.2">
      <c r="A144" s="186"/>
      <c r="B144" s="186"/>
      <c r="C144" s="186"/>
      <c r="D144" s="186"/>
    </row>
    <row r="145" spans="1:4" x14ac:dyDescent="0.2">
      <c r="A145" s="186"/>
      <c r="B145" s="186"/>
      <c r="C145" s="186"/>
      <c r="D145" s="186"/>
    </row>
    <row r="146" spans="1:4" x14ac:dyDescent="0.2">
      <c r="A146" s="186"/>
      <c r="B146" s="186"/>
      <c r="C146" s="186"/>
      <c r="D146" s="186"/>
    </row>
    <row r="147" spans="1:4" x14ac:dyDescent="0.2">
      <c r="A147" s="186"/>
      <c r="B147" s="186"/>
      <c r="C147" s="186"/>
      <c r="D147" s="186"/>
    </row>
    <row r="148" spans="1:4" x14ac:dyDescent="0.2">
      <c r="A148" s="186"/>
      <c r="B148" s="186"/>
      <c r="C148" s="186"/>
      <c r="D148" s="186"/>
    </row>
    <row r="149" spans="1:4" x14ac:dyDescent="0.2">
      <c r="A149" s="186"/>
      <c r="B149" s="186"/>
      <c r="C149" s="186"/>
      <c r="D149" s="186"/>
    </row>
    <row r="150" spans="1:4" x14ac:dyDescent="0.2">
      <c r="A150" s="186"/>
      <c r="B150" s="186"/>
      <c r="C150" s="186"/>
      <c r="D150" s="186"/>
    </row>
    <row r="151" spans="1:4" x14ac:dyDescent="0.2">
      <c r="A151" s="186"/>
      <c r="B151" s="186"/>
      <c r="C151" s="186"/>
      <c r="D151" s="186"/>
    </row>
    <row r="152" spans="1:4" x14ac:dyDescent="0.2">
      <c r="A152" s="186"/>
      <c r="B152" s="186"/>
      <c r="C152" s="186"/>
      <c r="D152" s="186"/>
    </row>
    <row r="153" spans="1:4" x14ac:dyDescent="0.2">
      <c r="A153" s="186"/>
      <c r="B153" s="186"/>
      <c r="C153" s="186"/>
      <c r="D153" s="186"/>
    </row>
    <row r="154" spans="1:4" x14ac:dyDescent="0.2">
      <c r="A154" s="186"/>
      <c r="B154" s="186"/>
      <c r="C154" s="186"/>
      <c r="D154" s="186"/>
    </row>
    <row r="155" spans="1:4" x14ac:dyDescent="0.2">
      <c r="A155" s="186"/>
      <c r="B155" s="186"/>
      <c r="C155" s="186"/>
      <c r="D155" s="186"/>
    </row>
    <row r="156" spans="1:4" x14ac:dyDescent="0.2">
      <c r="A156" s="186"/>
      <c r="B156" s="186"/>
      <c r="C156" s="186"/>
      <c r="D156" s="186"/>
    </row>
    <row r="157" spans="1:4" x14ac:dyDescent="0.2">
      <c r="A157" s="186"/>
      <c r="B157" s="186"/>
      <c r="C157" s="186"/>
      <c r="D157" s="186"/>
    </row>
    <row r="158" spans="1:4" x14ac:dyDescent="0.2">
      <c r="A158" s="186"/>
      <c r="B158" s="186"/>
      <c r="C158" s="186"/>
      <c r="D158" s="186"/>
    </row>
    <row r="159" spans="1:4" x14ac:dyDescent="0.2">
      <c r="A159" s="186"/>
      <c r="B159" s="186"/>
      <c r="C159" s="186"/>
      <c r="D159" s="186"/>
    </row>
    <row r="160" spans="1:4" x14ac:dyDescent="0.2">
      <c r="A160" s="186"/>
      <c r="B160" s="186"/>
      <c r="C160" s="186" t="s">
        <v>269</v>
      </c>
      <c r="D160" s="186"/>
    </row>
    <row r="161" spans="1:4" x14ac:dyDescent="0.2">
      <c r="A161" s="186"/>
      <c r="B161" s="186"/>
      <c r="C161" s="186"/>
      <c r="D161" s="186"/>
    </row>
    <row r="162" spans="1:4" x14ac:dyDescent="0.2">
      <c r="A162" s="186"/>
      <c r="B162" s="186"/>
      <c r="C162" s="186"/>
      <c r="D162" s="186"/>
    </row>
    <row r="163" spans="1:4" x14ac:dyDescent="0.2">
      <c r="A163" s="186"/>
      <c r="B163" s="186"/>
      <c r="C163" s="186"/>
      <c r="D163" s="186"/>
    </row>
    <row r="164" spans="1:4" x14ac:dyDescent="0.2">
      <c r="A164" s="186"/>
      <c r="B164" s="186"/>
      <c r="C164" s="186"/>
      <c r="D164" s="186"/>
    </row>
    <row r="165" spans="1:4" x14ac:dyDescent="0.2">
      <c r="A165" s="186"/>
      <c r="B165" s="186"/>
      <c r="C165" s="186"/>
      <c r="D165" s="186"/>
    </row>
    <row r="166" spans="1:4" x14ac:dyDescent="0.2">
      <c r="A166" s="186"/>
      <c r="B166" s="186"/>
      <c r="C166" s="186"/>
      <c r="D166" s="186"/>
    </row>
    <row r="167" spans="1:4" x14ac:dyDescent="0.2">
      <c r="A167" s="186"/>
      <c r="B167" s="186"/>
      <c r="C167" s="186"/>
      <c r="D167" s="186"/>
    </row>
    <row r="168" spans="1:4" x14ac:dyDescent="0.2">
      <c r="A168" s="186"/>
      <c r="B168" s="186"/>
      <c r="C168" s="186"/>
      <c r="D168" s="186"/>
    </row>
    <row r="169" spans="1:4" x14ac:dyDescent="0.2">
      <c r="A169" s="186"/>
      <c r="B169" s="186"/>
      <c r="C169" s="186"/>
      <c r="D169" s="186"/>
    </row>
    <row r="170" spans="1:4" x14ac:dyDescent="0.2">
      <c r="A170" s="186"/>
      <c r="B170" s="186"/>
      <c r="C170" s="186" t="s">
        <v>270</v>
      </c>
      <c r="D170" s="186"/>
    </row>
    <row r="171" spans="1:4" x14ac:dyDescent="0.2">
      <c r="A171" s="186"/>
      <c r="B171" s="186"/>
      <c r="C171" s="186"/>
      <c r="D171" s="186"/>
    </row>
    <row r="172" spans="1:4" x14ac:dyDescent="0.2">
      <c r="A172" s="186"/>
      <c r="B172" s="186"/>
      <c r="C172" s="186"/>
      <c r="D172" s="186"/>
    </row>
    <row r="173" spans="1:4" x14ac:dyDescent="0.2">
      <c r="A173" s="186"/>
      <c r="B173" s="186"/>
      <c r="C173" s="186"/>
      <c r="D173" s="186"/>
    </row>
    <row r="174" spans="1:4" x14ac:dyDescent="0.2">
      <c r="A174" s="186"/>
      <c r="B174" s="186"/>
      <c r="C174" s="186"/>
      <c r="D174" s="186"/>
    </row>
    <row r="175" spans="1:4" x14ac:dyDescent="0.2">
      <c r="A175" s="186"/>
      <c r="B175" s="186"/>
      <c r="C175" s="186"/>
      <c r="D175" s="186"/>
    </row>
    <row r="176" spans="1:4" x14ac:dyDescent="0.2">
      <c r="A176" s="186"/>
      <c r="B176" s="186"/>
      <c r="C176" s="186"/>
      <c r="D176" s="186"/>
    </row>
    <row r="177" spans="1:4" x14ac:dyDescent="0.2">
      <c r="A177" s="186"/>
      <c r="B177" s="186"/>
      <c r="C177" s="186"/>
      <c r="D177" s="186"/>
    </row>
    <row r="178" spans="1:4" x14ac:dyDescent="0.2">
      <c r="A178" s="186"/>
      <c r="B178" s="186"/>
      <c r="C178" s="186"/>
      <c r="D178" s="186"/>
    </row>
    <row r="179" spans="1:4" x14ac:dyDescent="0.2">
      <c r="A179" s="186"/>
      <c r="B179" s="186"/>
      <c r="C179" s="186"/>
      <c r="D179" s="186"/>
    </row>
    <row r="180" spans="1:4" x14ac:dyDescent="0.2">
      <c r="A180" s="186"/>
      <c r="B180" s="190" t="s">
        <v>169</v>
      </c>
      <c r="C180" s="186" t="s">
        <v>298</v>
      </c>
      <c r="D180" s="186"/>
    </row>
    <row r="181" spans="1:4" x14ac:dyDescent="0.2">
      <c r="A181" s="186"/>
      <c r="B181" s="190"/>
      <c r="C181" s="186" t="s">
        <v>254</v>
      </c>
      <c r="D181" s="186"/>
    </row>
    <row r="182" spans="1:4" x14ac:dyDescent="0.2">
      <c r="A182" s="186"/>
      <c r="B182" s="190"/>
      <c r="C182" s="186" t="s">
        <v>271</v>
      </c>
      <c r="D182" s="186"/>
    </row>
    <row r="183" spans="1:4" x14ac:dyDescent="0.2">
      <c r="A183" s="186"/>
      <c r="B183" s="190"/>
      <c r="C183" s="186"/>
      <c r="D183" s="186"/>
    </row>
    <row r="184" spans="1:4" x14ac:dyDescent="0.2">
      <c r="A184" s="186"/>
      <c r="B184" s="190"/>
      <c r="C184" s="186"/>
      <c r="D184" s="186"/>
    </row>
    <row r="185" spans="1:4" x14ac:dyDescent="0.2">
      <c r="A185" s="186"/>
      <c r="B185" s="190"/>
      <c r="C185" s="186"/>
      <c r="D185" s="186"/>
    </row>
    <row r="186" spans="1:4" x14ac:dyDescent="0.2">
      <c r="A186" s="186"/>
      <c r="B186" s="190"/>
      <c r="C186" s="186"/>
      <c r="D186" s="186"/>
    </row>
    <row r="187" spans="1:4" x14ac:dyDescent="0.2">
      <c r="A187" s="186"/>
      <c r="B187" s="190"/>
      <c r="C187" s="186"/>
      <c r="D187" s="186"/>
    </row>
    <row r="188" spans="1:4" x14ac:dyDescent="0.2">
      <c r="A188" s="186"/>
      <c r="B188" s="190"/>
      <c r="C188" s="186"/>
      <c r="D188" s="186"/>
    </row>
    <row r="189" spans="1:4" x14ac:dyDescent="0.2">
      <c r="A189" s="186"/>
      <c r="B189" s="190"/>
      <c r="C189" s="186"/>
      <c r="D189" s="186"/>
    </row>
    <row r="190" spans="1:4" x14ac:dyDescent="0.2">
      <c r="A190" s="186"/>
      <c r="B190" s="190"/>
      <c r="C190" s="186"/>
      <c r="D190" s="186"/>
    </row>
    <row r="191" spans="1:4" x14ac:dyDescent="0.2">
      <c r="A191" s="186"/>
      <c r="B191" s="190"/>
      <c r="C191" s="186"/>
      <c r="D191" s="186"/>
    </row>
    <row r="192" spans="1:4" x14ac:dyDescent="0.2">
      <c r="A192" s="186"/>
      <c r="B192" s="190"/>
      <c r="C192" s="186"/>
      <c r="D192" s="186"/>
    </row>
    <row r="193" spans="1:4" x14ac:dyDescent="0.2">
      <c r="A193" s="186"/>
      <c r="B193" s="190"/>
      <c r="C193" s="186"/>
      <c r="D193" s="186"/>
    </row>
    <row r="194" spans="1:4" x14ac:dyDescent="0.2">
      <c r="A194" s="186"/>
      <c r="B194" s="190"/>
      <c r="C194" s="186"/>
      <c r="D194" s="186"/>
    </row>
    <row r="195" spans="1:4" x14ac:dyDescent="0.2">
      <c r="A195" s="186"/>
      <c r="B195" s="190"/>
      <c r="C195" s="186"/>
      <c r="D195" s="186"/>
    </row>
    <row r="196" spans="1:4" x14ac:dyDescent="0.2">
      <c r="A196" s="186"/>
      <c r="B196" s="190"/>
      <c r="C196" s="186"/>
      <c r="D196" s="186"/>
    </row>
    <row r="197" spans="1:4" x14ac:dyDescent="0.2">
      <c r="A197" s="186"/>
      <c r="B197" s="190"/>
      <c r="C197" s="186"/>
      <c r="D197" s="186"/>
    </row>
    <row r="198" spans="1:4" x14ac:dyDescent="0.2">
      <c r="A198" s="186"/>
      <c r="B198" s="190"/>
      <c r="C198" s="186"/>
      <c r="D198" s="186"/>
    </row>
    <row r="199" spans="1:4" x14ac:dyDescent="0.2">
      <c r="A199" s="186"/>
      <c r="B199" s="190"/>
      <c r="C199" s="186"/>
      <c r="D199" s="186"/>
    </row>
    <row r="200" spans="1:4" x14ac:dyDescent="0.2">
      <c r="A200" s="186"/>
      <c r="B200" s="190"/>
      <c r="C200" s="186"/>
      <c r="D200" s="186"/>
    </row>
    <row r="201" spans="1:4" x14ac:dyDescent="0.2">
      <c r="A201" s="186"/>
      <c r="B201" s="190"/>
      <c r="C201" s="186"/>
      <c r="D201" s="186"/>
    </row>
    <row r="202" spans="1:4" x14ac:dyDescent="0.2">
      <c r="A202" s="186"/>
      <c r="B202" s="190"/>
      <c r="C202" s="186"/>
      <c r="D202" s="186"/>
    </row>
    <row r="203" spans="1:4" x14ac:dyDescent="0.2">
      <c r="A203" s="186"/>
      <c r="B203" s="190"/>
      <c r="C203" s="186"/>
      <c r="D203" s="186"/>
    </row>
    <row r="204" spans="1:4" x14ac:dyDescent="0.2">
      <c r="A204" s="186"/>
      <c r="B204" s="190"/>
      <c r="C204" s="186"/>
      <c r="D204" s="186"/>
    </row>
    <row r="205" spans="1:4" x14ac:dyDescent="0.2">
      <c r="A205" s="186"/>
      <c r="B205" s="190"/>
      <c r="C205" s="186"/>
      <c r="D205" s="186"/>
    </row>
    <row r="206" spans="1:4" x14ac:dyDescent="0.2">
      <c r="A206" s="186"/>
      <c r="B206" s="190"/>
      <c r="C206" s="186"/>
      <c r="D206" s="186"/>
    </row>
    <row r="207" spans="1:4" x14ac:dyDescent="0.2">
      <c r="A207" s="186"/>
      <c r="B207" s="190"/>
      <c r="C207" s="186" t="s">
        <v>273</v>
      </c>
      <c r="D207" s="186"/>
    </row>
    <row r="208" spans="1:4" x14ac:dyDescent="0.2">
      <c r="A208" s="186"/>
      <c r="B208" s="190"/>
      <c r="C208" s="186" t="s">
        <v>255</v>
      </c>
      <c r="D208" s="186"/>
    </row>
    <row r="209" spans="1:4" x14ac:dyDescent="0.2">
      <c r="A209" s="186"/>
      <c r="B209" s="186"/>
      <c r="C209" s="186" t="s">
        <v>256</v>
      </c>
      <c r="D209" s="186"/>
    </row>
    <row r="210" spans="1:4" x14ac:dyDescent="0.2">
      <c r="A210" s="186"/>
      <c r="B210" s="186"/>
      <c r="C210" s="186" t="s">
        <v>272</v>
      </c>
      <c r="D210" s="186"/>
    </row>
    <row r="211" spans="1:4" x14ac:dyDescent="0.2">
      <c r="A211" s="186"/>
      <c r="B211" s="186"/>
      <c r="C211" s="186" t="s">
        <v>257</v>
      </c>
      <c r="D211" s="186"/>
    </row>
    <row r="212" spans="1:4" x14ac:dyDescent="0.2">
      <c r="A212" s="186"/>
      <c r="B212" s="186"/>
      <c r="C212" s="186"/>
      <c r="D212" s="186"/>
    </row>
    <row r="213" spans="1:4" x14ac:dyDescent="0.2">
      <c r="A213" s="186"/>
      <c r="B213" s="186"/>
      <c r="C213" s="186"/>
      <c r="D213" s="186"/>
    </row>
    <row r="214" spans="1:4" x14ac:dyDescent="0.2">
      <c r="A214" s="186"/>
      <c r="B214" s="190" t="s">
        <v>170</v>
      </c>
      <c r="C214" s="186" t="s">
        <v>274</v>
      </c>
      <c r="D214" s="186"/>
    </row>
    <row r="215" spans="1:4" x14ac:dyDescent="0.2">
      <c r="A215" s="186"/>
      <c r="B215" s="186"/>
      <c r="C215" s="186"/>
      <c r="D215" s="186"/>
    </row>
    <row r="216" spans="1:4" x14ac:dyDescent="0.2">
      <c r="A216" s="186"/>
      <c r="B216" s="186"/>
      <c r="C216" s="186" t="s">
        <v>275</v>
      </c>
      <c r="D216" s="186"/>
    </row>
    <row r="217" spans="1:4" x14ac:dyDescent="0.2">
      <c r="A217" s="186"/>
      <c r="B217" s="186"/>
      <c r="C217" s="186"/>
      <c r="D217" s="186"/>
    </row>
    <row r="218" spans="1:4" x14ac:dyDescent="0.2">
      <c r="A218" s="186"/>
      <c r="B218" s="186"/>
      <c r="C218" s="186"/>
      <c r="D218" s="186"/>
    </row>
    <row r="219" spans="1:4" x14ac:dyDescent="0.2">
      <c r="A219" s="186"/>
      <c r="B219" s="186"/>
      <c r="C219" s="186"/>
      <c r="D219" s="186"/>
    </row>
    <row r="220" spans="1:4" x14ac:dyDescent="0.2">
      <c r="A220" s="186"/>
      <c r="B220" s="186"/>
      <c r="C220" s="186"/>
      <c r="D220" s="186"/>
    </row>
    <row r="221" spans="1:4" x14ac:dyDescent="0.2">
      <c r="A221" s="186"/>
      <c r="B221" s="186"/>
      <c r="C221" s="186"/>
      <c r="D221" s="186"/>
    </row>
    <row r="222" spans="1:4" x14ac:dyDescent="0.2">
      <c r="A222" s="186"/>
      <c r="B222" s="186"/>
      <c r="C222" s="186"/>
      <c r="D222" s="186"/>
    </row>
    <row r="223" spans="1:4" x14ac:dyDescent="0.2">
      <c r="A223" s="186"/>
      <c r="B223" s="186"/>
      <c r="C223" s="186"/>
      <c r="D223" s="186"/>
    </row>
    <row r="224" spans="1:4" x14ac:dyDescent="0.2">
      <c r="A224" s="186"/>
      <c r="B224" s="186"/>
      <c r="C224" s="186"/>
      <c r="D224" s="186"/>
    </row>
    <row r="225" spans="1:4" x14ac:dyDescent="0.2">
      <c r="A225" s="186"/>
      <c r="B225" s="186"/>
      <c r="C225" s="186"/>
      <c r="D225" s="186"/>
    </row>
    <row r="226" spans="1:4" x14ac:dyDescent="0.2">
      <c r="A226" s="186"/>
      <c r="B226" s="186"/>
      <c r="C226" s="186"/>
      <c r="D226" s="186"/>
    </row>
    <row r="227" spans="1:4" x14ac:dyDescent="0.2">
      <c r="A227" s="186"/>
      <c r="B227" s="186"/>
      <c r="C227" s="186"/>
      <c r="D227" s="186"/>
    </row>
    <row r="228" spans="1:4" x14ac:dyDescent="0.2">
      <c r="A228" s="186"/>
      <c r="B228" s="186"/>
      <c r="C228" s="186"/>
      <c r="D228" s="186"/>
    </row>
    <row r="229" spans="1:4" x14ac:dyDescent="0.2">
      <c r="A229" s="186"/>
      <c r="B229" s="186"/>
      <c r="C229" s="186"/>
      <c r="D229" s="186"/>
    </row>
    <row r="230" spans="1:4" x14ac:dyDescent="0.2">
      <c r="A230" s="186"/>
      <c r="B230" s="186"/>
      <c r="C230" s="186"/>
      <c r="D230" s="186"/>
    </row>
    <row r="231" spans="1:4" x14ac:dyDescent="0.2">
      <c r="A231" s="186"/>
      <c r="B231" s="186"/>
      <c r="C231" s="186"/>
      <c r="D231" s="186"/>
    </row>
    <row r="232" spans="1:4" x14ac:dyDescent="0.2">
      <c r="A232" s="186"/>
      <c r="B232" s="186"/>
      <c r="C232" s="186"/>
      <c r="D232" s="186"/>
    </row>
    <row r="233" spans="1:4" x14ac:dyDescent="0.2">
      <c r="A233" s="186"/>
      <c r="B233" s="186"/>
      <c r="C233" s="186"/>
      <c r="D233" s="186"/>
    </row>
    <row r="234" spans="1:4" x14ac:dyDescent="0.2">
      <c r="A234" s="186"/>
      <c r="B234" s="186"/>
      <c r="C234" s="186"/>
      <c r="D234" s="186"/>
    </row>
    <row r="235" spans="1:4" x14ac:dyDescent="0.2">
      <c r="A235" s="186"/>
      <c r="B235" s="186"/>
      <c r="C235" s="186"/>
      <c r="D235" s="186"/>
    </row>
    <row r="236" spans="1:4" x14ac:dyDescent="0.2">
      <c r="A236" s="186"/>
      <c r="B236" s="186"/>
      <c r="C236" s="186"/>
      <c r="D236" s="186"/>
    </row>
    <row r="237" spans="1:4" x14ac:dyDescent="0.2">
      <c r="A237" s="186"/>
      <c r="B237" s="186"/>
      <c r="C237" s="186" t="s">
        <v>276</v>
      </c>
      <c r="D237" s="186"/>
    </row>
    <row r="238" spans="1:4" x14ac:dyDescent="0.2">
      <c r="A238" s="186"/>
      <c r="B238" s="186"/>
      <c r="C238" s="186"/>
      <c r="D238" s="186"/>
    </row>
    <row r="239" spans="1:4" x14ac:dyDescent="0.2">
      <c r="A239" s="186"/>
      <c r="B239" s="186"/>
      <c r="C239" s="186"/>
      <c r="D239" s="186"/>
    </row>
  </sheetData>
  <sheetProtection algorithmName="SHA-512" hashValue="wBQ5qvyTVn4RFCF5B0q5ag+9sIQOEV1Ltj5EsPdf7P3D0Y/tROnOfVWPU3800H8jz/oK2DMPo/r2XDjKqUh8Xg==" saltValue="0QZFLAEceOkBSGAKILTnlw==" spinCount="100000" sheet="1" objects="1" scenarios="1" formatCells="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W134"/>
  <sheetViews>
    <sheetView zoomScaleNormal="100" workbookViewId="0">
      <selection activeCell="B12" sqref="B12"/>
    </sheetView>
  </sheetViews>
  <sheetFormatPr defaultColWidth="12.140625" defaultRowHeight="15" x14ac:dyDescent="0.25"/>
  <cols>
    <col min="1" max="1" width="7.28515625" style="72" customWidth="1"/>
    <col min="2" max="2" width="9.140625" style="72" customWidth="1"/>
    <col min="3" max="3" width="44.570312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11.7109375" style="72" customWidth="1"/>
    <col min="21" max="16384" width="12.140625" style="72"/>
  </cols>
  <sheetData>
    <row r="1" spans="1:21" x14ac:dyDescent="0.25">
      <c r="A1" s="71"/>
      <c r="B1" s="71"/>
      <c r="C1" s="71"/>
      <c r="D1" s="71"/>
      <c r="E1" s="71"/>
      <c r="F1" s="71"/>
      <c r="G1" s="71"/>
      <c r="H1" s="71"/>
      <c r="I1" s="71"/>
      <c r="J1" s="71"/>
      <c r="K1" s="71"/>
      <c r="L1" s="71"/>
      <c r="M1" s="71"/>
      <c r="N1" s="71"/>
      <c r="O1" s="71"/>
      <c r="P1" s="71"/>
      <c r="Q1" s="71"/>
      <c r="R1" s="71"/>
      <c r="S1" s="71"/>
      <c r="T1" s="71"/>
    </row>
    <row r="2" spans="1:21" ht="23.25" x14ac:dyDescent="0.35">
      <c r="A2" s="71"/>
      <c r="B2" s="59" t="s">
        <v>17</v>
      </c>
      <c r="C2" s="73"/>
      <c r="D2" s="73"/>
      <c r="E2" s="73"/>
      <c r="F2" s="73"/>
      <c r="G2" s="73"/>
      <c r="H2" s="73"/>
      <c r="I2" s="73"/>
      <c r="J2" s="73"/>
      <c r="K2" s="73"/>
      <c r="L2" s="73"/>
      <c r="M2" s="71"/>
      <c r="N2" s="71"/>
      <c r="O2" s="71"/>
      <c r="P2" s="71"/>
      <c r="Q2" s="71"/>
      <c r="R2" s="71"/>
      <c r="S2" s="71"/>
      <c r="T2" s="71"/>
    </row>
    <row r="3" spans="1:21" ht="18.75" x14ac:dyDescent="0.3">
      <c r="A3" s="71"/>
      <c r="B3" s="4" t="s">
        <v>114</v>
      </c>
      <c r="C3" s="73"/>
      <c r="D3" s="73"/>
      <c r="E3" s="73"/>
      <c r="F3" s="73"/>
      <c r="G3" s="73"/>
      <c r="H3" s="73"/>
      <c r="I3" s="73"/>
      <c r="J3" s="73"/>
      <c r="K3" s="73"/>
      <c r="L3" s="73"/>
      <c r="M3" s="71"/>
      <c r="N3" s="71"/>
      <c r="O3" s="71"/>
      <c r="P3" s="71"/>
      <c r="Q3" s="71"/>
      <c r="R3" s="71"/>
      <c r="S3" s="71"/>
      <c r="T3" s="71"/>
    </row>
    <row r="4" spans="1:21" ht="18.75" x14ac:dyDescent="0.3">
      <c r="A4" s="71"/>
      <c r="B4" s="61"/>
      <c r="C4" s="73"/>
      <c r="D4" s="73"/>
      <c r="E4" s="73"/>
      <c r="F4" s="73"/>
      <c r="G4" s="73"/>
      <c r="H4" s="73"/>
      <c r="I4" s="73"/>
      <c r="J4" s="73"/>
      <c r="K4" s="73"/>
      <c r="L4" s="73"/>
      <c r="M4" s="71"/>
      <c r="N4" s="71"/>
      <c r="O4" s="38"/>
      <c r="P4" s="71"/>
      <c r="Q4" s="71"/>
      <c r="R4" s="71"/>
      <c r="S4" s="71"/>
      <c r="T4" s="71"/>
    </row>
    <row r="5" spans="1:21" ht="18.75" x14ac:dyDescent="0.3">
      <c r="A5" s="71"/>
      <c r="B5" s="4" t="s">
        <v>142</v>
      </c>
      <c r="C5" s="61"/>
      <c r="D5" s="73"/>
      <c r="E5" s="73"/>
      <c r="F5" s="73"/>
      <c r="G5" s="73"/>
      <c r="H5" s="73"/>
      <c r="I5" s="73"/>
      <c r="J5" s="73"/>
      <c r="K5" s="73"/>
      <c r="L5" s="73"/>
      <c r="M5" s="71"/>
      <c r="N5" s="71"/>
      <c r="O5" s="38"/>
      <c r="P5" s="71"/>
      <c r="Q5" s="71"/>
      <c r="R5" s="71"/>
      <c r="S5" s="71"/>
      <c r="T5" s="71"/>
      <c r="U5" s="77"/>
    </row>
    <row r="6" spans="1:21" s="77" customFormat="1" ht="15.75" thickBot="1" x14ac:dyDescent="0.3">
      <c r="A6" s="74"/>
      <c r="B6" s="75"/>
      <c r="C6" s="75"/>
      <c r="D6" s="75"/>
      <c r="E6" s="75"/>
      <c r="F6" s="75"/>
      <c r="G6" s="75"/>
      <c r="H6" s="75"/>
      <c r="I6" s="75"/>
      <c r="J6" s="75"/>
      <c r="K6" s="75"/>
      <c r="L6" s="75"/>
      <c r="M6" s="74"/>
      <c r="N6" s="74"/>
      <c r="O6" s="74"/>
      <c r="P6" s="74"/>
      <c r="Q6" s="74"/>
      <c r="R6" s="74"/>
      <c r="S6" s="74"/>
      <c r="T6" s="74"/>
    </row>
    <row r="7" spans="1:21" s="77" customFormat="1" ht="15.75" thickBot="1" x14ac:dyDescent="0.3">
      <c r="A7" s="74"/>
      <c r="B7" s="75"/>
      <c r="C7" s="129" t="s">
        <v>139</v>
      </c>
      <c r="D7" s="65"/>
      <c r="E7" s="63"/>
      <c r="F7" s="75"/>
      <c r="G7" s="75"/>
      <c r="H7" s="75"/>
      <c r="I7" s="75"/>
      <c r="J7" s="75"/>
      <c r="K7" s="75"/>
      <c r="L7" s="74"/>
      <c r="M7" s="74"/>
      <c r="N7" s="74"/>
      <c r="O7" s="74"/>
      <c r="P7" s="74"/>
      <c r="Q7" s="74"/>
      <c r="R7" s="128"/>
      <c r="S7" s="74"/>
      <c r="T7" s="74"/>
    </row>
    <row r="8" spans="1:21" s="77" customFormat="1" ht="15.75" thickBot="1" x14ac:dyDescent="0.3">
      <c r="A8" s="74"/>
      <c r="B8" s="75"/>
      <c r="C8" s="130" t="s">
        <v>141</v>
      </c>
      <c r="D8" s="65"/>
      <c r="E8" s="130"/>
      <c r="F8" s="75"/>
      <c r="G8" s="75"/>
      <c r="H8" s="75"/>
      <c r="I8" s="75"/>
      <c r="J8" s="75"/>
      <c r="K8" s="75"/>
      <c r="L8" s="74"/>
      <c r="M8" s="128"/>
      <c r="N8" s="260"/>
      <c r="O8" s="260"/>
      <c r="P8" s="260"/>
      <c r="Q8" s="260"/>
      <c r="R8" s="74"/>
      <c r="S8" s="74"/>
      <c r="T8" s="74"/>
    </row>
    <row r="9" spans="1:21" s="77" customFormat="1" ht="15.75" thickBot="1" x14ac:dyDescent="0.3">
      <c r="A9" s="74"/>
      <c r="B9" s="75"/>
      <c r="C9" s="130" t="s">
        <v>140</v>
      </c>
      <c r="D9" s="65">
        <v>100</v>
      </c>
      <c r="E9" s="130" t="str">
        <f>"    Rate on plot is per "&amp;D9&amp;" opportunities"</f>
        <v xml:space="preserve">    Rate on plot is per 100 opportunities</v>
      </c>
      <c r="F9" s="75"/>
      <c r="G9" s="75"/>
      <c r="H9" s="75"/>
      <c r="I9" s="63"/>
      <c r="J9" s="75"/>
      <c r="K9" s="75"/>
      <c r="L9" s="74"/>
      <c r="M9" s="74"/>
      <c r="N9" s="74"/>
      <c r="O9" s="74"/>
      <c r="P9" s="74"/>
      <c r="Q9" s="74"/>
      <c r="R9" s="74"/>
      <c r="S9" s="74"/>
      <c r="T9" s="74"/>
    </row>
    <row r="10" spans="1:21" s="77" customFormat="1" ht="15.75" thickBot="1" x14ac:dyDescent="0.3">
      <c r="A10" s="74"/>
      <c r="B10" s="75"/>
      <c r="C10" s="75"/>
      <c r="D10" s="75"/>
      <c r="E10" s="113"/>
      <c r="F10" s="113"/>
      <c r="G10" s="17">
        <f>MAX(MIN(G12:G111)-1,0)</f>
        <v>0</v>
      </c>
      <c r="H10" s="74"/>
      <c r="I10" s="74"/>
      <c r="J10" s="74"/>
      <c r="K10" s="74"/>
      <c r="L10" s="74"/>
      <c r="M10" s="74"/>
      <c r="N10" s="74"/>
      <c r="O10" s="74"/>
      <c r="P10" s="71"/>
      <c r="Q10" s="71"/>
      <c r="R10" s="37"/>
      <c r="S10" s="50"/>
      <c r="T10" s="71"/>
    </row>
    <row r="11" spans="1:21" ht="15.75" thickBot="1" x14ac:dyDescent="0.3">
      <c r="A11" s="71"/>
      <c r="B11" s="122" t="s">
        <v>115</v>
      </c>
      <c r="C11" s="123" t="s">
        <v>116</v>
      </c>
      <c r="D11" s="123" t="s">
        <v>15</v>
      </c>
      <c r="E11" s="91" t="str">
        <f>IF(D9=1,"Rate","Rate per "&amp;D9)</f>
        <v>Rate per 100</v>
      </c>
      <c r="F11" s="83" t="s">
        <v>136</v>
      </c>
      <c r="G11" s="15">
        <f>MAX(MAX(G12:G111)-G10,1)</f>
        <v>1</v>
      </c>
      <c r="H11" s="74"/>
      <c r="I11" s="71"/>
      <c r="J11" s="71"/>
      <c r="K11" s="71"/>
      <c r="L11" s="71"/>
      <c r="M11" s="71"/>
      <c r="N11" s="38"/>
      <c r="O11" s="38"/>
      <c r="P11" s="37"/>
      <c r="Q11" s="15"/>
      <c r="R11" s="37"/>
      <c r="S11" s="15"/>
      <c r="T11" s="71"/>
    </row>
    <row r="12" spans="1:21" ht="15.75" thickBot="1" x14ac:dyDescent="0.3">
      <c r="A12" s="15">
        <v>1</v>
      </c>
      <c r="B12" s="121"/>
      <c r="C12" s="114"/>
      <c r="D12" s="84"/>
      <c r="E12" s="86" t="e">
        <f t="shared" ref="E12:E43" si="0">IF(AND(ISNUMBER(D12),D12&gt;=0,ISNUMBER($D$7),$D$7&gt;0,ISNUMBER($D$9),$D$9&gt;0),$D$9*D12/$D$7,NA())</f>
        <v>#N/A</v>
      </c>
      <c r="F12" s="87" t="e">
        <f>IF(AND(ISNUMBER(E12),ISNUMBER($D$7),$D$7&gt;0,ISNUMBER($D$8),$D$8&gt;=0,ISNUMBER($D$9),$D$9&gt;0),$D$8,NA())</f>
        <v>#N/A</v>
      </c>
      <c r="G12" s="15" t="str">
        <f t="shared" ref="G12:G75" si="1">IF(ISNUMBER(E12),A12,"")</f>
        <v/>
      </c>
      <c r="H12" s="74"/>
      <c r="I12" s="71"/>
      <c r="J12" s="71"/>
      <c r="K12" s="71"/>
      <c r="L12" s="71"/>
      <c r="M12" s="71"/>
      <c r="N12" s="38"/>
      <c r="O12" s="38"/>
      <c r="P12" s="37"/>
      <c r="Q12" s="38"/>
      <c r="R12" s="37"/>
      <c r="S12" s="38"/>
      <c r="T12" s="71"/>
    </row>
    <row r="13" spans="1:21" ht="15.75" thickBot="1" x14ac:dyDescent="0.3">
      <c r="A13" s="15">
        <v>2</v>
      </c>
      <c r="B13" s="121"/>
      <c r="C13" s="114"/>
      <c r="D13" s="84"/>
      <c r="E13" s="86" t="e">
        <f t="shared" si="0"/>
        <v>#N/A</v>
      </c>
      <c r="F13" s="87" t="e">
        <f t="shared" ref="F13:F76" si="2">IF(AND(ISNUMBER(E13),ISNUMBER($D$7),$D$7&gt;0,ISNUMBER($D$8),$D$8&gt;=0,ISNUMBER($D$9),$D$9&gt;0),$D$8,NA())</f>
        <v>#N/A</v>
      </c>
      <c r="G13" s="15" t="str">
        <f t="shared" si="1"/>
        <v/>
      </c>
      <c r="H13" s="74"/>
      <c r="I13" s="71"/>
      <c r="J13" s="71"/>
      <c r="K13" s="71"/>
      <c r="L13" s="71"/>
      <c r="M13" s="71"/>
      <c r="N13" s="38"/>
      <c r="O13" s="38"/>
      <c r="P13" s="37"/>
      <c r="Q13" s="38"/>
      <c r="R13" s="37"/>
      <c r="S13" s="38"/>
      <c r="T13" s="71"/>
    </row>
    <row r="14" spans="1:21" ht="15.75" thickBot="1" x14ac:dyDescent="0.3">
      <c r="A14" s="15">
        <v>3</v>
      </c>
      <c r="B14" s="121"/>
      <c r="C14" s="114"/>
      <c r="D14" s="84"/>
      <c r="E14" s="86" t="e">
        <f t="shared" si="0"/>
        <v>#N/A</v>
      </c>
      <c r="F14" s="87" t="e">
        <f t="shared" si="2"/>
        <v>#N/A</v>
      </c>
      <c r="G14" s="15" t="str">
        <f t="shared" si="1"/>
        <v/>
      </c>
      <c r="H14" s="74"/>
      <c r="I14" s="71"/>
      <c r="J14" s="71"/>
      <c r="K14" s="71"/>
      <c r="L14" s="71"/>
      <c r="M14" s="71"/>
      <c r="N14" s="38"/>
      <c r="O14" s="38"/>
      <c r="P14" s="37"/>
      <c r="Q14" s="38"/>
      <c r="R14" s="37"/>
      <c r="S14" s="38"/>
      <c r="T14" s="71"/>
    </row>
    <row r="15" spans="1:21" ht="15.75" thickBot="1" x14ac:dyDescent="0.3">
      <c r="A15" s="15">
        <v>4</v>
      </c>
      <c r="B15" s="121"/>
      <c r="C15" s="114"/>
      <c r="D15" s="84"/>
      <c r="E15" s="86" t="e">
        <f t="shared" si="0"/>
        <v>#N/A</v>
      </c>
      <c r="F15" s="87" t="e">
        <f t="shared" si="2"/>
        <v>#N/A</v>
      </c>
      <c r="G15" s="15" t="str">
        <f t="shared" si="1"/>
        <v/>
      </c>
      <c r="H15" s="74"/>
      <c r="I15" s="71"/>
      <c r="J15" s="71"/>
      <c r="K15" s="71"/>
      <c r="L15" s="71"/>
      <c r="M15" s="71"/>
      <c r="N15" s="38"/>
      <c r="O15" s="38"/>
      <c r="P15" s="37"/>
      <c r="Q15" s="38"/>
      <c r="R15" s="37"/>
      <c r="S15" s="38"/>
      <c r="T15" s="71"/>
    </row>
    <row r="16" spans="1:21" ht="15.75" thickBot="1" x14ac:dyDescent="0.3">
      <c r="A16" s="15">
        <v>5</v>
      </c>
      <c r="B16" s="121"/>
      <c r="C16" s="114"/>
      <c r="D16" s="84"/>
      <c r="E16" s="86" t="e">
        <f t="shared" si="0"/>
        <v>#N/A</v>
      </c>
      <c r="F16" s="87" t="e">
        <f t="shared" si="2"/>
        <v>#N/A</v>
      </c>
      <c r="G16" s="15" t="str">
        <f t="shared" si="1"/>
        <v/>
      </c>
      <c r="H16" s="74"/>
      <c r="I16" s="71"/>
      <c r="J16" s="71"/>
      <c r="K16" s="71"/>
      <c r="L16" s="71"/>
      <c r="M16" s="71"/>
      <c r="N16" s="38"/>
      <c r="O16" s="38"/>
      <c r="P16" s="37"/>
      <c r="Q16" s="38"/>
      <c r="R16" s="37"/>
      <c r="S16" s="38"/>
      <c r="T16" s="71"/>
    </row>
    <row r="17" spans="1:20" ht="15.75" thickBot="1" x14ac:dyDescent="0.3">
      <c r="A17" s="15">
        <v>6</v>
      </c>
      <c r="B17" s="121"/>
      <c r="C17" s="114"/>
      <c r="D17" s="84"/>
      <c r="E17" s="86" t="e">
        <f t="shared" si="0"/>
        <v>#N/A</v>
      </c>
      <c r="F17" s="87" t="e">
        <f t="shared" si="2"/>
        <v>#N/A</v>
      </c>
      <c r="G17" s="15" t="str">
        <f t="shared" si="1"/>
        <v/>
      </c>
      <c r="H17" s="74"/>
      <c r="I17" s="71"/>
      <c r="J17" s="71"/>
      <c r="K17" s="71"/>
      <c r="L17" s="71"/>
      <c r="M17" s="71"/>
      <c r="N17" s="38"/>
      <c r="O17" s="38"/>
      <c r="P17" s="37"/>
      <c r="Q17" s="38"/>
      <c r="R17" s="37"/>
      <c r="S17" s="38"/>
      <c r="T17" s="71"/>
    </row>
    <row r="18" spans="1:20" ht="15.75" thickBot="1" x14ac:dyDescent="0.3">
      <c r="A18" s="15">
        <v>7</v>
      </c>
      <c r="B18" s="121"/>
      <c r="C18" s="114"/>
      <c r="D18" s="84"/>
      <c r="E18" s="86" t="e">
        <f t="shared" si="0"/>
        <v>#N/A</v>
      </c>
      <c r="F18" s="87" t="e">
        <f t="shared" si="2"/>
        <v>#N/A</v>
      </c>
      <c r="G18" s="15" t="str">
        <f t="shared" si="1"/>
        <v/>
      </c>
      <c r="H18" s="74"/>
      <c r="I18" s="71"/>
      <c r="J18" s="71"/>
      <c r="K18" s="71"/>
      <c r="L18" s="71"/>
      <c r="M18" s="71"/>
      <c r="N18" s="38"/>
      <c r="O18" s="38"/>
      <c r="P18" s="37"/>
      <c r="Q18" s="38"/>
      <c r="R18" s="37"/>
      <c r="S18" s="38"/>
      <c r="T18" s="71"/>
    </row>
    <row r="19" spans="1:20" ht="15.75" thickBot="1" x14ac:dyDescent="0.3">
      <c r="A19" s="15">
        <v>8</v>
      </c>
      <c r="B19" s="121"/>
      <c r="C19" s="114"/>
      <c r="D19" s="84"/>
      <c r="E19" s="86" t="e">
        <f t="shared" si="0"/>
        <v>#N/A</v>
      </c>
      <c r="F19" s="87" t="e">
        <f t="shared" si="2"/>
        <v>#N/A</v>
      </c>
      <c r="G19" s="15" t="str">
        <f t="shared" si="1"/>
        <v/>
      </c>
      <c r="H19" s="74"/>
      <c r="I19" s="71"/>
      <c r="J19" s="71"/>
      <c r="K19" s="71"/>
      <c r="L19" s="71"/>
      <c r="M19" s="71"/>
      <c r="N19" s="38"/>
      <c r="O19" s="38"/>
      <c r="P19" s="37"/>
      <c r="Q19" s="38"/>
      <c r="R19" s="37"/>
      <c r="S19" s="38"/>
      <c r="T19" s="71"/>
    </row>
    <row r="20" spans="1:20" ht="15.75" thickBot="1" x14ac:dyDescent="0.3">
      <c r="A20" s="15">
        <v>9</v>
      </c>
      <c r="B20" s="121"/>
      <c r="C20" s="114"/>
      <c r="D20" s="84"/>
      <c r="E20" s="86" t="e">
        <f t="shared" si="0"/>
        <v>#N/A</v>
      </c>
      <c r="F20" s="87" t="e">
        <f t="shared" si="2"/>
        <v>#N/A</v>
      </c>
      <c r="G20" s="15" t="str">
        <f t="shared" si="1"/>
        <v/>
      </c>
      <c r="H20" s="74"/>
      <c r="I20" s="71"/>
      <c r="J20" s="71"/>
      <c r="K20" s="71"/>
      <c r="L20" s="71"/>
      <c r="M20" s="71"/>
      <c r="N20" s="38"/>
      <c r="O20" s="38"/>
      <c r="P20" s="37"/>
      <c r="Q20" s="38"/>
      <c r="R20" s="37"/>
      <c r="S20" s="38"/>
      <c r="T20" s="71"/>
    </row>
    <row r="21" spans="1:20" ht="15.75" thickBot="1" x14ac:dyDescent="0.3">
      <c r="A21" s="15">
        <v>10</v>
      </c>
      <c r="B21" s="121"/>
      <c r="C21" s="114"/>
      <c r="D21" s="84"/>
      <c r="E21" s="86" t="e">
        <f t="shared" si="0"/>
        <v>#N/A</v>
      </c>
      <c r="F21" s="87" t="e">
        <f t="shared" si="2"/>
        <v>#N/A</v>
      </c>
      <c r="G21" s="15" t="str">
        <f t="shared" si="1"/>
        <v/>
      </c>
      <c r="H21" s="74"/>
      <c r="I21" s="71"/>
      <c r="J21" s="71"/>
      <c r="K21" s="71"/>
      <c r="L21" s="71"/>
      <c r="M21" s="71"/>
      <c r="N21" s="38"/>
      <c r="O21" s="38"/>
      <c r="P21" s="37"/>
      <c r="Q21" s="38"/>
      <c r="R21" s="37"/>
      <c r="S21" s="38"/>
      <c r="T21" s="71"/>
    </row>
    <row r="22" spans="1:20" ht="15.75" thickBot="1" x14ac:dyDescent="0.3">
      <c r="A22" s="15">
        <v>11</v>
      </c>
      <c r="B22" s="121"/>
      <c r="C22" s="114"/>
      <c r="D22" s="84"/>
      <c r="E22" s="86" t="e">
        <f t="shared" si="0"/>
        <v>#N/A</v>
      </c>
      <c r="F22" s="87" t="e">
        <f t="shared" si="2"/>
        <v>#N/A</v>
      </c>
      <c r="G22" s="15" t="str">
        <f t="shared" si="1"/>
        <v/>
      </c>
      <c r="H22" s="74"/>
      <c r="I22" s="71"/>
      <c r="J22" s="71"/>
      <c r="K22" s="71"/>
      <c r="L22" s="71"/>
      <c r="M22" s="71"/>
      <c r="N22" s="38"/>
      <c r="O22" s="38"/>
      <c r="P22" s="37"/>
      <c r="Q22" s="38"/>
      <c r="R22" s="37"/>
      <c r="S22" s="38"/>
      <c r="T22" s="71"/>
    </row>
    <row r="23" spans="1:20" ht="15.75" thickBot="1" x14ac:dyDescent="0.3">
      <c r="A23" s="15">
        <v>12</v>
      </c>
      <c r="B23" s="121"/>
      <c r="C23" s="114"/>
      <c r="D23" s="84"/>
      <c r="E23" s="86" t="e">
        <f t="shared" si="0"/>
        <v>#N/A</v>
      </c>
      <c r="F23" s="87" t="e">
        <f t="shared" si="2"/>
        <v>#N/A</v>
      </c>
      <c r="G23" s="15" t="str">
        <f t="shared" si="1"/>
        <v/>
      </c>
      <c r="H23" s="74"/>
      <c r="I23" s="71"/>
      <c r="J23" s="71"/>
      <c r="K23" s="71"/>
      <c r="L23" s="71"/>
      <c r="M23" s="71"/>
      <c r="N23" s="38"/>
      <c r="O23" s="38"/>
      <c r="P23" s="37"/>
      <c r="Q23" s="38"/>
      <c r="R23" s="37"/>
      <c r="S23" s="38"/>
      <c r="T23" s="71"/>
    </row>
    <row r="24" spans="1:20" ht="15.75" thickBot="1" x14ac:dyDescent="0.3">
      <c r="A24" s="15">
        <v>13</v>
      </c>
      <c r="B24" s="121"/>
      <c r="C24" s="114"/>
      <c r="D24" s="84"/>
      <c r="E24" s="86" t="e">
        <f t="shared" si="0"/>
        <v>#N/A</v>
      </c>
      <c r="F24" s="87" t="e">
        <f t="shared" si="2"/>
        <v>#N/A</v>
      </c>
      <c r="G24" s="15" t="str">
        <f t="shared" si="1"/>
        <v/>
      </c>
      <c r="H24" s="74"/>
      <c r="I24" s="71"/>
      <c r="J24" s="71"/>
      <c r="K24" s="71"/>
      <c r="L24" s="71"/>
      <c r="M24" s="71"/>
      <c r="N24" s="38"/>
      <c r="O24" s="38"/>
      <c r="P24" s="37"/>
      <c r="Q24" s="38"/>
      <c r="R24" s="37"/>
      <c r="S24" s="38"/>
      <c r="T24" s="71"/>
    </row>
    <row r="25" spans="1:20" ht="15.75" thickBot="1" x14ac:dyDescent="0.3">
      <c r="A25" s="15">
        <v>14</v>
      </c>
      <c r="B25" s="121"/>
      <c r="C25" s="114"/>
      <c r="D25" s="84"/>
      <c r="E25" s="86" t="e">
        <f t="shared" si="0"/>
        <v>#N/A</v>
      </c>
      <c r="F25" s="87" t="e">
        <f t="shared" si="2"/>
        <v>#N/A</v>
      </c>
      <c r="G25" s="15" t="str">
        <f t="shared" si="1"/>
        <v/>
      </c>
      <c r="H25" s="74"/>
      <c r="I25" s="71"/>
      <c r="J25" s="71"/>
      <c r="K25" s="71"/>
      <c r="L25" s="71"/>
      <c r="M25" s="71"/>
      <c r="N25" s="38"/>
      <c r="O25" s="38"/>
      <c r="P25" s="37"/>
      <c r="Q25" s="38"/>
      <c r="R25" s="37"/>
      <c r="S25" s="38"/>
      <c r="T25" s="71"/>
    </row>
    <row r="26" spans="1:20" ht="15.75" thickBot="1" x14ac:dyDescent="0.3">
      <c r="A26" s="15">
        <v>15</v>
      </c>
      <c r="B26" s="121"/>
      <c r="C26" s="114"/>
      <c r="D26" s="84"/>
      <c r="E26" s="86" t="e">
        <f t="shared" si="0"/>
        <v>#N/A</v>
      </c>
      <c r="F26" s="87" t="e">
        <f t="shared" si="2"/>
        <v>#N/A</v>
      </c>
      <c r="G26" s="15" t="str">
        <f t="shared" si="1"/>
        <v/>
      </c>
      <c r="H26" s="74"/>
      <c r="I26" s="71"/>
      <c r="J26" s="71"/>
      <c r="K26" s="71"/>
      <c r="L26" s="71"/>
      <c r="M26" s="71"/>
      <c r="N26" s="38"/>
      <c r="O26" s="38"/>
      <c r="P26" s="37"/>
      <c r="Q26" s="38"/>
      <c r="R26" s="37"/>
      <c r="S26" s="38"/>
      <c r="T26" s="71"/>
    </row>
    <row r="27" spans="1:20" ht="15.75" thickBot="1" x14ac:dyDescent="0.3">
      <c r="A27" s="15">
        <v>16</v>
      </c>
      <c r="B27" s="121"/>
      <c r="C27" s="114"/>
      <c r="D27" s="84"/>
      <c r="E27" s="86" t="e">
        <f t="shared" si="0"/>
        <v>#N/A</v>
      </c>
      <c r="F27" s="87" t="e">
        <f t="shared" si="2"/>
        <v>#N/A</v>
      </c>
      <c r="G27" s="15" t="str">
        <f t="shared" si="1"/>
        <v/>
      </c>
      <c r="H27" s="74"/>
      <c r="I27" s="71"/>
      <c r="J27" s="71"/>
      <c r="K27" s="71"/>
      <c r="L27" s="71"/>
      <c r="M27" s="71"/>
      <c r="N27" s="38"/>
      <c r="O27" s="38"/>
      <c r="P27" s="37"/>
      <c r="Q27" s="38"/>
      <c r="R27" s="37"/>
      <c r="S27" s="38"/>
      <c r="T27" s="71"/>
    </row>
    <row r="28" spans="1:20" ht="15.75" thickBot="1" x14ac:dyDescent="0.3">
      <c r="A28" s="15">
        <v>17</v>
      </c>
      <c r="B28" s="121"/>
      <c r="C28" s="114"/>
      <c r="D28" s="84"/>
      <c r="E28" s="86" t="e">
        <f t="shared" si="0"/>
        <v>#N/A</v>
      </c>
      <c r="F28" s="87" t="e">
        <f t="shared" si="2"/>
        <v>#N/A</v>
      </c>
      <c r="G28" s="15" t="str">
        <f t="shared" si="1"/>
        <v/>
      </c>
      <c r="H28" s="74"/>
      <c r="I28" s="71"/>
      <c r="J28" s="71"/>
      <c r="K28" s="71"/>
      <c r="L28" s="71"/>
      <c r="M28" s="71"/>
      <c r="N28" s="38"/>
      <c r="O28" s="38"/>
      <c r="P28" s="37"/>
      <c r="Q28" s="38"/>
      <c r="R28" s="37"/>
      <c r="S28" s="38"/>
      <c r="T28" s="71"/>
    </row>
    <row r="29" spans="1:20" ht="15.75" thickBot="1" x14ac:dyDescent="0.3">
      <c r="A29" s="15">
        <v>18</v>
      </c>
      <c r="B29" s="121"/>
      <c r="C29" s="114"/>
      <c r="D29" s="84"/>
      <c r="E29" s="86" t="e">
        <f t="shared" si="0"/>
        <v>#N/A</v>
      </c>
      <c r="F29" s="87" t="e">
        <f t="shared" si="2"/>
        <v>#N/A</v>
      </c>
      <c r="G29" s="15" t="str">
        <f t="shared" si="1"/>
        <v/>
      </c>
      <c r="H29" s="74"/>
      <c r="I29" s="71"/>
      <c r="J29" s="71"/>
      <c r="K29" s="71"/>
      <c r="L29" s="71"/>
      <c r="M29" s="71"/>
      <c r="N29" s="38"/>
      <c r="O29" s="38"/>
      <c r="P29" s="37"/>
      <c r="Q29" s="38"/>
      <c r="R29" s="37"/>
      <c r="S29" s="38"/>
      <c r="T29" s="71"/>
    </row>
    <row r="30" spans="1:20" ht="15.75" thickBot="1" x14ac:dyDescent="0.3">
      <c r="A30" s="15">
        <v>19</v>
      </c>
      <c r="B30" s="121"/>
      <c r="C30" s="114"/>
      <c r="D30" s="84"/>
      <c r="E30" s="86" t="e">
        <f t="shared" si="0"/>
        <v>#N/A</v>
      </c>
      <c r="F30" s="87" t="e">
        <f t="shared" si="2"/>
        <v>#N/A</v>
      </c>
      <c r="G30" s="15" t="str">
        <f t="shared" si="1"/>
        <v/>
      </c>
      <c r="H30" s="74"/>
      <c r="I30" s="71"/>
      <c r="J30" s="71"/>
      <c r="K30" s="71"/>
      <c r="L30" s="71"/>
      <c r="M30" s="71"/>
      <c r="N30" s="38"/>
      <c r="O30" s="38"/>
      <c r="P30" s="37"/>
      <c r="Q30" s="38"/>
      <c r="R30" s="37"/>
      <c r="S30" s="38"/>
      <c r="T30" s="71"/>
    </row>
    <row r="31" spans="1:20" ht="15.75" thickBot="1" x14ac:dyDescent="0.3">
      <c r="A31" s="15">
        <v>20</v>
      </c>
      <c r="B31" s="121"/>
      <c r="C31" s="114"/>
      <c r="D31" s="84"/>
      <c r="E31" s="86" t="e">
        <f t="shared" si="0"/>
        <v>#N/A</v>
      </c>
      <c r="F31" s="87" t="e">
        <f t="shared" si="2"/>
        <v>#N/A</v>
      </c>
      <c r="G31" s="15" t="str">
        <f t="shared" si="1"/>
        <v/>
      </c>
      <c r="H31" s="74"/>
      <c r="I31" s="71"/>
      <c r="J31" s="71"/>
      <c r="K31" s="71"/>
      <c r="L31" s="71"/>
      <c r="M31" s="71"/>
      <c r="N31" s="38"/>
      <c r="O31" s="38"/>
      <c r="P31" s="37"/>
      <c r="Q31" s="38"/>
      <c r="R31" s="37"/>
      <c r="S31" s="38"/>
      <c r="T31" s="71"/>
    </row>
    <row r="32" spans="1:20" ht="15.75" thickBot="1" x14ac:dyDescent="0.3">
      <c r="A32" s="15">
        <v>21</v>
      </c>
      <c r="B32" s="121"/>
      <c r="C32" s="114"/>
      <c r="D32" s="84"/>
      <c r="E32" s="86" t="e">
        <f t="shared" si="0"/>
        <v>#N/A</v>
      </c>
      <c r="F32" s="87" t="e">
        <f t="shared" si="2"/>
        <v>#N/A</v>
      </c>
      <c r="G32" s="15" t="str">
        <f t="shared" si="1"/>
        <v/>
      </c>
      <c r="H32" s="74"/>
      <c r="I32" s="71"/>
      <c r="J32" s="71"/>
      <c r="K32" s="71"/>
      <c r="L32" s="71"/>
      <c r="M32" s="71"/>
      <c r="N32" s="38"/>
      <c r="O32" s="38"/>
      <c r="P32" s="37"/>
      <c r="Q32" s="38"/>
      <c r="R32" s="37"/>
      <c r="S32" s="38"/>
      <c r="T32" s="71"/>
    </row>
    <row r="33" spans="1:20" ht="15.75" thickBot="1" x14ac:dyDescent="0.3">
      <c r="A33" s="15">
        <v>22</v>
      </c>
      <c r="B33" s="88"/>
      <c r="C33" s="115"/>
      <c r="D33" s="84"/>
      <c r="E33" s="86" t="e">
        <f t="shared" si="0"/>
        <v>#N/A</v>
      </c>
      <c r="F33" s="87" t="e">
        <f t="shared" si="2"/>
        <v>#N/A</v>
      </c>
      <c r="G33" s="15" t="str">
        <f t="shared" si="1"/>
        <v/>
      </c>
      <c r="H33" s="74"/>
      <c r="I33" s="71"/>
      <c r="J33" s="71"/>
      <c r="K33" s="71"/>
      <c r="L33" s="71"/>
      <c r="M33" s="71"/>
      <c r="N33" s="38"/>
      <c r="O33" s="38"/>
      <c r="P33" s="37"/>
      <c r="Q33" s="38"/>
      <c r="R33" s="37"/>
      <c r="S33" s="38"/>
      <c r="T33" s="71"/>
    </row>
    <row r="34" spans="1:20" ht="15.75" thickBot="1" x14ac:dyDescent="0.3">
      <c r="A34" s="15">
        <v>23</v>
      </c>
      <c r="B34" s="88"/>
      <c r="C34" s="115"/>
      <c r="D34" s="84"/>
      <c r="E34" s="86" t="e">
        <f t="shared" si="0"/>
        <v>#N/A</v>
      </c>
      <c r="F34" s="87" t="e">
        <f t="shared" si="2"/>
        <v>#N/A</v>
      </c>
      <c r="G34" s="15" t="str">
        <f t="shared" si="1"/>
        <v/>
      </c>
      <c r="H34" s="74"/>
      <c r="I34" s="71"/>
      <c r="J34" s="71"/>
      <c r="K34" s="71"/>
      <c r="L34" s="71"/>
      <c r="M34" s="71"/>
      <c r="N34" s="38"/>
      <c r="O34" s="38"/>
      <c r="P34" s="37"/>
      <c r="Q34" s="38"/>
      <c r="R34" s="37"/>
      <c r="S34" s="38"/>
      <c r="T34" s="71"/>
    </row>
    <row r="35" spans="1:20" ht="16.5" thickBot="1" x14ac:dyDescent="0.3">
      <c r="A35" s="15">
        <v>24</v>
      </c>
      <c r="B35" s="88"/>
      <c r="C35" s="115"/>
      <c r="D35" s="84"/>
      <c r="E35" s="86" t="e">
        <f t="shared" si="0"/>
        <v>#N/A</v>
      </c>
      <c r="F35" s="87" t="e">
        <f t="shared" si="2"/>
        <v>#N/A</v>
      </c>
      <c r="G35" s="15" t="str">
        <f t="shared" si="1"/>
        <v/>
      </c>
      <c r="H35" s="71"/>
      <c r="I35" s="10"/>
      <c r="J35" s="10"/>
      <c r="K35" s="10"/>
      <c r="L35" s="71"/>
      <c r="M35" s="71"/>
      <c r="N35" s="38"/>
      <c r="O35" s="38"/>
      <c r="P35" s="37"/>
      <c r="Q35" s="38"/>
      <c r="R35" s="37"/>
      <c r="S35" s="38"/>
      <c r="T35" s="71"/>
    </row>
    <row r="36" spans="1:20" ht="16.5" thickBot="1" x14ac:dyDescent="0.3">
      <c r="A36" s="15">
        <v>25</v>
      </c>
      <c r="B36" s="88"/>
      <c r="C36" s="115"/>
      <c r="D36" s="84"/>
      <c r="E36" s="86" t="e">
        <f t="shared" si="0"/>
        <v>#N/A</v>
      </c>
      <c r="F36" s="87" t="e">
        <f t="shared" si="2"/>
        <v>#N/A</v>
      </c>
      <c r="G36" s="15" t="str">
        <f t="shared" si="1"/>
        <v/>
      </c>
      <c r="H36" s="10" t="s">
        <v>22</v>
      </c>
      <c r="I36" s="80"/>
      <c r="J36" s="71"/>
      <c r="K36" s="71"/>
      <c r="L36" s="71"/>
      <c r="M36" s="71"/>
      <c r="N36" s="38"/>
      <c r="O36" s="38"/>
      <c r="P36" s="37"/>
      <c r="Q36" s="38"/>
      <c r="R36" s="37"/>
      <c r="S36" s="38"/>
      <c r="T36" s="71"/>
    </row>
    <row r="37" spans="1:20" ht="15.75" thickBot="1" x14ac:dyDescent="0.3">
      <c r="A37" s="15">
        <v>26</v>
      </c>
      <c r="B37" s="88"/>
      <c r="C37" s="115"/>
      <c r="D37" s="84"/>
      <c r="E37" s="86" t="e">
        <f t="shared" si="0"/>
        <v>#N/A</v>
      </c>
      <c r="F37" s="87" t="e">
        <f t="shared" si="2"/>
        <v>#N/A</v>
      </c>
      <c r="G37" s="15" t="str">
        <f t="shared" si="1"/>
        <v/>
      </c>
      <c r="H37" s="71"/>
      <c r="I37" s="80"/>
      <c r="J37" s="71"/>
      <c r="K37" s="71"/>
      <c r="L37" s="71"/>
      <c r="M37" s="71"/>
      <c r="N37" s="38"/>
      <c r="O37" s="38"/>
      <c r="P37" s="37"/>
      <c r="Q37" s="38"/>
      <c r="R37" s="37"/>
      <c r="S37" s="38"/>
      <c r="T37" s="71"/>
    </row>
    <row r="38" spans="1:20" ht="15.75" thickBot="1" x14ac:dyDescent="0.3">
      <c r="A38" s="15">
        <v>27</v>
      </c>
      <c r="B38" s="88"/>
      <c r="C38" s="115"/>
      <c r="D38" s="84"/>
      <c r="E38" s="86" t="e">
        <f t="shared" si="0"/>
        <v>#N/A</v>
      </c>
      <c r="F38" s="87" t="e">
        <f t="shared" si="2"/>
        <v>#N/A</v>
      </c>
      <c r="G38" s="15" t="str">
        <f t="shared" si="1"/>
        <v/>
      </c>
      <c r="H38" s="71" t="s">
        <v>110</v>
      </c>
      <c r="I38" s="80"/>
      <c r="J38" s="71"/>
      <c r="K38" s="71"/>
      <c r="L38" s="71"/>
      <c r="M38" s="71"/>
      <c r="N38" s="38"/>
      <c r="O38" s="38"/>
      <c r="P38" s="37"/>
      <c r="Q38" s="38"/>
      <c r="R38" s="37"/>
      <c r="S38" s="38"/>
      <c r="T38" s="71"/>
    </row>
    <row r="39" spans="1:20" ht="15.75" thickBot="1" x14ac:dyDescent="0.3">
      <c r="A39" s="15">
        <v>28</v>
      </c>
      <c r="B39" s="88"/>
      <c r="C39" s="115"/>
      <c r="D39" s="84"/>
      <c r="E39" s="86" t="e">
        <f t="shared" si="0"/>
        <v>#N/A</v>
      </c>
      <c r="F39" s="87" t="e">
        <f t="shared" si="2"/>
        <v>#N/A</v>
      </c>
      <c r="G39" s="15" t="str">
        <f t="shared" si="1"/>
        <v/>
      </c>
      <c r="H39" s="71" t="s">
        <v>25</v>
      </c>
      <c r="I39" s="80"/>
      <c r="J39" s="71"/>
      <c r="K39" s="71"/>
      <c r="L39" s="71"/>
      <c r="M39" s="71"/>
      <c r="N39" s="38"/>
      <c r="O39" s="38"/>
      <c r="P39" s="37"/>
      <c r="Q39" s="38"/>
      <c r="R39" s="37"/>
      <c r="S39" s="38"/>
      <c r="T39" s="71"/>
    </row>
    <row r="40" spans="1:20" ht="15.75" thickBot="1" x14ac:dyDescent="0.3">
      <c r="A40" s="15">
        <v>29</v>
      </c>
      <c r="B40" s="88"/>
      <c r="C40" s="116"/>
      <c r="D40" s="84"/>
      <c r="E40" s="86" t="e">
        <f t="shared" si="0"/>
        <v>#N/A</v>
      </c>
      <c r="F40" s="87" t="e">
        <f t="shared" si="2"/>
        <v>#N/A</v>
      </c>
      <c r="G40" s="15" t="str">
        <f t="shared" si="1"/>
        <v/>
      </c>
      <c r="H40" s="134" t="s">
        <v>149</v>
      </c>
      <c r="I40" s="80"/>
      <c r="J40" s="71"/>
      <c r="K40" s="71"/>
      <c r="L40" s="71"/>
      <c r="M40" s="71"/>
      <c r="N40" s="38"/>
      <c r="O40" s="38"/>
      <c r="P40" s="37"/>
      <c r="Q40" s="38"/>
      <c r="R40" s="38"/>
      <c r="S40" s="38"/>
      <c r="T40" s="71"/>
    </row>
    <row r="41" spans="1:20" ht="15.75" thickBot="1" x14ac:dyDescent="0.3">
      <c r="A41" s="15">
        <v>30</v>
      </c>
      <c r="B41" s="88"/>
      <c r="C41" s="116"/>
      <c r="D41" s="84"/>
      <c r="E41" s="86" t="e">
        <f t="shared" si="0"/>
        <v>#N/A</v>
      </c>
      <c r="F41" s="87" t="e">
        <f t="shared" si="2"/>
        <v>#N/A</v>
      </c>
      <c r="G41" s="15" t="str">
        <f t="shared" si="1"/>
        <v/>
      </c>
      <c r="H41" s="239" t="s">
        <v>300</v>
      </c>
      <c r="I41" s="80"/>
      <c r="J41" s="71"/>
      <c r="K41" s="71"/>
      <c r="L41" s="71"/>
      <c r="M41" s="71"/>
      <c r="N41" s="38"/>
      <c r="O41" s="38"/>
      <c r="P41" s="37"/>
      <c r="Q41" s="38"/>
      <c r="R41" s="38"/>
      <c r="S41" s="38"/>
      <c r="T41" s="71"/>
    </row>
    <row r="42" spans="1:20" ht="15.75" thickBot="1" x14ac:dyDescent="0.3">
      <c r="A42" s="15">
        <v>31</v>
      </c>
      <c r="B42" s="88"/>
      <c r="C42" s="116"/>
      <c r="D42" s="84"/>
      <c r="E42" s="86" t="e">
        <f t="shared" si="0"/>
        <v>#N/A</v>
      </c>
      <c r="F42" s="87" t="e">
        <f t="shared" si="2"/>
        <v>#N/A</v>
      </c>
      <c r="G42" s="15" t="str">
        <f t="shared" si="1"/>
        <v/>
      </c>
      <c r="H42" s="134" t="s">
        <v>146</v>
      </c>
      <c r="I42" s="80"/>
      <c r="J42" s="71"/>
      <c r="K42" s="71"/>
      <c r="L42" s="71"/>
      <c r="M42" s="71"/>
      <c r="N42" s="38"/>
      <c r="O42" s="38"/>
      <c r="P42" s="37"/>
      <c r="Q42" s="38"/>
      <c r="R42" s="38"/>
      <c r="S42" s="37"/>
      <c r="T42" s="38"/>
    </row>
    <row r="43" spans="1:20" ht="15.75" thickBot="1" x14ac:dyDescent="0.3">
      <c r="A43" s="15">
        <v>32</v>
      </c>
      <c r="B43" s="88"/>
      <c r="C43" s="116"/>
      <c r="D43" s="84"/>
      <c r="E43" s="86" t="e">
        <f t="shared" si="0"/>
        <v>#N/A</v>
      </c>
      <c r="F43" s="87" t="e">
        <f t="shared" si="2"/>
        <v>#N/A</v>
      </c>
      <c r="G43" s="15" t="str">
        <f t="shared" si="1"/>
        <v/>
      </c>
      <c r="H43" s="134" t="s">
        <v>145</v>
      </c>
      <c r="I43" s="80"/>
      <c r="J43" s="71"/>
      <c r="K43" s="71"/>
      <c r="L43" s="71"/>
      <c r="M43" s="71"/>
      <c r="N43" s="38"/>
      <c r="O43" s="38"/>
      <c r="P43" s="37"/>
      <c r="Q43" s="38"/>
      <c r="R43" s="38"/>
      <c r="S43" s="37"/>
      <c r="T43" s="38"/>
    </row>
    <row r="44" spans="1:20" ht="15.75" thickBot="1" x14ac:dyDescent="0.3">
      <c r="A44" s="15">
        <v>33</v>
      </c>
      <c r="B44" s="88"/>
      <c r="C44" s="116"/>
      <c r="D44" s="84"/>
      <c r="E44" s="86" t="e">
        <f t="shared" ref="E44:E75" si="3">IF(AND(ISNUMBER(D44),D44&gt;=0,ISNUMBER($D$7),$D$7&gt;0,ISNUMBER($D$9),$D$9&gt;0),$D$9*D44/$D$7,NA())</f>
        <v>#N/A</v>
      </c>
      <c r="F44" s="87" t="e">
        <f t="shared" si="2"/>
        <v>#N/A</v>
      </c>
      <c r="G44" s="15" t="str">
        <f t="shared" si="1"/>
        <v/>
      </c>
      <c r="H44" s="134" t="s">
        <v>147</v>
      </c>
      <c r="I44" s="80"/>
      <c r="J44" s="71"/>
      <c r="K44" s="71"/>
      <c r="L44" s="71"/>
      <c r="M44" s="71"/>
      <c r="N44" s="38"/>
      <c r="O44" s="38"/>
      <c r="P44" s="37"/>
      <c r="Q44" s="38"/>
      <c r="R44" s="38"/>
      <c r="S44" s="37"/>
      <c r="T44" s="38"/>
    </row>
    <row r="45" spans="1:20" ht="15.75" thickBot="1" x14ac:dyDescent="0.3">
      <c r="A45" s="15">
        <v>34</v>
      </c>
      <c r="B45" s="88"/>
      <c r="C45" s="116"/>
      <c r="D45" s="84"/>
      <c r="E45" s="86" t="e">
        <f t="shared" si="3"/>
        <v>#N/A</v>
      </c>
      <c r="F45" s="87" t="e">
        <f t="shared" si="2"/>
        <v>#N/A</v>
      </c>
      <c r="G45" s="15" t="str">
        <f t="shared" si="1"/>
        <v/>
      </c>
      <c r="H45" s="134" t="s">
        <v>150</v>
      </c>
      <c r="I45" s="80"/>
      <c r="J45" s="71"/>
      <c r="K45" s="71"/>
      <c r="L45" s="71"/>
      <c r="M45" s="71"/>
      <c r="N45" s="38"/>
      <c r="O45" s="38"/>
      <c r="P45" s="37"/>
      <c r="Q45" s="38"/>
      <c r="R45" s="38"/>
      <c r="S45" s="37"/>
      <c r="T45" s="38"/>
    </row>
    <row r="46" spans="1:20" ht="15.75" thickBot="1" x14ac:dyDescent="0.3">
      <c r="A46" s="15">
        <v>35</v>
      </c>
      <c r="B46" s="88"/>
      <c r="C46" s="116"/>
      <c r="D46" s="84"/>
      <c r="E46" s="86" t="e">
        <f t="shared" si="3"/>
        <v>#N/A</v>
      </c>
      <c r="F46" s="87" t="e">
        <f t="shared" si="2"/>
        <v>#N/A</v>
      </c>
      <c r="G46" s="15" t="str">
        <f t="shared" si="1"/>
        <v/>
      </c>
      <c r="H46" s="134" t="s">
        <v>144</v>
      </c>
      <c r="I46" s="80"/>
      <c r="J46" s="9"/>
      <c r="K46" s="9"/>
      <c r="L46" s="71"/>
      <c r="M46" s="71"/>
      <c r="N46" s="38"/>
      <c r="O46" s="38"/>
      <c r="P46" s="37"/>
      <c r="Q46" s="38"/>
      <c r="R46" s="38"/>
      <c r="S46" s="37"/>
      <c r="T46" s="38"/>
    </row>
    <row r="47" spans="1:20" ht="15.75" thickBot="1" x14ac:dyDescent="0.3">
      <c r="A47" s="15">
        <v>36</v>
      </c>
      <c r="B47" s="88"/>
      <c r="C47" s="116"/>
      <c r="D47" s="84"/>
      <c r="E47" s="86" t="e">
        <f t="shared" si="3"/>
        <v>#N/A</v>
      </c>
      <c r="F47" s="87" t="e">
        <f t="shared" si="2"/>
        <v>#N/A</v>
      </c>
      <c r="G47" s="15" t="str">
        <f t="shared" si="1"/>
        <v/>
      </c>
      <c r="H47" s="246" t="s">
        <v>307</v>
      </c>
      <c r="I47" s="80"/>
      <c r="J47" s="9"/>
      <c r="K47" s="9"/>
      <c r="L47" s="71"/>
      <c r="M47" s="71"/>
      <c r="N47" s="38"/>
      <c r="O47" s="38"/>
      <c r="P47" s="37"/>
      <c r="Q47" s="38"/>
      <c r="R47" s="38"/>
      <c r="S47" s="37"/>
      <c r="T47" s="38"/>
    </row>
    <row r="48" spans="1:20" ht="15.75" thickBot="1" x14ac:dyDescent="0.3">
      <c r="A48" s="15">
        <v>37</v>
      </c>
      <c r="B48" s="88"/>
      <c r="C48" s="116"/>
      <c r="D48" s="84"/>
      <c r="E48" s="86" t="e">
        <f t="shared" si="3"/>
        <v>#N/A</v>
      </c>
      <c r="F48" s="87" t="e">
        <f t="shared" si="2"/>
        <v>#N/A</v>
      </c>
      <c r="G48" s="15" t="str">
        <f t="shared" si="1"/>
        <v/>
      </c>
      <c r="H48" s="246"/>
      <c r="I48" s="80"/>
      <c r="J48" s="9"/>
      <c r="K48" s="9"/>
      <c r="L48" s="71"/>
      <c r="M48" s="71"/>
      <c r="N48" s="38"/>
      <c r="O48" s="38"/>
      <c r="P48" s="37"/>
      <c r="Q48" s="38"/>
      <c r="R48" s="38"/>
      <c r="S48" s="37"/>
      <c r="T48" s="38"/>
    </row>
    <row r="49" spans="1:23" ht="15.75" thickBot="1" x14ac:dyDescent="0.3">
      <c r="A49" s="15">
        <v>38</v>
      </c>
      <c r="B49" s="88"/>
      <c r="C49" s="116"/>
      <c r="D49" s="84"/>
      <c r="E49" s="86" t="e">
        <f t="shared" si="3"/>
        <v>#N/A</v>
      </c>
      <c r="F49" s="87" t="e">
        <f t="shared" si="2"/>
        <v>#N/A</v>
      </c>
      <c r="G49" s="15" t="str">
        <f t="shared" si="1"/>
        <v/>
      </c>
      <c r="H49" s="9"/>
      <c r="I49" s="80"/>
      <c r="J49" s="9"/>
      <c r="K49" s="9"/>
      <c r="L49" s="71"/>
      <c r="M49" s="71"/>
      <c r="N49" s="38"/>
      <c r="O49" s="38"/>
      <c r="P49" s="37"/>
      <c r="Q49" s="38"/>
      <c r="R49" s="38"/>
      <c r="S49" s="37"/>
      <c r="T49" s="38"/>
    </row>
    <row r="50" spans="1:23" ht="15.75" thickBot="1" x14ac:dyDescent="0.3">
      <c r="A50" s="15">
        <v>39</v>
      </c>
      <c r="B50" s="88"/>
      <c r="C50" s="115"/>
      <c r="D50" s="84"/>
      <c r="E50" s="86" t="e">
        <f t="shared" si="3"/>
        <v>#N/A</v>
      </c>
      <c r="F50" s="87" t="e">
        <f t="shared" si="2"/>
        <v>#N/A</v>
      </c>
      <c r="G50" s="15" t="str">
        <f t="shared" si="1"/>
        <v/>
      </c>
      <c r="H50" s="9" t="s">
        <v>319</v>
      </c>
      <c r="I50" s="79"/>
      <c r="J50" s="79"/>
      <c r="K50" s="79"/>
      <c r="L50" s="80"/>
      <c r="M50" s="80"/>
      <c r="N50" s="70"/>
      <c r="O50" s="70"/>
      <c r="P50" s="37"/>
      <c r="Q50" s="38"/>
      <c r="R50" s="70"/>
      <c r="S50" s="37"/>
      <c r="T50" s="38"/>
    </row>
    <row r="51" spans="1:23" ht="15.75" thickBot="1" x14ac:dyDescent="0.3">
      <c r="A51" s="15">
        <v>40</v>
      </c>
      <c r="B51" s="88"/>
      <c r="C51" s="115"/>
      <c r="D51" s="84"/>
      <c r="E51" s="86" t="e">
        <f t="shared" si="3"/>
        <v>#N/A</v>
      </c>
      <c r="F51" s="87" t="e">
        <f t="shared" si="2"/>
        <v>#N/A</v>
      </c>
      <c r="G51" s="15" t="str">
        <f t="shared" si="1"/>
        <v/>
      </c>
      <c r="H51" s="9" t="s">
        <v>0</v>
      </c>
      <c r="I51" s="80"/>
      <c r="J51" s="80"/>
      <c r="K51" s="80"/>
      <c r="L51" s="80"/>
      <c r="M51" s="80"/>
      <c r="N51" s="70"/>
      <c r="O51" s="70"/>
      <c r="P51" s="37"/>
      <c r="Q51" s="38"/>
      <c r="R51" s="70"/>
      <c r="S51" s="37"/>
      <c r="T51" s="38"/>
      <c r="U51" s="81"/>
      <c r="V51" s="81"/>
      <c r="W51" s="81"/>
    </row>
    <row r="52" spans="1:23" ht="15.75" thickBot="1" x14ac:dyDescent="0.3">
      <c r="A52" s="15">
        <v>41</v>
      </c>
      <c r="B52" s="88"/>
      <c r="C52" s="115"/>
      <c r="D52" s="84"/>
      <c r="E52" s="86" t="e">
        <f t="shared" si="3"/>
        <v>#N/A</v>
      </c>
      <c r="F52" s="87" t="e">
        <f t="shared" si="2"/>
        <v>#N/A</v>
      </c>
      <c r="G52" s="15" t="str">
        <f t="shared" si="1"/>
        <v/>
      </c>
      <c r="H52" s="71"/>
      <c r="I52" s="80"/>
      <c r="J52" s="80"/>
      <c r="K52" s="80"/>
      <c r="L52" s="80"/>
      <c r="M52" s="80"/>
      <c r="N52" s="70"/>
      <c r="O52" s="70"/>
      <c r="P52" s="37"/>
      <c r="Q52" s="38"/>
      <c r="R52" s="70"/>
      <c r="S52" s="37"/>
      <c r="T52" s="38"/>
      <c r="U52" s="81"/>
      <c r="V52" s="81"/>
      <c r="W52" s="81"/>
    </row>
    <row r="53" spans="1:23" ht="15.75" thickBot="1" x14ac:dyDescent="0.3">
      <c r="A53" s="15">
        <v>42</v>
      </c>
      <c r="B53" s="88"/>
      <c r="C53" s="115"/>
      <c r="D53" s="84"/>
      <c r="E53" s="86" t="e">
        <f t="shared" si="3"/>
        <v>#N/A</v>
      </c>
      <c r="F53" s="87" t="e">
        <f t="shared" si="2"/>
        <v>#N/A</v>
      </c>
      <c r="G53" s="15" t="str">
        <f t="shared" si="1"/>
        <v/>
      </c>
      <c r="H53" s="71"/>
      <c r="I53" s="80"/>
      <c r="J53" s="80"/>
      <c r="K53" s="80"/>
      <c r="L53" s="80"/>
      <c r="M53" s="80"/>
      <c r="N53" s="70"/>
      <c r="O53" s="70"/>
      <c r="P53" s="37"/>
      <c r="Q53" s="38"/>
      <c r="R53" s="70"/>
      <c r="S53" s="37"/>
      <c r="T53" s="38"/>
      <c r="U53" s="81"/>
      <c r="V53" s="81"/>
      <c r="W53" s="81"/>
    </row>
    <row r="54" spans="1:23" ht="15.75" thickBot="1" x14ac:dyDescent="0.3">
      <c r="A54" s="15">
        <v>43</v>
      </c>
      <c r="B54" s="88"/>
      <c r="C54" s="115"/>
      <c r="D54" s="84"/>
      <c r="E54" s="86" t="e">
        <f t="shared" si="3"/>
        <v>#N/A</v>
      </c>
      <c r="F54" s="87" t="e">
        <f t="shared" si="2"/>
        <v>#N/A</v>
      </c>
      <c r="G54" s="15" t="str">
        <f t="shared" si="1"/>
        <v/>
      </c>
      <c r="H54" s="259"/>
      <c r="I54" s="259"/>
      <c r="J54" s="137"/>
      <c r="K54" s="70"/>
      <c r="L54" s="80"/>
      <c r="M54" s="80"/>
      <c r="N54" s="70"/>
      <c r="O54" s="70"/>
      <c r="P54" s="37"/>
      <c r="Q54" s="38"/>
      <c r="R54" s="70"/>
      <c r="S54" s="37"/>
      <c r="T54" s="38"/>
      <c r="U54" s="81"/>
      <c r="V54" s="81"/>
      <c r="W54" s="81"/>
    </row>
    <row r="55" spans="1:23" ht="15.75" thickBot="1" x14ac:dyDescent="0.3">
      <c r="A55" s="15">
        <v>44</v>
      </c>
      <c r="B55" s="88"/>
      <c r="C55" s="115"/>
      <c r="D55" s="84"/>
      <c r="E55" s="86" t="e">
        <f t="shared" si="3"/>
        <v>#N/A</v>
      </c>
      <c r="F55" s="87" t="e">
        <f t="shared" si="2"/>
        <v>#N/A</v>
      </c>
      <c r="G55" s="15" t="str">
        <f t="shared" si="1"/>
        <v/>
      </c>
      <c r="H55" s="71"/>
      <c r="I55" s="80"/>
      <c r="J55" s="71"/>
      <c r="K55" s="70"/>
      <c r="L55" s="80"/>
      <c r="M55" s="80"/>
      <c r="N55" s="70"/>
      <c r="O55" s="70"/>
      <c r="P55" s="37"/>
      <c r="Q55" s="38"/>
      <c r="R55" s="70"/>
      <c r="S55" s="37"/>
      <c r="T55" s="38"/>
      <c r="U55" s="81"/>
      <c r="V55" s="81"/>
      <c r="W55" s="81"/>
    </row>
    <row r="56" spans="1:23" ht="15.75" thickBot="1" x14ac:dyDescent="0.3">
      <c r="A56" s="15">
        <v>45</v>
      </c>
      <c r="B56" s="88"/>
      <c r="C56" s="115"/>
      <c r="D56" s="84"/>
      <c r="E56" s="86" t="e">
        <f t="shared" si="3"/>
        <v>#N/A</v>
      </c>
      <c r="F56" s="87" t="e">
        <f t="shared" si="2"/>
        <v>#N/A</v>
      </c>
      <c r="G56" s="15" t="str">
        <f t="shared" si="1"/>
        <v/>
      </c>
      <c r="H56" s="71"/>
      <c r="I56" s="80"/>
      <c r="J56" s="80"/>
      <c r="K56" s="80"/>
      <c r="L56" s="80"/>
      <c r="M56" s="80"/>
      <c r="N56" s="70"/>
      <c r="O56" s="70"/>
      <c r="P56" s="37"/>
      <c r="Q56" s="38"/>
      <c r="R56" s="70"/>
      <c r="S56" s="37"/>
      <c r="T56" s="38"/>
      <c r="U56" s="81"/>
      <c r="V56" s="81"/>
      <c r="W56" s="81"/>
    </row>
    <row r="57" spans="1:23" ht="15.75" thickBot="1" x14ac:dyDescent="0.3">
      <c r="A57" s="15">
        <v>46</v>
      </c>
      <c r="B57" s="88"/>
      <c r="C57" s="115"/>
      <c r="D57" s="84"/>
      <c r="E57" s="86" t="e">
        <f t="shared" si="3"/>
        <v>#N/A</v>
      </c>
      <c r="F57" s="87" t="e">
        <f t="shared" si="2"/>
        <v>#N/A</v>
      </c>
      <c r="G57" s="15" t="str">
        <f t="shared" si="1"/>
        <v/>
      </c>
      <c r="H57" s="71"/>
      <c r="I57" s="80"/>
      <c r="J57" s="80"/>
      <c r="K57" s="80"/>
      <c r="L57" s="80"/>
      <c r="M57" s="80"/>
      <c r="N57" s="70"/>
      <c r="O57" s="70"/>
      <c r="P57" s="37"/>
      <c r="Q57" s="38"/>
      <c r="R57" s="70"/>
      <c r="S57" s="37"/>
      <c r="T57" s="38"/>
      <c r="U57" s="81"/>
      <c r="V57" s="81"/>
      <c r="W57" s="81"/>
    </row>
    <row r="58" spans="1:23" ht="15.75" thickBot="1" x14ac:dyDescent="0.3">
      <c r="A58" s="15">
        <v>47</v>
      </c>
      <c r="B58" s="88"/>
      <c r="C58" s="115"/>
      <c r="D58" s="84"/>
      <c r="E58" s="86" t="e">
        <f t="shared" si="3"/>
        <v>#N/A</v>
      </c>
      <c r="F58" s="87" t="e">
        <f t="shared" si="2"/>
        <v>#N/A</v>
      </c>
      <c r="G58" s="15" t="str">
        <f t="shared" si="1"/>
        <v/>
      </c>
      <c r="H58" s="71"/>
      <c r="I58" s="71"/>
      <c r="J58" s="80"/>
      <c r="K58" s="80"/>
      <c r="L58" s="80"/>
      <c r="M58" s="80"/>
      <c r="N58" s="70"/>
      <c r="O58" s="70"/>
      <c r="P58" s="37"/>
      <c r="Q58" s="38"/>
      <c r="R58" s="70"/>
      <c r="S58" s="37"/>
      <c r="T58" s="38"/>
      <c r="U58" s="81"/>
      <c r="V58" s="81"/>
      <c r="W58" s="81"/>
    </row>
    <row r="59" spans="1:23" ht="15.75" thickBot="1" x14ac:dyDescent="0.3">
      <c r="A59" s="15">
        <v>48</v>
      </c>
      <c r="B59" s="88"/>
      <c r="C59" s="115"/>
      <c r="D59" s="84"/>
      <c r="E59" s="86" t="e">
        <f t="shared" si="3"/>
        <v>#N/A</v>
      </c>
      <c r="F59" s="87" t="e">
        <f t="shared" si="2"/>
        <v>#N/A</v>
      </c>
      <c r="G59" s="15" t="str">
        <f t="shared" si="1"/>
        <v/>
      </c>
      <c r="H59" s="71"/>
      <c r="I59" s="71"/>
      <c r="J59" s="80"/>
      <c r="K59" s="80"/>
      <c r="L59" s="80"/>
      <c r="M59" s="80"/>
      <c r="N59" s="70"/>
      <c r="O59" s="70"/>
      <c r="P59" s="37"/>
      <c r="Q59" s="38"/>
      <c r="R59" s="70"/>
      <c r="S59" s="37"/>
      <c r="T59" s="38"/>
      <c r="U59" s="81"/>
      <c r="V59" s="81"/>
      <c r="W59" s="81"/>
    </row>
    <row r="60" spans="1:23" ht="15.75" thickBot="1" x14ac:dyDescent="0.3">
      <c r="A60" s="15">
        <v>49</v>
      </c>
      <c r="B60" s="88"/>
      <c r="C60" s="115"/>
      <c r="D60" s="84"/>
      <c r="E60" s="86" t="e">
        <f t="shared" si="3"/>
        <v>#N/A</v>
      </c>
      <c r="F60" s="87" t="e">
        <f t="shared" si="2"/>
        <v>#N/A</v>
      </c>
      <c r="G60" s="15" t="str">
        <f t="shared" si="1"/>
        <v/>
      </c>
      <c r="H60" s="71"/>
      <c r="I60" s="71"/>
      <c r="J60" s="80"/>
      <c r="K60" s="80"/>
      <c r="L60" s="80"/>
      <c r="M60" s="80"/>
      <c r="N60" s="70"/>
      <c r="O60" s="70"/>
      <c r="P60" s="37"/>
      <c r="Q60" s="38"/>
      <c r="R60" s="70"/>
      <c r="S60" s="37"/>
      <c r="T60" s="38"/>
      <c r="U60" s="81"/>
      <c r="V60" s="81"/>
      <c r="W60" s="81"/>
    </row>
    <row r="61" spans="1:23" ht="15.75" thickBot="1" x14ac:dyDescent="0.3">
      <c r="A61" s="15">
        <v>50</v>
      </c>
      <c r="B61" s="88"/>
      <c r="C61" s="115"/>
      <c r="D61" s="84"/>
      <c r="E61" s="86" t="e">
        <f t="shared" si="3"/>
        <v>#N/A</v>
      </c>
      <c r="F61" s="87" t="e">
        <f t="shared" si="2"/>
        <v>#N/A</v>
      </c>
      <c r="G61" s="15" t="str">
        <f t="shared" si="1"/>
        <v/>
      </c>
      <c r="H61" s="71"/>
      <c r="I61" s="71"/>
      <c r="J61" s="80"/>
      <c r="K61" s="80"/>
      <c r="L61" s="80"/>
      <c r="M61" s="80"/>
      <c r="N61" s="70"/>
      <c r="O61" s="70"/>
      <c r="P61" s="37"/>
      <c r="Q61" s="38"/>
      <c r="R61" s="70"/>
      <c r="S61" s="37"/>
      <c r="T61" s="38"/>
      <c r="U61" s="81"/>
      <c r="V61" s="81"/>
      <c r="W61" s="81"/>
    </row>
    <row r="62" spans="1:23" ht="15.75" thickBot="1" x14ac:dyDescent="0.3">
      <c r="A62" s="15">
        <v>51</v>
      </c>
      <c r="B62" s="88"/>
      <c r="C62" s="115"/>
      <c r="D62" s="84"/>
      <c r="E62" s="86" t="e">
        <f t="shared" si="3"/>
        <v>#N/A</v>
      </c>
      <c r="F62" s="87" t="e">
        <f t="shared" si="2"/>
        <v>#N/A</v>
      </c>
      <c r="G62" s="15" t="str">
        <f t="shared" si="1"/>
        <v/>
      </c>
      <c r="H62" s="71"/>
      <c r="I62" s="71"/>
      <c r="J62" s="80"/>
      <c r="K62" s="80"/>
      <c r="L62" s="80"/>
      <c r="M62" s="80"/>
      <c r="N62" s="70"/>
      <c r="O62" s="70"/>
      <c r="P62" s="37"/>
      <c r="Q62" s="38"/>
      <c r="R62" s="70"/>
      <c r="S62" s="37"/>
      <c r="T62" s="38"/>
      <c r="U62" s="81"/>
      <c r="V62" s="81"/>
      <c r="W62" s="81"/>
    </row>
    <row r="63" spans="1:23" ht="15.75" thickBot="1" x14ac:dyDescent="0.3">
      <c r="A63" s="15">
        <v>52</v>
      </c>
      <c r="B63" s="88"/>
      <c r="C63" s="115"/>
      <c r="D63" s="84"/>
      <c r="E63" s="86" t="e">
        <f t="shared" si="3"/>
        <v>#N/A</v>
      </c>
      <c r="F63" s="87" t="e">
        <f t="shared" si="2"/>
        <v>#N/A</v>
      </c>
      <c r="G63" s="15" t="str">
        <f t="shared" si="1"/>
        <v/>
      </c>
      <c r="H63" s="71"/>
      <c r="I63" s="71"/>
      <c r="J63" s="80"/>
      <c r="K63" s="80"/>
      <c r="L63" s="80"/>
      <c r="M63" s="80"/>
      <c r="N63" s="70"/>
      <c r="O63" s="70"/>
      <c r="P63" s="37"/>
      <c r="Q63" s="38"/>
      <c r="R63" s="70"/>
      <c r="S63" s="37"/>
      <c r="T63" s="38"/>
      <c r="U63" s="81"/>
      <c r="V63" s="81"/>
      <c r="W63" s="81"/>
    </row>
    <row r="64" spans="1:23" ht="15.75" thickBot="1" x14ac:dyDescent="0.3">
      <c r="A64" s="15">
        <v>53</v>
      </c>
      <c r="B64" s="88"/>
      <c r="C64" s="115"/>
      <c r="D64" s="84"/>
      <c r="E64" s="86" t="e">
        <f t="shared" si="3"/>
        <v>#N/A</v>
      </c>
      <c r="F64" s="87" t="e">
        <f t="shared" si="2"/>
        <v>#N/A</v>
      </c>
      <c r="G64" s="15" t="str">
        <f t="shared" si="1"/>
        <v/>
      </c>
      <c r="H64" s="71"/>
      <c r="I64" s="71"/>
      <c r="J64" s="80"/>
      <c r="K64" s="80"/>
      <c r="L64" s="80"/>
      <c r="M64" s="80"/>
      <c r="N64" s="70"/>
      <c r="O64" s="70"/>
      <c r="P64" s="37"/>
      <c r="Q64" s="38"/>
      <c r="R64" s="70"/>
      <c r="S64" s="37"/>
      <c r="T64" s="38"/>
      <c r="U64" s="81"/>
      <c r="V64" s="81"/>
      <c r="W64" s="81"/>
    </row>
    <row r="65" spans="1:23" ht="15.75" thickBot="1" x14ac:dyDescent="0.3">
      <c r="A65" s="15">
        <v>54</v>
      </c>
      <c r="B65" s="88"/>
      <c r="C65" s="117"/>
      <c r="D65" s="84"/>
      <c r="E65" s="86" t="e">
        <f t="shared" si="3"/>
        <v>#N/A</v>
      </c>
      <c r="F65" s="87" t="e">
        <f t="shared" si="2"/>
        <v>#N/A</v>
      </c>
      <c r="G65" s="15" t="str">
        <f t="shared" si="1"/>
        <v/>
      </c>
      <c r="H65" s="71"/>
      <c r="I65" s="71"/>
      <c r="J65" s="80"/>
      <c r="K65" s="80"/>
      <c r="L65" s="80"/>
      <c r="M65" s="80"/>
      <c r="N65" s="70"/>
      <c r="O65" s="70"/>
      <c r="P65" s="37"/>
      <c r="Q65" s="38"/>
      <c r="R65" s="70"/>
      <c r="S65" s="37"/>
      <c r="T65" s="38"/>
      <c r="U65" s="81"/>
      <c r="V65" s="81"/>
      <c r="W65" s="81"/>
    </row>
    <row r="66" spans="1:23" ht="15.75" thickBot="1" x14ac:dyDescent="0.3">
      <c r="A66" s="15">
        <v>55</v>
      </c>
      <c r="B66" s="88"/>
      <c r="C66" s="117"/>
      <c r="D66" s="84"/>
      <c r="E66" s="86" t="e">
        <f t="shared" si="3"/>
        <v>#N/A</v>
      </c>
      <c r="F66" s="87" t="e">
        <f t="shared" si="2"/>
        <v>#N/A</v>
      </c>
      <c r="G66" s="15" t="str">
        <f t="shared" si="1"/>
        <v/>
      </c>
      <c r="H66" s="71"/>
      <c r="I66" s="71"/>
      <c r="J66" s="80"/>
      <c r="K66" s="80"/>
      <c r="L66" s="80"/>
      <c r="M66" s="80"/>
      <c r="N66" s="70"/>
      <c r="O66" s="70"/>
      <c r="P66" s="37"/>
      <c r="Q66" s="38"/>
      <c r="R66" s="70"/>
      <c r="S66" s="37"/>
      <c r="T66" s="38"/>
      <c r="U66" s="81"/>
      <c r="V66" s="81"/>
      <c r="W66" s="81"/>
    </row>
    <row r="67" spans="1:23" ht="15.75" thickBot="1" x14ac:dyDescent="0.3">
      <c r="A67" s="15">
        <v>56</v>
      </c>
      <c r="B67" s="88"/>
      <c r="C67" s="117"/>
      <c r="D67" s="84"/>
      <c r="E67" s="86" t="e">
        <f t="shared" si="3"/>
        <v>#N/A</v>
      </c>
      <c r="F67" s="87" t="e">
        <f t="shared" si="2"/>
        <v>#N/A</v>
      </c>
      <c r="G67" s="15" t="str">
        <f t="shared" si="1"/>
        <v/>
      </c>
      <c r="H67" s="71"/>
      <c r="I67" s="71"/>
      <c r="J67" s="80"/>
      <c r="K67" s="80"/>
      <c r="L67" s="80"/>
      <c r="M67" s="80"/>
      <c r="N67" s="70"/>
      <c r="O67" s="70"/>
      <c r="P67" s="37"/>
      <c r="Q67" s="38"/>
      <c r="R67" s="70"/>
      <c r="S67" s="37"/>
      <c r="T67" s="38"/>
      <c r="U67" s="81"/>
      <c r="V67" s="81"/>
      <c r="W67" s="81"/>
    </row>
    <row r="68" spans="1:23" ht="15.75" thickBot="1" x14ac:dyDescent="0.3">
      <c r="A68" s="15">
        <v>57</v>
      </c>
      <c r="B68" s="88"/>
      <c r="C68" s="117"/>
      <c r="D68" s="84"/>
      <c r="E68" s="86" t="e">
        <f t="shared" si="3"/>
        <v>#N/A</v>
      </c>
      <c r="F68" s="87" t="e">
        <f t="shared" si="2"/>
        <v>#N/A</v>
      </c>
      <c r="G68" s="15" t="str">
        <f t="shared" si="1"/>
        <v/>
      </c>
      <c r="H68" s="71"/>
      <c r="I68" s="71"/>
      <c r="J68" s="80"/>
      <c r="K68" s="80"/>
      <c r="L68" s="80"/>
      <c r="M68" s="80"/>
      <c r="N68" s="70"/>
      <c r="O68" s="70"/>
      <c r="P68" s="37"/>
      <c r="Q68" s="38"/>
      <c r="R68" s="70"/>
      <c r="S68" s="37"/>
      <c r="T68" s="38"/>
      <c r="U68" s="81"/>
      <c r="V68" s="81"/>
      <c r="W68" s="81"/>
    </row>
    <row r="69" spans="1:23" ht="15.75" thickBot="1" x14ac:dyDescent="0.3">
      <c r="A69" s="15">
        <v>58</v>
      </c>
      <c r="B69" s="88"/>
      <c r="C69" s="117"/>
      <c r="D69" s="84"/>
      <c r="E69" s="86" t="e">
        <f t="shared" si="3"/>
        <v>#N/A</v>
      </c>
      <c r="F69" s="87" t="e">
        <f t="shared" si="2"/>
        <v>#N/A</v>
      </c>
      <c r="G69" s="15" t="str">
        <f t="shared" si="1"/>
        <v/>
      </c>
      <c r="H69" s="71"/>
      <c r="I69" s="71"/>
      <c r="J69" s="80"/>
      <c r="K69" s="80"/>
      <c r="L69" s="80"/>
      <c r="M69" s="80"/>
      <c r="N69" s="70"/>
      <c r="O69" s="70"/>
      <c r="P69" s="37"/>
      <c r="Q69" s="38"/>
      <c r="R69" s="70"/>
      <c r="S69" s="37"/>
      <c r="T69" s="38"/>
      <c r="U69" s="81"/>
      <c r="V69" s="81"/>
      <c r="W69" s="81"/>
    </row>
    <row r="70" spans="1:23" ht="15.75" thickBot="1" x14ac:dyDescent="0.3">
      <c r="A70" s="15">
        <v>59</v>
      </c>
      <c r="B70" s="88"/>
      <c r="C70" s="117"/>
      <c r="D70" s="84"/>
      <c r="E70" s="86" t="e">
        <f t="shared" si="3"/>
        <v>#N/A</v>
      </c>
      <c r="F70" s="87" t="e">
        <f t="shared" si="2"/>
        <v>#N/A</v>
      </c>
      <c r="G70" s="15" t="str">
        <f t="shared" si="1"/>
        <v/>
      </c>
      <c r="H70" s="71"/>
      <c r="I70" s="71"/>
      <c r="J70" s="80"/>
      <c r="K70" s="80"/>
      <c r="L70" s="80"/>
      <c r="M70" s="80"/>
      <c r="N70" s="70"/>
      <c r="O70" s="70"/>
      <c r="P70" s="37"/>
      <c r="Q70" s="38"/>
      <c r="R70" s="70"/>
      <c r="S70" s="37"/>
      <c r="T70" s="38"/>
      <c r="U70" s="81"/>
      <c r="V70" s="81"/>
      <c r="W70" s="81"/>
    </row>
    <row r="71" spans="1:23" ht="15.75" thickBot="1" x14ac:dyDescent="0.3">
      <c r="A71" s="15">
        <v>60</v>
      </c>
      <c r="B71" s="88"/>
      <c r="C71" s="117"/>
      <c r="D71" s="84"/>
      <c r="E71" s="86" t="e">
        <f t="shared" si="3"/>
        <v>#N/A</v>
      </c>
      <c r="F71" s="87" t="e">
        <f t="shared" si="2"/>
        <v>#N/A</v>
      </c>
      <c r="G71" s="15" t="str">
        <f t="shared" si="1"/>
        <v/>
      </c>
      <c r="H71" s="71"/>
      <c r="I71" s="71"/>
      <c r="J71" s="80"/>
      <c r="K71" s="80"/>
      <c r="L71" s="80"/>
      <c r="M71" s="80"/>
      <c r="N71" s="70"/>
      <c r="O71" s="70"/>
      <c r="P71" s="37"/>
      <c r="Q71" s="38"/>
      <c r="R71" s="70"/>
      <c r="S71" s="37"/>
      <c r="T71" s="38"/>
      <c r="U71" s="81"/>
      <c r="V71" s="81"/>
      <c r="W71" s="81"/>
    </row>
    <row r="72" spans="1:23" ht="15.75" thickBot="1" x14ac:dyDescent="0.3">
      <c r="A72" s="15">
        <v>61</v>
      </c>
      <c r="B72" s="88"/>
      <c r="C72" s="117"/>
      <c r="D72" s="84"/>
      <c r="E72" s="86" t="e">
        <f t="shared" si="3"/>
        <v>#N/A</v>
      </c>
      <c r="F72" s="87" t="e">
        <f t="shared" si="2"/>
        <v>#N/A</v>
      </c>
      <c r="G72" s="15" t="str">
        <f t="shared" si="1"/>
        <v/>
      </c>
      <c r="H72" s="71"/>
      <c r="I72" s="71"/>
      <c r="J72" s="80"/>
      <c r="K72" s="80"/>
      <c r="L72" s="80"/>
      <c r="M72" s="80"/>
      <c r="N72" s="70"/>
      <c r="O72" s="70"/>
      <c r="P72" s="37"/>
      <c r="Q72" s="38"/>
      <c r="R72" s="70"/>
      <c r="S72" s="37"/>
      <c r="T72" s="38"/>
      <c r="U72" s="81"/>
      <c r="V72" s="81"/>
      <c r="W72" s="81"/>
    </row>
    <row r="73" spans="1:23" ht="15.75" thickBot="1" x14ac:dyDescent="0.3">
      <c r="A73" s="15">
        <v>62</v>
      </c>
      <c r="B73" s="88"/>
      <c r="C73" s="117"/>
      <c r="D73" s="84"/>
      <c r="E73" s="86" t="e">
        <f t="shared" si="3"/>
        <v>#N/A</v>
      </c>
      <c r="F73" s="87" t="e">
        <f t="shared" si="2"/>
        <v>#N/A</v>
      </c>
      <c r="G73" s="15" t="str">
        <f t="shared" si="1"/>
        <v/>
      </c>
      <c r="H73" s="71"/>
      <c r="I73" s="80"/>
      <c r="J73" s="80"/>
      <c r="K73" s="80"/>
      <c r="L73" s="80"/>
      <c r="M73" s="80"/>
      <c r="N73" s="70"/>
      <c r="O73" s="70"/>
      <c r="P73" s="37"/>
      <c r="Q73" s="38"/>
      <c r="R73" s="70"/>
      <c r="S73" s="37"/>
      <c r="T73" s="38"/>
      <c r="U73" s="81"/>
      <c r="V73" s="81"/>
      <c r="W73" s="81"/>
    </row>
    <row r="74" spans="1:23" ht="15.75" thickBot="1" x14ac:dyDescent="0.3">
      <c r="A74" s="15">
        <v>63</v>
      </c>
      <c r="B74" s="88"/>
      <c r="C74" s="117"/>
      <c r="D74" s="84"/>
      <c r="E74" s="86" t="e">
        <f t="shared" si="3"/>
        <v>#N/A</v>
      </c>
      <c r="F74" s="87" t="e">
        <f t="shared" si="2"/>
        <v>#N/A</v>
      </c>
      <c r="G74" s="15" t="str">
        <f t="shared" si="1"/>
        <v/>
      </c>
      <c r="H74" s="79"/>
      <c r="I74" s="80"/>
      <c r="J74" s="80"/>
      <c r="K74" s="80"/>
      <c r="L74" s="80"/>
      <c r="M74" s="80"/>
      <c r="N74" s="70"/>
      <c r="O74" s="70"/>
      <c r="P74" s="37"/>
      <c r="Q74" s="38"/>
      <c r="R74" s="70"/>
      <c r="S74" s="37"/>
      <c r="T74" s="38"/>
      <c r="U74" s="81"/>
      <c r="V74" s="81"/>
      <c r="W74" s="81"/>
    </row>
    <row r="75" spans="1:23" ht="15.75" thickBot="1" x14ac:dyDescent="0.3">
      <c r="A75" s="15">
        <v>64</v>
      </c>
      <c r="B75" s="88"/>
      <c r="C75" s="117"/>
      <c r="D75" s="84"/>
      <c r="E75" s="86" t="e">
        <f t="shared" si="3"/>
        <v>#N/A</v>
      </c>
      <c r="F75" s="87" t="e">
        <f t="shared" si="2"/>
        <v>#N/A</v>
      </c>
      <c r="G75" s="15" t="str">
        <f t="shared" si="1"/>
        <v/>
      </c>
      <c r="H75" s="80"/>
      <c r="I75" s="80"/>
      <c r="J75" s="80"/>
      <c r="K75" s="80"/>
      <c r="L75" s="80"/>
      <c r="M75" s="80"/>
      <c r="N75" s="70"/>
      <c r="O75" s="70"/>
      <c r="P75" s="37"/>
      <c r="Q75" s="38"/>
      <c r="R75" s="70"/>
      <c r="S75" s="37"/>
      <c r="T75" s="38"/>
      <c r="U75" s="81"/>
      <c r="V75" s="81"/>
      <c r="W75" s="81"/>
    </row>
    <row r="76" spans="1:23" ht="15.75" thickBot="1" x14ac:dyDescent="0.3">
      <c r="A76" s="15">
        <v>65</v>
      </c>
      <c r="B76" s="88"/>
      <c r="C76" s="117"/>
      <c r="D76" s="84"/>
      <c r="E76" s="86" t="e">
        <f t="shared" ref="E76:E107" si="4">IF(AND(ISNUMBER(D76),D76&gt;=0,ISNUMBER($D$7),$D$7&gt;0,ISNUMBER($D$9),$D$9&gt;0),$D$9*D76/$D$7,NA())</f>
        <v>#N/A</v>
      </c>
      <c r="F76" s="87" t="e">
        <f t="shared" si="2"/>
        <v>#N/A</v>
      </c>
      <c r="G76" s="15" t="str">
        <f t="shared" ref="G76:G110" si="5">IF(ISNUMBER(E76),A76,"")</f>
        <v/>
      </c>
      <c r="H76" s="71"/>
      <c r="I76" s="80"/>
      <c r="J76" s="80"/>
      <c r="K76" s="80"/>
      <c r="L76" s="80"/>
      <c r="M76" s="80"/>
      <c r="N76" s="70"/>
      <c r="O76" s="70"/>
      <c r="P76" s="37"/>
      <c r="Q76" s="38"/>
      <c r="R76" s="70"/>
      <c r="S76" s="37"/>
      <c r="T76" s="38"/>
      <c r="U76" s="81"/>
      <c r="V76" s="81"/>
      <c r="W76" s="81"/>
    </row>
    <row r="77" spans="1:23" ht="15.75" thickBot="1" x14ac:dyDescent="0.3">
      <c r="A77" s="15">
        <v>66</v>
      </c>
      <c r="B77" s="88"/>
      <c r="C77" s="117"/>
      <c r="D77" s="84"/>
      <c r="E77" s="86" t="e">
        <f t="shared" si="4"/>
        <v>#N/A</v>
      </c>
      <c r="F77" s="87" t="e">
        <f t="shared" ref="F77:F111" si="6">IF(AND(ISNUMBER(E77),ISNUMBER($D$7),$D$7&gt;0,ISNUMBER($D$8),$D$8&gt;=0,ISNUMBER($D$9),$D$9&gt;0),$D$8,NA())</f>
        <v>#N/A</v>
      </c>
      <c r="G77" s="15" t="str">
        <f t="shared" si="5"/>
        <v/>
      </c>
      <c r="H77" s="71"/>
      <c r="I77" s="80"/>
      <c r="J77" s="80"/>
      <c r="K77" s="80"/>
      <c r="L77" s="80"/>
      <c r="M77" s="80"/>
      <c r="N77" s="70"/>
      <c r="O77" s="70"/>
      <c r="P77" s="37"/>
      <c r="Q77" s="38"/>
      <c r="R77" s="70"/>
      <c r="S77" s="37"/>
      <c r="T77" s="38"/>
      <c r="U77" s="81"/>
      <c r="V77" s="81"/>
      <c r="W77" s="81"/>
    </row>
    <row r="78" spans="1:23" ht="15.75" thickBot="1" x14ac:dyDescent="0.3">
      <c r="A78" s="15">
        <v>67</v>
      </c>
      <c r="B78" s="88"/>
      <c r="C78" s="117"/>
      <c r="D78" s="84"/>
      <c r="E78" s="86" t="e">
        <f t="shared" si="4"/>
        <v>#N/A</v>
      </c>
      <c r="F78" s="87" t="e">
        <f t="shared" si="6"/>
        <v>#N/A</v>
      </c>
      <c r="G78" s="15" t="str">
        <f t="shared" si="5"/>
        <v/>
      </c>
      <c r="H78" s="71"/>
      <c r="I78" s="80"/>
      <c r="J78" s="80"/>
      <c r="K78" s="80"/>
      <c r="L78" s="80"/>
      <c r="M78" s="80"/>
      <c r="N78" s="70"/>
      <c r="O78" s="70"/>
      <c r="P78" s="37"/>
      <c r="Q78" s="38"/>
      <c r="R78" s="70"/>
      <c r="S78" s="37"/>
      <c r="T78" s="38"/>
      <c r="U78" s="81"/>
      <c r="V78" s="81"/>
      <c r="W78" s="81"/>
    </row>
    <row r="79" spans="1:23" ht="15.75" thickBot="1" x14ac:dyDescent="0.3">
      <c r="A79" s="15">
        <v>68</v>
      </c>
      <c r="B79" s="88"/>
      <c r="C79" s="117"/>
      <c r="D79" s="84"/>
      <c r="E79" s="86" t="e">
        <f t="shared" si="4"/>
        <v>#N/A</v>
      </c>
      <c r="F79" s="87" t="e">
        <f t="shared" si="6"/>
        <v>#N/A</v>
      </c>
      <c r="G79" s="15" t="str">
        <f t="shared" si="5"/>
        <v/>
      </c>
      <c r="H79" s="71"/>
      <c r="I79" s="80"/>
      <c r="J79" s="80"/>
      <c r="K79" s="80"/>
      <c r="L79" s="80"/>
      <c r="M79" s="80"/>
      <c r="N79" s="70"/>
      <c r="O79" s="70"/>
      <c r="P79" s="37"/>
      <c r="Q79" s="38"/>
      <c r="R79" s="70"/>
      <c r="S79" s="37"/>
      <c r="T79" s="38"/>
      <c r="U79" s="81"/>
      <c r="V79" s="81"/>
      <c r="W79" s="81"/>
    </row>
    <row r="80" spans="1:23" ht="15.75" thickBot="1" x14ac:dyDescent="0.3">
      <c r="A80" s="15">
        <v>69</v>
      </c>
      <c r="B80" s="88"/>
      <c r="C80" s="117"/>
      <c r="D80" s="84"/>
      <c r="E80" s="86" t="e">
        <f t="shared" si="4"/>
        <v>#N/A</v>
      </c>
      <c r="F80" s="87" t="e">
        <f t="shared" si="6"/>
        <v>#N/A</v>
      </c>
      <c r="G80" s="15" t="str">
        <f t="shared" si="5"/>
        <v/>
      </c>
      <c r="H80" s="71"/>
      <c r="I80" s="80"/>
      <c r="J80" s="80"/>
      <c r="K80" s="80"/>
      <c r="L80" s="80"/>
      <c r="M80" s="80"/>
      <c r="N80" s="70"/>
      <c r="O80" s="70"/>
      <c r="P80" s="37"/>
      <c r="Q80" s="38"/>
      <c r="R80" s="70"/>
      <c r="S80" s="37"/>
      <c r="T80" s="38"/>
      <c r="U80" s="81"/>
      <c r="V80" s="81"/>
      <c r="W80" s="81"/>
    </row>
    <row r="81" spans="1:23" ht="15.75" thickBot="1" x14ac:dyDescent="0.3">
      <c r="A81" s="15">
        <v>70</v>
      </c>
      <c r="B81" s="88"/>
      <c r="C81" s="117"/>
      <c r="D81" s="84"/>
      <c r="E81" s="86" t="e">
        <f t="shared" si="4"/>
        <v>#N/A</v>
      </c>
      <c r="F81" s="87" t="e">
        <f t="shared" si="6"/>
        <v>#N/A</v>
      </c>
      <c r="G81" s="15" t="str">
        <f t="shared" si="5"/>
        <v/>
      </c>
      <c r="H81" s="71"/>
      <c r="I81" s="80"/>
      <c r="J81" s="80"/>
      <c r="K81" s="80"/>
      <c r="L81" s="80"/>
      <c r="M81" s="80"/>
      <c r="N81" s="70"/>
      <c r="O81" s="70"/>
      <c r="P81" s="37"/>
      <c r="Q81" s="38"/>
      <c r="R81" s="70"/>
      <c r="S81" s="37"/>
      <c r="T81" s="38"/>
      <c r="U81" s="81"/>
      <c r="V81" s="81"/>
      <c r="W81" s="81"/>
    </row>
    <row r="82" spans="1:23" ht="15.75" thickBot="1" x14ac:dyDescent="0.3">
      <c r="A82" s="15">
        <v>71</v>
      </c>
      <c r="B82" s="88"/>
      <c r="C82" s="117"/>
      <c r="D82" s="84"/>
      <c r="E82" s="86" t="e">
        <f t="shared" si="4"/>
        <v>#N/A</v>
      </c>
      <c r="F82" s="87" t="e">
        <f t="shared" si="6"/>
        <v>#N/A</v>
      </c>
      <c r="G82" s="15" t="str">
        <f t="shared" si="5"/>
        <v/>
      </c>
      <c r="H82" s="71"/>
      <c r="I82" s="80"/>
      <c r="J82" s="80"/>
      <c r="K82" s="80"/>
      <c r="L82" s="80"/>
      <c r="M82" s="80"/>
      <c r="N82" s="70"/>
      <c r="O82" s="70"/>
      <c r="P82" s="37"/>
      <c r="Q82" s="38"/>
      <c r="R82" s="70"/>
      <c r="S82" s="37"/>
      <c r="T82" s="38"/>
      <c r="U82" s="81"/>
      <c r="V82" s="81"/>
      <c r="W82" s="81"/>
    </row>
    <row r="83" spans="1:23" ht="15.75" thickBot="1" x14ac:dyDescent="0.3">
      <c r="A83" s="15">
        <v>72</v>
      </c>
      <c r="B83" s="88"/>
      <c r="C83" s="117"/>
      <c r="D83" s="84"/>
      <c r="E83" s="86" t="e">
        <f t="shared" si="4"/>
        <v>#N/A</v>
      </c>
      <c r="F83" s="87" t="e">
        <f t="shared" si="6"/>
        <v>#N/A</v>
      </c>
      <c r="G83" s="15" t="str">
        <f t="shared" si="5"/>
        <v/>
      </c>
      <c r="H83" s="71"/>
      <c r="I83" s="80"/>
      <c r="J83" s="80"/>
      <c r="K83" s="80"/>
      <c r="L83" s="80"/>
      <c r="M83" s="80"/>
      <c r="N83" s="70"/>
      <c r="O83" s="70"/>
      <c r="P83" s="37"/>
      <c r="Q83" s="38"/>
      <c r="R83" s="70"/>
      <c r="S83" s="37"/>
      <c r="T83" s="38"/>
      <c r="U83" s="81"/>
      <c r="V83" s="81"/>
      <c r="W83" s="81"/>
    </row>
    <row r="84" spans="1:23" ht="15.75" thickBot="1" x14ac:dyDescent="0.3">
      <c r="A84" s="15">
        <v>73</v>
      </c>
      <c r="B84" s="88"/>
      <c r="C84" s="117"/>
      <c r="D84" s="84"/>
      <c r="E84" s="86" t="e">
        <f t="shared" si="4"/>
        <v>#N/A</v>
      </c>
      <c r="F84" s="87" t="e">
        <f t="shared" si="6"/>
        <v>#N/A</v>
      </c>
      <c r="G84" s="15" t="str">
        <f t="shared" si="5"/>
        <v/>
      </c>
      <c r="H84" s="71"/>
      <c r="I84" s="80"/>
      <c r="J84" s="80"/>
      <c r="K84" s="80"/>
      <c r="L84" s="80"/>
      <c r="M84" s="80"/>
      <c r="N84" s="70"/>
      <c r="O84" s="70"/>
      <c r="P84" s="37"/>
      <c r="Q84" s="38"/>
      <c r="R84" s="70"/>
      <c r="S84" s="37"/>
      <c r="T84" s="38"/>
      <c r="U84" s="81"/>
      <c r="V84" s="81"/>
      <c r="W84" s="81"/>
    </row>
    <row r="85" spans="1:23" ht="15.75" thickBot="1" x14ac:dyDescent="0.3">
      <c r="A85" s="15">
        <v>74</v>
      </c>
      <c r="B85" s="88"/>
      <c r="C85" s="117"/>
      <c r="D85" s="84"/>
      <c r="E85" s="86" t="e">
        <f t="shared" si="4"/>
        <v>#N/A</v>
      </c>
      <c r="F85" s="87" t="e">
        <f t="shared" si="6"/>
        <v>#N/A</v>
      </c>
      <c r="G85" s="15" t="str">
        <f t="shared" si="5"/>
        <v/>
      </c>
      <c r="H85" s="71"/>
      <c r="I85" s="80"/>
      <c r="J85" s="80"/>
      <c r="K85" s="80"/>
      <c r="L85" s="80"/>
      <c r="M85" s="80"/>
      <c r="N85" s="70"/>
      <c r="O85" s="70"/>
      <c r="P85" s="37"/>
      <c r="Q85" s="38"/>
      <c r="R85" s="70"/>
      <c r="S85" s="37"/>
      <c r="T85" s="38"/>
      <c r="U85" s="81"/>
      <c r="V85" s="81"/>
      <c r="W85" s="81"/>
    </row>
    <row r="86" spans="1:23" ht="15.75" thickBot="1" x14ac:dyDescent="0.3">
      <c r="A86" s="15">
        <v>75</v>
      </c>
      <c r="B86" s="88"/>
      <c r="C86" s="117"/>
      <c r="D86" s="84"/>
      <c r="E86" s="86" t="e">
        <f t="shared" si="4"/>
        <v>#N/A</v>
      </c>
      <c r="F86" s="87" t="e">
        <f t="shared" si="6"/>
        <v>#N/A</v>
      </c>
      <c r="G86" s="15" t="str">
        <f t="shared" si="5"/>
        <v/>
      </c>
      <c r="H86" s="80"/>
      <c r="I86" s="80"/>
      <c r="J86" s="80"/>
      <c r="K86" s="80"/>
      <c r="L86" s="80"/>
      <c r="M86" s="80"/>
      <c r="N86" s="70"/>
      <c r="O86" s="70"/>
      <c r="P86" s="37"/>
      <c r="Q86" s="38"/>
      <c r="R86" s="70"/>
      <c r="S86" s="37"/>
      <c r="T86" s="38"/>
      <c r="U86" s="81"/>
      <c r="V86" s="81"/>
      <c r="W86" s="81"/>
    </row>
    <row r="87" spans="1:23" ht="15.75" thickBot="1" x14ac:dyDescent="0.3">
      <c r="A87" s="15">
        <v>76</v>
      </c>
      <c r="B87" s="88"/>
      <c r="C87" s="117"/>
      <c r="D87" s="84"/>
      <c r="E87" s="86" t="e">
        <f t="shared" si="4"/>
        <v>#N/A</v>
      </c>
      <c r="F87" s="87" t="e">
        <f t="shared" si="6"/>
        <v>#N/A</v>
      </c>
      <c r="G87" s="15" t="str">
        <f t="shared" si="5"/>
        <v/>
      </c>
      <c r="H87" s="80"/>
      <c r="I87" s="80"/>
      <c r="J87" s="80"/>
      <c r="K87" s="80"/>
      <c r="L87" s="80"/>
      <c r="M87" s="80"/>
      <c r="N87" s="70"/>
      <c r="O87" s="70"/>
      <c r="P87" s="37"/>
      <c r="Q87" s="38"/>
      <c r="R87" s="70"/>
      <c r="S87" s="37"/>
      <c r="T87" s="38"/>
      <c r="U87" s="81"/>
      <c r="V87" s="81"/>
      <c r="W87" s="81"/>
    </row>
    <row r="88" spans="1:23" ht="15.75" thickBot="1" x14ac:dyDescent="0.3">
      <c r="A88" s="15">
        <v>77</v>
      </c>
      <c r="B88" s="88"/>
      <c r="C88" s="117"/>
      <c r="D88" s="84"/>
      <c r="E88" s="86" t="e">
        <f t="shared" si="4"/>
        <v>#N/A</v>
      </c>
      <c r="F88" s="87" t="e">
        <f t="shared" si="6"/>
        <v>#N/A</v>
      </c>
      <c r="G88" s="15" t="str">
        <f t="shared" si="5"/>
        <v/>
      </c>
      <c r="H88" s="80"/>
      <c r="I88" s="80"/>
      <c r="J88" s="80"/>
      <c r="K88" s="80"/>
      <c r="L88" s="80"/>
      <c r="M88" s="80"/>
      <c r="N88" s="70"/>
      <c r="O88" s="70"/>
      <c r="P88" s="37"/>
      <c r="Q88" s="38"/>
      <c r="R88" s="70"/>
      <c r="S88" s="37"/>
      <c r="T88" s="38"/>
      <c r="U88" s="81"/>
      <c r="V88" s="81"/>
      <c r="W88" s="81"/>
    </row>
    <row r="89" spans="1:23" ht="15.75" thickBot="1" x14ac:dyDescent="0.3">
      <c r="A89" s="15">
        <v>78</v>
      </c>
      <c r="B89" s="88"/>
      <c r="C89" s="117"/>
      <c r="D89" s="84"/>
      <c r="E89" s="86" t="e">
        <f t="shared" si="4"/>
        <v>#N/A</v>
      </c>
      <c r="F89" s="87" t="e">
        <f t="shared" si="6"/>
        <v>#N/A</v>
      </c>
      <c r="G89" s="15" t="str">
        <f t="shared" si="5"/>
        <v/>
      </c>
      <c r="H89" s="80"/>
      <c r="I89" s="80"/>
      <c r="J89" s="80"/>
      <c r="K89" s="80"/>
      <c r="L89" s="80"/>
      <c r="M89" s="80"/>
      <c r="N89" s="70"/>
      <c r="O89" s="70"/>
      <c r="P89" s="37"/>
      <c r="Q89" s="38"/>
      <c r="R89" s="70"/>
      <c r="S89" s="37"/>
      <c r="T89" s="38"/>
      <c r="U89" s="81"/>
      <c r="V89" s="81"/>
      <c r="W89" s="81"/>
    </row>
    <row r="90" spans="1:23" ht="15.75" thickBot="1" x14ac:dyDescent="0.3">
      <c r="A90" s="15">
        <v>79</v>
      </c>
      <c r="B90" s="88"/>
      <c r="C90" s="117"/>
      <c r="D90" s="84"/>
      <c r="E90" s="86" t="e">
        <f t="shared" si="4"/>
        <v>#N/A</v>
      </c>
      <c r="F90" s="87" t="e">
        <f t="shared" si="6"/>
        <v>#N/A</v>
      </c>
      <c r="G90" s="15" t="str">
        <f t="shared" si="5"/>
        <v/>
      </c>
      <c r="H90" s="80"/>
      <c r="I90" s="80"/>
      <c r="J90" s="80"/>
      <c r="K90" s="80"/>
      <c r="L90" s="80"/>
      <c r="M90" s="80"/>
      <c r="N90" s="70"/>
      <c r="O90" s="70"/>
      <c r="P90" s="37"/>
      <c r="Q90" s="38"/>
      <c r="R90" s="70"/>
      <c r="S90" s="37"/>
      <c r="T90" s="38"/>
      <c r="U90" s="81"/>
      <c r="V90" s="81"/>
      <c r="W90" s="81"/>
    </row>
    <row r="91" spans="1:23" ht="15.75" thickBot="1" x14ac:dyDescent="0.3">
      <c r="A91" s="15">
        <v>80</v>
      </c>
      <c r="B91" s="88"/>
      <c r="C91" s="117"/>
      <c r="D91" s="84"/>
      <c r="E91" s="86" t="e">
        <f t="shared" si="4"/>
        <v>#N/A</v>
      </c>
      <c r="F91" s="87" t="e">
        <f t="shared" si="6"/>
        <v>#N/A</v>
      </c>
      <c r="G91" s="15" t="str">
        <f t="shared" si="5"/>
        <v/>
      </c>
      <c r="H91" s="80"/>
      <c r="I91" s="80"/>
      <c r="J91" s="80"/>
      <c r="K91" s="80"/>
      <c r="L91" s="80"/>
      <c r="M91" s="80"/>
      <c r="N91" s="70"/>
      <c r="O91" s="70"/>
      <c r="P91" s="37"/>
      <c r="Q91" s="38"/>
      <c r="R91" s="70"/>
      <c r="S91" s="37"/>
      <c r="T91" s="38"/>
      <c r="U91" s="81"/>
      <c r="V91" s="81"/>
      <c r="W91" s="81"/>
    </row>
    <row r="92" spans="1:23" ht="15.75" thickBot="1" x14ac:dyDescent="0.3">
      <c r="A92" s="15">
        <v>81</v>
      </c>
      <c r="B92" s="88"/>
      <c r="C92" s="117"/>
      <c r="D92" s="84"/>
      <c r="E92" s="86" t="e">
        <f t="shared" si="4"/>
        <v>#N/A</v>
      </c>
      <c r="F92" s="87" t="e">
        <f t="shared" si="6"/>
        <v>#N/A</v>
      </c>
      <c r="G92" s="15" t="str">
        <f t="shared" si="5"/>
        <v/>
      </c>
      <c r="H92" s="80"/>
      <c r="I92" s="80"/>
      <c r="J92" s="80"/>
      <c r="K92" s="80"/>
      <c r="L92" s="80"/>
      <c r="M92" s="80"/>
      <c r="N92" s="70"/>
      <c r="O92" s="70"/>
      <c r="P92" s="37"/>
      <c r="Q92" s="38"/>
      <c r="R92" s="70"/>
      <c r="S92" s="37"/>
      <c r="T92" s="38"/>
      <c r="U92" s="81"/>
      <c r="V92" s="81"/>
      <c r="W92" s="81"/>
    </row>
    <row r="93" spans="1:23" ht="15.75" thickBot="1" x14ac:dyDescent="0.3">
      <c r="A93" s="15">
        <v>82</v>
      </c>
      <c r="B93" s="88"/>
      <c r="C93" s="117"/>
      <c r="D93" s="84"/>
      <c r="E93" s="86" t="e">
        <f t="shared" si="4"/>
        <v>#N/A</v>
      </c>
      <c r="F93" s="87" t="e">
        <f t="shared" si="6"/>
        <v>#N/A</v>
      </c>
      <c r="G93" s="15" t="str">
        <f t="shared" si="5"/>
        <v/>
      </c>
      <c r="H93" s="80"/>
      <c r="I93" s="80"/>
      <c r="J93" s="80"/>
      <c r="K93" s="80"/>
      <c r="L93" s="80"/>
      <c r="M93" s="80"/>
      <c r="N93" s="70"/>
      <c r="O93" s="70"/>
      <c r="P93" s="37"/>
      <c r="Q93" s="38"/>
      <c r="R93" s="70"/>
      <c r="S93" s="37"/>
      <c r="T93" s="38"/>
      <c r="U93" s="81"/>
      <c r="V93" s="81"/>
      <c r="W93" s="81"/>
    </row>
    <row r="94" spans="1:23" ht="15.75" thickBot="1" x14ac:dyDescent="0.3">
      <c r="A94" s="15">
        <v>83</v>
      </c>
      <c r="B94" s="88"/>
      <c r="C94" s="117"/>
      <c r="D94" s="84"/>
      <c r="E94" s="86" t="e">
        <f t="shared" si="4"/>
        <v>#N/A</v>
      </c>
      <c r="F94" s="87" t="e">
        <f t="shared" si="6"/>
        <v>#N/A</v>
      </c>
      <c r="G94" s="15" t="str">
        <f t="shared" si="5"/>
        <v/>
      </c>
      <c r="H94" s="80"/>
      <c r="I94" s="80"/>
      <c r="J94" s="80"/>
      <c r="K94" s="80"/>
      <c r="L94" s="80"/>
      <c r="M94" s="80"/>
      <c r="N94" s="70"/>
      <c r="O94" s="70"/>
      <c r="P94" s="37"/>
      <c r="Q94" s="38"/>
      <c r="R94" s="70"/>
      <c r="S94" s="37"/>
      <c r="T94" s="38"/>
      <c r="U94" s="81"/>
      <c r="V94" s="81"/>
      <c r="W94" s="81"/>
    </row>
    <row r="95" spans="1:23" ht="15.75" thickBot="1" x14ac:dyDescent="0.3">
      <c r="A95" s="15">
        <v>84</v>
      </c>
      <c r="B95" s="88"/>
      <c r="C95" s="117"/>
      <c r="D95" s="84"/>
      <c r="E95" s="86" t="e">
        <f t="shared" si="4"/>
        <v>#N/A</v>
      </c>
      <c r="F95" s="87" t="e">
        <f t="shared" si="6"/>
        <v>#N/A</v>
      </c>
      <c r="G95" s="15" t="str">
        <f t="shared" si="5"/>
        <v/>
      </c>
      <c r="H95" s="80"/>
      <c r="I95" s="80"/>
      <c r="J95" s="80"/>
      <c r="K95" s="80"/>
      <c r="L95" s="80"/>
      <c r="M95" s="80"/>
      <c r="N95" s="70"/>
      <c r="O95" s="70"/>
      <c r="P95" s="37"/>
      <c r="Q95" s="38"/>
      <c r="R95" s="70"/>
      <c r="S95" s="37"/>
      <c r="T95" s="38"/>
      <c r="U95" s="81"/>
      <c r="V95" s="81"/>
      <c r="W95" s="81"/>
    </row>
    <row r="96" spans="1:23" ht="15.75" thickBot="1" x14ac:dyDescent="0.3">
      <c r="A96" s="15">
        <v>85</v>
      </c>
      <c r="B96" s="88"/>
      <c r="C96" s="117"/>
      <c r="D96" s="84"/>
      <c r="E96" s="86" t="e">
        <f t="shared" si="4"/>
        <v>#N/A</v>
      </c>
      <c r="F96" s="87" t="e">
        <f t="shared" si="6"/>
        <v>#N/A</v>
      </c>
      <c r="G96" s="15" t="str">
        <f t="shared" si="5"/>
        <v/>
      </c>
      <c r="H96" s="80"/>
      <c r="I96" s="80"/>
      <c r="J96" s="80"/>
      <c r="K96" s="80"/>
      <c r="L96" s="80"/>
      <c r="M96" s="80"/>
      <c r="N96" s="70"/>
      <c r="O96" s="70"/>
      <c r="P96" s="37"/>
      <c r="Q96" s="38"/>
      <c r="R96" s="70"/>
      <c r="S96" s="37"/>
      <c r="T96" s="38"/>
      <c r="U96" s="81"/>
      <c r="V96" s="81"/>
      <c r="W96" s="81"/>
    </row>
    <row r="97" spans="1:23" ht="15.75" thickBot="1" x14ac:dyDescent="0.3">
      <c r="A97" s="15">
        <v>86</v>
      </c>
      <c r="B97" s="88"/>
      <c r="C97" s="117"/>
      <c r="D97" s="84"/>
      <c r="E97" s="86" t="e">
        <f t="shared" si="4"/>
        <v>#N/A</v>
      </c>
      <c r="F97" s="87" t="e">
        <f t="shared" si="6"/>
        <v>#N/A</v>
      </c>
      <c r="G97" s="15" t="str">
        <f t="shared" si="5"/>
        <v/>
      </c>
      <c r="H97" s="80"/>
      <c r="I97" s="80"/>
      <c r="J97" s="80"/>
      <c r="K97" s="80"/>
      <c r="L97" s="80"/>
      <c r="M97" s="80"/>
      <c r="N97" s="70"/>
      <c r="O97" s="70"/>
      <c r="P97" s="37"/>
      <c r="Q97" s="38"/>
      <c r="R97" s="70"/>
      <c r="S97" s="37"/>
      <c r="T97" s="38"/>
      <c r="U97" s="81"/>
      <c r="V97" s="81"/>
      <c r="W97" s="81"/>
    </row>
    <row r="98" spans="1:23" ht="15.75" thickBot="1" x14ac:dyDescent="0.3">
      <c r="A98" s="15">
        <v>87</v>
      </c>
      <c r="B98" s="88"/>
      <c r="C98" s="117"/>
      <c r="D98" s="84"/>
      <c r="E98" s="86" t="e">
        <f t="shared" si="4"/>
        <v>#N/A</v>
      </c>
      <c r="F98" s="87" t="e">
        <f t="shared" si="6"/>
        <v>#N/A</v>
      </c>
      <c r="G98" s="15" t="str">
        <f t="shared" si="5"/>
        <v/>
      </c>
      <c r="H98" s="80"/>
      <c r="I98" s="80"/>
      <c r="J98" s="80"/>
      <c r="K98" s="80"/>
      <c r="L98" s="80"/>
      <c r="M98" s="80"/>
      <c r="N98" s="70"/>
      <c r="O98" s="70"/>
      <c r="P98" s="37"/>
      <c r="Q98" s="38"/>
      <c r="R98" s="70"/>
      <c r="S98" s="37"/>
      <c r="T98" s="38"/>
      <c r="U98" s="81"/>
      <c r="V98" s="81"/>
      <c r="W98" s="81"/>
    </row>
    <row r="99" spans="1:23" ht="15.75" thickBot="1" x14ac:dyDescent="0.3">
      <c r="A99" s="15">
        <v>88</v>
      </c>
      <c r="B99" s="88"/>
      <c r="C99" s="117"/>
      <c r="D99" s="84"/>
      <c r="E99" s="86" t="e">
        <f t="shared" si="4"/>
        <v>#N/A</v>
      </c>
      <c r="F99" s="87" t="e">
        <f t="shared" si="6"/>
        <v>#N/A</v>
      </c>
      <c r="G99" s="15" t="str">
        <f t="shared" si="5"/>
        <v/>
      </c>
      <c r="H99" s="80"/>
      <c r="I99" s="80"/>
      <c r="J99" s="80"/>
      <c r="K99" s="80"/>
      <c r="L99" s="80"/>
      <c r="M99" s="80"/>
      <c r="N99" s="70"/>
      <c r="O99" s="70"/>
      <c r="P99" s="37"/>
      <c r="Q99" s="38"/>
      <c r="R99" s="70"/>
      <c r="S99" s="37"/>
      <c r="T99" s="38"/>
      <c r="U99" s="81"/>
      <c r="V99" s="81"/>
      <c r="W99" s="81"/>
    </row>
    <row r="100" spans="1:23" ht="15.75" thickBot="1" x14ac:dyDescent="0.3">
      <c r="A100" s="15">
        <v>89</v>
      </c>
      <c r="B100" s="88"/>
      <c r="C100" s="117"/>
      <c r="D100" s="84"/>
      <c r="E100" s="86" t="e">
        <f t="shared" si="4"/>
        <v>#N/A</v>
      </c>
      <c r="F100" s="87" t="e">
        <f t="shared" si="6"/>
        <v>#N/A</v>
      </c>
      <c r="G100" s="15" t="str">
        <f t="shared" si="5"/>
        <v/>
      </c>
      <c r="H100" s="80"/>
      <c r="I100" s="80"/>
      <c r="J100" s="80"/>
      <c r="K100" s="80"/>
      <c r="L100" s="80"/>
      <c r="M100" s="80"/>
      <c r="N100" s="70"/>
      <c r="O100" s="70"/>
      <c r="P100" s="37"/>
      <c r="Q100" s="38"/>
      <c r="R100" s="70"/>
      <c r="S100" s="37"/>
      <c r="T100" s="38"/>
      <c r="U100" s="81"/>
      <c r="V100" s="81"/>
      <c r="W100" s="81"/>
    </row>
    <row r="101" spans="1:23" ht="15.75" thickBot="1" x14ac:dyDescent="0.3">
      <c r="A101" s="15">
        <v>90</v>
      </c>
      <c r="B101" s="88"/>
      <c r="C101" s="117"/>
      <c r="D101" s="84"/>
      <c r="E101" s="86" t="e">
        <f t="shared" si="4"/>
        <v>#N/A</v>
      </c>
      <c r="F101" s="87" t="e">
        <f t="shared" si="6"/>
        <v>#N/A</v>
      </c>
      <c r="G101" s="15" t="str">
        <f t="shared" si="5"/>
        <v/>
      </c>
      <c r="H101" s="80"/>
      <c r="I101" s="80"/>
      <c r="J101" s="80"/>
      <c r="K101" s="80"/>
      <c r="L101" s="80"/>
      <c r="M101" s="80"/>
      <c r="N101" s="70"/>
      <c r="O101" s="70"/>
      <c r="P101" s="37"/>
      <c r="Q101" s="38"/>
      <c r="R101" s="70"/>
      <c r="S101" s="37"/>
      <c r="T101" s="38"/>
      <c r="U101" s="81"/>
      <c r="V101" s="81"/>
      <c r="W101" s="81"/>
    </row>
    <row r="102" spans="1:23" ht="15.75" thickBot="1" x14ac:dyDescent="0.3">
      <c r="A102" s="15">
        <v>91</v>
      </c>
      <c r="B102" s="88"/>
      <c r="C102" s="117"/>
      <c r="D102" s="84"/>
      <c r="E102" s="86" t="e">
        <f t="shared" si="4"/>
        <v>#N/A</v>
      </c>
      <c r="F102" s="87" t="e">
        <f t="shared" si="6"/>
        <v>#N/A</v>
      </c>
      <c r="G102" s="15" t="str">
        <f t="shared" si="5"/>
        <v/>
      </c>
      <c r="H102" s="80"/>
      <c r="I102" s="80"/>
      <c r="J102" s="80"/>
      <c r="K102" s="80"/>
      <c r="L102" s="80"/>
      <c r="M102" s="80"/>
      <c r="N102" s="70"/>
      <c r="O102" s="70"/>
      <c r="P102" s="37"/>
      <c r="Q102" s="38"/>
      <c r="R102" s="70"/>
      <c r="S102" s="37"/>
      <c r="T102" s="38"/>
      <c r="U102" s="81"/>
      <c r="V102" s="81"/>
      <c r="W102" s="81"/>
    </row>
    <row r="103" spans="1:23" ht="15.75" thickBot="1" x14ac:dyDescent="0.3">
      <c r="A103" s="15">
        <v>92</v>
      </c>
      <c r="B103" s="88"/>
      <c r="C103" s="117"/>
      <c r="D103" s="84"/>
      <c r="E103" s="86" t="e">
        <f t="shared" si="4"/>
        <v>#N/A</v>
      </c>
      <c r="F103" s="87" t="e">
        <f t="shared" si="6"/>
        <v>#N/A</v>
      </c>
      <c r="G103" s="15" t="str">
        <f t="shared" si="5"/>
        <v/>
      </c>
      <c r="H103" s="80"/>
      <c r="I103" s="80"/>
      <c r="J103" s="80"/>
      <c r="K103" s="80"/>
      <c r="L103" s="80"/>
      <c r="M103" s="80"/>
      <c r="N103" s="70"/>
      <c r="O103" s="70"/>
      <c r="P103" s="37"/>
      <c r="Q103" s="38"/>
      <c r="R103" s="70"/>
      <c r="S103" s="37"/>
      <c r="T103" s="38"/>
      <c r="U103" s="81"/>
      <c r="V103" s="81"/>
      <c r="W103" s="81"/>
    </row>
    <row r="104" spans="1:23" ht="15.75" thickBot="1" x14ac:dyDescent="0.3">
      <c r="A104" s="15">
        <v>93</v>
      </c>
      <c r="B104" s="88"/>
      <c r="C104" s="117"/>
      <c r="D104" s="84"/>
      <c r="E104" s="86" t="e">
        <f t="shared" si="4"/>
        <v>#N/A</v>
      </c>
      <c r="F104" s="87" t="e">
        <f t="shared" si="6"/>
        <v>#N/A</v>
      </c>
      <c r="G104" s="15" t="str">
        <f t="shared" si="5"/>
        <v/>
      </c>
      <c r="H104" s="80"/>
      <c r="I104" s="80"/>
      <c r="J104" s="80"/>
      <c r="K104" s="80"/>
      <c r="L104" s="80"/>
      <c r="M104" s="80"/>
      <c r="N104" s="70"/>
      <c r="O104" s="70"/>
      <c r="P104" s="37"/>
      <c r="Q104" s="38"/>
      <c r="R104" s="70"/>
      <c r="S104" s="37"/>
      <c r="T104" s="38"/>
      <c r="U104" s="81"/>
      <c r="V104" s="81"/>
      <c r="W104" s="81"/>
    </row>
    <row r="105" spans="1:23" ht="15.75" thickBot="1" x14ac:dyDescent="0.3">
      <c r="A105" s="15">
        <v>94</v>
      </c>
      <c r="B105" s="88"/>
      <c r="C105" s="117"/>
      <c r="D105" s="84"/>
      <c r="E105" s="86" t="e">
        <f t="shared" si="4"/>
        <v>#N/A</v>
      </c>
      <c r="F105" s="87" t="e">
        <f t="shared" si="6"/>
        <v>#N/A</v>
      </c>
      <c r="G105" s="15" t="str">
        <f t="shared" si="5"/>
        <v/>
      </c>
      <c r="H105" s="80"/>
      <c r="I105" s="80"/>
      <c r="J105" s="80"/>
      <c r="K105" s="80"/>
      <c r="L105" s="80"/>
      <c r="M105" s="80"/>
      <c r="N105" s="70"/>
      <c r="O105" s="70"/>
      <c r="P105" s="37"/>
      <c r="Q105" s="38"/>
      <c r="R105" s="70"/>
      <c r="S105" s="37"/>
      <c r="T105" s="38"/>
      <c r="U105" s="81"/>
      <c r="V105" s="81"/>
      <c r="W105" s="81"/>
    </row>
    <row r="106" spans="1:23" ht="15.75" thickBot="1" x14ac:dyDescent="0.3">
      <c r="A106" s="15">
        <v>95</v>
      </c>
      <c r="B106" s="88"/>
      <c r="C106" s="117"/>
      <c r="D106" s="84"/>
      <c r="E106" s="86" t="e">
        <f t="shared" si="4"/>
        <v>#N/A</v>
      </c>
      <c r="F106" s="87" t="e">
        <f t="shared" si="6"/>
        <v>#N/A</v>
      </c>
      <c r="G106" s="15" t="str">
        <f t="shared" si="5"/>
        <v/>
      </c>
      <c r="H106" s="80"/>
      <c r="I106" s="80"/>
      <c r="J106" s="80"/>
      <c r="K106" s="80"/>
      <c r="L106" s="80"/>
      <c r="M106" s="80"/>
      <c r="N106" s="70"/>
      <c r="O106" s="70"/>
      <c r="P106" s="37"/>
      <c r="Q106" s="38"/>
      <c r="R106" s="70"/>
      <c r="S106" s="37"/>
      <c r="T106" s="38"/>
      <c r="U106" s="81"/>
      <c r="V106" s="81"/>
      <c r="W106" s="81"/>
    </row>
    <row r="107" spans="1:23" ht="15.75" thickBot="1" x14ac:dyDescent="0.3">
      <c r="A107" s="15">
        <v>96</v>
      </c>
      <c r="B107" s="88"/>
      <c r="C107" s="117"/>
      <c r="D107" s="84"/>
      <c r="E107" s="86" t="e">
        <f t="shared" si="4"/>
        <v>#N/A</v>
      </c>
      <c r="F107" s="87" t="e">
        <f t="shared" si="6"/>
        <v>#N/A</v>
      </c>
      <c r="G107" s="15" t="str">
        <f t="shared" si="5"/>
        <v/>
      </c>
      <c r="H107" s="80"/>
      <c r="I107" s="80"/>
      <c r="J107" s="80"/>
      <c r="K107" s="80"/>
      <c r="L107" s="80"/>
      <c r="M107" s="80"/>
      <c r="N107" s="70"/>
      <c r="O107" s="70"/>
      <c r="P107" s="37"/>
      <c r="Q107" s="38"/>
      <c r="R107" s="70"/>
      <c r="S107" s="37"/>
      <c r="T107" s="38"/>
      <c r="U107" s="81"/>
      <c r="V107" s="81"/>
      <c r="W107" s="81"/>
    </row>
    <row r="108" spans="1:23" ht="15.75" thickBot="1" x14ac:dyDescent="0.3">
      <c r="A108" s="15">
        <v>97</v>
      </c>
      <c r="B108" s="88"/>
      <c r="C108" s="117"/>
      <c r="D108" s="84"/>
      <c r="E108" s="86" t="e">
        <f t="shared" ref="E108:E111" si="7">IF(AND(ISNUMBER(D108),D108&gt;=0,ISNUMBER($D$7),$D$7&gt;0,ISNUMBER($D$9),$D$9&gt;0),$D$9*D108/$D$7,NA())</f>
        <v>#N/A</v>
      </c>
      <c r="F108" s="87" t="e">
        <f t="shared" si="6"/>
        <v>#N/A</v>
      </c>
      <c r="G108" s="15" t="str">
        <f t="shared" si="5"/>
        <v/>
      </c>
      <c r="H108" s="80"/>
      <c r="I108" s="71"/>
      <c r="J108" s="71"/>
      <c r="K108" s="71"/>
      <c r="L108" s="71"/>
      <c r="M108" s="71"/>
      <c r="N108" s="38"/>
      <c r="O108" s="38"/>
      <c r="P108" s="37"/>
      <c r="Q108" s="38"/>
      <c r="R108" s="38"/>
      <c r="S108" s="37"/>
      <c r="T108" s="38"/>
      <c r="U108" s="81"/>
      <c r="V108" s="81"/>
      <c r="W108" s="81"/>
    </row>
    <row r="109" spans="1:23" ht="15.75" thickBot="1" x14ac:dyDescent="0.3">
      <c r="A109" s="15">
        <v>98</v>
      </c>
      <c r="B109" s="88"/>
      <c r="C109" s="117"/>
      <c r="D109" s="84"/>
      <c r="E109" s="86" t="e">
        <f t="shared" si="7"/>
        <v>#N/A</v>
      </c>
      <c r="F109" s="87" t="e">
        <f t="shared" si="6"/>
        <v>#N/A</v>
      </c>
      <c r="G109" s="15" t="str">
        <f t="shared" si="5"/>
        <v/>
      </c>
      <c r="H109" s="80"/>
      <c r="I109" s="9"/>
      <c r="J109" s="9"/>
      <c r="K109" s="9"/>
      <c r="L109" s="71"/>
      <c r="M109" s="71"/>
      <c r="N109" s="38"/>
      <c r="O109" s="38"/>
      <c r="P109" s="37"/>
      <c r="Q109" s="38"/>
      <c r="R109" s="38"/>
      <c r="S109" s="37"/>
      <c r="T109" s="38"/>
    </row>
    <row r="110" spans="1:23" ht="15.75" thickBot="1" x14ac:dyDescent="0.3">
      <c r="A110" s="15">
        <v>99</v>
      </c>
      <c r="B110" s="88"/>
      <c r="C110" s="117"/>
      <c r="D110" s="84"/>
      <c r="E110" s="86" t="e">
        <f t="shared" si="7"/>
        <v>#N/A</v>
      </c>
      <c r="F110" s="87" t="e">
        <f t="shared" si="6"/>
        <v>#N/A</v>
      </c>
      <c r="G110" s="15" t="str">
        <f t="shared" si="5"/>
        <v/>
      </c>
      <c r="H110" s="80"/>
      <c r="I110" s="9"/>
      <c r="J110" s="9"/>
      <c r="K110" s="9"/>
      <c r="L110" s="71"/>
      <c r="M110" s="71"/>
      <c r="N110" s="50"/>
      <c r="O110" s="50"/>
      <c r="P110" s="68"/>
      <c r="Q110" s="50"/>
      <c r="R110" s="50"/>
      <c r="S110" s="37"/>
      <c r="T110" s="38"/>
    </row>
    <row r="111" spans="1:23" ht="15.75" thickBot="1" x14ac:dyDescent="0.3">
      <c r="A111" s="15">
        <v>100</v>
      </c>
      <c r="B111" s="88"/>
      <c r="C111" s="117"/>
      <c r="D111" s="84"/>
      <c r="E111" s="86" t="e">
        <f t="shared" si="7"/>
        <v>#N/A</v>
      </c>
      <c r="F111" s="87" t="e">
        <f t="shared" si="6"/>
        <v>#N/A</v>
      </c>
      <c r="G111" s="15" t="str">
        <f>IF(ISNUMBER(E111),A111,"")</f>
        <v/>
      </c>
      <c r="H111" s="71"/>
      <c r="I111" s="71"/>
      <c r="J111" s="71"/>
      <c r="K111" s="71"/>
      <c r="L111" s="71"/>
      <c r="M111" s="71"/>
      <c r="N111" s="80"/>
      <c r="O111" s="71"/>
      <c r="P111" s="71"/>
      <c r="Q111" s="71"/>
      <c r="R111" s="71"/>
      <c r="S111" s="37"/>
      <c r="T111" s="38"/>
    </row>
    <row r="112" spans="1:23" x14ac:dyDescent="0.25">
      <c r="A112" s="71"/>
      <c r="B112" s="71"/>
      <c r="C112" s="71"/>
      <c r="D112" s="71"/>
      <c r="E112" s="71"/>
      <c r="F112" s="71"/>
      <c r="G112" s="71"/>
      <c r="H112" s="71"/>
      <c r="I112" s="71"/>
      <c r="J112" s="71"/>
      <c r="K112" s="71"/>
      <c r="L112" s="71"/>
      <c r="M112" s="71"/>
      <c r="N112" s="80"/>
      <c r="O112" s="71"/>
      <c r="P112" s="71"/>
      <c r="Q112" s="71"/>
      <c r="R112" s="71"/>
      <c r="S112" s="71"/>
      <c r="T112" s="71"/>
    </row>
    <row r="113" spans="14:14" x14ac:dyDescent="0.25">
      <c r="N113" s="81"/>
    </row>
    <row r="114" spans="14:14" x14ac:dyDescent="0.25">
      <c r="N114" s="81"/>
    </row>
    <row r="115" spans="14:14" x14ac:dyDescent="0.25">
      <c r="N115" s="81"/>
    </row>
    <row r="116" spans="14:14" x14ac:dyDescent="0.25">
      <c r="N116" s="81"/>
    </row>
    <row r="117" spans="14:14" x14ac:dyDescent="0.25">
      <c r="N117" s="81"/>
    </row>
    <row r="118" spans="14:14" x14ac:dyDescent="0.25">
      <c r="N118" s="81"/>
    </row>
    <row r="119" spans="14:14" x14ac:dyDescent="0.25">
      <c r="N119" s="81"/>
    </row>
    <row r="120" spans="14:14" x14ac:dyDescent="0.25">
      <c r="N120" s="81"/>
    </row>
    <row r="121" spans="14:14" x14ac:dyDescent="0.25">
      <c r="N121" s="81"/>
    </row>
    <row r="122" spans="14:14" x14ac:dyDescent="0.25">
      <c r="N122" s="81"/>
    </row>
    <row r="123" spans="14:14" x14ac:dyDescent="0.25">
      <c r="N123" s="81"/>
    </row>
    <row r="124" spans="14:14" x14ac:dyDescent="0.25">
      <c r="N124" s="81"/>
    </row>
    <row r="125" spans="14:14" x14ac:dyDescent="0.25">
      <c r="N125" s="81"/>
    </row>
    <row r="126" spans="14:14" x14ac:dyDescent="0.25">
      <c r="N126" s="81"/>
    </row>
    <row r="127" spans="14:14" x14ac:dyDescent="0.25">
      <c r="N127" s="81"/>
    </row>
    <row r="128" spans="14:14" x14ac:dyDescent="0.25">
      <c r="N128" s="81"/>
    </row>
    <row r="129" spans="14:14" x14ac:dyDescent="0.25">
      <c r="N129" s="81"/>
    </row>
    <row r="130" spans="14:14" x14ac:dyDescent="0.25">
      <c r="N130" s="81"/>
    </row>
    <row r="131" spans="14:14" x14ac:dyDescent="0.25">
      <c r="N131" s="81"/>
    </row>
    <row r="133" spans="14:14" x14ac:dyDescent="0.25">
      <c r="N133" s="135"/>
    </row>
    <row r="134" spans="14:14" x14ac:dyDescent="0.25">
      <c r="N134" s="135"/>
    </row>
  </sheetData>
  <sheetProtection algorithmName="SHA-512" hashValue="mJx3cZ8aXoPlDv+9vRIFZJFbGmdLTbCjCsJQJi1AhCQqVRhwhFy9DRFLZWthMUBFPp18HeZJEijWpBu/NjaQAg==" saltValue="cBuhtPkwn4WCskruTVDLqg==" spinCount="100000" sheet="1" scenarios="1" formatCells="0"/>
  <mergeCells count="3">
    <mergeCell ref="N8:O8"/>
    <mergeCell ref="P8:Q8"/>
    <mergeCell ref="H54:I54"/>
  </mergeCells>
  <conditionalFormatting sqref="E13">
    <cfRule type="cellIs" dxfId="4887" priority="100" stopIfTrue="1" operator="greaterThan">
      <formula>$F$13</formula>
    </cfRule>
  </conditionalFormatting>
  <conditionalFormatting sqref="E14">
    <cfRule type="cellIs" dxfId="4886" priority="99" stopIfTrue="1" operator="greaterThan">
      <formula>$F$14</formula>
    </cfRule>
  </conditionalFormatting>
  <conditionalFormatting sqref="E16">
    <cfRule type="cellIs" dxfId="4885" priority="98" stopIfTrue="1" operator="greaterThan">
      <formula>$F$16</formula>
    </cfRule>
  </conditionalFormatting>
  <conditionalFormatting sqref="E17">
    <cfRule type="cellIs" dxfId="4884" priority="97" stopIfTrue="1" operator="greaterThan">
      <formula>$F$17</formula>
    </cfRule>
  </conditionalFormatting>
  <conditionalFormatting sqref="E18">
    <cfRule type="cellIs" dxfId="4883" priority="96" stopIfTrue="1" operator="greaterThan">
      <formula>$F$18</formula>
    </cfRule>
  </conditionalFormatting>
  <conditionalFormatting sqref="E19">
    <cfRule type="cellIs" dxfId="4882" priority="95" stopIfTrue="1" operator="greaterThan">
      <formula>$F$19</formula>
    </cfRule>
  </conditionalFormatting>
  <conditionalFormatting sqref="E15">
    <cfRule type="cellIs" dxfId="4881" priority="94" stopIfTrue="1" operator="greaterThan">
      <formula>$F$15</formula>
    </cfRule>
  </conditionalFormatting>
  <conditionalFormatting sqref="E110">
    <cfRule type="cellIs" dxfId="4880" priority="93" stopIfTrue="1" operator="greaterThan">
      <formula>$F$110</formula>
    </cfRule>
  </conditionalFormatting>
  <conditionalFormatting sqref="E109">
    <cfRule type="cellIs" dxfId="4879" priority="92" stopIfTrue="1" operator="greaterThan">
      <formula>$F$109</formula>
    </cfRule>
  </conditionalFormatting>
  <conditionalFormatting sqref="E108">
    <cfRule type="cellIs" dxfId="4878" priority="91" stopIfTrue="1" operator="greaterThan">
      <formula>$F$108</formula>
    </cfRule>
  </conditionalFormatting>
  <conditionalFormatting sqref="E107">
    <cfRule type="cellIs" dxfId="4877" priority="90" stopIfTrue="1" operator="greaterThan">
      <formula>$F$107</formula>
    </cfRule>
  </conditionalFormatting>
  <conditionalFormatting sqref="E106">
    <cfRule type="cellIs" dxfId="4876" priority="89" stopIfTrue="1" operator="greaterThan">
      <formula>$F$106</formula>
    </cfRule>
  </conditionalFormatting>
  <conditionalFormatting sqref="E105">
    <cfRule type="cellIs" dxfId="4875" priority="88" stopIfTrue="1" operator="greaterThan">
      <formula>$F$105</formula>
    </cfRule>
  </conditionalFormatting>
  <conditionalFormatting sqref="E104">
    <cfRule type="cellIs" dxfId="4874" priority="87" stopIfTrue="1" operator="greaterThan">
      <formula>$F$104</formula>
    </cfRule>
  </conditionalFormatting>
  <conditionalFormatting sqref="E103">
    <cfRule type="cellIs" dxfId="4873" priority="86" stopIfTrue="1" operator="greaterThan">
      <formula>$F$103</formula>
    </cfRule>
  </conditionalFormatting>
  <conditionalFormatting sqref="E102">
    <cfRule type="cellIs" dxfId="4872" priority="85" stopIfTrue="1" operator="greaterThan">
      <formula>$F$102</formula>
    </cfRule>
  </conditionalFormatting>
  <conditionalFormatting sqref="E101">
    <cfRule type="cellIs" dxfId="4871" priority="84" stopIfTrue="1" operator="greaterThan">
      <formula>$F$101</formula>
    </cfRule>
  </conditionalFormatting>
  <conditionalFormatting sqref="E100">
    <cfRule type="cellIs" dxfId="4870" priority="83" stopIfTrue="1" operator="greaterThan">
      <formula>$F$100</formula>
    </cfRule>
  </conditionalFormatting>
  <conditionalFormatting sqref="E99">
    <cfRule type="cellIs" dxfId="4869" priority="82" stopIfTrue="1" operator="greaterThan">
      <formula>$F$99</formula>
    </cfRule>
  </conditionalFormatting>
  <conditionalFormatting sqref="E98">
    <cfRule type="cellIs" dxfId="4868" priority="81" stopIfTrue="1" operator="greaterThan">
      <formula>$F$98</formula>
    </cfRule>
  </conditionalFormatting>
  <conditionalFormatting sqref="E97">
    <cfRule type="cellIs" dxfId="4867" priority="80" stopIfTrue="1" operator="greaterThan">
      <formula>$F$97</formula>
    </cfRule>
  </conditionalFormatting>
  <conditionalFormatting sqref="E96">
    <cfRule type="cellIs" dxfId="4866" priority="79" stopIfTrue="1" operator="greaterThan">
      <formula>$F$96</formula>
    </cfRule>
  </conditionalFormatting>
  <conditionalFormatting sqref="E95">
    <cfRule type="cellIs" dxfId="4865" priority="78" stopIfTrue="1" operator="greaterThan">
      <formula>$F$95</formula>
    </cfRule>
  </conditionalFormatting>
  <conditionalFormatting sqref="E94">
    <cfRule type="cellIs" dxfId="4864" priority="77" stopIfTrue="1" operator="greaterThan">
      <formula>$F$94</formula>
    </cfRule>
  </conditionalFormatting>
  <conditionalFormatting sqref="E93">
    <cfRule type="cellIs" dxfId="4863" priority="76" stopIfTrue="1" operator="greaterThan">
      <formula>$F$93</formula>
    </cfRule>
  </conditionalFormatting>
  <conditionalFormatting sqref="E92">
    <cfRule type="cellIs" dxfId="4862" priority="75" stopIfTrue="1" operator="greaterThan">
      <formula>$F$92</formula>
    </cfRule>
  </conditionalFormatting>
  <conditionalFormatting sqref="E91">
    <cfRule type="cellIs" dxfId="4861" priority="74" stopIfTrue="1" operator="greaterThan">
      <formula>$F$91</formula>
    </cfRule>
  </conditionalFormatting>
  <conditionalFormatting sqref="E90">
    <cfRule type="cellIs" dxfId="4860" priority="73" stopIfTrue="1" operator="greaterThan">
      <formula>$F$90</formula>
    </cfRule>
  </conditionalFormatting>
  <conditionalFormatting sqref="E89">
    <cfRule type="cellIs" dxfId="4859" priority="72" stopIfTrue="1" operator="greaterThan">
      <formula>$F$89</formula>
    </cfRule>
  </conditionalFormatting>
  <conditionalFormatting sqref="E88">
    <cfRule type="cellIs" dxfId="4858" priority="71" stopIfTrue="1" operator="greaterThan">
      <formula>$F$88</formula>
    </cfRule>
  </conditionalFormatting>
  <conditionalFormatting sqref="E87">
    <cfRule type="cellIs" dxfId="4857" priority="70" stopIfTrue="1" operator="greaterThan">
      <formula>$F$87</formula>
    </cfRule>
  </conditionalFormatting>
  <conditionalFormatting sqref="E86">
    <cfRule type="cellIs" dxfId="4856" priority="69" stopIfTrue="1" operator="greaterThan">
      <formula>$F$86</formula>
    </cfRule>
  </conditionalFormatting>
  <conditionalFormatting sqref="E85">
    <cfRule type="cellIs" dxfId="4855" priority="68" stopIfTrue="1" operator="greaterThan">
      <formula>$F$85</formula>
    </cfRule>
  </conditionalFormatting>
  <conditionalFormatting sqref="E84">
    <cfRule type="cellIs" dxfId="4854" priority="67" stopIfTrue="1" operator="greaterThan">
      <formula>$F$84</formula>
    </cfRule>
  </conditionalFormatting>
  <conditionalFormatting sqref="E83">
    <cfRule type="cellIs" dxfId="4853" priority="66" stopIfTrue="1" operator="greaterThan">
      <formula>$F$83</formula>
    </cfRule>
  </conditionalFormatting>
  <conditionalFormatting sqref="E82">
    <cfRule type="cellIs" dxfId="4852" priority="65" stopIfTrue="1" operator="greaterThan">
      <formula>$F$82</formula>
    </cfRule>
  </conditionalFormatting>
  <conditionalFormatting sqref="E81">
    <cfRule type="cellIs" dxfId="4851" priority="64" stopIfTrue="1" operator="greaterThan">
      <formula>$F$81</formula>
    </cfRule>
  </conditionalFormatting>
  <conditionalFormatting sqref="E80">
    <cfRule type="cellIs" dxfId="4850" priority="63" stopIfTrue="1" operator="greaterThan">
      <formula>$F$80</formula>
    </cfRule>
  </conditionalFormatting>
  <conditionalFormatting sqref="E79">
    <cfRule type="cellIs" dxfId="4849" priority="62" stopIfTrue="1" operator="greaterThan">
      <formula>$F$79</formula>
    </cfRule>
  </conditionalFormatting>
  <conditionalFormatting sqref="E78">
    <cfRule type="cellIs" dxfId="4848" priority="61" stopIfTrue="1" operator="greaterThan">
      <formula>$F$78</formula>
    </cfRule>
  </conditionalFormatting>
  <conditionalFormatting sqref="E77">
    <cfRule type="cellIs" dxfId="4847" priority="60" stopIfTrue="1" operator="greaterThan">
      <formula>$F$77</formula>
    </cfRule>
  </conditionalFormatting>
  <conditionalFormatting sqref="E76">
    <cfRule type="cellIs" dxfId="4846" priority="59" stopIfTrue="1" operator="greaterThan">
      <formula>$F$76</formula>
    </cfRule>
  </conditionalFormatting>
  <conditionalFormatting sqref="E75">
    <cfRule type="cellIs" dxfId="4845" priority="58" stopIfTrue="1" operator="greaterThan">
      <formula>$F$75</formula>
    </cfRule>
  </conditionalFormatting>
  <conditionalFormatting sqref="E74">
    <cfRule type="cellIs" dxfId="4844" priority="57" stopIfTrue="1" operator="greaterThan">
      <formula>$F$74</formula>
    </cfRule>
  </conditionalFormatting>
  <conditionalFormatting sqref="E73">
    <cfRule type="cellIs" dxfId="4843" priority="56" stopIfTrue="1" operator="greaterThan">
      <formula>$F$73</formula>
    </cfRule>
  </conditionalFormatting>
  <conditionalFormatting sqref="E20">
    <cfRule type="cellIs" dxfId="4842" priority="55" stopIfTrue="1" operator="greaterThan">
      <formula>$F$20</formula>
    </cfRule>
  </conditionalFormatting>
  <conditionalFormatting sqref="E21">
    <cfRule type="cellIs" dxfId="4841" priority="54" stopIfTrue="1" operator="greaterThan">
      <formula>$F$21</formula>
    </cfRule>
  </conditionalFormatting>
  <conditionalFormatting sqref="E22">
    <cfRule type="cellIs" dxfId="4840" priority="53" stopIfTrue="1" operator="greaterThan">
      <formula>$F$22</formula>
    </cfRule>
  </conditionalFormatting>
  <conditionalFormatting sqref="E23">
    <cfRule type="cellIs" dxfId="4839" priority="52" stopIfTrue="1" operator="greaterThan">
      <formula>$F$23</formula>
    </cfRule>
  </conditionalFormatting>
  <conditionalFormatting sqref="E24">
    <cfRule type="cellIs" dxfId="4838" priority="51" stopIfTrue="1" operator="greaterThan">
      <formula>$F$24</formula>
    </cfRule>
  </conditionalFormatting>
  <conditionalFormatting sqref="E25">
    <cfRule type="cellIs" dxfId="4837" priority="50" stopIfTrue="1" operator="greaterThan">
      <formula>$F$25</formula>
    </cfRule>
  </conditionalFormatting>
  <conditionalFormatting sqref="E26">
    <cfRule type="cellIs" dxfId="4836" priority="49" stopIfTrue="1" operator="greaterThan">
      <formula>$F$26</formula>
    </cfRule>
  </conditionalFormatting>
  <conditionalFormatting sqref="E28">
    <cfRule type="cellIs" dxfId="4835" priority="48" stopIfTrue="1" operator="greaterThan">
      <formula>$F$28</formula>
    </cfRule>
  </conditionalFormatting>
  <conditionalFormatting sqref="E27">
    <cfRule type="cellIs" dxfId="4834" priority="47" stopIfTrue="1" operator="greaterThan">
      <formula>$F$27</formula>
    </cfRule>
  </conditionalFormatting>
  <conditionalFormatting sqref="E29">
    <cfRule type="cellIs" dxfId="4833" priority="46" stopIfTrue="1" operator="greaterThan">
      <formula>$F$29</formula>
    </cfRule>
  </conditionalFormatting>
  <conditionalFormatting sqref="E30">
    <cfRule type="cellIs" dxfId="4832" priority="45" stopIfTrue="1" operator="greaterThan">
      <formula>$F$30</formula>
    </cfRule>
  </conditionalFormatting>
  <conditionalFormatting sqref="E32">
    <cfRule type="cellIs" dxfId="4831" priority="44" stopIfTrue="1" operator="greaterThan">
      <formula>$F$32</formula>
    </cfRule>
  </conditionalFormatting>
  <conditionalFormatting sqref="E31">
    <cfRule type="cellIs" dxfId="4830" priority="43" stopIfTrue="1" operator="greaterThan">
      <formula>$F$31</formula>
    </cfRule>
  </conditionalFormatting>
  <conditionalFormatting sqref="E72">
    <cfRule type="cellIs" dxfId="4829" priority="42" stopIfTrue="1" operator="greaterThan">
      <formula>$F$72</formula>
    </cfRule>
  </conditionalFormatting>
  <conditionalFormatting sqref="E71">
    <cfRule type="cellIs" dxfId="4828" priority="41" stopIfTrue="1" operator="greaterThan">
      <formula>$F$71</formula>
    </cfRule>
  </conditionalFormatting>
  <conditionalFormatting sqref="E70">
    <cfRule type="cellIs" dxfId="4827" priority="40" stopIfTrue="1" operator="greaterThan">
      <formula>$F$70</formula>
    </cfRule>
  </conditionalFormatting>
  <conditionalFormatting sqref="E69">
    <cfRule type="cellIs" dxfId="4826" priority="39" stopIfTrue="1" operator="greaterThan">
      <formula>$F$69</formula>
    </cfRule>
  </conditionalFormatting>
  <conditionalFormatting sqref="E68">
    <cfRule type="cellIs" dxfId="4825" priority="38" stopIfTrue="1" operator="greaterThan">
      <formula>$F$68</formula>
    </cfRule>
  </conditionalFormatting>
  <conditionalFormatting sqref="E67">
    <cfRule type="cellIs" dxfId="4824" priority="37" stopIfTrue="1" operator="greaterThan">
      <formula>$F$67</formula>
    </cfRule>
  </conditionalFormatting>
  <conditionalFormatting sqref="E66">
    <cfRule type="cellIs" dxfId="4823" priority="36" stopIfTrue="1" operator="greaterThan">
      <formula>$F$66</formula>
    </cfRule>
  </conditionalFormatting>
  <conditionalFormatting sqref="E65">
    <cfRule type="cellIs" dxfId="4822" priority="35" stopIfTrue="1" operator="greaterThan">
      <formula>$F$65</formula>
    </cfRule>
  </conditionalFormatting>
  <conditionalFormatting sqref="E64">
    <cfRule type="cellIs" dxfId="4821" priority="34" stopIfTrue="1" operator="greaterThan">
      <formula>$F$64</formula>
    </cfRule>
  </conditionalFormatting>
  <conditionalFormatting sqref="E63">
    <cfRule type="cellIs" dxfId="4820" priority="33" stopIfTrue="1" operator="greaterThan">
      <formula>$F$63</formula>
    </cfRule>
  </conditionalFormatting>
  <conditionalFormatting sqref="E62">
    <cfRule type="cellIs" dxfId="4819" priority="32" stopIfTrue="1" operator="greaterThan">
      <formula>$F$62</formula>
    </cfRule>
  </conditionalFormatting>
  <conditionalFormatting sqref="E61">
    <cfRule type="cellIs" dxfId="4818" priority="31" stopIfTrue="1" operator="greaterThan">
      <formula>$F$61</formula>
    </cfRule>
  </conditionalFormatting>
  <conditionalFormatting sqref="E60">
    <cfRule type="cellIs" dxfId="4817" priority="30" stopIfTrue="1" operator="greaterThan">
      <formula>$F$60</formula>
    </cfRule>
  </conditionalFormatting>
  <conditionalFormatting sqref="E59">
    <cfRule type="cellIs" dxfId="4816" priority="29" stopIfTrue="1" operator="greaterThan">
      <formula>$F$59</formula>
    </cfRule>
  </conditionalFormatting>
  <conditionalFormatting sqref="E58">
    <cfRule type="cellIs" dxfId="4815" priority="28" stopIfTrue="1" operator="greaterThan">
      <formula>$F$58</formula>
    </cfRule>
  </conditionalFormatting>
  <conditionalFormatting sqref="E57">
    <cfRule type="cellIs" dxfId="4814" priority="27" stopIfTrue="1" operator="greaterThan">
      <formula>$F$57</formula>
    </cfRule>
  </conditionalFormatting>
  <conditionalFormatting sqref="E56">
    <cfRule type="cellIs" dxfId="4813" priority="26" stopIfTrue="1" operator="greaterThan">
      <formula>$F$56</formula>
    </cfRule>
  </conditionalFormatting>
  <conditionalFormatting sqref="E55">
    <cfRule type="cellIs" dxfId="4812" priority="25" stopIfTrue="1" operator="greaterThan">
      <formula>$F$55</formula>
    </cfRule>
  </conditionalFormatting>
  <conditionalFormatting sqref="E54">
    <cfRule type="cellIs" dxfId="4811" priority="24" stopIfTrue="1" operator="greaterThan">
      <formula>$F$54</formula>
    </cfRule>
  </conditionalFormatting>
  <conditionalFormatting sqref="E53">
    <cfRule type="cellIs" dxfId="4810" priority="23" stopIfTrue="1" operator="greaterThan">
      <formula>$F$53</formula>
    </cfRule>
  </conditionalFormatting>
  <conditionalFormatting sqref="E52">
    <cfRule type="cellIs" dxfId="4809" priority="22" stopIfTrue="1" operator="greaterThan">
      <formula>$F$52</formula>
    </cfRule>
  </conditionalFormatting>
  <conditionalFormatting sqref="E51">
    <cfRule type="cellIs" dxfId="4808" priority="21" stopIfTrue="1" operator="greaterThan">
      <formula>$F$51</formula>
    </cfRule>
  </conditionalFormatting>
  <conditionalFormatting sqref="E50">
    <cfRule type="cellIs" dxfId="4807" priority="20" stopIfTrue="1" operator="greaterThan">
      <formula>$F$50</formula>
    </cfRule>
  </conditionalFormatting>
  <conditionalFormatting sqref="E49">
    <cfRule type="cellIs" dxfId="4806" priority="19" stopIfTrue="1" operator="greaterThan">
      <formula>$F$49</formula>
    </cfRule>
  </conditionalFormatting>
  <conditionalFormatting sqref="E48">
    <cfRule type="cellIs" dxfId="4805" priority="18" stopIfTrue="1" operator="greaterThan">
      <formula>$F$48</formula>
    </cfRule>
  </conditionalFormatting>
  <conditionalFormatting sqref="E47">
    <cfRule type="cellIs" dxfId="4804" priority="17" stopIfTrue="1" operator="greaterThan">
      <formula>$F$47</formula>
    </cfRule>
  </conditionalFormatting>
  <conditionalFormatting sqref="E46">
    <cfRule type="cellIs" dxfId="4803" priority="16" stopIfTrue="1" operator="greaterThan">
      <formula>$F$46</formula>
    </cfRule>
  </conditionalFormatting>
  <conditionalFormatting sqref="E45">
    <cfRule type="cellIs" dxfId="4802" priority="15" stopIfTrue="1" operator="greaterThan">
      <formula>$F$45</formula>
    </cfRule>
  </conditionalFormatting>
  <conditionalFormatting sqref="E44">
    <cfRule type="cellIs" dxfId="4801" priority="14" stopIfTrue="1" operator="greaterThan">
      <formula>$F$44</formula>
    </cfRule>
  </conditionalFormatting>
  <conditionalFormatting sqref="E43">
    <cfRule type="cellIs" dxfId="4800" priority="13" stopIfTrue="1" operator="greaterThan">
      <formula>$F$43</formula>
    </cfRule>
  </conditionalFormatting>
  <conditionalFormatting sqref="E42">
    <cfRule type="cellIs" dxfId="4799" priority="12" stopIfTrue="1" operator="greaterThan">
      <formula>$F$42</formula>
    </cfRule>
  </conditionalFormatting>
  <conditionalFormatting sqref="E41">
    <cfRule type="cellIs" dxfId="4798" priority="11" stopIfTrue="1" operator="greaterThan">
      <formula>$F$41</formula>
    </cfRule>
  </conditionalFormatting>
  <conditionalFormatting sqref="E40">
    <cfRule type="cellIs" dxfId="4797" priority="10" stopIfTrue="1" operator="greaterThan">
      <formula>$F$40</formula>
    </cfRule>
  </conditionalFormatting>
  <conditionalFormatting sqref="E39">
    <cfRule type="cellIs" dxfId="4796" priority="9" stopIfTrue="1" operator="greaterThan">
      <formula>$F$39</formula>
    </cfRule>
  </conditionalFormatting>
  <conditionalFormatting sqref="E38">
    <cfRule type="cellIs" dxfId="4795" priority="8" stopIfTrue="1" operator="greaterThan">
      <formula>$F$38</formula>
    </cfRule>
  </conditionalFormatting>
  <conditionalFormatting sqref="E37">
    <cfRule type="cellIs" dxfId="4794" priority="7" stopIfTrue="1" operator="greaterThan">
      <formula>$F$37</formula>
    </cfRule>
  </conditionalFormatting>
  <conditionalFormatting sqref="E36">
    <cfRule type="cellIs" dxfId="4793" priority="6" stopIfTrue="1" operator="greaterThan">
      <formula>$F$36</formula>
    </cfRule>
  </conditionalFormatting>
  <conditionalFormatting sqref="E35">
    <cfRule type="cellIs" dxfId="4792" priority="5" stopIfTrue="1" operator="greaterThan">
      <formula>$F$35</formula>
    </cfRule>
  </conditionalFormatting>
  <conditionalFormatting sqref="E34">
    <cfRule type="cellIs" dxfId="4791" priority="4" stopIfTrue="1" operator="greaterThan">
      <formula>$F$34</formula>
    </cfRule>
  </conditionalFormatting>
  <conditionalFormatting sqref="E33">
    <cfRule type="cellIs" dxfId="4790" priority="3" stopIfTrue="1" operator="greaterThan">
      <formula>$F$33</formula>
    </cfRule>
  </conditionalFormatting>
  <conditionalFormatting sqref="E12">
    <cfRule type="cellIs" dxfId="4789" priority="2" stopIfTrue="1" operator="greaterThan">
      <formula>$F$12</formula>
    </cfRule>
  </conditionalFormatting>
  <conditionalFormatting sqref="E111">
    <cfRule type="cellIs" dxfId="4788" priority="1" stopIfTrue="1" operator="greaterThan">
      <formula>$F$111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I136"/>
  <sheetViews>
    <sheetView zoomScaleNormal="100" workbookViewId="0">
      <selection activeCell="B13" sqref="B13"/>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54.42578125" style="72" customWidth="1"/>
    <col min="21" max="22" width="3.28515625" style="72" customWidth="1"/>
    <col min="23" max="23" width="4.85546875" style="72" customWidth="1"/>
    <col min="24" max="24" width="3.28515625" style="72" customWidth="1"/>
    <col min="25" max="25" width="12.140625" style="52"/>
    <col min="26" max="16384" width="12.140625" style="72"/>
  </cols>
  <sheetData>
    <row r="1" spans="1:27" x14ac:dyDescent="0.25">
      <c r="A1" s="71"/>
      <c r="B1" s="71"/>
      <c r="C1" s="71"/>
      <c r="D1" s="71"/>
      <c r="E1" s="71"/>
      <c r="F1" s="71"/>
      <c r="G1" s="71"/>
      <c r="H1" s="71"/>
      <c r="I1" s="71"/>
      <c r="J1" s="71"/>
      <c r="K1" s="71"/>
      <c r="L1" s="71"/>
      <c r="M1" s="71"/>
      <c r="N1" s="71"/>
      <c r="O1" s="71"/>
      <c r="P1" s="71"/>
      <c r="Q1" s="71"/>
      <c r="R1" s="71"/>
      <c r="S1" s="71"/>
      <c r="T1" s="71"/>
      <c r="U1" s="71"/>
      <c r="V1" s="71"/>
      <c r="W1" s="71"/>
      <c r="X1" s="71"/>
      <c r="Y1" s="50"/>
      <c r="Z1" s="71"/>
    </row>
    <row r="2" spans="1:27" ht="23.25" x14ac:dyDescent="0.35">
      <c r="A2" s="71"/>
      <c r="B2" s="59" t="s">
        <v>17</v>
      </c>
      <c r="C2" s="73"/>
      <c r="D2" s="73"/>
      <c r="E2" s="73"/>
      <c r="F2" s="73"/>
      <c r="G2" s="73"/>
      <c r="H2" s="73"/>
      <c r="I2" s="73"/>
      <c r="J2" s="73"/>
      <c r="K2" s="73"/>
      <c r="L2" s="73"/>
      <c r="M2" s="71"/>
      <c r="N2" s="71"/>
      <c r="O2" s="71"/>
      <c r="P2" s="71"/>
      <c r="Q2" s="71"/>
      <c r="R2" s="71"/>
      <c r="S2" s="71"/>
      <c r="T2" s="71"/>
      <c r="U2" s="71"/>
      <c r="V2" s="71"/>
      <c r="W2" s="71"/>
      <c r="X2" s="71"/>
      <c r="Y2" s="50"/>
      <c r="Z2" s="71"/>
    </row>
    <row r="3" spans="1:27" ht="18.75" x14ac:dyDescent="0.3">
      <c r="A3" s="71"/>
      <c r="B3" s="4" t="s">
        <v>106</v>
      </c>
      <c r="C3" s="73"/>
      <c r="D3" s="73"/>
      <c r="E3" s="73"/>
      <c r="F3" s="73"/>
      <c r="G3" s="73"/>
      <c r="H3" s="73"/>
      <c r="I3" s="73"/>
      <c r="J3" s="73"/>
      <c r="K3" s="73"/>
      <c r="L3" s="73"/>
      <c r="M3" s="71"/>
      <c r="N3" s="71"/>
      <c r="O3" s="71"/>
      <c r="P3" s="71"/>
      <c r="Q3" s="71"/>
      <c r="R3" s="71"/>
      <c r="S3" s="71"/>
      <c r="T3" s="71"/>
      <c r="U3" s="71"/>
      <c r="V3" s="71"/>
      <c r="W3" s="71"/>
      <c r="X3" s="71"/>
      <c r="Y3" s="50"/>
      <c r="Z3" s="71"/>
    </row>
    <row r="4" spans="1:27" ht="18.75" x14ac:dyDescent="0.3">
      <c r="A4" s="71"/>
      <c r="B4" s="61"/>
      <c r="C4" s="73"/>
      <c r="D4" s="73"/>
      <c r="E4" s="73"/>
      <c r="F4" s="73"/>
      <c r="G4" s="73"/>
      <c r="H4" s="73"/>
      <c r="I4" s="73"/>
      <c r="J4" s="73"/>
      <c r="K4" s="73"/>
      <c r="L4" s="73"/>
      <c r="M4" s="71"/>
      <c r="N4" s="71"/>
      <c r="O4" s="38"/>
      <c r="P4" s="71"/>
      <c r="Q4" s="71"/>
      <c r="R4" s="71"/>
      <c r="S4" s="71"/>
      <c r="T4" s="71"/>
      <c r="U4" s="71"/>
      <c r="V4" s="71"/>
      <c r="W4" s="71"/>
      <c r="X4" s="71"/>
      <c r="Y4" s="50"/>
      <c r="Z4" s="71"/>
    </row>
    <row r="5" spans="1:27" ht="18.75" x14ac:dyDescent="0.3">
      <c r="A5" s="71"/>
      <c r="B5" s="4" t="s">
        <v>97</v>
      </c>
      <c r="C5" s="61"/>
      <c r="D5" s="73"/>
      <c r="E5" s="73"/>
      <c r="F5" s="73"/>
      <c r="G5" s="73"/>
      <c r="H5" s="73"/>
      <c r="I5" s="73"/>
      <c r="J5" s="73"/>
      <c r="K5" s="73"/>
      <c r="L5" s="73"/>
      <c r="M5" s="71"/>
      <c r="N5" s="71"/>
      <c r="O5" s="38"/>
      <c r="P5" s="71"/>
      <c r="Q5" s="71"/>
      <c r="R5" s="71"/>
      <c r="S5" s="71"/>
      <c r="T5" s="71"/>
      <c r="U5" s="71"/>
      <c r="V5" s="74"/>
      <c r="W5" s="74"/>
      <c r="X5" s="74"/>
      <c r="Y5" s="51"/>
      <c r="Z5" s="74"/>
    </row>
    <row r="6" spans="1:27" s="77" customFormat="1" x14ac:dyDescent="0.25">
      <c r="A6" s="74"/>
      <c r="B6" s="75"/>
      <c r="C6" s="75"/>
      <c r="D6" s="75"/>
      <c r="E6" s="75"/>
      <c r="F6" s="75"/>
      <c r="G6" s="75"/>
      <c r="H6" s="75"/>
      <c r="I6" s="75"/>
      <c r="J6" s="75"/>
      <c r="K6" s="75"/>
      <c r="L6" s="75"/>
      <c r="M6" s="74"/>
      <c r="N6" s="74"/>
      <c r="O6" s="74"/>
      <c r="P6" s="74"/>
      <c r="Q6" s="74"/>
      <c r="R6" s="74"/>
      <c r="S6" s="74"/>
      <c r="T6" s="74"/>
      <c r="U6" s="74"/>
      <c r="V6" s="74"/>
      <c r="W6" s="74"/>
      <c r="X6" s="76"/>
      <c r="Y6" s="51"/>
      <c r="Z6" s="74"/>
    </row>
    <row r="7" spans="1:27" s="77" customFormat="1" x14ac:dyDescent="0.25">
      <c r="A7" s="74"/>
      <c r="B7" s="75"/>
      <c r="C7" s="261" t="s">
        <v>14</v>
      </c>
      <c r="D7" s="261"/>
      <c r="E7" s="63">
        <f>COUNT(F13:F112)</f>
        <v>0</v>
      </c>
      <c r="F7" s="63"/>
      <c r="G7" s="75"/>
      <c r="H7" s="75"/>
      <c r="I7" s="75"/>
      <c r="J7" s="75"/>
      <c r="K7" s="75"/>
      <c r="L7" s="75"/>
      <c r="M7" s="74"/>
      <c r="N7" s="74"/>
      <c r="O7" s="74"/>
      <c r="P7" s="74"/>
      <c r="Q7" s="74"/>
      <c r="R7" s="74"/>
      <c r="S7" s="131"/>
      <c r="T7" s="74"/>
      <c r="U7" s="74"/>
      <c r="V7" s="51"/>
      <c r="W7" s="74"/>
      <c r="X7" s="74"/>
      <c r="Y7" s="74"/>
      <c r="Z7" s="74"/>
    </row>
    <row r="8" spans="1:27" s="77" customFormat="1" x14ac:dyDescent="0.25">
      <c r="A8" s="74"/>
      <c r="B8" s="75"/>
      <c r="C8" s="262" t="s">
        <v>99</v>
      </c>
      <c r="D8" s="262"/>
      <c r="E8" s="63" t="e">
        <f>IF(E7&gt;0,SUMPRODUCT(U13:U112,V13:V112)/SUM(U13:U112),NA())</f>
        <v>#N/A</v>
      </c>
      <c r="F8" s="133" t="s">
        <v>94</v>
      </c>
      <c r="G8" s="75"/>
      <c r="H8" s="75"/>
      <c r="I8" s="75"/>
      <c r="J8" s="75"/>
      <c r="K8" s="75"/>
      <c r="L8" s="75"/>
      <c r="M8" s="74"/>
      <c r="N8" s="131"/>
      <c r="O8" s="260"/>
      <c r="P8" s="260"/>
      <c r="Q8" s="260"/>
      <c r="R8" s="260"/>
      <c r="S8" s="74"/>
      <c r="T8" s="74"/>
      <c r="U8" s="74"/>
      <c r="V8" s="51"/>
      <c r="W8" s="74"/>
      <c r="X8" s="74"/>
      <c r="Y8" s="74"/>
      <c r="Z8" s="74"/>
    </row>
    <row r="9" spans="1:27" s="77" customFormat="1" x14ac:dyDescent="0.25">
      <c r="A9" s="74"/>
      <c r="B9" s="75"/>
      <c r="C9" s="133" t="s">
        <v>98</v>
      </c>
      <c r="D9" s="132"/>
      <c r="E9" s="63" t="e">
        <f>IF(E7&gt;0,(1/EXP(LN(SQRT(2/SUM(X13:X112)))+GAMMALN((SUM(X13:X112)+1)/2)-GAMMALN(SUM(X13:X112)/2)))*SQRT(SUMPRODUCT(X13:X112,Y13:Y112)/SUM(X13:X112)),NA())</f>
        <v>#N/A</v>
      </c>
      <c r="F9" s="133" t="s">
        <v>113</v>
      </c>
      <c r="G9" s="75"/>
      <c r="H9" s="75"/>
      <c r="I9" s="75"/>
      <c r="J9" s="63"/>
      <c r="K9" s="75"/>
      <c r="L9" s="75"/>
      <c r="M9" s="74"/>
      <c r="N9" s="74"/>
      <c r="O9" s="74"/>
      <c r="P9" s="74"/>
      <c r="Q9" s="74"/>
      <c r="R9" s="74"/>
      <c r="S9" s="74"/>
      <c r="T9" s="74"/>
      <c r="U9" s="74"/>
      <c r="V9" s="74"/>
      <c r="W9" s="74"/>
      <c r="X9" s="74"/>
      <c r="Y9" s="51"/>
      <c r="Z9" s="74"/>
    </row>
    <row r="10" spans="1:27" s="77" customFormat="1" ht="15.75" thickBot="1" x14ac:dyDescent="0.3">
      <c r="A10" s="74"/>
      <c r="B10" s="75"/>
      <c r="C10" s="132"/>
      <c r="D10" s="132"/>
      <c r="E10" s="63"/>
      <c r="F10" s="132"/>
      <c r="G10" s="75"/>
      <c r="H10" s="75"/>
      <c r="I10" s="75"/>
      <c r="J10" s="75"/>
      <c r="K10" s="75"/>
      <c r="L10" s="75"/>
      <c r="M10" s="74"/>
      <c r="N10" s="74"/>
      <c r="O10" s="74"/>
      <c r="P10" s="74"/>
      <c r="Q10" s="74"/>
      <c r="R10" s="74"/>
      <c r="S10" s="74"/>
      <c r="T10" s="74"/>
      <c r="U10" s="74"/>
      <c r="V10" s="71"/>
      <c r="W10" s="71"/>
      <c r="X10" s="37"/>
      <c r="Y10" s="69"/>
      <c r="Z10" s="71"/>
    </row>
    <row r="11" spans="1:27" s="77" customFormat="1" ht="15.75" thickBot="1" x14ac:dyDescent="0.3">
      <c r="A11" s="74"/>
      <c r="B11" s="75"/>
      <c r="C11" s="75"/>
      <c r="D11" s="75"/>
      <c r="E11" s="75"/>
      <c r="F11" s="263" t="s">
        <v>96</v>
      </c>
      <c r="G11" s="263"/>
      <c r="H11" s="263"/>
      <c r="I11" s="263"/>
      <c r="J11" s="263" t="s">
        <v>95</v>
      </c>
      <c r="K11" s="263"/>
      <c r="L11" s="263"/>
      <c r="M11" s="263"/>
      <c r="N11" s="17">
        <f>MAX(MIN(N13:N112)-1,0)</f>
        <v>0</v>
      </c>
      <c r="O11" s="74"/>
      <c r="P11" s="74"/>
      <c r="Q11" s="74"/>
      <c r="R11" s="74"/>
      <c r="S11" s="74"/>
      <c r="T11" s="74"/>
      <c r="U11" s="74"/>
      <c r="V11" s="74"/>
      <c r="W11" s="71"/>
      <c r="X11" s="71"/>
      <c r="Y11" s="37"/>
      <c r="Z11" s="50"/>
      <c r="AA11" s="72"/>
    </row>
    <row r="12" spans="1:27" ht="15.75" thickBot="1" x14ac:dyDescent="0.3">
      <c r="A12" s="71"/>
      <c r="B12" s="122" t="s">
        <v>11</v>
      </c>
      <c r="C12" s="123" t="s">
        <v>69</v>
      </c>
      <c r="D12" s="123" t="s">
        <v>92</v>
      </c>
      <c r="E12" s="123" t="s">
        <v>93</v>
      </c>
      <c r="F12" s="91" t="s">
        <v>69</v>
      </c>
      <c r="G12" s="83" t="s">
        <v>21</v>
      </c>
      <c r="H12" s="83" t="s">
        <v>9</v>
      </c>
      <c r="I12" s="83" t="s">
        <v>10</v>
      </c>
      <c r="J12" s="91" t="s">
        <v>92</v>
      </c>
      <c r="K12" s="83" t="s">
        <v>21</v>
      </c>
      <c r="L12" s="83" t="str">
        <f>IF(Q56="3 SD","LCL(3 SD)",IF(Q56="Exact - LCL","LCL (Exact)","LCL (none)"))</f>
        <v>LCL (Exact)</v>
      </c>
      <c r="M12" s="83" t="str">
        <f>IF(Q56="3 SD","UCL(3 SD)","UCL (Exact)")</f>
        <v>UCL (Exact)</v>
      </c>
      <c r="N12" s="15">
        <f>MAX(MAX(N13:N112)-N11,1)</f>
        <v>1</v>
      </c>
      <c r="O12" s="74"/>
      <c r="P12" s="71"/>
      <c r="Q12" s="71"/>
      <c r="R12" s="71"/>
      <c r="S12" s="71"/>
      <c r="T12" s="71"/>
      <c r="U12" s="38" t="s">
        <v>100</v>
      </c>
      <c r="V12" s="38" t="s">
        <v>101</v>
      </c>
      <c r="W12" s="37" t="s">
        <v>102</v>
      </c>
      <c r="X12" s="15" t="s">
        <v>103</v>
      </c>
      <c r="Y12" s="37" t="s">
        <v>112</v>
      </c>
      <c r="Z12" s="15"/>
    </row>
    <row r="13" spans="1:27" ht="15.75" thickBot="1" x14ac:dyDescent="0.3">
      <c r="A13" s="15">
        <v>1</v>
      </c>
      <c r="B13" s="170"/>
      <c r="C13" s="171"/>
      <c r="D13" s="171"/>
      <c r="E13" s="172"/>
      <c r="F13" s="86" t="e">
        <f t="shared" ref="F13:F77" si="0">IF(AND(ISNUMBER(C13),ISNUMBER(D13),D13&gt;=0,ISNUMBER(E13),E13&gt;=2),IF(E13=TRUNC(E13+0.5),C13,NA()),NA())</f>
        <v>#N/A</v>
      </c>
      <c r="G13" s="86" t="e">
        <f>IF(ISNUMBER(F13),$E$8,NA())</f>
        <v>#N/A</v>
      </c>
      <c r="H13" s="86" t="e">
        <f>IF(ISNUMBER(F13),$E$8-3*$E$9/SQRT(E13),NA())</f>
        <v>#N/A</v>
      </c>
      <c r="I13" s="87" t="e">
        <f>IF(ISNUMBER(F13),$E$8+3*$E$9/SQRT(E13),NA())</f>
        <v>#N/A</v>
      </c>
      <c r="J13" s="86" t="e">
        <f>IF(ISNUMBER(F13),D13,NA())</f>
        <v>#N/A</v>
      </c>
      <c r="K13" s="86" t="e">
        <f>IF(ISNUMBER(J13),$E$9*W13,NA())</f>
        <v>#N/A</v>
      </c>
      <c r="L13" s="86" t="e">
        <f>IF(AND(ISNUMBER(J13),$Q$56&lt;&gt;"Exact - No LCL"),IF($Q$56="3 SD",MAX(0,$E$9*(W13-3*SQRT(1-W13^2))),$E$9*SQRT(CHIINV(NORMDIST(3,0,1,TRUE),E13-1)/(E13-1))),NA())</f>
        <v>#N/A</v>
      </c>
      <c r="M13" s="87" t="e">
        <f>IF(ISNUMBER(J13),IF($Q$56="3 SD",MAX(0,$E$9*(W13+3*SQRT(1-W13^2))),$E$9 * SQRT(CHIINV(NORMDIST(-3,0,1,TRUE),E13-1) / (E13-1) )),NA())</f>
        <v>#N/A</v>
      </c>
      <c r="N13" s="15" t="str">
        <f>IF(ISNUMBER(F13),A13,"")</f>
        <v/>
      </c>
      <c r="O13" s="74"/>
      <c r="P13" s="71"/>
      <c r="Q13" s="71"/>
      <c r="R13" s="71"/>
      <c r="S13" s="71"/>
      <c r="T13" s="71"/>
      <c r="U13" s="38" t="str">
        <f>IF(ISNUMBER(F13),E13,"")</f>
        <v/>
      </c>
      <c r="V13" s="38" t="str">
        <f>IF(ISNUMBER(F13),F13,"")</f>
        <v/>
      </c>
      <c r="W13" s="37" t="str">
        <f>IF(ISNUMBER(F13),EXP(LN(SQRT(2/(E13-1))) + GAMMALN(E13/2) - GAMMALN((E13-1)/2)),"")</f>
        <v/>
      </c>
      <c r="X13" s="38" t="str">
        <f>IF(ISNUMBER(F13),E13-1,"")</f>
        <v/>
      </c>
      <c r="Y13" s="37" t="str">
        <f>IF(ISNUMBER(F13),D13*D13,"")</f>
        <v/>
      </c>
      <c r="Z13" s="38"/>
    </row>
    <row r="14" spans="1:27" ht="15.75" thickBot="1" x14ac:dyDescent="0.3">
      <c r="A14" s="15">
        <v>2</v>
      </c>
      <c r="B14" s="170"/>
      <c r="C14" s="171"/>
      <c r="D14" s="171"/>
      <c r="E14" s="172"/>
      <c r="F14" s="86" t="e">
        <f t="shared" si="0"/>
        <v>#N/A</v>
      </c>
      <c r="G14" s="86" t="e">
        <f t="shared" ref="G14:G77" si="1">IF(ISNUMBER(F14),$E$8,NA())</f>
        <v>#N/A</v>
      </c>
      <c r="H14" s="86" t="e">
        <f t="shared" ref="H14:H77" si="2">IF(ISNUMBER(F14),$E$8-3*$E$9/SQRT(E14),NA())</f>
        <v>#N/A</v>
      </c>
      <c r="I14" s="87" t="e">
        <f t="shared" ref="I14:I77" si="3">IF(ISNUMBER(F14),$E$8+3*$E$9/SQRT(E14),NA())</f>
        <v>#N/A</v>
      </c>
      <c r="J14" s="86" t="e">
        <f t="shared" ref="J14:J77" si="4">IF(ISNUMBER(F14),D14,NA())</f>
        <v>#N/A</v>
      </c>
      <c r="K14" s="86" t="e">
        <f t="shared" ref="K14:K77" si="5">IF(ISNUMBER(J14),$E$9*W14,NA())</f>
        <v>#N/A</v>
      </c>
      <c r="L14" s="86" t="e">
        <f t="shared" ref="L14:L77" si="6">IF(AND(ISNUMBER(J14),$Q$56&lt;&gt;"Exact - No LCL"),IF($Q$56="3 SD",MAX(0,$E$9*(W14-3*SQRT(1-W14^2))),$E$9*SQRT(CHIINV(NORMDIST(3,0,1,TRUE),E14-1)/(E14-1))),NA())</f>
        <v>#N/A</v>
      </c>
      <c r="M14" s="87" t="e">
        <f t="shared" ref="M14:M77" si="7">IF(ISNUMBER(J14),IF($Q$56="3 SD",MAX(0,$E$9*(W14+3*SQRT(1-W14^2))),$E$9 * SQRT(CHIINV(NORMDIST(-3,0,1,TRUE),E14-1) / (E14-1) )),NA())</f>
        <v>#N/A</v>
      </c>
      <c r="N14" s="15" t="str">
        <f t="shared" ref="N14:N77" si="8">IF(ISNUMBER(F14),A14,"")</f>
        <v/>
      </c>
      <c r="O14" s="74"/>
      <c r="P14" s="71"/>
      <c r="Q14" s="71"/>
      <c r="R14" s="71"/>
      <c r="S14" s="71"/>
      <c r="T14" s="71"/>
      <c r="U14" s="38" t="str">
        <f t="shared" ref="U14:U77" si="9">IF(ISNUMBER(F14),E14,"")</f>
        <v/>
      </c>
      <c r="V14" s="38" t="str">
        <f t="shared" ref="V14:V77" si="10">IF(ISNUMBER(F14),F14,"")</f>
        <v/>
      </c>
      <c r="W14" s="37" t="str">
        <f t="shared" ref="W14:W77" si="11">IF(ISNUMBER(F14),EXP(LN(SQRT(2/(E14-1))) + GAMMALN(E14/2) - GAMMALN((E14-1)/2)),"")</f>
        <v/>
      </c>
      <c r="X14" s="38" t="str">
        <f t="shared" ref="X14:X77" si="12">IF(ISNUMBER(F14),E14-1,"")</f>
        <v/>
      </c>
      <c r="Y14" s="37" t="str">
        <f t="shared" ref="Y14:Y77" si="13">IF(ISNUMBER(F14),D14*D14,"")</f>
        <v/>
      </c>
      <c r="Z14" s="38"/>
    </row>
    <row r="15" spans="1:27" ht="15.75" thickBot="1" x14ac:dyDescent="0.3">
      <c r="A15" s="15">
        <v>3</v>
      </c>
      <c r="B15" s="170"/>
      <c r="C15" s="171"/>
      <c r="D15" s="171"/>
      <c r="E15" s="172"/>
      <c r="F15" s="86" t="e">
        <f t="shared" si="0"/>
        <v>#N/A</v>
      </c>
      <c r="G15" s="86" t="e">
        <f t="shared" si="1"/>
        <v>#N/A</v>
      </c>
      <c r="H15" s="86" t="e">
        <f t="shared" si="2"/>
        <v>#N/A</v>
      </c>
      <c r="I15" s="87" t="e">
        <f t="shared" si="3"/>
        <v>#N/A</v>
      </c>
      <c r="J15" s="86" t="e">
        <f t="shared" si="4"/>
        <v>#N/A</v>
      </c>
      <c r="K15" s="86" t="e">
        <f t="shared" si="5"/>
        <v>#N/A</v>
      </c>
      <c r="L15" s="86" t="e">
        <f t="shared" si="6"/>
        <v>#N/A</v>
      </c>
      <c r="M15" s="87" t="e">
        <f t="shared" si="7"/>
        <v>#N/A</v>
      </c>
      <c r="N15" s="15" t="str">
        <f t="shared" si="8"/>
        <v/>
      </c>
      <c r="O15" s="74"/>
      <c r="P15" s="71"/>
      <c r="Q15" s="71"/>
      <c r="R15" s="71"/>
      <c r="S15" s="71"/>
      <c r="T15" s="71"/>
      <c r="U15" s="38" t="str">
        <f t="shared" si="9"/>
        <v/>
      </c>
      <c r="V15" s="38" t="str">
        <f t="shared" si="10"/>
        <v/>
      </c>
      <c r="W15" s="37" t="str">
        <f t="shared" si="11"/>
        <v/>
      </c>
      <c r="X15" s="38" t="str">
        <f t="shared" si="12"/>
        <v/>
      </c>
      <c r="Y15" s="37" t="str">
        <f t="shared" si="13"/>
        <v/>
      </c>
      <c r="Z15" s="38"/>
      <c r="AA15" s="247"/>
    </row>
    <row r="16" spans="1:27" ht="15.75" thickBot="1" x14ac:dyDescent="0.3">
      <c r="A16" s="15">
        <v>4</v>
      </c>
      <c r="B16" s="170"/>
      <c r="C16" s="171"/>
      <c r="D16" s="171"/>
      <c r="E16" s="172"/>
      <c r="F16" s="86" t="e">
        <f t="shared" si="0"/>
        <v>#N/A</v>
      </c>
      <c r="G16" s="86" t="e">
        <f t="shared" si="1"/>
        <v>#N/A</v>
      </c>
      <c r="H16" s="86" t="e">
        <f t="shared" si="2"/>
        <v>#N/A</v>
      </c>
      <c r="I16" s="87" t="e">
        <f t="shared" si="3"/>
        <v>#N/A</v>
      </c>
      <c r="J16" s="86" t="e">
        <f t="shared" si="4"/>
        <v>#N/A</v>
      </c>
      <c r="K16" s="86" t="e">
        <f t="shared" si="5"/>
        <v>#N/A</v>
      </c>
      <c r="L16" s="86" t="e">
        <f t="shared" si="6"/>
        <v>#N/A</v>
      </c>
      <c r="M16" s="87" t="e">
        <f t="shared" si="7"/>
        <v>#N/A</v>
      </c>
      <c r="N16" s="15" t="str">
        <f t="shared" si="8"/>
        <v/>
      </c>
      <c r="O16" s="74"/>
      <c r="P16" s="71"/>
      <c r="Q16" s="71"/>
      <c r="R16" s="71"/>
      <c r="S16" s="71"/>
      <c r="T16" s="71"/>
      <c r="U16" s="38" t="str">
        <f t="shared" si="9"/>
        <v/>
      </c>
      <c r="V16" s="38" t="str">
        <f t="shared" si="10"/>
        <v/>
      </c>
      <c r="W16" s="37" t="str">
        <f t="shared" si="11"/>
        <v/>
      </c>
      <c r="X16" s="38" t="str">
        <f t="shared" si="12"/>
        <v/>
      </c>
      <c r="Y16" s="37" t="str">
        <f t="shared" si="13"/>
        <v/>
      </c>
      <c r="Z16" s="38"/>
    </row>
    <row r="17" spans="1:27" ht="15.75" thickBot="1" x14ac:dyDescent="0.3">
      <c r="A17" s="15">
        <v>5</v>
      </c>
      <c r="B17" s="170"/>
      <c r="C17" s="171"/>
      <c r="D17" s="171"/>
      <c r="E17" s="172"/>
      <c r="F17" s="86" t="e">
        <f t="shared" si="0"/>
        <v>#N/A</v>
      </c>
      <c r="G17" s="86" t="e">
        <f t="shared" si="1"/>
        <v>#N/A</v>
      </c>
      <c r="H17" s="86" t="e">
        <f t="shared" si="2"/>
        <v>#N/A</v>
      </c>
      <c r="I17" s="87" t="e">
        <f t="shared" si="3"/>
        <v>#N/A</v>
      </c>
      <c r="J17" s="86" t="e">
        <f t="shared" si="4"/>
        <v>#N/A</v>
      </c>
      <c r="K17" s="86" t="e">
        <f t="shared" si="5"/>
        <v>#N/A</v>
      </c>
      <c r="L17" s="86" t="e">
        <f t="shared" si="6"/>
        <v>#N/A</v>
      </c>
      <c r="M17" s="87" t="e">
        <f t="shared" si="7"/>
        <v>#N/A</v>
      </c>
      <c r="N17" s="15" t="str">
        <f t="shared" si="8"/>
        <v/>
      </c>
      <c r="O17" s="74"/>
      <c r="P17" s="71"/>
      <c r="Q17" s="71"/>
      <c r="R17" s="71"/>
      <c r="S17" s="71"/>
      <c r="T17" s="71"/>
      <c r="U17" s="38" t="str">
        <f t="shared" si="9"/>
        <v/>
      </c>
      <c r="V17" s="38" t="str">
        <f t="shared" si="10"/>
        <v/>
      </c>
      <c r="W17" s="37" t="str">
        <f t="shared" si="11"/>
        <v/>
      </c>
      <c r="X17" s="38" t="str">
        <f t="shared" si="12"/>
        <v/>
      </c>
      <c r="Y17" s="37" t="str">
        <f t="shared" si="13"/>
        <v/>
      </c>
      <c r="Z17" s="38"/>
    </row>
    <row r="18" spans="1:27" ht="15.75" thickBot="1" x14ac:dyDescent="0.3">
      <c r="A18" s="15">
        <v>6</v>
      </c>
      <c r="B18" s="170"/>
      <c r="C18" s="171"/>
      <c r="D18" s="171"/>
      <c r="E18" s="172"/>
      <c r="F18" s="86" t="e">
        <f t="shared" si="0"/>
        <v>#N/A</v>
      </c>
      <c r="G18" s="86" t="e">
        <f t="shared" si="1"/>
        <v>#N/A</v>
      </c>
      <c r="H18" s="86" t="e">
        <f t="shared" si="2"/>
        <v>#N/A</v>
      </c>
      <c r="I18" s="87" t="e">
        <f t="shared" si="3"/>
        <v>#N/A</v>
      </c>
      <c r="J18" s="86" t="e">
        <f t="shared" si="4"/>
        <v>#N/A</v>
      </c>
      <c r="K18" s="86" t="e">
        <f t="shared" si="5"/>
        <v>#N/A</v>
      </c>
      <c r="L18" s="86" t="e">
        <f t="shared" si="6"/>
        <v>#N/A</v>
      </c>
      <c r="M18" s="87" t="e">
        <f t="shared" si="7"/>
        <v>#N/A</v>
      </c>
      <c r="N18" s="15" t="str">
        <f t="shared" si="8"/>
        <v/>
      </c>
      <c r="O18" s="74"/>
      <c r="P18" s="71"/>
      <c r="Q18" s="71"/>
      <c r="R18" s="71"/>
      <c r="S18" s="71"/>
      <c r="T18" s="71"/>
      <c r="U18" s="38" t="str">
        <f t="shared" si="9"/>
        <v/>
      </c>
      <c r="V18" s="38" t="str">
        <f t="shared" si="10"/>
        <v/>
      </c>
      <c r="W18" s="37" t="str">
        <f t="shared" si="11"/>
        <v/>
      </c>
      <c r="X18" s="38" t="str">
        <f t="shared" si="12"/>
        <v/>
      </c>
      <c r="Y18" s="37" t="str">
        <f t="shared" si="13"/>
        <v/>
      </c>
      <c r="Z18" s="38"/>
    </row>
    <row r="19" spans="1:27" ht="15.75" thickBot="1" x14ac:dyDescent="0.3">
      <c r="A19" s="15">
        <v>7</v>
      </c>
      <c r="B19" s="170"/>
      <c r="C19" s="171"/>
      <c r="D19" s="171"/>
      <c r="E19" s="172"/>
      <c r="F19" s="86" t="e">
        <f t="shared" si="0"/>
        <v>#N/A</v>
      </c>
      <c r="G19" s="86" t="e">
        <f t="shared" si="1"/>
        <v>#N/A</v>
      </c>
      <c r="H19" s="86" t="e">
        <f t="shared" si="2"/>
        <v>#N/A</v>
      </c>
      <c r="I19" s="87" t="e">
        <f t="shared" si="3"/>
        <v>#N/A</v>
      </c>
      <c r="J19" s="86" t="e">
        <f t="shared" si="4"/>
        <v>#N/A</v>
      </c>
      <c r="K19" s="86" t="e">
        <f t="shared" si="5"/>
        <v>#N/A</v>
      </c>
      <c r="L19" s="86" t="e">
        <f t="shared" si="6"/>
        <v>#N/A</v>
      </c>
      <c r="M19" s="87" t="e">
        <f t="shared" si="7"/>
        <v>#N/A</v>
      </c>
      <c r="N19" s="15" t="str">
        <f t="shared" si="8"/>
        <v/>
      </c>
      <c r="O19" s="74"/>
      <c r="P19" s="71"/>
      <c r="Q19" s="71"/>
      <c r="R19" s="71"/>
      <c r="S19" s="71"/>
      <c r="T19" s="71"/>
      <c r="U19" s="38" t="str">
        <f t="shared" si="9"/>
        <v/>
      </c>
      <c r="V19" s="38" t="str">
        <f t="shared" si="10"/>
        <v/>
      </c>
      <c r="W19" s="37" t="str">
        <f t="shared" si="11"/>
        <v/>
      </c>
      <c r="X19" s="38" t="str">
        <f t="shared" si="12"/>
        <v/>
      </c>
      <c r="Y19" s="37" t="str">
        <f t="shared" si="13"/>
        <v/>
      </c>
      <c r="Z19" s="38"/>
    </row>
    <row r="20" spans="1:27" ht="15.75" thickBot="1" x14ac:dyDescent="0.3">
      <c r="A20" s="15">
        <v>8</v>
      </c>
      <c r="B20" s="170"/>
      <c r="C20" s="171"/>
      <c r="D20" s="171"/>
      <c r="E20" s="172"/>
      <c r="F20" s="86" t="e">
        <f t="shared" si="0"/>
        <v>#N/A</v>
      </c>
      <c r="G20" s="86" t="e">
        <f t="shared" si="1"/>
        <v>#N/A</v>
      </c>
      <c r="H20" s="86" t="e">
        <f t="shared" si="2"/>
        <v>#N/A</v>
      </c>
      <c r="I20" s="87" t="e">
        <f t="shared" si="3"/>
        <v>#N/A</v>
      </c>
      <c r="J20" s="86" t="e">
        <f t="shared" si="4"/>
        <v>#N/A</v>
      </c>
      <c r="K20" s="86" t="e">
        <f t="shared" si="5"/>
        <v>#N/A</v>
      </c>
      <c r="L20" s="86" t="e">
        <f t="shared" si="6"/>
        <v>#N/A</v>
      </c>
      <c r="M20" s="87" t="e">
        <f t="shared" si="7"/>
        <v>#N/A</v>
      </c>
      <c r="N20" s="15" t="str">
        <f t="shared" si="8"/>
        <v/>
      </c>
      <c r="O20" s="74"/>
      <c r="P20" s="71"/>
      <c r="Q20" s="71"/>
      <c r="R20" s="71"/>
      <c r="S20" s="71"/>
      <c r="T20" s="71"/>
      <c r="U20" s="38" t="str">
        <f t="shared" si="9"/>
        <v/>
      </c>
      <c r="V20" s="38" t="str">
        <f t="shared" si="10"/>
        <v/>
      </c>
      <c r="W20" s="37" t="str">
        <f t="shared" si="11"/>
        <v/>
      </c>
      <c r="X20" s="38" t="str">
        <f t="shared" si="12"/>
        <v/>
      </c>
      <c r="Y20" s="37" t="str">
        <f t="shared" si="13"/>
        <v/>
      </c>
      <c r="Z20" s="38"/>
    </row>
    <row r="21" spans="1:27" ht="15.75" thickBot="1" x14ac:dyDescent="0.3">
      <c r="A21" s="15">
        <v>9</v>
      </c>
      <c r="B21" s="170"/>
      <c r="C21" s="171"/>
      <c r="D21" s="171"/>
      <c r="E21" s="172"/>
      <c r="F21" s="86" t="e">
        <f t="shared" si="0"/>
        <v>#N/A</v>
      </c>
      <c r="G21" s="86" t="e">
        <f t="shared" si="1"/>
        <v>#N/A</v>
      </c>
      <c r="H21" s="86" t="e">
        <f t="shared" si="2"/>
        <v>#N/A</v>
      </c>
      <c r="I21" s="87" t="e">
        <f t="shared" si="3"/>
        <v>#N/A</v>
      </c>
      <c r="J21" s="86" t="e">
        <f t="shared" si="4"/>
        <v>#N/A</v>
      </c>
      <c r="K21" s="86" t="e">
        <f t="shared" si="5"/>
        <v>#N/A</v>
      </c>
      <c r="L21" s="86" t="e">
        <f t="shared" si="6"/>
        <v>#N/A</v>
      </c>
      <c r="M21" s="87" t="e">
        <f t="shared" si="7"/>
        <v>#N/A</v>
      </c>
      <c r="N21" s="15" t="str">
        <f t="shared" si="8"/>
        <v/>
      </c>
      <c r="O21" s="74"/>
      <c r="P21" s="71"/>
      <c r="Q21" s="71"/>
      <c r="R21" s="71"/>
      <c r="S21" s="71"/>
      <c r="T21" s="71"/>
      <c r="U21" s="38" t="str">
        <f t="shared" si="9"/>
        <v/>
      </c>
      <c r="V21" s="38" t="str">
        <f t="shared" si="10"/>
        <v/>
      </c>
      <c r="W21" s="37" t="str">
        <f t="shared" si="11"/>
        <v/>
      </c>
      <c r="X21" s="38" t="str">
        <f t="shared" si="12"/>
        <v/>
      </c>
      <c r="Y21" s="37" t="str">
        <f t="shared" si="13"/>
        <v/>
      </c>
      <c r="Z21" s="38"/>
    </row>
    <row r="22" spans="1:27" ht="15.75" thickBot="1" x14ac:dyDescent="0.3">
      <c r="A22" s="15">
        <v>10</v>
      </c>
      <c r="B22" s="170"/>
      <c r="C22" s="171"/>
      <c r="D22" s="171"/>
      <c r="E22" s="172"/>
      <c r="F22" s="86" t="e">
        <f t="shared" si="0"/>
        <v>#N/A</v>
      </c>
      <c r="G22" s="86" t="e">
        <f t="shared" si="1"/>
        <v>#N/A</v>
      </c>
      <c r="H22" s="86" t="e">
        <f t="shared" si="2"/>
        <v>#N/A</v>
      </c>
      <c r="I22" s="87" t="e">
        <f t="shared" si="3"/>
        <v>#N/A</v>
      </c>
      <c r="J22" s="86" t="e">
        <f t="shared" si="4"/>
        <v>#N/A</v>
      </c>
      <c r="K22" s="86" t="e">
        <f t="shared" si="5"/>
        <v>#N/A</v>
      </c>
      <c r="L22" s="86" t="e">
        <f t="shared" si="6"/>
        <v>#N/A</v>
      </c>
      <c r="M22" s="87" t="e">
        <f t="shared" si="7"/>
        <v>#N/A</v>
      </c>
      <c r="N22" s="15" t="str">
        <f t="shared" si="8"/>
        <v/>
      </c>
      <c r="O22" s="74"/>
      <c r="P22" s="71"/>
      <c r="Q22" s="71"/>
      <c r="R22" s="71"/>
      <c r="S22" s="71"/>
      <c r="T22" s="71"/>
      <c r="U22" s="38" t="str">
        <f t="shared" si="9"/>
        <v/>
      </c>
      <c r="V22" s="38" t="str">
        <f t="shared" si="10"/>
        <v/>
      </c>
      <c r="W22" s="37" t="str">
        <f t="shared" si="11"/>
        <v/>
      </c>
      <c r="X22" s="38" t="str">
        <f t="shared" si="12"/>
        <v/>
      </c>
      <c r="Y22" s="37" t="str">
        <f t="shared" si="13"/>
        <v/>
      </c>
      <c r="Z22" s="38"/>
    </row>
    <row r="23" spans="1:27" ht="15.75" thickBot="1" x14ac:dyDescent="0.3">
      <c r="A23" s="15">
        <v>11</v>
      </c>
      <c r="B23" s="170"/>
      <c r="C23" s="171"/>
      <c r="D23" s="171"/>
      <c r="E23" s="172"/>
      <c r="F23" s="86" t="e">
        <f t="shared" si="0"/>
        <v>#N/A</v>
      </c>
      <c r="G23" s="86" t="e">
        <f t="shared" si="1"/>
        <v>#N/A</v>
      </c>
      <c r="H23" s="86" t="e">
        <f t="shared" si="2"/>
        <v>#N/A</v>
      </c>
      <c r="I23" s="87" t="e">
        <f t="shared" si="3"/>
        <v>#N/A</v>
      </c>
      <c r="J23" s="86" t="e">
        <f t="shared" si="4"/>
        <v>#N/A</v>
      </c>
      <c r="K23" s="86" t="e">
        <f t="shared" si="5"/>
        <v>#N/A</v>
      </c>
      <c r="L23" s="86" t="e">
        <f t="shared" si="6"/>
        <v>#N/A</v>
      </c>
      <c r="M23" s="87" t="e">
        <f t="shared" si="7"/>
        <v>#N/A</v>
      </c>
      <c r="N23" s="15" t="str">
        <f t="shared" si="8"/>
        <v/>
      </c>
      <c r="O23" s="74"/>
      <c r="P23" s="71"/>
      <c r="Q23" s="71"/>
      <c r="R23" s="71"/>
      <c r="S23" s="71"/>
      <c r="T23" s="71"/>
      <c r="U23" s="38" t="str">
        <f t="shared" si="9"/>
        <v/>
      </c>
      <c r="V23" s="38" t="str">
        <f t="shared" si="10"/>
        <v/>
      </c>
      <c r="W23" s="37" t="str">
        <f t="shared" si="11"/>
        <v/>
      </c>
      <c r="X23" s="38" t="str">
        <f t="shared" si="12"/>
        <v/>
      </c>
      <c r="Y23" s="37" t="str">
        <f t="shared" si="13"/>
        <v/>
      </c>
      <c r="Z23" s="38"/>
    </row>
    <row r="24" spans="1:27" ht="15.75" thickBot="1" x14ac:dyDescent="0.3">
      <c r="A24" s="15">
        <v>12</v>
      </c>
      <c r="B24" s="170"/>
      <c r="C24" s="171"/>
      <c r="D24" s="171"/>
      <c r="E24" s="172"/>
      <c r="F24" s="86" t="e">
        <f t="shared" si="0"/>
        <v>#N/A</v>
      </c>
      <c r="G24" s="86" t="e">
        <f t="shared" si="1"/>
        <v>#N/A</v>
      </c>
      <c r="H24" s="86" t="e">
        <f t="shared" si="2"/>
        <v>#N/A</v>
      </c>
      <c r="I24" s="87" t="e">
        <f t="shared" si="3"/>
        <v>#N/A</v>
      </c>
      <c r="J24" s="86" t="e">
        <f t="shared" si="4"/>
        <v>#N/A</v>
      </c>
      <c r="K24" s="86" t="e">
        <f t="shared" si="5"/>
        <v>#N/A</v>
      </c>
      <c r="L24" s="86" t="e">
        <f t="shared" si="6"/>
        <v>#N/A</v>
      </c>
      <c r="M24" s="87" t="e">
        <f t="shared" si="7"/>
        <v>#N/A</v>
      </c>
      <c r="N24" s="15" t="str">
        <f t="shared" si="8"/>
        <v/>
      </c>
      <c r="O24" s="74"/>
      <c r="P24" s="71"/>
      <c r="Q24" s="71"/>
      <c r="R24" s="71"/>
      <c r="S24" s="71"/>
      <c r="T24" s="71"/>
      <c r="U24" s="38" t="str">
        <f t="shared" si="9"/>
        <v/>
      </c>
      <c r="V24" s="38" t="str">
        <f t="shared" si="10"/>
        <v/>
      </c>
      <c r="W24" s="37" t="str">
        <f t="shared" si="11"/>
        <v/>
      </c>
      <c r="X24" s="38" t="str">
        <f t="shared" si="12"/>
        <v/>
      </c>
      <c r="Y24" s="37" t="str">
        <f t="shared" si="13"/>
        <v/>
      </c>
      <c r="Z24" s="38"/>
    </row>
    <row r="25" spans="1:27" ht="15.75" thickBot="1" x14ac:dyDescent="0.3">
      <c r="A25" s="15">
        <v>13</v>
      </c>
      <c r="B25" s="170"/>
      <c r="C25" s="171"/>
      <c r="D25" s="171"/>
      <c r="E25" s="172"/>
      <c r="F25" s="86" t="e">
        <f t="shared" si="0"/>
        <v>#N/A</v>
      </c>
      <c r="G25" s="86" t="e">
        <f t="shared" si="1"/>
        <v>#N/A</v>
      </c>
      <c r="H25" s="86" t="e">
        <f t="shared" si="2"/>
        <v>#N/A</v>
      </c>
      <c r="I25" s="87" t="e">
        <f t="shared" si="3"/>
        <v>#N/A</v>
      </c>
      <c r="J25" s="86" t="e">
        <f t="shared" si="4"/>
        <v>#N/A</v>
      </c>
      <c r="K25" s="86" t="e">
        <f t="shared" si="5"/>
        <v>#N/A</v>
      </c>
      <c r="L25" s="86" t="e">
        <f t="shared" si="6"/>
        <v>#N/A</v>
      </c>
      <c r="M25" s="87" t="e">
        <f t="shared" si="7"/>
        <v>#N/A</v>
      </c>
      <c r="N25" s="15" t="str">
        <f t="shared" si="8"/>
        <v/>
      </c>
      <c r="O25" s="74"/>
      <c r="P25" s="71"/>
      <c r="Q25" s="71"/>
      <c r="R25" s="71"/>
      <c r="S25" s="71"/>
      <c r="T25" s="71"/>
      <c r="U25" s="38" t="str">
        <f t="shared" si="9"/>
        <v/>
      </c>
      <c r="V25" s="38" t="str">
        <f t="shared" si="10"/>
        <v/>
      </c>
      <c r="W25" s="37" t="str">
        <f t="shared" si="11"/>
        <v/>
      </c>
      <c r="X25" s="38" t="str">
        <f t="shared" si="12"/>
        <v/>
      </c>
      <c r="Y25" s="37" t="str">
        <f t="shared" si="13"/>
        <v/>
      </c>
      <c r="Z25" s="38"/>
    </row>
    <row r="26" spans="1:27" ht="15.75" thickBot="1" x14ac:dyDescent="0.3">
      <c r="A26" s="15">
        <v>14</v>
      </c>
      <c r="B26" s="170"/>
      <c r="C26" s="171"/>
      <c r="D26" s="171"/>
      <c r="E26" s="172"/>
      <c r="F26" s="86" t="e">
        <f t="shared" si="0"/>
        <v>#N/A</v>
      </c>
      <c r="G26" s="86" t="e">
        <f t="shared" si="1"/>
        <v>#N/A</v>
      </c>
      <c r="H26" s="86" t="e">
        <f t="shared" si="2"/>
        <v>#N/A</v>
      </c>
      <c r="I26" s="87" t="e">
        <f t="shared" si="3"/>
        <v>#N/A</v>
      </c>
      <c r="J26" s="86" t="e">
        <f t="shared" si="4"/>
        <v>#N/A</v>
      </c>
      <c r="K26" s="86" t="e">
        <f t="shared" si="5"/>
        <v>#N/A</v>
      </c>
      <c r="L26" s="86" t="e">
        <f t="shared" si="6"/>
        <v>#N/A</v>
      </c>
      <c r="M26" s="87" t="e">
        <f t="shared" si="7"/>
        <v>#N/A</v>
      </c>
      <c r="N26" s="15" t="str">
        <f t="shared" si="8"/>
        <v/>
      </c>
      <c r="O26" s="74"/>
      <c r="P26" s="71"/>
      <c r="Q26" s="71"/>
      <c r="R26" s="71"/>
      <c r="S26" s="71"/>
      <c r="T26" s="71"/>
      <c r="U26" s="38" t="str">
        <f t="shared" si="9"/>
        <v/>
      </c>
      <c r="V26" s="38" t="str">
        <f t="shared" si="10"/>
        <v/>
      </c>
      <c r="W26" s="37" t="str">
        <f t="shared" si="11"/>
        <v/>
      </c>
      <c r="X26" s="38" t="str">
        <f t="shared" si="12"/>
        <v/>
      </c>
      <c r="Y26" s="37" t="str">
        <f t="shared" si="13"/>
        <v/>
      </c>
      <c r="Z26" s="38"/>
    </row>
    <row r="27" spans="1:27" ht="15.75" thickBot="1" x14ac:dyDescent="0.3">
      <c r="A27" s="15">
        <v>15</v>
      </c>
      <c r="B27" s="170"/>
      <c r="C27" s="171"/>
      <c r="D27" s="171"/>
      <c r="E27" s="172"/>
      <c r="F27" s="86" t="e">
        <f t="shared" si="0"/>
        <v>#N/A</v>
      </c>
      <c r="G27" s="86" t="e">
        <f t="shared" si="1"/>
        <v>#N/A</v>
      </c>
      <c r="H27" s="86" t="e">
        <f t="shared" si="2"/>
        <v>#N/A</v>
      </c>
      <c r="I27" s="87" t="e">
        <f t="shared" si="3"/>
        <v>#N/A</v>
      </c>
      <c r="J27" s="86" t="e">
        <f t="shared" si="4"/>
        <v>#N/A</v>
      </c>
      <c r="K27" s="86" t="e">
        <f t="shared" si="5"/>
        <v>#N/A</v>
      </c>
      <c r="L27" s="86" t="e">
        <f t="shared" si="6"/>
        <v>#N/A</v>
      </c>
      <c r="M27" s="87" t="e">
        <f t="shared" si="7"/>
        <v>#N/A</v>
      </c>
      <c r="N27" s="15" t="str">
        <f t="shared" si="8"/>
        <v/>
      </c>
      <c r="O27" s="74"/>
      <c r="P27" s="71"/>
      <c r="Q27" s="71"/>
      <c r="R27" s="71"/>
      <c r="S27" s="71"/>
      <c r="T27" s="71"/>
      <c r="U27" s="38" t="str">
        <f t="shared" si="9"/>
        <v/>
      </c>
      <c r="V27" s="38" t="str">
        <f t="shared" si="10"/>
        <v/>
      </c>
      <c r="W27" s="37" t="str">
        <f t="shared" si="11"/>
        <v/>
      </c>
      <c r="X27" s="38" t="str">
        <f t="shared" si="12"/>
        <v/>
      </c>
      <c r="Y27" s="37" t="str">
        <f t="shared" si="13"/>
        <v/>
      </c>
      <c r="Z27" s="38"/>
    </row>
    <row r="28" spans="1:27" ht="15.75" thickBot="1" x14ac:dyDescent="0.3">
      <c r="A28" s="15">
        <v>16</v>
      </c>
      <c r="B28" s="170"/>
      <c r="C28" s="171"/>
      <c r="D28" s="171"/>
      <c r="E28" s="172"/>
      <c r="F28" s="86" t="e">
        <f t="shared" si="0"/>
        <v>#N/A</v>
      </c>
      <c r="G28" s="86" t="e">
        <f t="shared" si="1"/>
        <v>#N/A</v>
      </c>
      <c r="H28" s="86" t="e">
        <f t="shared" si="2"/>
        <v>#N/A</v>
      </c>
      <c r="I28" s="87" t="e">
        <f t="shared" si="3"/>
        <v>#N/A</v>
      </c>
      <c r="J28" s="86" t="e">
        <f t="shared" si="4"/>
        <v>#N/A</v>
      </c>
      <c r="K28" s="86" t="e">
        <f t="shared" si="5"/>
        <v>#N/A</v>
      </c>
      <c r="L28" s="86" t="e">
        <f t="shared" si="6"/>
        <v>#N/A</v>
      </c>
      <c r="M28" s="87" t="e">
        <f t="shared" si="7"/>
        <v>#N/A</v>
      </c>
      <c r="N28" s="15" t="str">
        <f t="shared" si="8"/>
        <v/>
      </c>
      <c r="O28" s="74"/>
      <c r="P28" s="71"/>
      <c r="Q28" s="71"/>
      <c r="R28" s="71"/>
      <c r="S28" s="71"/>
      <c r="T28" s="71"/>
      <c r="U28" s="38" t="str">
        <f t="shared" si="9"/>
        <v/>
      </c>
      <c r="V28" s="38" t="str">
        <f t="shared" si="10"/>
        <v/>
      </c>
      <c r="W28" s="37" t="str">
        <f t="shared" si="11"/>
        <v/>
      </c>
      <c r="X28" s="38" t="str">
        <f t="shared" si="12"/>
        <v/>
      </c>
      <c r="Y28" s="37" t="str">
        <f t="shared" si="13"/>
        <v/>
      </c>
      <c r="Z28" s="38"/>
      <c r="AA28" s="247"/>
    </row>
    <row r="29" spans="1:27" ht="15.75" thickBot="1" x14ac:dyDescent="0.3">
      <c r="A29" s="15">
        <v>17</v>
      </c>
      <c r="B29" s="170"/>
      <c r="C29" s="171"/>
      <c r="D29" s="171"/>
      <c r="E29" s="172"/>
      <c r="F29" s="86" t="e">
        <f t="shared" si="0"/>
        <v>#N/A</v>
      </c>
      <c r="G29" s="86" t="e">
        <f t="shared" si="1"/>
        <v>#N/A</v>
      </c>
      <c r="H29" s="86" t="e">
        <f t="shared" si="2"/>
        <v>#N/A</v>
      </c>
      <c r="I29" s="87" t="e">
        <f t="shared" si="3"/>
        <v>#N/A</v>
      </c>
      <c r="J29" s="86" t="e">
        <f t="shared" si="4"/>
        <v>#N/A</v>
      </c>
      <c r="K29" s="86" t="e">
        <f t="shared" si="5"/>
        <v>#N/A</v>
      </c>
      <c r="L29" s="86" t="e">
        <f t="shared" si="6"/>
        <v>#N/A</v>
      </c>
      <c r="M29" s="87" t="e">
        <f t="shared" si="7"/>
        <v>#N/A</v>
      </c>
      <c r="N29" s="15" t="str">
        <f t="shared" si="8"/>
        <v/>
      </c>
      <c r="O29" s="74"/>
      <c r="P29" s="71"/>
      <c r="Q29" s="71"/>
      <c r="R29" s="71"/>
      <c r="S29" s="71"/>
      <c r="T29" s="71"/>
      <c r="U29" s="38" t="str">
        <f t="shared" si="9"/>
        <v/>
      </c>
      <c r="V29" s="38" t="str">
        <f t="shared" si="10"/>
        <v/>
      </c>
      <c r="W29" s="37" t="str">
        <f t="shared" si="11"/>
        <v/>
      </c>
      <c r="X29" s="38" t="str">
        <f t="shared" si="12"/>
        <v/>
      </c>
      <c r="Y29" s="37" t="str">
        <f t="shared" si="13"/>
        <v/>
      </c>
      <c r="Z29" s="38"/>
    </row>
    <row r="30" spans="1:27" ht="15.75" thickBot="1" x14ac:dyDescent="0.3">
      <c r="A30" s="15">
        <v>18</v>
      </c>
      <c r="B30" s="121"/>
      <c r="C30" s="171"/>
      <c r="D30" s="171"/>
      <c r="E30" s="172"/>
      <c r="F30" s="86" t="e">
        <f t="shared" si="0"/>
        <v>#N/A</v>
      </c>
      <c r="G30" s="86" t="e">
        <f t="shared" si="1"/>
        <v>#N/A</v>
      </c>
      <c r="H30" s="86" t="e">
        <f t="shared" si="2"/>
        <v>#N/A</v>
      </c>
      <c r="I30" s="87" t="e">
        <f t="shared" si="3"/>
        <v>#N/A</v>
      </c>
      <c r="J30" s="86" t="e">
        <f t="shared" si="4"/>
        <v>#N/A</v>
      </c>
      <c r="K30" s="86" t="e">
        <f t="shared" si="5"/>
        <v>#N/A</v>
      </c>
      <c r="L30" s="86" t="e">
        <f t="shared" si="6"/>
        <v>#N/A</v>
      </c>
      <c r="M30" s="87" t="e">
        <f t="shared" si="7"/>
        <v>#N/A</v>
      </c>
      <c r="N30" s="15" t="str">
        <f t="shared" si="8"/>
        <v/>
      </c>
      <c r="O30" s="74"/>
      <c r="P30" s="71"/>
      <c r="Q30" s="71"/>
      <c r="R30" s="71"/>
      <c r="S30" s="71"/>
      <c r="T30" s="71"/>
      <c r="U30" s="38" t="str">
        <f t="shared" si="9"/>
        <v/>
      </c>
      <c r="V30" s="38" t="str">
        <f t="shared" si="10"/>
        <v/>
      </c>
      <c r="W30" s="37" t="str">
        <f t="shared" si="11"/>
        <v/>
      </c>
      <c r="X30" s="38" t="str">
        <f t="shared" si="12"/>
        <v/>
      </c>
      <c r="Y30" s="37" t="str">
        <f t="shared" si="13"/>
        <v/>
      </c>
      <c r="Z30" s="38"/>
    </row>
    <row r="31" spans="1:27" ht="15.75" thickBot="1" x14ac:dyDescent="0.3">
      <c r="A31" s="15">
        <v>19</v>
      </c>
      <c r="B31" s="121"/>
      <c r="C31" s="171"/>
      <c r="D31" s="171"/>
      <c r="E31" s="172"/>
      <c r="F31" s="86" t="e">
        <f t="shared" si="0"/>
        <v>#N/A</v>
      </c>
      <c r="G31" s="86" t="e">
        <f t="shared" si="1"/>
        <v>#N/A</v>
      </c>
      <c r="H31" s="86" t="e">
        <f t="shared" si="2"/>
        <v>#N/A</v>
      </c>
      <c r="I31" s="87" t="e">
        <f t="shared" si="3"/>
        <v>#N/A</v>
      </c>
      <c r="J31" s="86" t="e">
        <f t="shared" si="4"/>
        <v>#N/A</v>
      </c>
      <c r="K31" s="86" t="e">
        <f t="shared" si="5"/>
        <v>#N/A</v>
      </c>
      <c r="L31" s="86" t="e">
        <f t="shared" si="6"/>
        <v>#N/A</v>
      </c>
      <c r="M31" s="87" t="e">
        <f t="shared" si="7"/>
        <v>#N/A</v>
      </c>
      <c r="N31" s="15" t="str">
        <f t="shared" si="8"/>
        <v/>
      </c>
      <c r="O31" s="74"/>
      <c r="P31" s="71"/>
      <c r="Q31" s="71"/>
      <c r="R31" s="71"/>
      <c r="S31" s="71"/>
      <c r="T31" s="71"/>
      <c r="U31" s="38" t="str">
        <f t="shared" si="9"/>
        <v/>
      </c>
      <c r="V31" s="38" t="str">
        <f t="shared" si="10"/>
        <v/>
      </c>
      <c r="W31" s="37" t="str">
        <f t="shared" si="11"/>
        <v/>
      </c>
      <c r="X31" s="38" t="str">
        <f t="shared" si="12"/>
        <v/>
      </c>
      <c r="Y31" s="37" t="str">
        <f t="shared" si="13"/>
        <v/>
      </c>
      <c r="Z31" s="38"/>
    </row>
    <row r="32" spans="1:27" ht="15.75" thickBot="1" x14ac:dyDescent="0.3">
      <c r="A32" s="15">
        <v>20</v>
      </c>
      <c r="B32" s="121"/>
      <c r="C32" s="171"/>
      <c r="D32" s="171"/>
      <c r="E32" s="172"/>
      <c r="F32" s="86" t="e">
        <f t="shared" si="0"/>
        <v>#N/A</v>
      </c>
      <c r="G32" s="86" t="e">
        <f t="shared" si="1"/>
        <v>#N/A</v>
      </c>
      <c r="H32" s="86" t="e">
        <f t="shared" si="2"/>
        <v>#N/A</v>
      </c>
      <c r="I32" s="87" t="e">
        <f t="shared" si="3"/>
        <v>#N/A</v>
      </c>
      <c r="J32" s="86" t="e">
        <f t="shared" si="4"/>
        <v>#N/A</v>
      </c>
      <c r="K32" s="86" t="e">
        <f t="shared" si="5"/>
        <v>#N/A</v>
      </c>
      <c r="L32" s="86" t="e">
        <f t="shared" si="6"/>
        <v>#N/A</v>
      </c>
      <c r="M32" s="87" t="e">
        <f t="shared" si="7"/>
        <v>#N/A</v>
      </c>
      <c r="N32" s="15" t="str">
        <f t="shared" si="8"/>
        <v/>
      </c>
      <c r="O32" s="74"/>
      <c r="P32" s="71"/>
      <c r="Q32" s="71"/>
      <c r="R32" s="71"/>
      <c r="S32" s="71"/>
      <c r="T32" s="71"/>
      <c r="U32" s="38" t="str">
        <f t="shared" si="9"/>
        <v/>
      </c>
      <c r="V32" s="38" t="str">
        <f t="shared" si="10"/>
        <v/>
      </c>
      <c r="W32" s="37" t="str">
        <f t="shared" si="11"/>
        <v/>
      </c>
      <c r="X32" s="38" t="str">
        <f t="shared" si="12"/>
        <v/>
      </c>
      <c r="Y32" s="37" t="str">
        <f t="shared" si="13"/>
        <v/>
      </c>
      <c r="Z32" s="38"/>
    </row>
    <row r="33" spans="1:27" ht="15.75" thickBot="1" x14ac:dyDescent="0.3">
      <c r="A33" s="15">
        <v>21</v>
      </c>
      <c r="B33" s="121"/>
      <c r="C33" s="171"/>
      <c r="D33" s="171"/>
      <c r="E33" s="172"/>
      <c r="F33" s="86" t="e">
        <f t="shared" si="0"/>
        <v>#N/A</v>
      </c>
      <c r="G33" s="86" t="e">
        <f t="shared" si="1"/>
        <v>#N/A</v>
      </c>
      <c r="H33" s="86" t="e">
        <f t="shared" si="2"/>
        <v>#N/A</v>
      </c>
      <c r="I33" s="87" t="e">
        <f t="shared" si="3"/>
        <v>#N/A</v>
      </c>
      <c r="J33" s="86" t="e">
        <f t="shared" si="4"/>
        <v>#N/A</v>
      </c>
      <c r="K33" s="86" t="e">
        <f t="shared" si="5"/>
        <v>#N/A</v>
      </c>
      <c r="L33" s="86" t="e">
        <f t="shared" si="6"/>
        <v>#N/A</v>
      </c>
      <c r="M33" s="87" t="e">
        <f t="shared" si="7"/>
        <v>#N/A</v>
      </c>
      <c r="N33" s="15" t="str">
        <f t="shared" si="8"/>
        <v/>
      </c>
      <c r="O33" s="74"/>
      <c r="P33" s="71"/>
      <c r="Q33" s="71"/>
      <c r="R33" s="71"/>
      <c r="S33" s="71"/>
      <c r="T33" s="71"/>
      <c r="U33" s="38" t="str">
        <f t="shared" si="9"/>
        <v/>
      </c>
      <c r="V33" s="38" t="str">
        <f t="shared" si="10"/>
        <v/>
      </c>
      <c r="W33" s="37" t="str">
        <f t="shared" si="11"/>
        <v/>
      </c>
      <c r="X33" s="38" t="str">
        <f t="shared" si="12"/>
        <v/>
      </c>
      <c r="Y33" s="37" t="str">
        <f t="shared" si="13"/>
        <v/>
      </c>
      <c r="Z33" s="38"/>
    </row>
    <row r="34" spans="1:27" ht="15.75" thickBot="1" x14ac:dyDescent="0.3">
      <c r="A34" s="15">
        <v>22</v>
      </c>
      <c r="B34" s="88"/>
      <c r="C34" s="171"/>
      <c r="D34" s="171"/>
      <c r="E34" s="172"/>
      <c r="F34" s="86" t="e">
        <f t="shared" si="0"/>
        <v>#N/A</v>
      </c>
      <c r="G34" s="86" t="e">
        <f t="shared" si="1"/>
        <v>#N/A</v>
      </c>
      <c r="H34" s="86" t="e">
        <f t="shared" si="2"/>
        <v>#N/A</v>
      </c>
      <c r="I34" s="87" t="e">
        <f t="shared" si="3"/>
        <v>#N/A</v>
      </c>
      <c r="J34" s="86" t="e">
        <f t="shared" si="4"/>
        <v>#N/A</v>
      </c>
      <c r="K34" s="86" t="e">
        <f t="shared" si="5"/>
        <v>#N/A</v>
      </c>
      <c r="L34" s="86" t="e">
        <f t="shared" si="6"/>
        <v>#N/A</v>
      </c>
      <c r="M34" s="87" t="e">
        <f t="shared" si="7"/>
        <v>#N/A</v>
      </c>
      <c r="N34" s="15" t="str">
        <f t="shared" si="8"/>
        <v/>
      </c>
      <c r="O34" s="74"/>
      <c r="P34" s="71"/>
      <c r="Q34" s="71"/>
      <c r="R34" s="71"/>
      <c r="S34" s="71"/>
      <c r="T34" s="71"/>
      <c r="U34" s="38" t="str">
        <f t="shared" si="9"/>
        <v/>
      </c>
      <c r="V34" s="38" t="str">
        <f t="shared" si="10"/>
        <v/>
      </c>
      <c r="W34" s="37" t="str">
        <f t="shared" si="11"/>
        <v/>
      </c>
      <c r="X34" s="38" t="str">
        <f t="shared" si="12"/>
        <v/>
      </c>
      <c r="Y34" s="37" t="str">
        <f t="shared" si="13"/>
        <v/>
      </c>
      <c r="Z34" s="38"/>
    </row>
    <row r="35" spans="1:27" ht="15.75" thickBot="1" x14ac:dyDescent="0.3">
      <c r="A35" s="15">
        <v>23</v>
      </c>
      <c r="B35" s="88"/>
      <c r="C35" s="171"/>
      <c r="D35" s="171"/>
      <c r="E35" s="172"/>
      <c r="F35" s="86" t="e">
        <f t="shared" si="0"/>
        <v>#N/A</v>
      </c>
      <c r="G35" s="86" t="e">
        <f t="shared" si="1"/>
        <v>#N/A</v>
      </c>
      <c r="H35" s="86" t="e">
        <f t="shared" si="2"/>
        <v>#N/A</v>
      </c>
      <c r="I35" s="87" t="e">
        <f t="shared" si="3"/>
        <v>#N/A</v>
      </c>
      <c r="J35" s="86" t="e">
        <f t="shared" si="4"/>
        <v>#N/A</v>
      </c>
      <c r="K35" s="86" t="e">
        <f t="shared" si="5"/>
        <v>#N/A</v>
      </c>
      <c r="L35" s="86" t="e">
        <f t="shared" si="6"/>
        <v>#N/A</v>
      </c>
      <c r="M35" s="87" t="e">
        <f t="shared" si="7"/>
        <v>#N/A</v>
      </c>
      <c r="N35" s="15" t="str">
        <f t="shared" si="8"/>
        <v/>
      </c>
      <c r="O35" s="74"/>
      <c r="P35" s="71"/>
      <c r="Q35" s="71"/>
      <c r="R35" s="71"/>
      <c r="S35" s="71"/>
      <c r="T35" s="71"/>
      <c r="U35" s="38" t="str">
        <f t="shared" si="9"/>
        <v/>
      </c>
      <c r="V35" s="38" t="str">
        <f t="shared" si="10"/>
        <v/>
      </c>
      <c r="W35" s="37" t="str">
        <f t="shared" si="11"/>
        <v/>
      </c>
      <c r="X35" s="38" t="str">
        <f t="shared" si="12"/>
        <v/>
      </c>
      <c r="Y35" s="37" t="str">
        <f t="shared" si="13"/>
        <v/>
      </c>
      <c r="Z35" s="38"/>
    </row>
    <row r="36" spans="1:27" ht="16.5" thickBot="1" x14ac:dyDescent="0.3">
      <c r="A36" s="15">
        <v>24</v>
      </c>
      <c r="B36" s="88"/>
      <c r="C36" s="171"/>
      <c r="D36" s="171"/>
      <c r="E36" s="172"/>
      <c r="F36" s="86" t="e">
        <f t="shared" si="0"/>
        <v>#N/A</v>
      </c>
      <c r="G36" s="86" t="e">
        <f t="shared" si="1"/>
        <v>#N/A</v>
      </c>
      <c r="H36" s="86" t="e">
        <f t="shared" si="2"/>
        <v>#N/A</v>
      </c>
      <c r="I36" s="87" t="e">
        <f t="shared" si="3"/>
        <v>#N/A</v>
      </c>
      <c r="J36" s="86" t="e">
        <f t="shared" si="4"/>
        <v>#N/A</v>
      </c>
      <c r="K36" s="86" t="e">
        <f t="shared" si="5"/>
        <v>#N/A</v>
      </c>
      <c r="L36" s="86" t="e">
        <f t="shared" si="6"/>
        <v>#N/A</v>
      </c>
      <c r="M36" s="87" t="e">
        <f t="shared" si="7"/>
        <v>#N/A</v>
      </c>
      <c r="N36" s="15" t="str">
        <f t="shared" si="8"/>
        <v/>
      </c>
      <c r="O36" s="71"/>
      <c r="P36" s="10"/>
      <c r="Q36" s="10"/>
      <c r="R36" s="10"/>
      <c r="S36" s="71"/>
      <c r="T36" s="71"/>
      <c r="U36" s="38" t="str">
        <f t="shared" si="9"/>
        <v/>
      </c>
      <c r="V36" s="38" t="str">
        <f t="shared" si="10"/>
        <v/>
      </c>
      <c r="W36" s="37" t="str">
        <f t="shared" si="11"/>
        <v/>
      </c>
      <c r="X36" s="38" t="str">
        <f t="shared" si="12"/>
        <v/>
      </c>
      <c r="Y36" s="37" t="str">
        <f t="shared" si="13"/>
        <v/>
      </c>
      <c r="Z36" s="38"/>
    </row>
    <row r="37" spans="1:27" ht="15.75" thickBot="1" x14ac:dyDescent="0.3">
      <c r="A37" s="15">
        <v>25</v>
      </c>
      <c r="B37" s="88"/>
      <c r="C37" s="171"/>
      <c r="D37" s="171"/>
      <c r="E37" s="172"/>
      <c r="F37" s="86" t="e">
        <f t="shared" si="0"/>
        <v>#N/A</v>
      </c>
      <c r="G37" s="86" t="e">
        <f t="shared" si="1"/>
        <v>#N/A</v>
      </c>
      <c r="H37" s="86" t="e">
        <f t="shared" si="2"/>
        <v>#N/A</v>
      </c>
      <c r="I37" s="87" t="e">
        <f t="shared" si="3"/>
        <v>#N/A</v>
      </c>
      <c r="J37" s="86" t="e">
        <f t="shared" si="4"/>
        <v>#N/A</v>
      </c>
      <c r="K37" s="86" t="e">
        <f t="shared" si="5"/>
        <v>#N/A</v>
      </c>
      <c r="L37" s="86" t="e">
        <f t="shared" si="6"/>
        <v>#N/A</v>
      </c>
      <c r="M37" s="87" t="e">
        <f t="shared" si="7"/>
        <v>#N/A</v>
      </c>
      <c r="N37" s="15" t="str">
        <f t="shared" si="8"/>
        <v/>
      </c>
      <c r="O37" s="71"/>
      <c r="P37" s="71"/>
      <c r="Q37" s="71"/>
      <c r="R37" s="71"/>
      <c r="S37" s="71"/>
      <c r="T37" s="71"/>
      <c r="U37" s="38" t="str">
        <f t="shared" si="9"/>
        <v/>
      </c>
      <c r="V37" s="38" t="str">
        <f t="shared" si="10"/>
        <v/>
      </c>
      <c r="W37" s="37" t="str">
        <f t="shared" si="11"/>
        <v/>
      </c>
      <c r="X37" s="38" t="str">
        <f t="shared" si="12"/>
        <v/>
      </c>
      <c r="Y37" s="37" t="str">
        <f t="shared" si="13"/>
        <v/>
      </c>
      <c r="Z37" s="38"/>
    </row>
    <row r="38" spans="1:27" ht="15.75" thickBot="1" x14ac:dyDescent="0.3">
      <c r="A38" s="15">
        <v>26</v>
      </c>
      <c r="B38" s="88"/>
      <c r="C38" s="171"/>
      <c r="D38" s="171"/>
      <c r="E38" s="172"/>
      <c r="F38" s="86" t="e">
        <f t="shared" si="0"/>
        <v>#N/A</v>
      </c>
      <c r="G38" s="86" t="e">
        <f t="shared" si="1"/>
        <v>#N/A</v>
      </c>
      <c r="H38" s="86" t="e">
        <f t="shared" si="2"/>
        <v>#N/A</v>
      </c>
      <c r="I38" s="87" t="e">
        <f t="shared" si="3"/>
        <v>#N/A</v>
      </c>
      <c r="J38" s="86" t="e">
        <f t="shared" si="4"/>
        <v>#N/A</v>
      </c>
      <c r="K38" s="86" t="e">
        <f t="shared" si="5"/>
        <v>#N/A</v>
      </c>
      <c r="L38" s="86" t="e">
        <f t="shared" si="6"/>
        <v>#N/A</v>
      </c>
      <c r="M38" s="87" t="e">
        <f t="shared" si="7"/>
        <v>#N/A</v>
      </c>
      <c r="N38" s="15" t="str">
        <f t="shared" si="8"/>
        <v/>
      </c>
      <c r="O38" s="71"/>
      <c r="P38" s="71"/>
      <c r="Q38" s="71"/>
      <c r="R38" s="71"/>
      <c r="S38" s="71"/>
      <c r="T38" s="71"/>
      <c r="U38" s="38" t="str">
        <f t="shared" si="9"/>
        <v/>
      </c>
      <c r="V38" s="38" t="str">
        <f t="shared" si="10"/>
        <v/>
      </c>
      <c r="W38" s="37" t="str">
        <f t="shared" si="11"/>
        <v/>
      </c>
      <c r="X38" s="38" t="str">
        <f t="shared" si="12"/>
        <v/>
      </c>
      <c r="Y38" s="37" t="str">
        <f t="shared" si="13"/>
        <v/>
      </c>
      <c r="Z38" s="38"/>
    </row>
    <row r="39" spans="1:27" ht="15.75" thickBot="1" x14ac:dyDescent="0.3">
      <c r="A39" s="15">
        <v>27</v>
      </c>
      <c r="B39" s="88"/>
      <c r="C39" s="171"/>
      <c r="D39" s="171"/>
      <c r="E39" s="172"/>
      <c r="F39" s="86" t="e">
        <f t="shared" si="0"/>
        <v>#N/A</v>
      </c>
      <c r="G39" s="86" t="e">
        <f t="shared" si="1"/>
        <v>#N/A</v>
      </c>
      <c r="H39" s="86" t="e">
        <f t="shared" si="2"/>
        <v>#N/A</v>
      </c>
      <c r="I39" s="87" t="e">
        <f t="shared" si="3"/>
        <v>#N/A</v>
      </c>
      <c r="J39" s="86" t="e">
        <f t="shared" si="4"/>
        <v>#N/A</v>
      </c>
      <c r="K39" s="86" t="e">
        <f t="shared" si="5"/>
        <v>#N/A</v>
      </c>
      <c r="L39" s="86" t="e">
        <f t="shared" si="6"/>
        <v>#N/A</v>
      </c>
      <c r="M39" s="87" t="e">
        <f t="shared" si="7"/>
        <v>#N/A</v>
      </c>
      <c r="N39" s="15" t="str">
        <f t="shared" si="8"/>
        <v/>
      </c>
      <c r="O39" s="71"/>
      <c r="P39" s="71"/>
      <c r="Q39" s="71"/>
      <c r="R39" s="71"/>
      <c r="S39" s="71"/>
      <c r="T39" s="71"/>
      <c r="U39" s="38" t="str">
        <f t="shared" si="9"/>
        <v/>
      </c>
      <c r="V39" s="38" t="str">
        <f t="shared" si="10"/>
        <v/>
      </c>
      <c r="W39" s="37" t="str">
        <f t="shared" si="11"/>
        <v/>
      </c>
      <c r="X39" s="38" t="str">
        <f t="shared" si="12"/>
        <v/>
      </c>
      <c r="Y39" s="37" t="str">
        <f t="shared" si="13"/>
        <v/>
      </c>
      <c r="Z39" s="38"/>
    </row>
    <row r="40" spans="1:27" ht="15.75" thickBot="1" x14ac:dyDescent="0.3">
      <c r="A40" s="15">
        <v>28</v>
      </c>
      <c r="B40" s="88"/>
      <c r="C40" s="171"/>
      <c r="D40" s="171"/>
      <c r="E40" s="172"/>
      <c r="F40" s="86" t="e">
        <f t="shared" si="0"/>
        <v>#N/A</v>
      </c>
      <c r="G40" s="86" t="e">
        <f t="shared" si="1"/>
        <v>#N/A</v>
      </c>
      <c r="H40" s="86" t="e">
        <f t="shared" si="2"/>
        <v>#N/A</v>
      </c>
      <c r="I40" s="87" t="e">
        <f t="shared" si="3"/>
        <v>#N/A</v>
      </c>
      <c r="J40" s="86" t="e">
        <f t="shared" si="4"/>
        <v>#N/A</v>
      </c>
      <c r="K40" s="86" t="e">
        <f t="shared" si="5"/>
        <v>#N/A</v>
      </c>
      <c r="L40" s="86" t="e">
        <f t="shared" si="6"/>
        <v>#N/A</v>
      </c>
      <c r="M40" s="87" t="e">
        <f t="shared" si="7"/>
        <v>#N/A</v>
      </c>
      <c r="N40" s="15" t="str">
        <f t="shared" si="8"/>
        <v/>
      </c>
      <c r="O40" s="71"/>
      <c r="P40" s="71"/>
      <c r="Q40" s="71"/>
      <c r="R40" s="71"/>
      <c r="S40" s="71"/>
      <c r="T40" s="71"/>
      <c r="U40" s="38" t="str">
        <f t="shared" si="9"/>
        <v/>
      </c>
      <c r="V40" s="38" t="str">
        <f t="shared" si="10"/>
        <v/>
      </c>
      <c r="W40" s="37" t="str">
        <f t="shared" si="11"/>
        <v/>
      </c>
      <c r="X40" s="38" t="str">
        <f t="shared" si="12"/>
        <v/>
      </c>
      <c r="Y40" s="37" t="str">
        <f t="shared" si="13"/>
        <v/>
      </c>
      <c r="Z40" s="38"/>
    </row>
    <row r="41" spans="1:27" ht="15.75" thickBot="1" x14ac:dyDescent="0.3">
      <c r="A41" s="15">
        <v>29</v>
      </c>
      <c r="B41" s="88"/>
      <c r="C41" s="171"/>
      <c r="D41" s="171"/>
      <c r="E41" s="172"/>
      <c r="F41" s="86" t="e">
        <f t="shared" si="0"/>
        <v>#N/A</v>
      </c>
      <c r="G41" s="86" t="e">
        <f t="shared" si="1"/>
        <v>#N/A</v>
      </c>
      <c r="H41" s="86" t="e">
        <f t="shared" si="2"/>
        <v>#N/A</v>
      </c>
      <c r="I41" s="87" t="e">
        <f t="shared" si="3"/>
        <v>#N/A</v>
      </c>
      <c r="J41" s="86" t="e">
        <f t="shared" si="4"/>
        <v>#N/A</v>
      </c>
      <c r="K41" s="86" t="e">
        <f t="shared" si="5"/>
        <v>#N/A</v>
      </c>
      <c r="L41" s="86" t="e">
        <f t="shared" si="6"/>
        <v>#N/A</v>
      </c>
      <c r="M41" s="87" t="e">
        <f t="shared" si="7"/>
        <v>#N/A</v>
      </c>
      <c r="N41" s="15" t="str">
        <f t="shared" si="8"/>
        <v/>
      </c>
      <c r="O41" s="71"/>
      <c r="P41" s="71"/>
      <c r="Q41" s="71"/>
      <c r="R41" s="71"/>
      <c r="S41" s="71"/>
      <c r="T41" s="71"/>
      <c r="U41" s="38" t="str">
        <f t="shared" si="9"/>
        <v/>
      </c>
      <c r="V41" s="38" t="str">
        <f t="shared" si="10"/>
        <v/>
      </c>
      <c r="W41" s="37" t="str">
        <f t="shared" si="11"/>
        <v/>
      </c>
      <c r="X41" s="38" t="str">
        <f t="shared" si="12"/>
        <v/>
      </c>
      <c r="Y41" s="38" t="str">
        <f t="shared" si="13"/>
        <v/>
      </c>
      <c r="Z41" s="38"/>
    </row>
    <row r="42" spans="1:27" ht="15.75" thickBot="1" x14ac:dyDescent="0.3">
      <c r="A42" s="15">
        <v>30</v>
      </c>
      <c r="B42" s="88"/>
      <c r="C42" s="171"/>
      <c r="D42" s="171"/>
      <c r="E42" s="172"/>
      <c r="F42" s="86" t="e">
        <f t="shared" si="0"/>
        <v>#N/A</v>
      </c>
      <c r="G42" s="86" t="e">
        <f t="shared" si="1"/>
        <v>#N/A</v>
      </c>
      <c r="H42" s="86" t="e">
        <f t="shared" si="2"/>
        <v>#N/A</v>
      </c>
      <c r="I42" s="87" t="e">
        <f t="shared" si="3"/>
        <v>#N/A</v>
      </c>
      <c r="J42" s="86" t="e">
        <f t="shared" si="4"/>
        <v>#N/A</v>
      </c>
      <c r="K42" s="86" t="e">
        <f t="shared" si="5"/>
        <v>#N/A</v>
      </c>
      <c r="L42" s="86" t="e">
        <f t="shared" si="6"/>
        <v>#N/A</v>
      </c>
      <c r="M42" s="87" t="e">
        <f t="shared" si="7"/>
        <v>#N/A</v>
      </c>
      <c r="N42" s="15" t="str">
        <f t="shared" si="8"/>
        <v/>
      </c>
      <c r="O42" s="71"/>
      <c r="P42" s="71"/>
      <c r="Q42" s="71"/>
      <c r="R42" s="71"/>
      <c r="S42" s="71"/>
      <c r="T42" s="71"/>
      <c r="U42" s="38" t="str">
        <f t="shared" si="9"/>
        <v/>
      </c>
      <c r="V42" s="38" t="str">
        <f t="shared" si="10"/>
        <v/>
      </c>
      <c r="W42" s="37" t="str">
        <f t="shared" si="11"/>
        <v/>
      </c>
      <c r="X42" s="38" t="str">
        <f t="shared" si="12"/>
        <v/>
      </c>
      <c r="Y42" s="38" t="str">
        <f t="shared" si="13"/>
        <v/>
      </c>
      <c r="Z42" s="38"/>
    </row>
    <row r="43" spans="1:27" ht="15.75" thickBot="1" x14ac:dyDescent="0.3">
      <c r="A43" s="15">
        <v>31</v>
      </c>
      <c r="B43" s="88"/>
      <c r="C43" s="171"/>
      <c r="D43" s="171"/>
      <c r="E43" s="172"/>
      <c r="F43" s="86" t="e">
        <f t="shared" si="0"/>
        <v>#N/A</v>
      </c>
      <c r="G43" s="86" t="e">
        <f t="shared" si="1"/>
        <v>#N/A</v>
      </c>
      <c r="H43" s="86" t="e">
        <f t="shared" si="2"/>
        <v>#N/A</v>
      </c>
      <c r="I43" s="87" t="e">
        <f t="shared" si="3"/>
        <v>#N/A</v>
      </c>
      <c r="J43" s="86" t="e">
        <f t="shared" si="4"/>
        <v>#N/A</v>
      </c>
      <c r="K43" s="86" t="e">
        <f t="shared" si="5"/>
        <v>#N/A</v>
      </c>
      <c r="L43" s="86" t="e">
        <f t="shared" si="6"/>
        <v>#N/A</v>
      </c>
      <c r="M43" s="87" t="e">
        <f t="shared" si="7"/>
        <v>#N/A</v>
      </c>
      <c r="N43" s="15" t="str">
        <f t="shared" si="8"/>
        <v/>
      </c>
      <c r="O43" s="71"/>
      <c r="P43" s="71"/>
      <c r="Q43" s="71"/>
      <c r="R43" s="71"/>
      <c r="S43" s="71"/>
      <c r="T43" s="71"/>
      <c r="U43" s="38" t="str">
        <f t="shared" si="9"/>
        <v/>
      </c>
      <c r="V43" s="38" t="str">
        <f t="shared" si="10"/>
        <v/>
      </c>
      <c r="W43" s="37" t="str">
        <f t="shared" si="11"/>
        <v/>
      </c>
      <c r="X43" s="38" t="str">
        <f t="shared" si="12"/>
        <v/>
      </c>
      <c r="Y43" s="38" t="str">
        <f t="shared" si="13"/>
        <v/>
      </c>
      <c r="Z43" s="37"/>
      <c r="AA43" s="57"/>
    </row>
    <row r="44" spans="1:27" ht="15.75" thickBot="1" x14ac:dyDescent="0.3">
      <c r="A44" s="15">
        <v>32</v>
      </c>
      <c r="B44" s="88"/>
      <c r="C44" s="171"/>
      <c r="D44" s="171"/>
      <c r="E44" s="172"/>
      <c r="F44" s="86" t="e">
        <f t="shared" si="0"/>
        <v>#N/A</v>
      </c>
      <c r="G44" s="86" t="e">
        <f t="shared" si="1"/>
        <v>#N/A</v>
      </c>
      <c r="H44" s="86" t="e">
        <f t="shared" si="2"/>
        <v>#N/A</v>
      </c>
      <c r="I44" s="87" t="e">
        <f t="shared" si="3"/>
        <v>#N/A</v>
      </c>
      <c r="J44" s="86" t="e">
        <f t="shared" si="4"/>
        <v>#N/A</v>
      </c>
      <c r="K44" s="86" t="e">
        <f t="shared" si="5"/>
        <v>#N/A</v>
      </c>
      <c r="L44" s="86" t="e">
        <f t="shared" si="6"/>
        <v>#N/A</v>
      </c>
      <c r="M44" s="87" t="e">
        <f t="shared" si="7"/>
        <v>#N/A</v>
      </c>
      <c r="N44" s="15" t="str">
        <f t="shared" si="8"/>
        <v/>
      </c>
      <c r="O44" s="71"/>
      <c r="P44" s="71"/>
      <c r="Q44" s="71"/>
      <c r="R44" s="71"/>
      <c r="S44" s="71"/>
      <c r="T44" s="71"/>
      <c r="U44" s="38" t="str">
        <f t="shared" si="9"/>
        <v/>
      </c>
      <c r="V44" s="38" t="str">
        <f t="shared" si="10"/>
        <v/>
      </c>
      <c r="W44" s="37" t="str">
        <f t="shared" si="11"/>
        <v/>
      </c>
      <c r="X44" s="38" t="str">
        <f t="shared" si="12"/>
        <v/>
      </c>
      <c r="Y44" s="38" t="str">
        <f t="shared" si="13"/>
        <v/>
      </c>
      <c r="Z44" s="37"/>
      <c r="AA44" s="57"/>
    </row>
    <row r="45" spans="1:27" ht="15.75" thickBot="1" x14ac:dyDescent="0.3">
      <c r="A45" s="15">
        <v>33</v>
      </c>
      <c r="B45" s="88"/>
      <c r="C45" s="171"/>
      <c r="D45" s="171"/>
      <c r="E45" s="172"/>
      <c r="F45" s="86" t="e">
        <f t="shared" si="0"/>
        <v>#N/A</v>
      </c>
      <c r="G45" s="86" t="e">
        <f t="shared" si="1"/>
        <v>#N/A</v>
      </c>
      <c r="H45" s="86" t="e">
        <f t="shared" si="2"/>
        <v>#N/A</v>
      </c>
      <c r="I45" s="87" t="e">
        <f t="shared" si="3"/>
        <v>#N/A</v>
      </c>
      <c r="J45" s="86" t="e">
        <f t="shared" si="4"/>
        <v>#N/A</v>
      </c>
      <c r="K45" s="86" t="e">
        <f t="shared" si="5"/>
        <v>#N/A</v>
      </c>
      <c r="L45" s="86" t="e">
        <f t="shared" si="6"/>
        <v>#N/A</v>
      </c>
      <c r="M45" s="87" t="e">
        <f t="shared" si="7"/>
        <v>#N/A</v>
      </c>
      <c r="N45" s="15" t="str">
        <f t="shared" si="8"/>
        <v/>
      </c>
      <c r="O45" s="71"/>
      <c r="P45" s="71"/>
      <c r="Q45" s="71"/>
      <c r="R45" s="71"/>
      <c r="S45" s="71"/>
      <c r="T45" s="71"/>
      <c r="U45" s="38" t="str">
        <f t="shared" si="9"/>
        <v/>
      </c>
      <c r="V45" s="38" t="str">
        <f t="shared" si="10"/>
        <v/>
      </c>
      <c r="W45" s="37" t="str">
        <f t="shared" si="11"/>
        <v/>
      </c>
      <c r="X45" s="38" t="str">
        <f t="shared" si="12"/>
        <v/>
      </c>
      <c r="Y45" s="38" t="str">
        <f t="shared" si="13"/>
        <v/>
      </c>
      <c r="Z45" s="37"/>
      <c r="AA45" s="57"/>
    </row>
    <row r="46" spans="1:27" ht="15.75" thickBot="1" x14ac:dyDescent="0.3">
      <c r="A46" s="15">
        <v>34</v>
      </c>
      <c r="B46" s="88"/>
      <c r="C46" s="171"/>
      <c r="D46" s="171"/>
      <c r="E46" s="172"/>
      <c r="F46" s="86" t="e">
        <f t="shared" si="0"/>
        <v>#N/A</v>
      </c>
      <c r="G46" s="86" t="e">
        <f t="shared" si="1"/>
        <v>#N/A</v>
      </c>
      <c r="H46" s="86" t="e">
        <f t="shared" si="2"/>
        <v>#N/A</v>
      </c>
      <c r="I46" s="87" t="e">
        <f t="shared" si="3"/>
        <v>#N/A</v>
      </c>
      <c r="J46" s="86" t="e">
        <f t="shared" si="4"/>
        <v>#N/A</v>
      </c>
      <c r="K46" s="86" t="e">
        <f t="shared" si="5"/>
        <v>#N/A</v>
      </c>
      <c r="L46" s="86" t="e">
        <f t="shared" si="6"/>
        <v>#N/A</v>
      </c>
      <c r="M46" s="87" t="e">
        <f t="shared" si="7"/>
        <v>#N/A</v>
      </c>
      <c r="N46" s="15" t="str">
        <f t="shared" si="8"/>
        <v/>
      </c>
      <c r="O46" s="71"/>
      <c r="P46" s="71"/>
      <c r="Q46" s="71"/>
      <c r="R46" s="71"/>
      <c r="S46" s="71"/>
      <c r="T46" s="71"/>
      <c r="U46" s="38" t="str">
        <f t="shared" si="9"/>
        <v/>
      </c>
      <c r="V46" s="38" t="str">
        <f t="shared" si="10"/>
        <v/>
      </c>
      <c r="W46" s="37" t="str">
        <f t="shared" si="11"/>
        <v/>
      </c>
      <c r="X46" s="38" t="str">
        <f t="shared" si="12"/>
        <v/>
      </c>
      <c r="Y46" s="38" t="str">
        <f t="shared" si="13"/>
        <v/>
      </c>
      <c r="Z46" s="37"/>
      <c r="AA46" s="57"/>
    </row>
    <row r="47" spans="1:27" ht="15.75" thickBot="1" x14ac:dyDescent="0.3">
      <c r="A47" s="15">
        <v>35</v>
      </c>
      <c r="B47" s="88"/>
      <c r="C47" s="171"/>
      <c r="D47" s="171"/>
      <c r="E47" s="172"/>
      <c r="F47" s="86" t="e">
        <f t="shared" si="0"/>
        <v>#N/A</v>
      </c>
      <c r="G47" s="86" t="e">
        <f t="shared" si="1"/>
        <v>#N/A</v>
      </c>
      <c r="H47" s="86" t="e">
        <f t="shared" si="2"/>
        <v>#N/A</v>
      </c>
      <c r="I47" s="87" t="e">
        <f t="shared" si="3"/>
        <v>#N/A</v>
      </c>
      <c r="J47" s="86" t="e">
        <f t="shared" si="4"/>
        <v>#N/A</v>
      </c>
      <c r="K47" s="86" t="e">
        <f t="shared" si="5"/>
        <v>#N/A</v>
      </c>
      <c r="L47" s="86" t="e">
        <f t="shared" si="6"/>
        <v>#N/A</v>
      </c>
      <c r="M47" s="87" t="e">
        <f t="shared" si="7"/>
        <v>#N/A</v>
      </c>
      <c r="N47" s="15" t="str">
        <f t="shared" si="8"/>
        <v/>
      </c>
      <c r="O47" s="71"/>
      <c r="P47" s="71"/>
      <c r="Q47" s="71"/>
      <c r="R47" s="71"/>
      <c r="S47" s="71"/>
      <c r="T47" s="71"/>
      <c r="U47" s="38" t="str">
        <f t="shared" si="9"/>
        <v/>
      </c>
      <c r="V47" s="38" t="str">
        <f t="shared" si="10"/>
        <v/>
      </c>
      <c r="W47" s="37" t="str">
        <f t="shared" si="11"/>
        <v/>
      </c>
      <c r="X47" s="38" t="str">
        <f t="shared" si="12"/>
        <v/>
      </c>
      <c r="Y47" s="38" t="str">
        <f t="shared" si="13"/>
        <v/>
      </c>
      <c r="Z47" s="37"/>
      <c r="AA47" s="57"/>
    </row>
    <row r="48" spans="1:27" ht="15.75" thickBot="1" x14ac:dyDescent="0.3">
      <c r="A48" s="15">
        <v>36</v>
      </c>
      <c r="B48" s="88"/>
      <c r="C48" s="171"/>
      <c r="D48" s="171"/>
      <c r="E48" s="172"/>
      <c r="F48" s="86" t="e">
        <f t="shared" si="0"/>
        <v>#N/A</v>
      </c>
      <c r="G48" s="86" t="e">
        <f t="shared" si="1"/>
        <v>#N/A</v>
      </c>
      <c r="H48" s="86" t="e">
        <f t="shared" si="2"/>
        <v>#N/A</v>
      </c>
      <c r="I48" s="87" t="e">
        <f t="shared" si="3"/>
        <v>#N/A</v>
      </c>
      <c r="J48" s="86" t="e">
        <f t="shared" si="4"/>
        <v>#N/A</v>
      </c>
      <c r="K48" s="86" t="e">
        <f t="shared" si="5"/>
        <v>#N/A</v>
      </c>
      <c r="L48" s="86" t="e">
        <f t="shared" si="6"/>
        <v>#N/A</v>
      </c>
      <c r="M48" s="87" t="e">
        <f t="shared" si="7"/>
        <v>#N/A</v>
      </c>
      <c r="N48" s="15" t="str">
        <f t="shared" si="8"/>
        <v/>
      </c>
      <c r="O48" s="71"/>
      <c r="P48" s="9"/>
      <c r="Q48" s="9"/>
      <c r="R48" s="9"/>
      <c r="S48" s="71"/>
      <c r="T48" s="71"/>
      <c r="U48" s="38" t="str">
        <f t="shared" si="9"/>
        <v/>
      </c>
      <c r="V48" s="38" t="str">
        <f t="shared" si="10"/>
        <v/>
      </c>
      <c r="W48" s="37" t="str">
        <f t="shared" si="11"/>
        <v/>
      </c>
      <c r="X48" s="38" t="str">
        <f t="shared" si="12"/>
        <v/>
      </c>
      <c r="Y48" s="38" t="str">
        <f t="shared" si="13"/>
        <v/>
      </c>
      <c r="Z48" s="37"/>
      <c r="AA48" s="57"/>
    </row>
    <row r="49" spans="1:35" ht="15.75" thickBot="1" x14ac:dyDescent="0.3">
      <c r="A49" s="15">
        <v>37</v>
      </c>
      <c r="B49" s="88"/>
      <c r="C49" s="171"/>
      <c r="D49" s="171"/>
      <c r="E49" s="172"/>
      <c r="F49" s="86" t="e">
        <f t="shared" si="0"/>
        <v>#N/A</v>
      </c>
      <c r="G49" s="86" t="e">
        <f t="shared" si="1"/>
        <v>#N/A</v>
      </c>
      <c r="H49" s="86" t="e">
        <f t="shared" si="2"/>
        <v>#N/A</v>
      </c>
      <c r="I49" s="87" t="e">
        <f t="shared" si="3"/>
        <v>#N/A</v>
      </c>
      <c r="J49" s="86" t="e">
        <f t="shared" si="4"/>
        <v>#N/A</v>
      </c>
      <c r="K49" s="86" t="e">
        <f t="shared" si="5"/>
        <v>#N/A</v>
      </c>
      <c r="L49" s="86" t="e">
        <f t="shared" si="6"/>
        <v>#N/A</v>
      </c>
      <c r="M49" s="87" t="e">
        <f t="shared" si="7"/>
        <v>#N/A</v>
      </c>
      <c r="N49" s="15" t="str">
        <f t="shared" si="8"/>
        <v/>
      </c>
      <c r="O49" s="71"/>
      <c r="P49" s="9"/>
      <c r="Q49" s="9"/>
      <c r="R49" s="9"/>
      <c r="S49" s="71"/>
      <c r="T49" s="71"/>
      <c r="U49" s="38" t="str">
        <f t="shared" si="9"/>
        <v/>
      </c>
      <c r="V49" s="38" t="str">
        <f t="shared" si="10"/>
        <v/>
      </c>
      <c r="W49" s="37" t="str">
        <f t="shared" si="11"/>
        <v/>
      </c>
      <c r="X49" s="38" t="str">
        <f t="shared" si="12"/>
        <v/>
      </c>
      <c r="Y49" s="38" t="str">
        <f t="shared" si="13"/>
        <v/>
      </c>
      <c r="Z49" s="37"/>
      <c r="AA49" s="57"/>
    </row>
    <row r="50" spans="1:35" ht="15.75" thickBot="1" x14ac:dyDescent="0.3">
      <c r="A50" s="15">
        <v>38</v>
      </c>
      <c r="B50" s="88"/>
      <c r="C50" s="171"/>
      <c r="D50" s="171"/>
      <c r="E50" s="172"/>
      <c r="F50" s="86" t="e">
        <f t="shared" si="0"/>
        <v>#N/A</v>
      </c>
      <c r="G50" s="86" t="e">
        <f t="shared" si="1"/>
        <v>#N/A</v>
      </c>
      <c r="H50" s="86" t="e">
        <f t="shared" si="2"/>
        <v>#N/A</v>
      </c>
      <c r="I50" s="87" t="e">
        <f t="shared" si="3"/>
        <v>#N/A</v>
      </c>
      <c r="J50" s="86" t="e">
        <f t="shared" si="4"/>
        <v>#N/A</v>
      </c>
      <c r="K50" s="86" t="e">
        <f t="shared" si="5"/>
        <v>#N/A</v>
      </c>
      <c r="L50" s="86" t="e">
        <f t="shared" si="6"/>
        <v>#N/A</v>
      </c>
      <c r="M50" s="87" t="e">
        <f t="shared" si="7"/>
        <v>#N/A</v>
      </c>
      <c r="N50" s="15" t="str">
        <f t="shared" si="8"/>
        <v/>
      </c>
      <c r="O50" s="71"/>
      <c r="P50" s="9"/>
      <c r="Q50" s="9"/>
      <c r="R50" s="9"/>
      <c r="S50" s="71"/>
      <c r="T50" s="71"/>
      <c r="U50" s="38" t="str">
        <f t="shared" si="9"/>
        <v/>
      </c>
      <c r="V50" s="38" t="str">
        <f t="shared" si="10"/>
        <v/>
      </c>
      <c r="W50" s="37" t="str">
        <f t="shared" si="11"/>
        <v/>
      </c>
      <c r="X50" s="38" t="str">
        <f t="shared" si="12"/>
        <v/>
      </c>
      <c r="Y50" s="38" t="str">
        <f t="shared" si="13"/>
        <v/>
      </c>
      <c r="Z50" s="37"/>
      <c r="AA50" s="57"/>
    </row>
    <row r="51" spans="1:35" ht="15.75" thickBot="1" x14ac:dyDescent="0.3">
      <c r="A51" s="15">
        <v>39</v>
      </c>
      <c r="B51" s="88"/>
      <c r="C51" s="171"/>
      <c r="D51" s="171"/>
      <c r="E51" s="172"/>
      <c r="F51" s="86" t="e">
        <f t="shared" si="0"/>
        <v>#N/A</v>
      </c>
      <c r="G51" s="86" t="e">
        <f t="shared" si="1"/>
        <v>#N/A</v>
      </c>
      <c r="H51" s="86" t="e">
        <f t="shared" si="2"/>
        <v>#N/A</v>
      </c>
      <c r="I51" s="87" t="e">
        <f t="shared" si="3"/>
        <v>#N/A</v>
      </c>
      <c r="J51" s="86" t="e">
        <f t="shared" si="4"/>
        <v>#N/A</v>
      </c>
      <c r="K51" s="86" t="e">
        <f t="shared" si="5"/>
        <v>#N/A</v>
      </c>
      <c r="L51" s="86" t="e">
        <f t="shared" si="6"/>
        <v>#N/A</v>
      </c>
      <c r="M51" s="87" t="e">
        <f t="shared" si="7"/>
        <v>#N/A</v>
      </c>
      <c r="N51" s="15" t="str">
        <f t="shared" si="8"/>
        <v/>
      </c>
      <c r="O51" s="71"/>
      <c r="P51" s="9"/>
      <c r="Q51" s="9"/>
      <c r="R51" s="9"/>
      <c r="S51" s="71"/>
      <c r="T51" s="71"/>
      <c r="U51" s="38" t="str">
        <f t="shared" si="9"/>
        <v/>
      </c>
      <c r="V51" s="38" t="str">
        <f t="shared" si="10"/>
        <v/>
      </c>
      <c r="W51" s="37" t="str">
        <f t="shared" si="11"/>
        <v/>
      </c>
      <c r="X51" s="38" t="str">
        <f t="shared" si="12"/>
        <v/>
      </c>
      <c r="Y51" s="38" t="str">
        <f t="shared" si="13"/>
        <v/>
      </c>
      <c r="Z51" s="37"/>
      <c r="AA51" s="57"/>
    </row>
    <row r="52" spans="1:35" ht="15.75" thickBot="1" x14ac:dyDescent="0.3">
      <c r="A52" s="15">
        <v>40</v>
      </c>
      <c r="B52" s="88"/>
      <c r="C52" s="171"/>
      <c r="D52" s="171"/>
      <c r="E52" s="172"/>
      <c r="F52" s="86" t="e">
        <f t="shared" si="0"/>
        <v>#N/A</v>
      </c>
      <c r="G52" s="86" t="e">
        <f t="shared" si="1"/>
        <v>#N/A</v>
      </c>
      <c r="H52" s="86" t="e">
        <f t="shared" si="2"/>
        <v>#N/A</v>
      </c>
      <c r="I52" s="87" t="e">
        <f t="shared" si="3"/>
        <v>#N/A</v>
      </c>
      <c r="J52" s="86" t="e">
        <f t="shared" si="4"/>
        <v>#N/A</v>
      </c>
      <c r="K52" s="86" t="e">
        <f t="shared" si="5"/>
        <v>#N/A</v>
      </c>
      <c r="L52" s="86" t="e">
        <f t="shared" si="6"/>
        <v>#N/A</v>
      </c>
      <c r="M52" s="87" t="e">
        <f t="shared" si="7"/>
        <v>#N/A</v>
      </c>
      <c r="N52" s="15" t="str">
        <f t="shared" si="8"/>
        <v/>
      </c>
      <c r="O52" s="71"/>
      <c r="P52" s="79"/>
      <c r="Q52" s="79"/>
      <c r="R52" s="79"/>
      <c r="S52" s="80"/>
      <c r="T52" s="80"/>
      <c r="U52" s="70" t="str">
        <f t="shared" si="9"/>
        <v/>
      </c>
      <c r="V52" s="70" t="str">
        <f t="shared" si="10"/>
        <v/>
      </c>
      <c r="W52" s="37" t="str">
        <f t="shared" si="11"/>
        <v/>
      </c>
      <c r="X52" s="38" t="str">
        <f t="shared" si="12"/>
        <v/>
      </c>
      <c r="Y52" s="70" t="str">
        <f t="shared" si="13"/>
        <v/>
      </c>
      <c r="Z52" s="37"/>
      <c r="AA52" s="57"/>
      <c r="AB52" s="81"/>
      <c r="AC52" s="81"/>
      <c r="AD52" s="81"/>
      <c r="AE52" s="81"/>
      <c r="AF52" s="81"/>
      <c r="AG52" s="81"/>
      <c r="AH52" s="81"/>
      <c r="AI52" s="81"/>
    </row>
    <row r="53" spans="1:35" ht="15.75" thickBot="1" x14ac:dyDescent="0.3">
      <c r="A53" s="15">
        <v>41</v>
      </c>
      <c r="B53" s="88"/>
      <c r="C53" s="171"/>
      <c r="D53" s="171"/>
      <c r="E53" s="172"/>
      <c r="F53" s="86" t="e">
        <f t="shared" si="0"/>
        <v>#N/A</v>
      </c>
      <c r="G53" s="86" t="e">
        <f t="shared" si="1"/>
        <v>#N/A</v>
      </c>
      <c r="H53" s="86" t="e">
        <f t="shared" si="2"/>
        <v>#N/A</v>
      </c>
      <c r="I53" s="87" t="e">
        <f t="shared" si="3"/>
        <v>#N/A</v>
      </c>
      <c r="J53" s="86" t="e">
        <f t="shared" si="4"/>
        <v>#N/A</v>
      </c>
      <c r="K53" s="86" t="e">
        <f t="shared" si="5"/>
        <v>#N/A</v>
      </c>
      <c r="L53" s="86" t="e">
        <f t="shared" si="6"/>
        <v>#N/A</v>
      </c>
      <c r="M53" s="87" t="e">
        <f t="shared" si="7"/>
        <v>#N/A</v>
      </c>
      <c r="N53" s="15" t="str">
        <f t="shared" si="8"/>
        <v/>
      </c>
      <c r="O53" s="71"/>
      <c r="P53" s="80"/>
      <c r="Q53" s="80"/>
      <c r="R53" s="80"/>
      <c r="S53" s="80"/>
      <c r="T53" s="80"/>
      <c r="U53" s="70" t="str">
        <f t="shared" si="9"/>
        <v/>
      </c>
      <c r="V53" s="70" t="str">
        <f t="shared" si="10"/>
        <v/>
      </c>
      <c r="W53" s="37" t="str">
        <f t="shared" si="11"/>
        <v/>
      </c>
      <c r="X53" s="38" t="str">
        <f t="shared" si="12"/>
        <v/>
      </c>
      <c r="Y53" s="70" t="str">
        <f t="shared" si="13"/>
        <v/>
      </c>
      <c r="Z53" s="37"/>
      <c r="AA53" s="57"/>
      <c r="AB53" s="81"/>
      <c r="AC53" s="81"/>
      <c r="AD53" s="81"/>
      <c r="AE53" s="81"/>
      <c r="AF53" s="81"/>
      <c r="AG53" s="81"/>
      <c r="AH53" s="81"/>
      <c r="AI53" s="81"/>
    </row>
    <row r="54" spans="1:35" ht="15.75" thickBot="1" x14ac:dyDescent="0.3">
      <c r="A54" s="15">
        <v>42</v>
      </c>
      <c r="B54" s="88"/>
      <c r="C54" s="171"/>
      <c r="D54" s="171"/>
      <c r="E54" s="172"/>
      <c r="F54" s="86" t="e">
        <f t="shared" si="0"/>
        <v>#N/A</v>
      </c>
      <c r="G54" s="86" t="e">
        <f t="shared" si="1"/>
        <v>#N/A</v>
      </c>
      <c r="H54" s="86" t="e">
        <f t="shared" si="2"/>
        <v>#N/A</v>
      </c>
      <c r="I54" s="87" t="e">
        <f t="shared" si="3"/>
        <v>#N/A</v>
      </c>
      <c r="J54" s="86" t="e">
        <f t="shared" si="4"/>
        <v>#N/A</v>
      </c>
      <c r="K54" s="86" t="e">
        <f t="shared" si="5"/>
        <v>#N/A</v>
      </c>
      <c r="L54" s="86" t="e">
        <f t="shared" si="6"/>
        <v>#N/A</v>
      </c>
      <c r="M54" s="87" t="e">
        <f t="shared" si="7"/>
        <v>#N/A</v>
      </c>
      <c r="N54" s="15" t="str">
        <f t="shared" si="8"/>
        <v/>
      </c>
      <c r="O54" s="71"/>
      <c r="P54" s="80"/>
      <c r="Q54" s="80"/>
      <c r="R54" s="80"/>
      <c r="S54" s="80"/>
      <c r="T54" s="80"/>
      <c r="U54" s="70" t="str">
        <f t="shared" si="9"/>
        <v/>
      </c>
      <c r="V54" s="70" t="str">
        <f t="shared" si="10"/>
        <v/>
      </c>
      <c r="W54" s="37" t="str">
        <f t="shared" si="11"/>
        <v/>
      </c>
      <c r="X54" s="38" t="str">
        <f t="shared" si="12"/>
        <v/>
      </c>
      <c r="Y54" s="70" t="str">
        <f t="shared" si="13"/>
        <v/>
      </c>
      <c r="Z54" s="37"/>
      <c r="AA54" s="57"/>
      <c r="AB54" s="81"/>
      <c r="AC54" s="81"/>
      <c r="AD54" s="81"/>
      <c r="AE54" s="81"/>
      <c r="AF54" s="81"/>
      <c r="AG54" s="81"/>
      <c r="AH54" s="81"/>
      <c r="AI54" s="81"/>
    </row>
    <row r="55" spans="1:35" ht="15.75" thickBot="1" x14ac:dyDescent="0.3">
      <c r="A55" s="15">
        <v>43</v>
      </c>
      <c r="B55" s="88"/>
      <c r="C55" s="171"/>
      <c r="D55" s="171"/>
      <c r="E55" s="172"/>
      <c r="F55" s="86" t="e">
        <f t="shared" si="0"/>
        <v>#N/A</v>
      </c>
      <c r="G55" s="86" t="e">
        <f t="shared" si="1"/>
        <v>#N/A</v>
      </c>
      <c r="H55" s="86" t="e">
        <f t="shared" si="2"/>
        <v>#N/A</v>
      </c>
      <c r="I55" s="87" t="e">
        <f t="shared" si="3"/>
        <v>#N/A</v>
      </c>
      <c r="J55" s="86" t="e">
        <f t="shared" si="4"/>
        <v>#N/A</v>
      </c>
      <c r="K55" s="86" t="e">
        <f t="shared" si="5"/>
        <v>#N/A</v>
      </c>
      <c r="L55" s="86" t="e">
        <f t="shared" si="6"/>
        <v>#N/A</v>
      </c>
      <c r="M55" s="87" t="e">
        <f t="shared" si="7"/>
        <v>#N/A</v>
      </c>
      <c r="N55" s="15" t="str">
        <f t="shared" si="8"/>
        <v/>
      </c>
      <c r="O55" s="71"/>
      <c r="P55" s="80"/>
      <c r="Q55" s="80"/>
      <c r="R55" s="80"/>
      <c r="S55" s="80"/>
      <c r="T55" s="80"/>
      <c r="U55" s="70" t="str">
        <f t="shared" si="9"/>
        <v/>
      </c>
      <c r="V55" s="70" t="str">
        <f t="shared" si="10"/>
        <v/>
      </c>
      <c r="W55" s="37" t="str">
        <f t="shared" si="11"/>
        <v/>
      </c>
      <c r="X55" s="38" t="str">
        <f t="shared" si="12"/>
        <v/>
      </c>
      <c r="Y55" s="70" t="str">
        <f t="shared" si="13"/>
        <v/>
      </c>
      <c r="Z55" s="37"/>
      <c r="AA55" s="57"/>
      <c r="AB55" s="81"/>
      <c r="AC55" s="81"/>
      <c r="AD55" s="81"/>
      <c r="AE55" s="81"/>
      <c r="AF55" s="81"/>
      <c r="AG55" s="81"/>
      <c r="AH55" s="81"/>
      <c r="AI55" s="81"/>
    </row>
    <row r="56" spans="1:35" ht="15.75" thickBot="1" x14ac:dyDescent="0.3">
      <c r="A56" s="15">
        <v>44</v>
      </c>
      <c r="B56" s="88"/>
      <c r="C56" s="171"/>
      <c r="D56" s="171"/>
      <c r="E56" s="172"/>
      <c r="F56" s="86" t="e">
        <f t="shared" si="0"/>
        <v>#N/A</v>
      </c>
      <c r="G56" s="86" t="e">
        <f t="shared" si="1"/>
        <v>#N/A</v>
      </c>
      <c r="H56" s="86" t="e">
        <f t="shared" si="2"/>
        <v>#N/A</v>
      </c>
      <c r="I56" s="87" t="e">
        <f t="shared" si="3"/>
        <v>#N/A</v>
      </c>
      <c r="J56" s="86" t="e">
        <f t="shared" si="4"/>
        <v>#N/A</v>
      </c>
      <c r="K56" s="86" t="e">
        <f t="shared" si="5"/>
        <v>#N/A</v>
      </c>
      <c r="L56" s="86" t="e">
        <f t="shared" si="6"/>
        <v>#N/A</v>
      </c>
      <c r="M56" s="87" t="e">
        <f t="shared" si="7"/>
        <v>#N/A</v>
      </c>
      <c r="N56" s="15" t="str">
        <f t="shared" si="8"/>
        <v/>
      </c>
      <c r="O56" s="259" t="s">
        <v>108</v>
      </c>
      <c r="P56" s="259"/>
      <c r="Q56" s="78" t="s">
        <v>172</v>
      </c>
      <c r="R56" s="70"/>
      <c r="S56" s="80"/>
      <c r="T56" s="80"/>
      <c r="U56" s="70" t="str">
        <f t="shared" si="9"/>
        <v/>
      </c>
      <c r="V56" s="70" t="str">
        <f t="shared" si="10"/>
        <v/>
      </c>
      <c r="W56" s="37" t="str">
        <f t="shared" si="11"/>
        <v/>
      </c>
      <c r="X56" s="38" t="str">
        <f t="shared" si="12"/>
        <v/>
      </c>
      <c r="Y56" s="70" t="str">
        <f t="shared" si="13"/>
        <v/>
      </c>
      <c r="Z56" s="37"/>
      <c r="AA56" s="57"/>
      <c r="AB56" s="81"/>
      <c r="AC56" s="81"/>
      <c r="AD56" s="81"/>
      <c r="AE56" s="81"/>
      <c r="AF56" s="81"/>
      <c r="AG56" s="81"/>
      <c r="AH56" s="81"/>
      <c r="AI56" s="81"/>
    </row>
    <row r="57" spans="1:35" ht="15.75" thickBot="1" x14ac:dyDescent="0.3">
      <c r="A57" s="15">
        <v>45</v>
      </c>
      <c r="B57" s="88"/>
      <c r="C57" s="171"/>
      <c r="D57" s="171"/>
      <c r="E57" s="172"/>
      <c r="F57" s="86" t="e">
        <f t="shared" si="0"/>
        <v>#N/A</v>
      </c>
      <c r="G57" s="86" t="e">
        <f t="shared" si="1"/>
        <v>#N/A</v>
      </c>
      <c r="H57" s="86" t="e">
        <f t="shared" si="2"/>
        <v>#N/A</v>
      </c>
      <c r="I57" s="87" t="e">
        <f t="shared" si="3"/>
        <v>#N/A</v>
      </c>
      <c r="J57" s="86" t="e">
        <f t="shared" si="4"/>
        <v>#N/A</v>
      </c>
      <c r="K57" s="86" t="e">
        <f t="shared" si="5"/>
        <v>#N/A</v>
      </c>
      <c r="L57" s="86" t="e">
        <f t="shared" si="6"/>
        <v>#N/A</v>
      </c>
      <c r="M57" s="87" t="e">
        <f t="shared" si="7"/>
        <v>#N/A</v>
      </c>
      <c r="N57" s="15" t="str">
        <f t="shared" si="8"/>
        <v/>
      </c>
      <c r="O57" s="71"/>
      <c r="P57" s="80"/>
      <c r="Q57" s="38" t="s">
        <v>107</v>
      </c>
      <c r="R57" s="70"/>
      <c r="S57" s="80"/>
      <c r="T57" s="80"/>
      <c r="U57" s="70" t="str">
        <f t="shared" si="9"/>
        <v/>
      </c>
      <c r="V57" s="70" t="str">
        <f t="shared" si="10"/>
        <v/>
      </c>
      <c r="W57" s="37" t="str">
        <f t="shared" si="11"/>
        <v/>
      </c>
      <c r="X57" s="38" t="str">
        <f t="shared" si="12"/>
        <v/>
      </c>
      <c r="Y57" s="70" t="str">
        <f t="shared" si="13"/>
        <v/>
      </c>
      <c r="Z57" s="37"/>
      <c r="AA57" s="57"/>
      <c r="AB57" s="81"/>
      <c r="AC57" s="81"/>
      <c r="AD57" s="81"/>
      <c r="AE57" s="81"/>
      <c r="AF57" s="81"/>
      <c r="AG57" s="81"/>
      <c r="AH57" s="81"/>
      <c r="AI57" s="81"/>
    </row>
    <row r="58" spans="1:35" ht="15.75" thickBot="1" x14ac:dyDescent="0.3">
      <c r="A58" s="15">
        <v>46</v>
      </c>
      <c r="B58" s="88"/>
      <c r="C58" s="171"/>
      <c r="D58" s="171"/>
      <c r="E58" s="172"/>
      <c r="F58" s="86" t="e">
        <f t="shared" si="0"/>
        <v>#N/A</v>
      </c>
      <c r="G58" s="86" t="e">
        <f t="shared" si="1"/>
        <v>#N/A</v>
      </c>
      <c r="H58" s="86" t="e">
        <f t="shared" si="2"/>
        <v>#N/A</v>
      </c>
      <c r="I58" s="87" t="e">
        <f t="shared" si="3"/>
        <v>#N/A</v>
      </c>
      <c r="J58" s="86" t="e">
        <f t="shared" si="4"/>
        <v>#N/A</v>
      </c>
      <c r="K58" s="86" t="e">
        <f t="shared" si="5"/>
        <v>#N/A</v>
      </c>
      <c r="L58" s="86" t="e">
        <f t="shared" si="6"/>
        <v>#N/A</v>
      </c>
      <c r="M58" s="87" t="e">
        <f t="shared" si="7"/>
        <v>#N/A</v>
      </c>
      <c r="N58" s="15" t="str">
        <f t="shared" si="8"/>
        <v/>
      </c>
      <c r="O58" s="71"/>
      <c r="P58" s="80"/>
      <c r="Q58" s="70" t="s">
        <v>172</v>
      </c>
      <c r="R58" s="80"/>
      <c r="S58" s="80"/>
      <c r="T58" s="80"/>
      <c r="U58" s="70" t="str">
        <f t="shared" si="9"/>
        <v/>
      </c>
      <c r="V58" s="70" t="str">
        <f t="shared" si="10"/>
        <v/>
      </c>
      <c r="W58" s="37" t="str">
        <f t="shared" si="11"/>
        <v/>
      </c>
      <c r="X58" s="38" t="str">
        <f t="shared" si="12"/>
        <v/>
      </c>
      <c r="Y58" s="70" t="str">
        <f t="shared" si="13"/>
        <v/>
      </c>
      <c r="Z58" s="37"/>
      <c r="AA58" s="57"/>
      <c r="AB58" s="81"/>
      <c r="AC58" s="81"/>
      <c r="AD58" s="81"/>
      <c r="AE58" s="81"/>
      <c r="AF58" s="81"/>
      <c r="AG58" s="81"/>
      <c r="AH58" s="81"/>
      <c r="AI58" s="81"/>
    </row>
    <row r="59" spans="1:35" ht="15.75" thickBot="1" x14ac:dyDescent="0.3">
      <c r="A59" s="15">
        <v>47</v>
      </c>
      <c r="B59" s="88"/>
      <c r="C59" s="171"/>
      <c r="D59" s="171"/>
      <c r="E59" s="172"/>
      <c r="F59" s="86" t="e">
        <f t="shared" si="0"/>
        <v>#N/A</v>
      </c>
      <c r="G59" s="86" t="e">
        <f t="shared" si="1"/>
        <v>#N/A</v>
      </c>
      <c r="H59" s="86" t="e">
        <f t="shared" si="2"/>
        <v>#N/A</v>
      </c>
      <c r="I59" s="87" t="e">
        <f t="shared" si="3"/>
        <v>#N/A</v>
      </c>
      <c r="J59" s="86" t="e">
        <f t="shared" si="4"/>
        <v>#N/A</v>
      </c>
      <c r="K59" s="86" t="e">
        <f t="shared" si="5"/>
        <v>#N/A</v>
      </c>
      <c r="L59" s="86" t="e">
        <f t="shared" si="6"/>
        <v>#N/A</v>
      </c>
      <c r="M59" s="87" t="e">
        <f t="shared" si="7"/>
        <v>#N/A</v>
      </c>
      <c r="N59" s="15" t="str">
        <f t="shared" si="8"/>
        <v/>
      </c>
      <c r="O59" s="71"/>
      <c r="P59" s="80"/>
      <c r="Q59" s="70" t="s">
        <v>171</v>
      </c>
      <c r="R59" s="80"/>
      <c r="S59" s="80"/>
      <c r="T59" s="80"/>
      <c r="U59" s="70" t="str">
        <f t="shared" si="9"/>
        <v/>
      </c>
      <c r="V59" s="70" t="str">
        <f t="shared" si="10"/>
        <v/>
      </c>
      <c r="W59" s="37" t="str">
        <f t="shared" si="11"/>
        <v/>
      </c>
      <c r="X59" s="38" t="str">
        <f t="shared" si="12"/>
        <v/>
      </c>
      <c r="Y59" s="70" t="str">
        <f t="shared" si="13"/>
        <v/>
      </c>
      <c r="Z59" s="37"/>
      <c r="AA59" s="57"/>
      <c r="AB59" s="81"/>
      <c r="AC59" s="81"/>
      <c r="AD59" s="81"/>
      <c r="AE59" s="81"/>
      <c r="AF59" s="81"/>
      <c r="AG59" s="81"/>
      <c r="AH59" s="81"/>
      <c r="AI59" s="81"/>
    </row>
    <row r="60" spans="1:35" ht="16.5" thickBot="1" x14ac:dyDescent="0.3">
      <c r="A60" s="15">
        <v>48</v>
      </c>
      <c r="B60" s="88"/>
      <c r="C60" s="171"/>
      <c r="D60" s="171"/>
      <c r="E60" s="172"/>
      <c r="F60" s="86" t="e">
        <f t="shared" si="0"/>
        <v>#N/A</v>
      </c>
      <c r="G60" s="86" t="e">
        <f t="shared" si="1"/>
        <v>#N/A</v>
      </c>
      <c r="H60" s="86" t="e">
        <f t="shared" si="2"/>
        <v>#N/A</v>
      </c>
      <c r="I60" s="87" t="e">
        <f t="shared" si="3"/>
        <v>#N/A</v>
      </c>
      <c r="J60" s="86" t="e">
        <f t="shared" si="4"/>
        <v>#N/A</v>
      </c>
      <c r="K60" s="86" t="e">
        <f t="shared" si="5"/>
        <v>#N/A</v>
      </c>
      <c r="L60" s="86" t="e">
        <f t="shared" si="6"/>
        <v>#N/A</v>
      </c>
      <c r="M60" s="87" t="e">
        <f t="shared" si="7"/>
        <v>#N/A</v>
      </c>
      <c r="N60" s="15" t="str">
        <f t="shared" si="8"/>
        <v/>
      </c>
      <c r="O60" s="10" t="s">
        <v>22</v>
      </c>
      <c r="P60" s="80"/>
      <c r="Q60" s="80"/>
      <c r="R60" s="80"/>
      <c r="S60" s="80"/>
      <c r="T60" s="80"/>
      <c r="U60" s="70" t="str">
        <f t="shared" si="9"/>
        <v/>
      </c>
      <c r="V60" s="70" t="str">
        <f t="shared" si="10"/>
        <v/>
      </c>
      <c r="W60" s="37" t="str">
        <f t="shared" si="11"/>
        <v/>
      </c>
      <c r="X60" s="38" t="str">
        <f t="shared" si="12"/>
        <v/>
      </c>
      <c r="Y60" s="70" t="str">
        <f t="shared" si="13"/>
        <v/>
      </c>
      <c r="Z60" s="37"/>
      <c r="AA60" s="57"/>
      <c r="AB60" s="81"/>
      <c r="AC60" s="81"/>
      <c r="AD60" s="81"/>
      <c r="AE60" s="81"/>
      <c r="AF60" s="81"/>
      <c r="AG60" s="81"/>
      <c r="AH60" s="81"/>
      <c r="AI60" s="81"/>
    </row>
    <row r="61" spans="1:35" ht="15.75" thickBot="1" x14ac:dyDescent="0.3">
      <c r="A61" s="15">
        <v>49</v>
      </c>
      <c r="B61" s="88"/>
      <c r="C61" s="171"/>
      <c r="D61" s="171"/>
      <c r="E61" s="172"/>
      <c r="F61" s="86" t="e">
        <f t="shared" si="0"/>
        <v>#N/A</v>
      </c>
      <c r="G61" s="86" t="e">
        <f t="shared" si="1"/>
        <v>#N/A</v>
      </c>
      <c r="H61" s="86" t="e">
        <f t="shared" si="2"/>
        <v>#N/A</v>
      </c>
      <c r="I61" s="87" t="e">
        <f t="shared" si="3"/>
        <v>#N/A</v>
      </c>
      <c r="J61" s="86" t="e">
        <f t="shared" si="4"/>
        <v>#N/A</v>
      </c>
      <c r="K61" s="86" t="e">
        <f t="shared" si="5"/>
        <v>#N/A</v>
      </c>
      <c r="L61" s="86" t="e">
        <f t="shared" si="6"/>
        <v>#N/A</v>
      </c>
      <c r="M61" s="87" t="e">
        <f t="shared" si="7"/>
        <v>#N/A</v>
      </c>
      <c r="N61" s="15" t="str">
        <f t="shared" si="8"/>
        <v/>
      </c>
      <c r="O61" s="71"/>
      <c r="P61" s="80"/>
      <c r="Q61" s="80"/>
      <c r="R61" s="80"/>
      <c r="S61" s="80"/>
      <c r="T61" s="80"/>
      <c r="U61" s="70" t="str">
        <f t="shared" si="9"/>
        <v/>
      </c>
      <c r="V61" s="70" t="str">
        <f t="shared" si="10"/>
        <v/>
      </c>
      <c r="W61" s="37" t="str">
        <f t="shared" si="11"/>
        <v/>
      </c>
      <c r="X61" s="38" t="str">
        <f t="shared" si="12"/>
        <v/>
      </c>
      <c r="Y61" s="70" t="str">
        <f t="shared" si="13"/>
        <v/>
      </c>
      <c r="Z61" s="37"/>
      <c r="AA61" s="57"/>
      <c r="AB61" s="81"/>
      <c r="AC61" s="81"/>
      <c r="AD61" s="81"/>
      <c r="AE61" s="81"/>
      <c r="AF61" s="81"/>
      <c r="AG61" s="81"/>
      <c r="AH61" s="81"/>
      <c r="AI61" s="81"/>
    </row>
    <row r="62" spans="1:35" ht="15.75" thickBot="1" x14ac:dyDescent="0.3">
      <c r="A62" s="15">
        <v>50</v>
      </c>
      <c r="B62" s="88"/>
      <c r="C62" s="171"/>
      <c r="D62" s="171"/>
      <c r="E62" s="172"/>
      <c r="F62" s="86" t="e">
        <f t="shared" si="0"/>
        <v>#N/A</v>
      </c>
      <c r="G62" s="86" t="e">
        <f t="shared" si="1"/>
        <v>#N/A</v>
      </c>
      <c r="H62" s="86" t="e">
        <f t="shared" si="2"/>
        <v>#N/A</v>
      </c>
      <c r="I62" s="87" t="e">
        <f t="shared" si="3"/>
        <v>#N/A</v>
      </c>
      <c r="J62" s="86" t="e">
        <f t="shared" si="4"/>
        <v>#N/A</v>
      </c>
      <c r="K62" s="86" t="e">
        <f t="shared" si="5"/>
        <v>#N/A</v>
      </c>
      <c r="L62" s="86" t="e">
        <f t="shared" si="6"/>
        <v>#N/A</v>
      </c>
      <c r="M62" s="87" t="e">
        <f t="shared" si="7"/>
        <v>#N/A</v>
      </c>
      <c r="N62" s="15" t="str">
        <f t="shared" si="8"/>
        <v/>
      </c>
      <c r="O62" s="71" t="s">
        <v>110</v>
      </c>
      <c r="P62" s="80"/>
      <c r="Q62" s="80"/>
      <c r="R62" s="80"/>
      <c r="S62" s="80"/>
      <c r="T62" s="80"/>
      <c r="U62" s="70" t="str">
        <f t="shared" si="9"/>
        <v/>
      </c>
      <c r="V62" s="70" t="str">
        <f t="shared" si="10"/>
        <v/>
      </c>
      <c r="W62" s="37" t="str">
        <f t="shared" si="11"/>
        <v/>
      </c>
      <c r="X62" s="38" t="str">
        <f t="shared" si="12"/>
        <v/>
      </c>
      <c r="Y62" s="70" t="str">
        <f t="shared" si="13"/>
        <v/>
      </c>
      <c r="Z62" s="37"/>
      <c r="AA62" s="57"/>
      <c r="AB62" s="81"/>
      <c r="AC62" s="81"/>
      <c r="AD62" s="81"/>
      <c r="AE62" s="81"/>
      <c r="AF62" s="81"/>
      <c r="AG62" s="81"/>
      <c r="AH62" s="81"/>
      <c r="AI62" s="81"/>
    </row>
    <row r="63" spans="1:35" ht="15.75" thickBot="1" x14ac:dyDescent="0.3">
      <c r="A63" s="15">
        <v>51</v>
      </c>
      <c r="B63" s="88"/>
      <c r="C63" s="171"/>
      <c r="D63" s="171"/>
      <c r="E63" s="172"/>
      <c r="F63" s="86" t="e">
        <f t="shared" si="0"/>
        <v>#N/A</v>
      </c>
      <c r="G63" s="86" t="e">
        <f t="shared" si="1"/>
        <v>#N/A</v>
      </c>
      <c r="H63" s="86" t="e">
        <f t="shared" si="2"/>
        <v>#N/A</v>
      </c>
      <c r="I63" s="87" t="e">
        <f t="shared" si="3"/>
        <v>#N/A</v>
      </c>
      <c r="J63" s="86" t="e">
        <f t="shared" si="4"/>
        <v>#N/A</v>
      </c>
      <c r="K63" s="86" t="e">
        <f t="shared" si="5"/>
        <v>#N/A</v>
      </c>
      <c r="L63" s="86" t="e">
        <f t="shared" si="6"/>
        <v>#N/A</v>
      </c>
      <c r="M63" s="87" t="e">
        <f t="shared" si="7"/>
        <v>#N/A</v>
      </c>
      <c r="N63" s="15" t="str">
        <f t="shared" si="8"/>
        <v/>
      </c>
      <c r="O63" s="71" t="s">
        <v>25</v>
      </c>
      <c r="P63" s="80"/>
      <c r="Q63" s="80"/>
      <c r="R63" s="80"/>
      <c r="S63" s="80"/>
      <c r="T63" s="80"/>
      <c r="U63" s="70" t="str">
        <f t="shared" si="9"/>
        <v/>
      </c>
      <c r="V63" s="70" t="str">
        <f t="shared" si="10"/>
        <v/>
      </c>
      <c r="W63" s="37" t="str">
        <f t="shared" si="11"/>
        <v/>
      </c>
      <c r="X63" s="38" t="str">
        <f t="shared" si="12"/>
        <v/>
      </c>
      <c r="Y63" s="70" t="str">
        <f t="shared" si="13"/>
        <v/>
      </c>
      <c r="Z63" s="37"/>
      <c r="AA63" s="57"/>
      <c r="AB63" s="81"/>
      <c r="AC63" s="81"/>
      <c r="AD63" s="81"/>
      <c r="AE63" s="81"/>
      <c r="AF63" s="81"/>
      <c r="AG63" s="81"/>
      <c r="AH63" s="81"/>
      <c r="AI63" s="81"/>
    </row>
    <row r="64" spans="1:35" ht="15.75" thickBot="1" x14ac:dyDescent="0.3">
      <c r="A64" s="15">
        <v>52</v>
      </c>
      <c r="B64" s="88"/>
      <c r="C64" s="171"/>
      <c r="D64" s="171"/>
      <c r="E64" s="172"/>
      <c r="F64" s="86" t="e">
        <f t="shared" si="0"/>
        <v>#N/A</v>
      </c>
      <c r="G64" s="86" t="e">
        <f t="shared" si="1"/>
        <v>#N/A</v>
      </c>
      <c r="H64" s="86" t="e">
        <f t="shared" si="2"/>
        <v>#N/A</v>
      </c>
      <c r="I64" s="87" t="e">
        <f t="shared" si="3"/>
        <v>#N/A</v>
      </c>
      <c r="J64" s="86" t="e">
        <f t="shared" si="4"/>
        <v>#N/A</v>
      </c>
      <c r="K64" s="86" t="e">
        <f t="shared" si="5"/>
        <v>#N/A</v>
      </c>
      <c r="L64" s="86" t="e">
        <f t="shared" si="6"/>
        <v>#N/A</v>
      </c>
      <c r="M64" s="87" t="e">
        <f t="shared" si="7"/>
        <v>#N/A</v>
      </c>
      <c r="N64" s="15" t="str">
        <f t="shared" si="8"/>
        <v/>
      </c>
      <c r="O64" s="71" t="s">
        <v>18</v>
      </c>
      <c r="P64" s="80"/>
      <c r="Q64" s="80"/>
      <c r="R64" s="80"/>
      <c r="S64" s="80"/>
      <c r="T64" s="80"/>
      <c r="U64" s="70" t="str">
        <f t="shared" si="9"/>
        <v/>
      </c>
      <c r="V64" s="70" t="str">
        <f t="shared" si="10"/>
        <v/>
      </c>
      <c r="W64" s="37" t="str">
        <f t="shared" si="11"/>
        <v/>
      </c>
      <c r="X64" s="38" t="str">
        <f t="shared" si="12"/>
        <v/>
      </c>
      <c r="Y64" s="70" t="str">
        <f t="shared" si="13"/>
        <v/>
      </c>
      <c r="Z64" s="37"/>
      <c r="AA64" s="57"/>
      <c r="AB64" s="81"/>
      <c r="AC64" s="81"/>
      <c r="AD64" s="81"/>
      <c r="AE64" s="81"/>
      <c r="AF64" s="81"/>
      <c r="AG64" s="81"/>
      <c r="AH64" s="81"/>
      <c r="AI64" s="81"/>
    </row>
    <row r="65" spans="1:35" ht="15.75" thickBot="1" x14ac:dyDescent="0.3">
      <c r="A65" s="15">
        <v>53</v>
      </c>
      <c r="B65" s="88"/>
      <c r="C65" s="171"/>
      <c r="D65" s="171"/>
      <c r="E65" s="172"/>
      <c r="F65" s="86" t="e">
        <f t="shared" si="0"/>
        <v>#N/A</v>
      </c>
      <c r="G65" s="86" t="e">
        <f t="shared" si="1"/>
        <v>#N/A</v>
      </c>
      <c r="H65" s="86" t="e">
        <f t="shared" si="2"/>
        <v>#N/A</v>
      </c>
      <c r="I65" s="87" t="e">
        <f t="shared" si="3"/>
        <v>#N/A</v>
      </c>
      <c r="J65" s="86" t="e">
        <f t="shared" si="4"/>
        <v>#N/A</v>
      </c>
      <c r="K65" s="86" t="e">
        <f t="shared" si="5"/>
        <v>#N/A</v>
      </c>
      <c r="L65" s="86" t="e">
        <f t="shared" si="6"/>
        <v>#N/A</v>
      </c>
      <c r="M65" s="87" t="e">
        <f t="shared" si="7"/>
        <v>#N/A</v>
      </c>
      <c r="N65" s="15" t="str">
        <f t="shared" si="8"/>
        <v/>
      </c>
      <c r="O65" s="71" t="s">
        <v>105</v>
      </c>
      <c r="P65" s="80"/>
      <c r="Q65" s="80"/>
      <c r="R65" s="80"/>
      <c r="S65" s="80"/>
      <c r="T65" s="80"/>
      <c r="U65" s="70" t="str">
        <f t="shared" si="9"/>
        <v/>
      </c>
      <c r="V65" s="70" t="str">
        <f t="shared" si="10"/>
        <v/>
      </c>
      <c r="W65" s="37" t="str">
        <f t="shared" si="11"/>
        <v/>
      </c>
      <c r="X65" s="38" t="str">
        <f t="shared" si="12"/>
        <v/>
      </c>
      <c r="Y65" s="70" t="str">
        <f t="shared" si="13"/>
        <v/>
      </c>
      <c r="Z65" s="37"/>
      <c r="AA65" s="57"/>
      <c r="AB65" s="81"/>
      <c r="AC65" s="81"/>
      <c r="AD65" s="81"/>
      <c r="AE65" s="81"/>
      <c r="AF65" s="81"/>
      <c r="AG65" s="81"/>
      <c r="AH65" s="81"/>
      <c r="AI65" s="81"/>
    </row>
    <row r="66" spans="1:35" ht="15.75" thickBot="1" x14ac:dyDescent="0.3">
      <c r="A66" s="15">
        <v>54</v>
      </c>
      <c r="B66" s="88"/>
      <c r="C66" s="171"/>
      <c r="D66" s="171"/>
      <c r="E66" s="172"/>
      <c r="F66" s="86" t="e">
        <f t="shared" si="0"/>
        <v>#N/A</v>
      </c>
      <c r="G66" s="86" t="e">
        <f t="shared" si="1"/>
        <v>#N/A</v>
      </c>
      <c r="H66" s="86" t="e">
        <f t="shared" si="2"/>
        <v>#N/A</v>
      </c>
      <c r="I66" s="87" t="e">
        <f t="shared" si="3"/>
        <v>#N/A</v>
      </c>
      <c r="J66" s="86" t="e">
        <f t="shared" si="4"/>
        <v>#N/A</v>
      </c>
      <c r="K66" s="86" t="e">
        <f t="shared" si="5"/>
        <v>#N/A</v>
      </c>
      <c r="L66" s="86" t="e">
        <f t="shared" si="6"/>
        <v>#N/A</v>
      </c>
      <c r="M66" s="87" t="e">
        <f t="shared" si="7"/>
        <v>#N/A</v>
      </c>
      <c r="N66" s="15" t="str">
        <f t="shared" si="8"/>
        <v/>
      </c>
      <c r="O66" s="71" t="s">
        <v>104</v>
      </c>
      <c r="P66" s="80"/>
      <c r="Q66" s="80"/>
      <c r="R66" s="80"/>
      <c r="S66" s="80"/>
      <c r="T66" s="80"/>
      <c r="U66" s="70" t="str">
        <f t="shared" si="9"/>
        <v/>
      </c>
      <c r="V66" s="70" t="str">
        <f t="shared" si="10"/>
        <v/>
      </c>
      <c r="W66" s="37" t="str">
        <f t="shared" si="11"/>
        <v/>
      </c>
      <c r="X66" s="38" t="str">
        <f t="shared" si="12"/>
        <v/>
      </c>
      <c r="Y66" s="70" t="str">
        <f t="shared" si="13"/>
        <v/>
      </c>
      <c r="Z66" s="37"/>
      <c r="AA66" s="57"/>
      <c r="AB66" s="81"/>
      <c r="AC66" s="81"/>
      <c r="AD66" s="81"/>
      <c r="AE66" s="81"/>
      <c r="AF66" s="81"/>
      <c r="AG66" s="81"/>
      <c r="AH66" s="81"/>
      <c r="AI66" s="81"/>
    </row>
    <row r="67" spans="1:35" ht="15.75" thickBot="1" x14ac:dyDescent="0.3">
      <c r="A67" s="15">
        <v>55</v>
      </c>
      <c r="B67" s="88"/>
      <c r="C67" s="171"/>
      <c r="D67" s="171"/>
      <c r="E67" s="172"/>
      <c r="F67" s="86" t="e">
        <f t="shared" si="0"/>
        <v>#N/A</v>
      </c>
      <c r="G67" s="86" t="e">
        <f t="shared" si="1"/>
        <v>#N/A</v>
      </c>
      <c r="H67" s="86" t="e">
        <f t="shared" si="2"/>
        <v>#N/A</v>
      </c>
      <c r="I67" s="87" t="e">
        <f t="shared" si="3"/>
        <v>#N/A</v>
      </c>
      <c r="J67" s="86" t="e">
        <f t="shared" si="4"/>
        <v>#N/A</v>
      </c>
      <c r="K67" s="86" t="e">
        <f t="shared" si="5"/>
        <v>#N/A</v>
      </c>
      <c r="L67" s="86" t="e">
        <f t="shared" si="6"/>
        <v>#N/A</v>
      </c>
      <c r="M67" s="87" t="e">
        <f t="shared" si="7"/>
        <v>#N/A</v>
      </c>
      <c r="N67" s="15" t="str">
        <f t="shared" si="8"/>
        <v/>
      </c>
      <c r="O67" s="240" t="s">
        <v>302</v>
      </c>
      <c r="P67" s="80"/>
      <c r="Q67" s="80"/>
      <c r="R67" s="80"/>
      <c r="S67" s="80"/>
      <c r="T67" s="80"/>
      <c r="U67" s="70" t="str">
        <f t="shared" si="9"/>
        <v/>
      </c>
      <c r="V67" s="70" t="str">
        <f t="shared" si="10"/>
        <v/>
      </c>
      <c r="W67" s="37" t="str">
        <f t="shared" si="11"/>
        <v/>
      </c>
      <c r="X67" s="38" t="str">
        <f t="shared" si="12"/>
        <v/>
      </c>
      <c r="Y67" s="70" t="str">
        <f t="shared" si="13"/>
        <v/>
      </c>
      <c r="Z67" s="37"/>
      <c r="AA67" s="57"/>
      <c r="AB67" s="81"/>
      <c r="AC67" s="81"/>
      <c r="AD67" s="81"/>
      <c r="AE67" s="81"/>
      <c r="AF67" s="81"/>
      <c r="AG67" s="81"/>
      <c r="AH67" s="81"/>
      <c r="AI67" s="81"/>
    </row>
    <row r="68" spans="1:35" ht="15.75" thickBot="1" x14ac:dyDescent="0.3">
      <c r="A68" s="15">
        <v>56</v>
      </c>
      <c r="B68" s="88"/>
      <c r="C68" s="171"/>
      <c r="D68" s="171"/>
      <c r="E68" s="172"/>
      <c r="F68" s="86" t="e">
        <f t="shared" si="0"/>
        <v>#N/A</v>
      </c>
      <c r="G68" s="86" t="e">
        <f t="shared" si="1"/>
        <v>#N/A</v>
      </c>
      <c r="H68" s="86" t="e">
        <f t="shared" si="2"/>
        <v>#N/A</v>
      </c>
      <c r="I68" s="87" t="e">
        <f t="shared" si="3"/>
        <v>#N/A</v>
      </c>
      <c r="J68" s="86" t="e">
        <f t="shared" si="4"/>
        <v>#N/A</v>
      </c>
      <c r="K68" s="86" t="e">
        <f t="shared" si="5"/>
        <v>#N/A</v>
      </c>
      <c r="L68" s="86" t="e">
        <f t="shared" si="6"/>
        <v>#N/A</v>
      </c>
      <c r="M68" s="87" t="e">
        <f t="shared" si="7"/>
        <v>#N/A</v>
      </c>
      <c r="N68" s="15" t="str">
        <f t="shared" si="8"/>
        <v/>
      </c>
      <c r="O68" s="71" t="s">
        <v>20</v>
      </c>
      <c r="P68" s="80"/>
      <c r="Q68" s="80"/>
      <c r="R68" s="80"/>
      <c r="S68" s="80"/>
      <c r="T68" s="80"/>
      <c r="U68" s="70" t="str">
        <f t="shared" si="9"/>
        <v/>
      </c>
      <c r="V68" s="70" t="str">
        <f t="shared" si="10"/>
        <v/>
      </c>
      <c r="W68" s="37" t="str">
        <f t="shared" si="11"/>
        <v/>
      </c>
      <c r="X68" s="38" t="str">
        <f t="shared" si="12"/>
        <v/>
      </c>
      <c r="Y68" s="70" t="str">
        <f t="shared" si="13"/>
        <v/>
      </c>
      <c r="Z68" s="37"/>
      <c r="AA68" s="57"/>
      <c r="AB68" s="81"/>
      <c r="AC68" s="81"/>
      <c r="AD68" s="81"/>
      <c r="AE68" s="81"/>
      <c r="AF68" s="81"/>
      <c r="AG68" s="81"/>
      <c r="AH68" s="81"/>
      <c r="AI68" s="81"/>
    </row>
    <row r="69" spans="1:35" ht="15.75" thickBot="1" x14ac:dyDescent="0.3">
      <c r="A69" s="15">
        <v>57</v>
      </c>
      <c r="B69" s="88"/>
      <c r="C69" s="171"/>
      <c r="D69" s="171"/>
      <c r="E69" s="172"/>
      <c r="F69" s="86" t="e">
        <f t="shared" si="0"/>
        <v>#N/A</v>
      </c>
      <c r="G69" s="86" t="e">
        <f t="shared" si="1"/>
        <v>#N/A</v>
      </c>
      <c r="H69" s="86" t="e">
        <f t="shared" si="2"/>
        <v>#N/A</v>
      </c>
      <c r="I69" s="87" t="e">
        <f t="shared" si="3"/>
        <v>#N/A</v>
      </c>
      <c r="J69" s="86" t="e">
        <f t="shared" si="4"/>
        <v>#N/A</v>
      </c>
      <c r="K69" s="86" t="e">
        <f t="shared" si="5"/>
        <v>#N/A</v>
      </c>
      <c r="L69" s="86" t="e">
        <f t="shared" si="6"/>
        <v>#N/A</v>
      </c>
      <c r="M69" s="87" t="e">
        <f t="shared" si="7"/>
        <v>#N/A</v>
      </c>
      <c r="N69" s="15" t="str">
        <f t="shared" si="8"/>
        <v/>
      </c>
      <c r="O69" s="240" t="s">
        <v>303</v>
      </c>
      <c r="P69" s="80"/>
      <c r="Q69" s="80"/>
      <c r="R69" s="80"/>
      <c r="S69" s="80"/>
      <c r="T69" s="80"/>
      <c r="U69" s="70" t="str">
        <f t="shared" si="9"/>
        <v/>
      </c>
      <c r="V69" s="70" t="str">
        <f t="shared" si="10"/>
        <v/>
      </c>
      <c r="W69" s="37" t="str">
        <f t="shared" si="11"/>
        <v/>
      </c>
      <c r="X69" s="38" t="str">
        <f t="shared" si="12"/>
        <v/>
      </c>
      <c r="Y69" s="70" t="str">
        <f t="shared" si="13"/>
        <v/>
      </c>
      <c r="Z69" s="37"/>
      <c r="AA69" s="57"/>
      <c r="AB69" s="81"/>
      <c r="AC69" s="81"/>
      <c r="AD69" s="81"/>
      <c r="AE69" s="81"/>
      <c r="AF69" s="81"/>
      <c r="AG69" s="81"/>
      <c r="AH69" s="81"/>
      <c r="AI69" s="81"/>
    </row>
    <row r="70" spans="1:35" ht="15.75" thickBot="1" x14ac:dyDescent="0.3">
      <c r="A70" s="15">
        <v>58</v>
      </c>
      <c r="B70" s="88"/>
      <c r="C70" s="171"/>
      <c r="D70" s="171"/>
      <c r="E70" s="172"/>
      <c r="F70" s="86" t="e">
        <f t="shared" si="0"/>
        <v>#N/A</v>
      </c>
      <c r="G70" s="86" t="e">
        <f t="shared" si="1"/>
        <v>#N/A</v>
      </c>
      <c r="H70" s="86" t="e">
        <f t="shared" si="2"/>
        <v>#N/A</v>
      </c>
      <c r="I70" s="87" t="e">
        <f t="shared" si="3"/>
        <v>#N/A</v>
      </c>
      <c r="J70" s="86" t="e">
        <f t="shared" si="4"/>
        <v>#N/A</v>
      </c>
      <c r="K70" s="86" t="e">
        <f t="shared" si="5"/>
        <v>#N/A</v>
      </c>
      <c r="L70" s="86" t="e">
        <f t="shared" si="6"/>
        <v>#N/A</v>
      </c>
      <c r="M70" s="87" t="e">
        <f t="shared" si="7"/>
        <v>#N/A</v>
      </c>
      <c r="N70" s="15" t="str">
        <f t="shared" si="8"/>
        <v/>
      </c>
      <c r="O70" s="241" t="s">
        <v>305</v>
      </c>
      <c r="P70" s="80"/>
      <c r="Q70" s="80"/>
      <c r="R70" s="80"/>
      <c r="S70" s="80"/>
      <c r="T70" s="80"/>
      <c r="U70" s="70" t="str">
        <f t="shared" si="9"/>
        <v/>
      </c>
      <c r="V70" s="70" t="str">
        <f t="shared" si="10"/>
        <v/>
      </c>
      <c r="W70" s="37" t="str">
        <f t="shared" si="11"/>
        <v/>
      </c>
      <c r="X70" s="38" t="str">
        <f t="shared" si="12"/>
        <v/>
      </c>
      <c r="Y70" s="70" t="str">
        <f t="shared" si="13"/>
        <v/>
      </c>
      <c r="Z70" s="37"/>
      <c r="AA70" s="57"/>
      <c r="AB70" s="81"/>
      <c r="AC70" s="81"/>
      <c r="AD70" s="81"/>
      <c r="AE70" s="81"/>
      <c r="AF70" s="81"/>
      <c r="AG70" s="81"/>
      <c r="AH70" s="81"/>
      <c r="AI70" s="81"/>
    </row>
    <row r="71" spans="1:35" ht="15.75" thickBot="1" x14ac:dyDescent="0.3">
      <c r="A71" s="15">
        <v>59</v>
      </c>
      <c r="B71" s="88"/>
      <c r="C71" s="171"/>
      <c r="D71" s="171"/>
      <c r="E71" s="172"/>
      <c r="F71" s="86" t="e">
        <f t="shared" si="0"/>
        <v>#N/A</v>
      </c>
      <c r="G71" s="86" t="e">
        <f t="shared" si="1"/>
        <v>#N/A</v>
      </c>
      <c r="H71" s="86" t="e">
        <f t="shared" si="2"/>
        <v>#N/A</v>
      </c>
      <c r="I71" s="87" t="e">
        <f t="shared" si="3"/>
        <v>#N/A</v>
      </c>
      <c r="J71" s="86" t="e">
        <f t="shared" si="4"/>
        <v>#N/A</v>
      </c>
      <c r="K71" s="86" t="e">
        <f t="shared" si="5"/>
        <v>#N/A</v>
      </c>
      <c r="L71" s="86" t="e">
        <f t="shared" si="6"/>
        <v>#N/A</v>
      </c>
      <c r="M71" s="87" t="e">
        <f t="shared" si="7"/>
        <v>#N/A</v>
      </c>
      <c r="N71" s="15" t="str">
        <f t="shared" si="8"/>
        <v/>
      </c>
      <c r="O71" s="71"/>
      <c r="P71" s="80"/>
      <c r="Q71" s="80"/>
      <c r="R71" s="80"/>
      <c r="S71" s="80"/>
      <c r="T71" s="80"/>
      <c r="U71" s="70" t="str">
        <f t="shared" si="9"/>
        <v/>
      </c>
      <c r="V71" s="70" t="str">
        <f t="shared" si="10"/>
        <v/>
      </c>
      <c r="W71" s="37" t="str">
        <f t="shared" si="11"/>
        <v/>
      </c>
      <c r="X71" s="38" t="str">
        <f t="shared" si="12"/>
        <v/>
      </c>
      <c r="Y71" s="70" t="str">
        <f t="shared" si="13"/>
        <v/>
      </c>
      <c r="Z71" s="37"/>
      <c r="AA71" s="57"/>
      <c r="AB71" s="81"/>
      <c r="AC71" s="81"/>
      <c r="AD71" s="81"/>
      <c r="AE71" s="81"/>
      <c r="AF71" s="81"/>
      <c r="AG71" s="81"/>
      <c r="AH71" s="81"/>
      <c r="AI71" s="81"/>
    </row>
    <row r="72" spans="1:35" ht="15.75" thickBot="1" x14ac:dyDescent="0.3">
      <c r="A72" s="15">
        <v>60</v>
      </c>
      <c r="B72" s="88"/>
      <c r="C72" s="171"/>
      <c r="D72" s="171"/>
      <c r="E72" s="172"/>
      <c r="F72" s="86" t="e">
        <f t="shared" si="0"/>
        <v>#N/A</v>
      </c>
      <c r="G72" s="86" t="e">
        <f t="shared" si="1"/>
        <v>#N/A</v>
      </c>
      <c r="H72" s="86" t="e">
        <f t="shared" si="2"/>
        <v>#N/A</v>
      </c>
      <c r="I72" s="87" t="e">
        <f t="shared" si="3"/>
        <v>#N/A</v>
      </c>
      <c r="J72" s="86" t="e">
        <f t="shared" si="4"/>
        <v>#N/A</v>
      </c>
      <c r="K72" s="86" t="e">
        <f t="shared" si="5"/>
        <v>#N/A</v>
      </c>
      <c r="L72" s="86" t="e">
        <f t="shared" si="6"/>
        <v>#N/A</v>
      </c>
      <c r="M72" s="87" t="e">
        <f t="shared" si="7"/>
        <v>#N/A</v>
      </c>
      <c r="N72" s="15" t="str">
        <f t="shared" si="8"/>
        <v/>
      </c>
      <c r="O72" s="9"/>
      <c r="P72" s="80"/>
      <c r="Q72" s="80"/>
      <c r="R72" s="80"/>
      <c r="S72" s="80"/>
      <c r="T72" s="80"/>
      <c r="U72" s="70" t="str">
        <f t="shared" si="9"/>
        <v/>
      </c>
      <c r="V72" s="70" t="str">
        <f t="shared" si="10"/>
        <v/>
      </c>
      <c r="W72" s="37" t="str">
        <f t="shared" si="11"/>
        <v/>
      </c>
      <c r="X72" s="38" t="str">
        <f t="shared" si="12"/>
        <v/>
      </c>
      <c r="Y72" s="70" t="str">
        <f t="shared" si="13"/>
        <v/>
      </c>
      <c r="Z72" s="37"/>
      <c r="AA72" s="57"/>
      <c r="AB72" s="81"/>
      <c r="AC72" s="81"/>
      <c r="AD72" s="81"/>
      <c r="AE72" s="81"/>
      <c r="AF72" s="81"/>
      <c r="AG72" s="81"/>
      <c r="AH72" s="81"/>
      <c r="AI72" s="81"/>
    </row>
    <row r="73" spans="1:35" ht="15.75" thickBot="1" x14ac:dyDescent="0.3">
      <c r="A73" s="15">
        <v>61</v>
      </c>
      <c r="B73" s="88"/>
      <c r="C73" s="171"/>
      <c r="D73" s="171"/>
      <c r="E73" s="172"/>
      <c r="F73" s="86" t="e">
        <f t="shared" si="0"/>
        <v>#N/A</v>
      </c>
      <c r="G73" s="86" t="e">
        <f t="shared" si="1"/>
        <v>#N/A</v>
      </c>
      <c r="H73" s="86" t="e">
        <f t="shared" si="2"/>
        <v>#N/A</v>
      </c>
      <c r="I73" s="87" t="e">
        <f t="shared" si="3"/>
        <v>#N/A</v>
      </c>
      <c r="J73" s="86" t="e">
        <f t="shared" si="4"/>
        <v>#N/A</v>
      </c>
      <c r="K73" s="86" t="e">
        <f t="shared" si="5"/>
        <v>#N/A</v>
      </c>
      <c r="L73" s="86" t="e">
        <f t="shared" si="6"/>
        <v>#N/A</v>
      </c>
      <c r="M73" s="87" t="e">
        <f t="shared" si="7"/>
        <v>#N/A</v>
      </c>
      <c r="N73" s="15" t="str">
        <f t="shared" si="8"/>
        <v/>
      </c>
      <c r="O73" s="9" t="s">
        <v>319</v>
      </c>
      <c r="P73" s="80"/>
      <c r="Q73" s="80"/>
      <c r="R73" s="80"/>
      <c r="S73" s="80"/>
      <c r="T73" s="80"/>
      <c r="U73" s="70" t="str">
        <f t="shared" si="9"/>
        <v/>
      </c>
      <c r="V73" s="70" t="str">
        <f t="shared" si="10"/>
        <v/>
      </c>
      <c r="W73" s="37" t="str">
        <f t="shared" si="11"/>
        <v/>
      </c>
      <c r="X73" s="38" t="str">
        <f t="shared" si="12"/>
        <v/>
      </c>
      <c r="Y73" s="70" t="str">
        <f t="shared" si="13"/>
        <v/>
      </c>
      <c r="Z73" s="37"/>
      <c r="AA73" s="57"/>
      <c r="AB73" s="81"/>
      <c r="AC73" s="81"/>
      <c r="AD73" s="81"/>
      <c r="AE73" s="81"/>
      <c r="AF73" s="81"/>
      <c r="AG73" s="81"/>
      <c r="AH73" s="81"/>
      <c r="AI73" s="81"/>
    </row>
    <row r="74" spans="1:35" ht="15.75" thickBot="1" x14ac:dyDescent="0.3">
      <c r="A74" s="15">
        <v>62</v>
      </c>
      <c r="B74" s="88"/>
      <c r="C74" s="171"/>
      <c r="D74" s="171"/>
      <c r="E74" s="172"/>
      <c r="F74" s="86" t="e">
        <f t="shared" si="0"/>
        <v>#N/A</v>
      </c>
      <c r="G74" s="86" t="e">
        <f t="shared" si="1"/>
        <v>#N/A</v>
      </c>
      <c r="H74" s="86" t="e">
        <f t="shared" si="2"/>
        <v>#N/A</v>
      </c>
      <c r="I74" s="87" t="e">
        <f t="shared" si="3"/>
        <v>#N/A</v>
      </c>
      <c r="J74" s="86" t="e">
        <f t="shared" si="4"/>
        <v>#N/A</v>
      </c>
      <c r="K74" s="86" t="e">
        <f t="shared" si="5"/>
        <v>#N/A</v>
      </c>
      <c r="L74" s="86" t="e">
        <f t="shared" si="6"/>
        <v>#N/A</v>
      </c>
      <c r="M74" s="87" t="e">
        <f t="shared" si="7"/>
        <v>#N/A</v>
      </c>
      <c r="N74" s="15" t="str">
        <f t="shared" si="8"/>
        <v/>
      </c>
      <c r="O74" s="9" t="s">
        <v>0</v>
      </c>
      <c r="P74" s="80"/>
      <c r="Q74" s="80"/>
      <c r="R74" s="80"/>
      <c r="S74" s="80"/>
      <c r="T74" s="80"/>
      <c r="U74" s="70" t="str">
        <f t="shared" si="9"/>
        <v/>
      </c>
      <c r="V74" s="70" t="str">
        <f t="shared" si="10"/>
        <v/>
      </c>
      <c r="W74" s="37" t="str">
        <f t="shared" si="11"/>
        <v/>
      </c>
      <c r="X74" s="38" t="str">
        <f t="shared" si="12"/>
        <v/>
      </c>
      <c r="Y74" s="70" t="str">
        <f t="shared" si="13"/>
        <v/>
      </c>
      <c r="Z74" s="37"/>
      <c r="AA74" s="57"/>
      <c r="AB74" s="81"/>
      <c r="AC74" s="81"/>
      <c r="AD74" s="81"/>
      <c r="AE74" s="81"/>
      <c r="AF74" s="81"/>
      <c r="AG74" s="81"/>
      <c r="AH74" s="81"/>
      <c r="AI74" s="81"/>
    </row>
    <row r="75" spans="1:35" ht="15.75" thickBot="1" x14ac:dyDescent="0.3">
      <c r="A75" s="15">
        <v>63</v>
      </c>
      <c r="B75" s="88"/>
      <c r="C75" s="171"/>
      <c r="D75" s="171"/>
      <c r="E75" s="172"/>
      <c r="F75" s="86" t="e">
        <f t="shared" si="0"/>
        <v>#N/A</v>
      </c>
      <c r="G75" s="86" t="e">
        <f t="shared" si="1"/>
        <v>#N/A</v>
      </c>
      <c r="H75" s="86" t="e">
        <f t="shared" si="2"/>
        <v>#N/A</v>
      </c>
      <c r="I75" s="87" t="e">
        <f t="shared" si="3"/>
        <v>#N/A</v>
      </c>
      <c r="J75" s="86" t="e">
        <f t="shared" si="4"/>
        <v>#N/A</v>
      </c>
      <c r="K75" s="86" t="e">
        <f t="shared" si="5"/>
        <v>#N/A</v>
      </c>
      <c r="L75" s="86" t="e">
        <f t="shared" si="6"/>
        <v>#N/A</v>
      </c>
      <c r="M75" s="87" t="e">
        <f t="shared" si="7"/>
        <v>#N/A</v>
      </c>
      <c r="N75" s="15" t="str">
        <f t="shared" si="8"/>
        <v/>
      </c>
      <c r="O75" s="71"/>
      <c r="P75" s="80"/>
      <c r="Q75" s="80"/>
      <c r="R75" s="80"/>
      <c r="S75" s="80"/>
      <c r="T75" s="80"/>
      <c r="U75" s="70" t="str">
        <f t="shared" si="9"/>
        <v/>
      </c>
      <c r="V75" s="70" t="str">
        <f t="shared" si="10"/>
        <v/>
      </c>
      <c r="W75" s="37" t="str">
        <f t="shared" si="11"/>
        <v/>
      </c>
      <c r="X75" s="38" t="str">
        <f t="shared" si="12"/>
        <v/>
      </c>
      <c r="Y75" s="70" t="str">
        <f t="shared" si="13"/>
        <v/>
      </c>
      <c r="Z75" s="37"/>
      <c r="AA75" s="57"/>
      <c r="AB75" s="81"/>
      <c r="AC75" s="81"/>
      <c r="AD75" s="81"/>
      <c r="AE75" s="81"/>
      <c r="AF75" s="81"/>
      <c r="AG75" s="81"/>
      <c r="AH75" s="81"/>
      <c r="AI75" s="81"/>
    </row>
    <row r="76" spans="1:35" ht="15.75" thickBot="1" x14ac:dyDescent="0.3">
      <c r="A76" s="15">
        <v>64</v>
      </c>
      <c r="B76" s="88"/>
      <c r="C76" s="171"/>
      <c r="D76" s="171"/>
      <c r="E76" s="172"/>
      <c r="F76" s="86" t="e">
        <f t="shared" si="0"/>
        <v>#N/A</v>
      </c>
      <c r="G76" s="86" t="e">
        <f t="shared" si="1"/>
        <v>#N/A</v>
      </c>
      <c r="H76" s="86" t="e">
        <f t="shared" si="2"/>
        <v>#N/A</v>
      </c>
      <c r="I76" s="87" t="e">
        <f t="shared" si="3"/>
        <v>#N/A</v>
      </c>
      <c r="J76" s="86" t="e">
        <f t="shared" si="4"/>
        <v>#N/A</v>
      </c>
      <c r="K76" s="86" t="e">
        <f t="shared" si="5"/>
        <v>#N/A</v>
      </c>
      <c r="L76" s="86" t="e">
        <f t="shared" si="6"/>
        <v>#N/A</v>
      </c>
      <c r="M76" s="87" t="e">
        <f t="shared" si="7"/>
        <v>#N/A</v>
      </c>
      <c r="N76" s="15" t="str">
        <f t="shared" si="8"/>
        <v/>
      </c>
      <c r="O76" s="79"/>
      <c r="P76" s="80"/>
      <c r="Q76" s="80"/>
      <c r="R76" s="80"/>
      <c r="S76" s="80"/>
      <c r="T76" s="80"/>
      <c r="U76" s="70" t="str">
        <f t="shared" si="9"/>
        <v/>
      </c>
      <c r="V76" s="70" t="str">
        <f t="shared" si="10"/>
        <v/>
      </c>
      <c r="W76" s="37" t="str">
        <f t="shared" si="11"/>
        <v/>
      </c>
      <c r="X76" s="38" t="str">
        <f t="shared" si="12"/>
        <v/>
      </c>
      <c r="Y76" s="70" t="str">
        <f t="shared" si="13"/>
        <v/>
      </c>
      <c r="Z76" s="37"/>
      <c r="AA76" s="57"/>
      <c r="AB76" s="81"/>
      <c r="AC76" s="81"/>
      <c r="AD76" s="81"/>
      <c r="AE76" s="81"/>
      <c r="AF76" s="81"/>
      <c r="AG76" s="81"/>
      <c r="AH76" s="81"/>
      <c r="AI76" s="81"/>
    </row>
    <row r="77" spans="1:35" ht="15.75" thickBot="1" x14ac:dyDescent="0.3">
      <c r="A77" s="15">
        <v>65</v>
      </c>
      <c r="B77" s="88"/>
      <c r="C77" s="171"/>
      <c r="D77" s="171"/>
      <c r="E77" s="172"/>
      <c r="F77" s="86" t="e">
        <f t="shared" si="0"/>
        <v>#N/A</v>
      </c>
      <c r="G77" s="86" t="e">
        <f t="shared" si="1"/>
        <v>#N/A</v>
      </c>
      <c r="H77" s="86" t="e">
        <f t="shared" si="2"/>
        <v>#N/A</v>
      </c>
      <c r="I77" s="87" t="e">
        <f t="shared" si="3"/>
        <v>#N/A</v>
      </c>
      <c r="J77" s="86" t="e">
        <f t="shared" si="4"/>
        <v>#N/A</v>
      </c>
      <c r="K77" s="86" t="e">
        <f t="shared" si="5"/>
        <v>#N/A</v>
      </c>
      <c r="L77" s="86" t="e">
        <f t="shared" si="6"/>
        <v>#N/A</v>
      </c>
      <c r="M77" s="87" t="e">
        <f t="shared" si="7"/>
        <v>#N/A</v>
      </c>
      <c r="N77" s="15" t="str">
        <f t="shared" si="8"/>
        <v/>
      </c>
      <c r="O77" s="80"/>
      <c r="P77" s="80"/>
      <c r="Q77" s="80"/>
      <c r="R77" s="80"/>
      <c r="S77" s="80"/>
      <c r="T77" s="80"/>
      <c r="U77" s="70" t="str">
        <f t="shared" si="9"/>
        <v/>
      </c>
      <c r="V77" s="70" t="str">
        <f t="shared" si="10"/>
        <v/>
      </c>
      <c r="W77" s="37" t="str">
        <f t="shared" si="11"/>
        <v/>
      </c>
      <c r="X77" s="38" t="str">
        <f t="shared" si="12"/>
        <v/>
      </c>
      <c r="Y77" s="70" t="str">
        <f t="shared" si="13"/>
        <v/>
      </c>
      <c r="Z77" s="37"/>
      <c r="AA77" s="57"/>
      <c r="AB77" s="81"/>
      <c r="AC77" s="81"/>
      <c r="AD77" s="81"/>
      <c r="AE77" s="81"/>
      <c r="AF77" s="81"/>
      <c r="AG77" s="81"/>
      <c r="AH77" s="81"/>
      <c r="AI77" s="81"/>
    </row>
    <row r="78" spans="1:35" ht="15.75" thickBot="1" x14ac:dyDescent="0.3">
      <c r="A78" s="15">
        <v>66</v>
      </c>
      <c r="B78" s="88"/>
      <c r="C78" s="171"/>
      <c r="D78" s="171"/>
      <c r="E78" s="172"/>
      <c r="F78" s="86" t="e">
        <f t="shared" ref="F78:F112" si="14">IF(AND(ISNUMBER(C78),ISNUMBER(D78),D78&gt;=0,ISNUMBER(E78),E78&gt;=2),IF(E78=TRUNC(E78+0.5),C78,NA()),NA())</f>
        <v>#N/A</v>
      </c>
      <c r="G78" s="86" t="e">
        <f t="shared" ref="G78:G112" si="15">IF(ISNUMBER(F78),$E$8,NA())</f>
        <v>#N/A</v>
      </c>
      <c r="H78" s="86" t="e">
        <f t="shared" ref="H78:H112" si="16">IF(ISNUMBER(F78),$E$8-3*$E$9/SQRT(E78),NA())</f>
        <v>#N/A</v>
      </c>
      <c r="I78" s="87" t="e">
        <f t="shared" ref="I78:I112" si="17">IF(ISNUMBER(F78),$E$8+3*$E$9/SQRT(E78),NA())</f>
        <v>#N/A</v>
      </c>
      <c r="J78" s="86" t="e">
        <f t="shared" ref="J78:J112" si="18">IF(ISNUMBER(F78),D78,NA())</f>
        <v>#N/A</v>
      </c>
      <c r="K78" s="86" t="e">
        <f t="shared" ref="K78:K112" si="19">IF(ISNUMBER(J78),$E$9*W78,NA())</f>
        <v>#N/A</v>
      </c>
      <c r="L78" s="86" t="e">
        <f t="shared" ref="L78:L112" si="20">IF(AND(ISNUMBER(J78),$Q$56&lt;&gt;"Exact - No LCL"),IF($Q$56="3 SD",MAX(0,$E$9*(W78-3*SQRT(1-W78^2))),$E$9*SQRT(CHIINV(NORMDIST(3,0,1,TRUE),E78-1)/(E78-1))),NA())</f>
        <v>#N/A</v>
      </c>
      <c r="M78" s="87" t="e">
        <f t="shared" ref="M78:M112" si="21">IF(ISNUMBER(J78),IF($Q$56="3 SD",MAX(0,$E$9*(W78+3*SQRT(1-W78^2))),$E$9 * SQRT(CHIINV(NORMDIST(-3,0,1,TRUE),E78-1) / (E78-1) )),NA())</f>
        <v>#N/A</v>
      </c>
      <c r="N78" s="15" t="str">
        <f t="shared" ref="N78:N112" si="22">IF(ISNUMBER(F78),A78,"")</f>
        <v/>
      </c>
      <c r="O78" s="71"/>
      <c r="P78" s="80"/>
      <c r="Q78" s="80"/>
      <c r="R78" s="80"/>
      <c r="S78" s="80"/>
      <c r="T78" s="80"/>
      <c r="U78" s="70" t="str">
        <f t="shared" ref="U78:U112" si="23">IF(ISNUMBER(F78),E78,"")</f>
        <v/>
      </c>
      <c r="V78" s="70" t="str">
        <f t="shared" ref="V78:V112" si="24">IF(ISNUMBER(F78),F78,"")</f>
        <v/>
      </c>
      <c r="W78" s="37" t="str">
        <f t="shared" ref="W78:W112" si="25">IF(ISNUMBER(F78),EXP(LN(SQRT(2/(E78-1))) + GAMMALN(E78/2) - GAMMALN((E78-1)/2)),"")</f>
        <v/>
      </c>
      <c r="X78" s="38" t="str">
        <f t="shared" ref="X78:X112" si="26">IF(ISNUMBER(F78),E78-1,"")</f>
        <v/>
      </c>
      <c r="Y78" s="70" t="str">
        <f t="shared" ref="Y78:Y112" si="27">IF(ISNUMBER(F78),D78*D78,"")</f>
        <v/>
      </c>
      <c r="Z78" s="37"/>
      <c r="AA78" s="57"/>
      <c r="AB78" s="81"/>
      <c r="AC78" s="81"/>
      <c r="AD78" s="81"/>
      <c r="AE78" s="81"/>
      <c r="AF78" s="81"/>
      <c r="AG78" s="81"/>
      <c r="AH78" s="81"/>
      <c r="AI78" s="81"/>
    </row>
    <row r="79" spans="1:35" ht="15.75" thickBot="1" x14ac:dyDescent="0.3">
      <c r="A79" s="15">
        <v>67</v>
      </c>
      <c r="B79" s="88"/>
      <c r="C79" s="171"/>
      <c r="D79" s="171"/>
      <c r="E79" s="172"/>
      <c r="F79" s="86" t="e">
        <f t="shared" si="14"/>
        <v>#N/A</v>
      </c>
      <c r="G79" s="86" t="e">
        <f t="shared" si="15"/>
        <v>#N/A</v>
      </c>
      <c r="H79" s="86" t="e">
        <f t="shared" si="16"/>
        <v>#N/A</v>
      </c>
      <c r="I79" s="87" t="e">
        <f t="shared" si="17"/>
        <v>#N/A</v>
      </c>
      <c r="J79" s="86" t="e">
        <f t="shared" si="18"/>
        <v>#N/A</v>
      </c>
      <c r="K79" s="86" t="e">
        <f t="shared" si="19"/>
        <v>#N/A</v>
      </c>
      <c r="L79" s="86" t="e">
        <f t="shared" si="20"/>
        <v>#N/A</v>
      </c>
      <c r="M79" s="87" t="e">
        <f t="shared" si="21"/>
        <v>#N/A</v>
      </c>
      <c r="N79" s="15" t="str">
        <f t="shared" si="22"/>
        <v/>
      </c>
      <c r="O79" s="71"/>
      <c r="P79" s="80"/>
      <c r="Q79" s="80"/>
      <c r="R79" s="80"/>
      <c r="S79" s="80"/>
      <c r="T79" s="80"/>
      <c r="U79" s="70" t="str">
        <f t="shared" si="23"/>
        <v/>
      </c>
      <c r="V79" s="70" t="str">
        <f t="shared" si="24"/>
        <v/>
      </c>
      <c r="W79" s="37" t="str">
        <f t="shared" si="25"/>
        <v/>
      </c>
      <c r="X79" s="38" t="str">
        <f t="shared" si="26"/>
        <v/>
      </c>
      <c r="Y79" s="70" t="str">
        <f t="shared" si="27"/>
        <v/>
      </c>
      <c r="Z79" s="37"/>
      <c r="AA79" s="57"/>
      <c r="AB79" s="81"/>
      <c r="AC79" s="81"/>
      <c r="AD79" s="81"/>
      <c r="AE79" s="81"/>
      <c r="AF79" s="81"/>
      <c r="AG79" s="81"/>
      <c r="AH79" s="81"/>
      <c r="AI79" s="81"/>
    </row>
    <row r="80" spans="1:35" ht="15.75" thickBot="1" x14ac:dyDescent="0.3">
      <c r="A80" s="15">
        <v>68</v>
      </c>
      <c r="B80" s="88"/>
      <c r="C80" s="171"/>
      <c r="D80" s="171"/>
      <c r="E80" s="172"/>
      <c r="F80" s="86" t="e">
        <f t="shared" si="14"/>
        <v>#N/A</v>
      </c>
      <c r="G80" s="86" t="e">
        <f t="shared" si="15"/>
        <v>#N/A</v>
      </c>
      <c r="H80" s="86" t="e">
        <f t="shared" si="16"/>
        <v>#N/A</v>
      </c>
      <c r="I80" s="87" t="e">
        <f t="shared" si="17"/>
        <v>#N/A</v>
      </c>
      <c r="J80" s="86" t="e">
        <f t="shared" si="18"/>
        <v>#N/A</v>
      </c>
      <c r="K80" s="86" t="e">
        <f t="shared" si="19"/>
        <v>#N/A</v>
      </c>
      <c r="L80" s="86" t="e">
        <f t="shared" si="20"/>
        <v>#N/A</v>
      </c>
      <c r="M80" s="87" t="e">
        <f t="shared" si="21"/>
        <v>#N/A</v>
      </c>
      <c r="N80" s="15" t="str">
        <f t="shared" si="22"/>
        <v/>
      </c>
      <c r="O80" s="71"/>
      <c r="P80" s="80"/>
      <c r="Q80" s="80"/>
      <c r="R80" s="80"/>
      <c r="S80" s="80"/>
      <c r="T80" s="80"/>
      <c r="U80" s="70" t="str">
        <f t="shared" si="23"/>
        <v/>
      </c>
      <c r="V80" s="70" t="str">
        <f t="shared" si="24"/>
        <v/>
      </c>
      <c r="W80" s="37" t="str">
        <f t="shared" si="25"/>
        <v/>
      </c>
      <c r="X80" s="38" t="str">
        <f t="shared" si="26"/>
        <v/>
      </c>
      <c r="Y80" s="70" t="str">
        <f t="shared" si="27"/>
        <v/>
      </c>
      <c r="Z80" s="37"/>
      <c r="AA80" s="57"/>
      <c r="AB80" s="81"/>
      <c r="AC80" s="81"/>
      <c r="AD80" s="81"/>
      <c r="AE80" s="81"/>
      <c r="AF80" s="81"/>
      <c r="AG80" s="81"/>
      <c r="AH80" s="81"/>
      <c r="AI80" s="81"/>
    </row>
    <row r="81" spans="1:35" ht="15.75" thickBot="1" x14ac:dyDescent="0.3">
      <c r="A81" s="15">
        <v>69</v>
      </c>
      <c r="B81" s="88"/>
      <c r="C81" s="171"/>
      <c r="D81" s="171"/>
      <c r="E81" s="172"/>
      <c r="F81" s="86" t="e">
        <f t="shared" si="14"/>
        <v>#N/A</v>
      </c>
      <c r="G81" s="86" t="e">
        <f t="shared" si="15"/>
        <v>#N/A</v>
      </c>
      <c r="H81" s="86" t="e">
        <f t="shared" si="16"/>
        <v>#N/A</v>
      </c>
      <c r="I81" s="87" t="e">
        <f t="shared" si="17"/>
        <v>#N/A</v>
      </c>
      <c r="J81" s="86" t="e">
        <f t="shared" si="18"/>
        <v>#N/A</v>
      </c>
      <c r="K81" s="86" t="e">
        <f t="shared" si="19"/>
        <v>#N/A</v>
      </c>
      <c r="L81" s="86" t="e">
        <f t="shared" si="20"/>
        <v>#N/A</v>
      </c>
      <c r="M81" s="87" t="e">
        <f t="shared" si="21"/>
        <v>#N/A</v>
      </c>
      <c r="N81" s="15" t="str">
        <f t="shared" si="22"/>
        <v/>
      </c>
      <c r="O81" s="71"/>
      <c r="P81" s="80"/>
      <c r="Q81" s="80"/>
      <c r="R81" s="80"/>
      <c r="S81" s="80"/>
      <c r="T81" s="80"/>
      <c r="U81" s="70" t="str">
        <f t="shared" si="23"/>
        <v/>
      </c>
      <c r="V81" s="70" t="str">
        <f t="shared" si="24"/>
        <v/>
      </c>
      <c r="W81" s="37" t="str">
        <f t="shared" si="25"/>
        <v/>
      </c>
      <c r="X81" s="38" t="str">
        <f t="shared" si="26"/>
        <v/>
      </c>
      <c r="Y81" s="70" t="str">
        <f t="shared" si="27"/>
        <v/>
      </c>
      <c r="Z81" s="37"/>
      <c r="AA81" s="57"/>
      <c r="AB81" s="81"/>
      <c r="AC81" s="81"/>
      <c r="AD81" s="81"/>
      <c r="AE81" s="81"/>
      <c r="AF81" s="81"/>
      <c r="AG81" s="81"/>
      <c r="AH81" s="81"/>
      <c r="AI81" s="81"/>
    </row>
    <row r="82" spans="1:35" ht="15.75" thickBot="1" x14ac:dyDescent="0.3">
      <c r="A82" s="15">
        <v>70</v>
      </c>
      <c r="B82" s="88"/>
      <c r="C82" s="171"/>
      <c r="D82" s="171"/>
      <c r="E82" s="172"/>
      <c r="F82" s="86" t="e">
        <f t="shared" si="14"/>
        <v>#N/A</v>
      </c>
      <c r="G82" s="86" t="e">
        <f t="shared" si="15"/>
        <v>#N/A</v>
      </c>
      <c r="H82" s="86" t="e">
        <f t="shared" si="16"/>
        <v>#N/A</v>
      </c>
      <c r="I82" s="87" t="e">
        <f t="shared" si="17"/>
        <v>#N/A</v>
      </c>
      <c r="J82" s="86" t="e">
        <f t="shared" si="18"/>
        <v>#N/A</v>
      </c>
      <c r="K82" s="86" t="e">
        <f t="shared" si="19"/>
        <v>#N/A</v>
      </c>
      <c r="L82" s="86" t="e">
        <f t="shared" si="20"/>
        <v>#N/A</v>
      </c>
      <c r="M82" s="87" t="e">
        <f t="shared" si="21"/>
        <v>#N/A</v>
      </c>
      <c r="N82" s="15" t="str">
        <f t="shared" si="22"/>
        <v/>
      </c>
      <c r="O82" s="71"/>
      <c r="P82" s="80"/>
      <c r="Q82" s="80"/>
      <c r="R82" s="80"/>
      <c r="S82" s="80"/>
      <c r="T82" s="80"/>
      <c r="U82" s="70" t="str">
        <f t="shared" si="23"/>
        <v/>
      </c>
      <c r="V82" s="70" t="str">
        <f t="shared" si="24"/>
        <v/>
      </c>
      <c r="W82" s="37" t="str">
        <f t="shared" si="25"/>
        <v/>
      </c>
      <c r="X82" s="38" t="str">
        <f t="shared" si="26"/>
        <v/>
      </c>
      <c r="Y82" s="70" t="str">
        <f t="shared" si="27"/>
        <v/>
      </c>
      <c r="Z82" s="37"/>
      <c r="AA82" s="57"/>
      <c r="AB82" s="81"/>
      <c r="AC82" s="81"/>
      <c r="AD82" s="81"/>
      <c r="AE82" s="81"/>
      <c r="AF82" s="81"/>
      <c r="AG82" s="81"/>
      <c r="AH82" s="81"/>
      <c r="AI82" s="81"/>
    </row>
    <row r="83" spans="1:35" ht="15.75" thickBot="1" x14ac:dyDescent="0.3">
      <c r="A83" s="15">
        <v>71</v>
      </c>
      <c r="B83" s="88"/>
      <c r="C83" s="171"/>
      <c r="D83" s="171"/>
      <c r="E83" s="172"/>
      <c r="F83" s="86" t="e">
        <f t="shared" si="14"/>
        <v>#N/A</v>
      </c>
      <c r="G83" s="86" t="e">
        <f t="shared" si="15"/>
        <v>#N/A</v>
      </c>
      <c r="H83" s="86" t="e">
        <f t="shared" si="16"/>
        <v>#N/A</v>
      </c>
      <c r="I83" s="87" t="e">
        <f t="shared" si="17"/>
        <v>#N/A</v>
      </c>
      <c r="J83" s="86" t="e">
        <f t="shared" si="18"/>
        <v>#N/A</v>
      </c>
      <c r="K83" s="86" t="e">
        <f t="shared" si="19"/>
        <v>#N/A</v>
      </c>
      <c r="L83" s="86" t="e">
        <f t="shared" si="20"/>
        <v>#N/A</v>
      </c>
      <c r="M83" s="87" t="e">
        <f t="shared" si="21"/>
        <v>#N/A</v>
      </c>
      <c r="N83" s="15" t="str">
        <f t="shared" si="22"/>
        <v/>
      </c>
      <c r="O83" s="71"/>
      <c r="P83" s="80"/>
      <c r="Q83" s="80"/>
      <c r="R83" s="80"/>
      <c r="S83" s="80"/>
      <c r="T83" s="80"/>
      <c r="U83" s="70" t="str">
        <f t="shared" si="23"/>
        <v/>
      </c>
      <c r="V83" s="70" t="str">
        <f t="shared" si="24"/>
        <v/>
      </c>
      <c r="W83" s="37" t="str">
        <f t="shared" si="25"/>
        <v/>
      </c>
      <c r="X83" s="38" t="str">
        <f t="shared" si="26"/>
        <v/>
      </c>
      <c r="Y83" s="70" t="str">
        <f t="shared" si="27"/>
        <v/>
      </c>
      <c r="Z83" s="37"/>
      <c r="AA83" s="57"/>
      <c r="AB83" s="81"/>
      <c r="AC83" s="81"/>
      <c r="AD83" s="81"/>
      <c r="AE83" s="81"/>
      <c r="AF83" s="81"/>
      <c r="AG83" s="81"/>
      <c r="AH83" s="81"/>
      <c r="AI83" s="81"/>
    </row>
    <row r="84" spans="1:35" ht="15.75" thickBot="1" x14ac:dyDescent="0.3">
      <c r="A84" s="15">
        <v>72</v>
      </c>
      <c r="B84" s="88"/>
      <c r="C84" s="171"/>
      <c r="D84" s="171"/>
      <c r="E84" s="172"/>
      <c r="F84" s="86" t="e">
        <f t="shared" si="14"/>
        <v>#N/A</v>
      </c>
      <c r="G84" s="86" t="e">
        <f t="shared" si="15"/>
        <v>#N/A</v>
      </c>
      <c r="H84" s="86" t="e">
        <f t="shared" si="16"/>
        <v>#N/A</v>
      </c>
      <c r="I84" s="87" t="e">
        <f t="shared" si="17"/>
        <v>#N/A</v>
      </c>
      <c r="J84" s="86" t="e">
        <f t="shared" si="18"/>
        <v>#N/A</v>
      </c>
      <c r="K84" s="86" t="e">
        <f t="shared" si="19"/>
        <v>#N/A</v>
      </c>
      <c r="L84" s="86" t="e">
        <f t="shared" si="20"/>
        <v>#N/A</v>
      </c>
      <c r="M84" s="87" t="e">
        <f t="shared" si="21"/>
        <v>#N/A</v>
      </c>
      <c r="N84" s="15" t="str">
        <f t="shared" si="22"/>
        <v/>
      </c>
      <c r="O84" s="71"/>
      <c r="P84" s="80"/>
      <c r="Q84" s="80"/>
      <c r="R84" s="80"/>
      <c r="S84" s="80"/>
      <c r="T84" s="80"/>
      <c r="U84" s="70" t="str">
        <f t="shared" si="23"/>
        <v/>
      </c>
      <c r="V84" s="70" t="str">
        <f t="shared" si="24"/>
        <v/>
      </c>
      <c r="W84" s="37" t="str">
        <f t="shared" si="25"/>
        <v/>
      </c>
      <c r="X84" s="38" t="str">
        <f t="shared" si="26"/>
        <v/>
      </c>
      <c r="Y84" s="70" t="str">
        <f t="shared" si="27"/>
        <v/>
      </c>
      <c r="Z84" s="37"/>
      <c r="AA84" s="57"/>
      <c r="AB84" s="81"/>
      <c r="AC84" s="81"/>
      <c r="AD84" s="81"/>
      <c r="AE84" s="81"/>
      <c r="AF84" s="81"/>
      <c r="AG84" s="81"/>
      <c r="AH84" s="81"/>
      <c r="AI84" s="81"/>
    </row>
    <row r="85" spans="1:35" ht="15.75" thickBot="1" x14ac:dyDescent="0.3">
      <c r="A85" s="15">
        <v>73</v>
      </c>
      <c r="B85" s="88"/>
      <c r="C85" s="171"/>
      <c r="D85" s="171"/>
      <c r="E85" s="172"/>
      <c r="F85" s="86" t="e">
        <f t="shared" si="14"/>
        <v>#N/A</v>
      </c>
      <c r="G85" s="86" t="e">
        <f t="shared" si="15"/>
        <v>#N/A</v>
      </c>
      <c r="H85" s="86" t="e">
        <f t="shared" si="16"/>
        <v>#N/A</v>
      </c>
      <c r="I85" s="87" t="e">
        <f t="shared" si="17"/>
        <v>#N/A</v>
      </c>
      <c r="J85" s="86" t="e">
        <f t="shared" si="18"/>
        <v>#N/A</v>
      </c>
      <c r="K85" s="86" t="e">
        <f t="shared" si="19"/>
        <v>#N/A</v>
      </c>
      <c r="L85" s="86" t="e">
        <f t="shared" si="20"/>
        <v>#N/A</v>
      </c>
      <c r="M85" s="87" t="e">
        <f t="shared" si="21"/>
        <v>#N/A</v>
      </c>
      <c r="N85" s="15" t="str">
        <f t="shared" si="22"/>
        <v/>
      </c>
      <c r="O85" s="71"/>
      <c r="P85" s="80"/>
      <c r="Q85" s="80"/>
      <c r="R85" s="80"/>
      <c r="S85" s="80"/>
      <c r="T85" s="80"/>
      <c r="U85" s="70" t="str">
        <f t="shared" si="23"/>
        <v/>
      </c>
      <c r="V85" s="70" t="str">
        <f t="shared" si="24"/>
        <v/>
      </c>
      <c r="W85" s="37" t="str">
        <f t="shared" si="25"/>
        <v/>
      </c>
      <c r="X85" s="38" t="str">
        <f t="shared" si="26"/>
        <v/>
      </c>
      <c r="Y85" s="70" t="str">
        <f t="shared" si="27"/>
        <v/>
      </c>
      <c r="Z85" s="37"/>
      <c r="AA85" s="57"/>
      <c r="AB85" s="81"/>
      <c r="AC85" s="81"/>
      <c r="AD85" s="81"/>
      <c r="AE85" s="81"/>
      <c r="AF85" s="81"/>
      <c r="AG85" s="81"/>
      <c r="AH85" s="81"/>
      <c r="AI85" s="81"/>
    </row>
    <row r="86" spans="1:35" ht="15.75" thickBot="1" x14ac:dyDescent="0.3">
      <c r="A86" s="15">
        <v>74</v>
      </c>
      <c r="B86" s="88"/>
      <c r="C86" s="171"/>
      <c r="D86" s="171"/>
      <c r="E86" s="172"/>
      <c r="F86" s="86" t="e">
        <f t="shared" si="14"/>
        <v>#N/A</v>
      </c>
      <c r="G86" s="86" t="e">
        <f t="shared" si="15"/>
        <v>#N/A</v>
      </c>
      <c r="H86" s="86" t="e">
        <f t="shared" si="16"/>
        <v>#N/A</v>
      </c>
      <c r="I86" s="87" t="e">
        <f t="shared" si="17"/>
        <v>#N/A</v>
      </c>
      <c r="J86" s="86" t="e">
        <f t="shared" si="18"/>
        <v>#N/A</v>
      </c>
      <c r="K86" s="86" t="e">
        <f t="shared" si="19"/>
        <v>#N/A</v>
      </c>
      <c r="L86" s="86" t="e">
        <f t="shared" si="20"/>
        <v>#N/A</v>
      </c>
      <c r="M86" s="87" t="e">
        <f t="shared" si="21"/>
        <v>#N/A</v>
      </c>
      <c r="N86" s="15" t="str">
        <f t="shared" si="22"/>
        <v/>
      </c>
      <c r="O86" s="71"/>
      <c r="P86" s="80"/>
      <c r="Q86" s="80"/>
      <c r="R86" s="80"/>
      <c r="S86" s="80"/>
      <c r="T86" s="80"/>
      <c r="U86" s="70" t="str">
        <f t="shared" si="23"/>
        <v/>
      </c>
      <c r="V86" s="70" t="str">
        <f t="shared" si="24"/>
        <v/>
      </c>
      <c r="W86" s="37" t="str">
        <f t="shared" si="25"/>
        <v/>
      </c>
      <c r="X86" s="38" t="str">
        <f t="shared" si="26"/>
        <v/>
      </c>
      <c r="Y86" s="70" t="str">
        <f t="shared" si="27"/>
        <v/>
      </c>
      <c r="Z86" s="37"/>
      <c r="AA86" s="57"/>
      <c r="AB86" s="81"/>
      <c r="AC86" s="81"/>
      <c r="AD86" s="81"/>
      <c r="AE86" s="81"/>
      <c r="AF86" s="81"/>
      <c r="AG86" s="81"/>
      <c r="AH86" s="81"/>
      <c r="AI86" s="81"/>
    </row>
    <row r="87" spans="1:35" ht="15.75" thickBot="1" x14ac:dyDescent="0.3">
      <c r="A87" s="15">
        <v>75</v>
      </c>
      <c r="B87" s="88"/>
      <c r="C87" s="171"/>
      <c r="D87" s="171"/>
      <c r="E87" s="172"/>
      <c r="F87" s="86" t="e">
        <f t="shared" si="14"/>
        <v>#N/A</v>
      </c>
      <c r="G87" s="86" t="e">
        <f t="shared" si="15"/>
        <v>#N/A</v>
      </c>
      <c r="H87" s="86" t="e">
        <f t="shared" si="16"/>
        <v>#N/A</v>
      </c>
      <c r="I87" s="87" t="e">
        <f t="shared" si="17"/>
        <v>#N/A</v>
      </c>
      <c r="J87" s="86" t="e">
        <f t="shared" si="18"/>
        <v>#N/A</v>
      </c>
      <c r="K87" s="86" t="e">
        <f t="shared" si="19"/>
        <v>#N/A</v>
      </c>
      <c r="L87" s="86" t="e">
        <f t="shared" si="20"/>
        <v>#N/A</v>
      </c>
      <c r="M87" s="87" t="e">
        <f t="shared" si="21"/>
        <v>#N/A</v>
      </c>
      <c r="N87" s="15" t="str">
        <f t="shared" si="22"/>
        <v/>
      </c>
      <c r="O87" s="71"/>
      <c r="P87" s="80"/>
      <c r="Q87" s="80"/>
      <c r="R87" s="80"/>
      <c r="S87" s="80"/>
      <c r="T87" s="80"/>
      <c r="U87" s="70" t="str">
        <f t="shared" si="23"/>
        <v/>
      </c>
      <c r="V87" s="70" t="str">
        <f t="shared" si="24"/>
        <v/>
      </c>
      <c r="W87" s="37" t="str">
        <f t="shared" si="25"/>
        <v/>
      </c>
      <c r="X87" s="38" t="str">
        <f t="shared" si="26"/>
        <v/>
      </c>
      <c r="Y87" s="70" t="str">
        <f t="shared" si="27"/>
        <v/>
      </c>
      <c r="Z87" s="37"/>
      <c r="AA87" s="57"/>
      <c r="AB87" s="81"/>
      <c r="AC87" s="81"/>
      <c r="AD87" s="81"/>
      <c r="AE87" s="81"/>
      <c r="AF87" s="81"/>
      <c r="AG87" s="81"/>
      <c r="AH87" s="81"/>
      <c r="AI87" s="81"/>
    </row>
    <row r="88" spans="1:35" ht="15.75" thickBot="1" x14ac:dyDescent="0.3">
      <c r="A88" s="15">
        <v>76</v>
      </c>
      <c r="B88" s="88"/>
      <c r="C88" s="171"/>
      <c r="D88" s="171"/>
      <c r="E88" s="172"/>
      <c r="F88" s="86" t="e">
        <f t="shared" si="14"/>
        <v>#N/A</v>
      </c>
      <c r="G88" s="86" t="e">
        <f t="shared" si="15"/>
        <v>#N/A</v>
      </c>
      <c r="H88" s="86" t="e">
        <f t="shared" si="16"/>
        <v>#N/A</v>
      </c>
      <c r="I88" s="87" t="e">
        <f t="shared" si="17"/>
        <v>#N/A</v>
      </c>
      <c r="J88" s="86" t="e">
        <f t="shared" si="18"/>
        <v>#N/A</v>
      </c>
      <c r="K88" s="86" t="e">
        <f t="shared" si="19"/>
        <v>#N/A</v>
      </c>
      <c r="L88" s="86" t="e">
        <f t="shared" si="20"/>
        <v>#N/A</v>
      </c>
      <c r="M88" s="87" t="e">
        <f t="shared" si="21"/>
        <v>#N/A</v>
      </c>
      <c r="N88" s="15" t="str">
        <f t="shared" si="22"/>
        <v/>
      </c>
      <c r="O88" s="80"/>
      <c r="P88" s="80"/>
      <c r="Q88" s="80"/>
      <c r="R88" s="80"/>
      <c r="S88" s="80"/>
      <c r="T88" s="80"/>
      <c r="U88" s="70" t="str">
        <f t="shared" si="23"/>
        <v/>
      </c>
      <c r="V88" s="70" t="str">
        <f t="shared" si="24"/>
        <v/>
      </c>
      <c r="W88" s="37" t="str">
        <f t="shared" si="25"/>
        <v/>
      </c>
      <c r="X88" s="38" t="str">
        <f t="shared" si="26"/>
        <v/>
      </c>
      <c r="Y88" s="70" t="str">
        <f t="shared" si="27"/>
        <v/>
      </c>
      <c r="Z88" s="37"/>
      <c r="AA88" s="57"/>
      <c r="AB88" s="81"/>
      <c r="AC88" s="81"/>
      <c r="AD88" s="81"/>
      <c r="AE88" s="81"/>
      <c r="AF88" s="81"/>
      <c r="AG88" s="81"/>
      <c r="AH88" s="81"/>
      <c r="AI88" s="81"/>
    </row>
    <row r="89" spans="1:35" ht="15.75" thickBot="1" x14ac:dyDescent="0.3">
      <c r="A89" s="15">
        <v>77</v>
      </c>
      <c r="B89" s="88"/>
      <c r="C89" s="171"/>
      <c r="D89" s="171"/>
      <c r="E89" s="172"/>
      <c r="F89" s="86" t="e">
        <f t="shared" si="14"/>
        <v>#N/A</v>
      </c>
      <c r="G89" s="86" t="e">
        <f t="shared" si="15"/>
        <v>#N/A</v>
      </c>
      <c r="H89" s="86" t="e">
        <f t="shared" si="16"/>
        <v>#N/A</v>
      </c>
      <c r="I89" s="87" t="e">
        <f t="shared" si="17"/>
        <v>#N/A</v>
      </c>
      <c r="J89" s="86" t="e">
        <f t="shared" si="18"/>
        <v>#N/A</v>
      </c>
      <c r="K89" s="86" t="e">
        <f t="shared" si="19"/>
        <v>#N/A</v>
      </c>
      <c r="L89" s="86" t="e">
        <f t="shared" si="20"/>
        <v>#N/A</v>
      </c>
      <c r="M89" s="87" t="e">
        <f t="shared" si="21"/>
        <v>#N/A</v>
      </c>
      <c r="N89" s="15" t="str">
        <f t="shared" si="22"/>
        <v/>
      </c>
      <c r="O89" s="80"/>
      <c r="P89" s="80"/>
      <c r="Q89" s="80"/>
      <c r="R89" s="80"/>
      <c r="S89" s="80"/>
      <c r="T89" s="80"/>
      <c r="U89" s="70" t="str">
        <f t="shared" si="23"/>
        <v/>
      </c>
      <c r="V89" s="70" t="str">
        <f t="shared" si="24"/>
        <v/>
      </c>
      <c r="W89" s="37" t="str">
        <f t="shared" si="25"/>
        <v/>
      </c>
      <c r="X89" s="38" t="str">
        <f t="shared" si="26"/>
        <v/>
      </c>
      <c r="Y89" s="70" t="str">
        <f t="shared" si="27"/>
        <v/>
      </c>
      <c r="Z89" s="37"/>
      <c r="AA89" s="57"/>
      <c r="AB89" s="81"/>
      <c r="AC89" s="81"/>
      <c r="AD89" s="81"/>
      <c r="AE89" s="81"/>
      <c r="AF89" s="81"/>
      <c r="AG89" s="81"/>
      <c r="AH89" s="81"/>
      <c r="AI89" s="81"/>
    </row>
    <row r="90" spans="1:35" ht="15.75" thickBot="1" x14ac:dyDescent="0.3">
      <c r="A90" s="15">
        <v>78</v>
      </c>
      <c r="B90" s="88"/>
      <c r="C90" s="171"/>
      <c r="D90" s="171"/>
      <c r="E90" s="172"/>
      <c r="F90" s="86" t="e">
        <f t="shared" si="14"/>
        <v>#N/A</v>
      </c>
      <c r="G90" s="86" t="e">
        <f t="shared" si="15"/>
        <v>#N/A</v>
      </c>
      <c r="H90" s="86" t="e">
        <f t="shared" si="16"/>
        <v>#N/A</v>
      </c>
      <c r="I90" s="87" t="e">
        <f t="shared" si="17"/>
        <v>#N/A</v>
      </c>
      <c r="J90" s="86" t="e">
        <f t="shared" si="18"/>
        <v>#N/A</v>
      </c>
      <c r="K90" s="86" t="e">
        <f t="shared" si="19"/>
        <v>#N/A</v>
      </c>
      <c r="L90" s="86" t="e">
        <f t="shared" si="20"/>
        <v>#N/A</v>
      </c>
      <c r="M90" s="87" t="e">
        <f t="shared" si="21"/>
        <v>#N/A</v>
      </c>
      <c r="N90" s="15" t="str">
        <f t="shared" si="22"/>
        <v/>
      </c>
      <c r="O90" s="80"/>
      <c r="P90" s="80"/>
      <c r="Q90" s="80"/>
      <c r="R90" s="80"/>
      <c r="S90" s="80"/>
      <c r="T90" s="80"/>
      <c r="U90" s="70" t="str">
        <f t="shared" si="23"/>
        <v/>
      </c>
      <c r="V90" s="70" t="str">
        <f t="shared" si="24"/>
        <v/>
      </c>
      <c r="W90" s="37" t="str">
        <f t="shared" si="25"/>
        <v/>
      </c>
      <c r="X90" s="38" t="str">
        <f t="shared" si="26"/>
        <v/>
      </c>
      <c r="Y90" s="70" t="str">
        <f t="shared" si="27"/>
        <v/>
      </c>
      <c r="Z90" s="37"/>
      <c r="AA90" s="57"/>
      <c r="AB90" s="81"/>
      <c r="AC90" s="81"/>
      <c r="AD90" s="81"/>
      <c r="AE90" s="81"/>
      <c r="AF90" s="81"/>
      <c r="AG90" s="81"/>
      <c r="AH90" s="81"/>
      <c r="AI90" s="81"/>
    </row>
    <row r="91" spans="1:35" ht="15.75" thickBot="1" x14ac:dyDescent="0.3">
      <c r="A91" s="15">
        <v>79</v>
      </c>
      <c r="B91" s="88"/>
      <c r="C91" s="171"/>
      <c r="D91" s="171"/>
      <c r="E91" s="172"/>
      <c r="F91" s="86" t="e">
        <f t="shared" si="14"/>
        <v>#N/A</v>
      </c>
      <c r="G91" s="86" t="e">
        <f t="shared" si="15"/>
        <v>#N/A</v>
      </c>
      <c r="H91" s="86" t="e">
        <f t="shared" si="16"/>
        <v>#N/A</v>
      </c>
      <c r="I91" s="87" t="e">
        <f t="shared" si="17"/>
        <v>#N/A</v>
      </c>
      <c r="J91" s="86" t="e">
        <f t="shared" si="18"/>
        <v>#N/A</v>
      </c>
      <c r="K91" s="86" t="e">
        <f t="shared" si="19"/>
        <v>#N/A</v>
      </c>
      <c r="L91" s="86" t="e">
        <f t="shared" si="20"/>
        <v>#N/A</v>
      </c>
      <c r="M91" s="87" t="e">
        <f t="shared" si="21"/>
        <v>#N/A</v>
      </c>
      <c r="N91" s="15" t="str">
        <f t="shared" si="22"/>
        <v/>
      </c>
      <c r="O91" s="80"/>
      <c r="P91" s="80"/>
      <c r="Q91" s="80"/>
      <c r="R91" s="80"/>
      <c r="S91" s="80"/>
      <c r="T91" s="80"/>
      <c r="U91" s="70" t="str">
        <f t="shared" si="23"/>
        <v/>
      </c>
      <c r="V91" s="70" t="str">
        <f t="shared" si="24"/>
        <v/>
      </c>
      <c r="W91" s="37" t="str">
        <f t="shared" si="25"/>
        <v/>
      </c>
      <c r="X91" s="38" t="str">
        <f t="shared" si="26"/>
        <v/>
      </c>
      <c r="Y91" s="70" t="str">
        <f t="shared" si="27"/>
        <v/>
      </c>
      <c r="Z91" s="37"/>
      <c r="AA91" s="57"/>
      <c r="AB91" s="81"/>
      <c r="AC91" s="81"/>
      <c r="AD91" s="81"/>
      <c r="AE91" s="81"/>
      <c r="AF91" s="81"/>
      <c r="AG91" s="81"/>
      <c r="AH91" s="81"/>
      <c r="AI91" s="81"/>
    </row>
    <row r="92" spans="1:35" ht="15.75" thickBot="1" x14ac:dyDescent="0.3">
      <c r="A92" s="15">
        <v>80</v>
      </c>
      <c r="B92" s="88"/>
      <c r="C92" s="171"/>
      <c r="D92" s="171"/>
      <c r="E92" s="172"/>
      <c r="F92" s="86" t="e">
        <f t="shared" si="14"/>
        <v>#N/A</v>
      </c>
      <c r="G92" s="86" t="e">
        <f t="shared" si="15"/>
        <v>#N/A</v>
      </c>
      <c r="H92" s="86" t="e">
        <f t="shared" si="16"/>
        <v>#N/A</v>
      </c>
      <c r="I92" s="87" t="e">
        <f t="shared" si="17"/>
        <v>#N/A</v>
      </c>
      <c r="J92" s="86" t="e">
        <f t="shared" si="18"/>
        <v>#N/A</v>
      </c>
      <c r="K92" s="86" t="e">
        <f t="shared" si="19"/>
        <v>#N/A</v>
      </c>
      <c r="L92" s="86" t="e">
        <f t="shared" si="20"/>
        <v>#N/A</v>
      </c>
      <c r="M92" s="87" t="e">
        <f t="shared" si="21"/>
        <v>#N/A</v>
      </c>
      <c r="N92" s="15" t="str">
        <f t="shared" si="22"/>
        <v/>
      </c>
      <c r="O92" s="80"/>
      <c r="P92" s="80"/>
      <c r="Q92" s="80"/>
      <c r="R92" s="80"/>
      <c r="S92" s="80"/>
      <c r="T92" s="80"/>
      <c r="U92" s="70" t="str">
        <f t="shared" si="23"/>
        <v/>
      </c>
      <c r="V92" s="70" t="str">
        <f t="shared" si="24"/>
        <v/>
      </c>
      <c r="W92" s="37" t="str">
        <f t="shared" si="25"/>
        <v/>
      </c>
      <c r="X92" s="38" t="str">
        <f t="shared" si="26"/>
        <v/>
      </c>
      <c r="Y92" s="70" t="str">
        <f t="shared" si="27"/>
        <v/>
      </c>
      <c r="Z92" s="37"/>
      <c r="AA92" s="57"/>
      <c r="AB92" s="81"/>
      <c r="AC92" s="81"/>
      <c r="AD92" s="81"/>
      <c r="AE92" s="81"/>
      <c r="AF92" s="81"/>
      <c r="AG92" s="81"/>
      <c r="AH92" s="81"/>
      <c r="AI92" s="81"/>
    </row>
    <row r="93" spans="1:35" ht="15.75" thickBot="1" x14ac:dyDescent="0.3">
      <c r="A93" s="15">
        <v>81</v>
      </c>
      <c r="B93" s="88"/>
      <c r="C93" s="171"/>
      <c r="D93" s="171"/>
      <c r="E93" s="172"/>
      <c r="F93" s="86" t="e">
        <f t="shared" si="14"/>
        <v>#N/A</v>
      </c>
      <c r="G93" s="86" t="e">
        <f t="shared" si="15"/>
        <v>#N/A</v>
      </c>
      <c r="H93" s="86" t="e">
        <f t="shared" si="16"/>
        <v>#N/A</v>
      </c>
      <c r="I93" s="87" t="e">
        <f t="shared" si="17"/>
        <v>#N/A</v>
      </c>
      <c r="J93" s="86" t="e">
        <f t="shared" si="18"/>
        <v>#N/A</v>
      </c>
      <c r="K93" s="86" t="e">
        <f t="shared" si="19"/>
        <v>#N/A</v>
      </c>
      <c r="L93" s="86" t="e">
        <f t="shared" si="20"/>
        <v>#N/A</v>
      </c>
      <c r="M93" s="87" t="e">
        <f t="shared" si="21"/>
        <v>#N/A</v>
      </c>
      <c r="N93" s="15" t="str">
        <f t="shared" si="22"/>
        <v/>
      </c>
      <c r="O93" s="80"/>
      <c r="P93" s="80"/>
      <c r="Q93" s="80"/>
      <c r="R93" s="80"/>
      <c r="S93" s="80"/>
      <c r="T93" s="80"/>
      <c r="U93" s="70" t="str">
        <f t="shared" si="23"/>
        <v/>
      </c>
      <c r="V93" s="70" t="str">
        <f t="shared" si="24"/>
        <v/>
      </c>
      <c r="W93" s="37" t="str">
        <f t="shared" si="25"/>
        <v/>
      </c>
      <c r="X93" s="38" t="str">
        <f t="shared" si="26"/>
        <v/>
      </c>
      <c r="Y93" s="70" t="str">
        <f t="shared" si="27"/>
        <v/>
      </c>
      <c r="Z93" s="37"/>
      <c r="AA93" s="57"/>
      <c r="AB93" s="81"/>
      <c r="AC93" s="81"/>
      <c r="AD93" s="81"/>
      <c r="AE93" s="81"/>
      <c r="AF93" s="81"/>
      <c r="AG93" s="81"/>
      <c r="AH93" s="81"/>
      <c r="AI93" s="81"/>
    </row>
    <row r="94" spans="1:35" ht="15.75" thickBot="1" x14ac:dyDescent="0.3">
      <c r="A94" s="15">
        <v>82</v>
      </c>
      <c r="B94" s="88"/>
      <c r="C94" s="171"/>
      <c r="D94" s="171"/>
      <c r="E94" s="172"/>
      <c r="F94" s="86" t="e">
        <f t="shared" si="14"/>
        <v>#N/A</v>
      </c>
      <c r="G94" s="86" t="e">
        <f t="shared" si="15"/>
        <v>#N/A</v>
      </c>
      <c r="H94" s="86" t="e">
        <f t="shared" si="16"/>
        <v>#N/A</v>
      </c>
      <c r="I94" s="87" t="e">
        <f t="shared" si="17"/>
        <v>#N/A</v>
      </c>
      <c r="J94" s="86" t="e">
        <f t="shared" si="18"/>
        <v>#N/A</v>
      </c>
      <c r="K94" s="86" t="e">
        <f t="shared" si="19"/>
        <v>#N/A</v>
      </c>
      <c r="L94" s="86" t="e">
        <f t="shared" si="20"/>
        <v>#N/A</v>
      </c>
      <c r="M94" s="87" t="e">
        <f t="shared" si="21"/>
        <v>#N/A</v>
      </c>
      <c r="N94" s="15" t="str">
        <f t="shared" si="22"/>
        <v/>
      </c>
      <c r="O94" s="80"/>
      <c r="P94" s="80"/>
      <c r="Q94" s="80"/>
      <c r="R94" s="80"/>
      <c r="S94" s="80"/>
      <c r="T94" s="80"/>
      <c r="U94" s="70" t="str">
        <f t="shared" si="23"/>
        <v/>
      </c>
      <c r="V94" s="70" t="str">
        <f t="shared" si="24"/>
        <v/>
      </c>
      <c r="W94" s="37" t="str">
        <f t="shared" si="25"/>
        <v/>
      </c>
      <c r="X94" s="38" t="str">
        <f t="shared" si="26"/>
        <v/>
      </c>
      <c r="Y94" s="70" t="str">
        <f t="shared" si="27"/>
        <v/>
      </c>
      <c r="Z94" s="37"/>
      <c r="AA94" s="57"/>
      <c r="AB94" s="81"/>
      <c r="AC94" s="81"/>
      <c r="AD94" s="81"/>
      <c r="AE94" s="81"/>
      <c r="AF94" s="81"/>
      <c r="AG94" s="81"/>
      <c r="AH94" s="81"/>
      <c r="AI94" s="81"/>
    </row>
    <row r="95" spans="1:35" ht="15.75" thickBot="1" x14ac:dyDescent="0.3">
      <c r="A95" s="15">
        <v>83</v>
      </c>
      <c r="B95" s="88"/>
      <c r="C95" s="171"/>
      <c r="D95" s="171"/>
      <c r="E95" s="172"/>
      <c r="F95" s="86" t="e">
        <f t="shared" si="14"/>
        <v>#N/A</v>
      </c>
      <c r="G95" s="86" t="e">
        <f t="shared" si="15"/>
        <v>#N/A</v>
      </c>
      <c r="H95" s="86" t="e">
        <f t="shared" si="16"/>
        <v>#N/A</v>
      </c>
      <c r="I95" s="87" t="e">
        <f t="shared" si="17"/>
        <v>#N/A</v>
      </c>
      <c r="J95" s="86" t="e">
        <f t="shared" si="18"/>
        <v>#N/A</v>
      </c>
      <c r="K95" s="86" t="e">
        <f t="shared" si="19"/>
        <v>#N/A</v>
      </c>
      <c r="L95" s="86" t="e">
        <f t="shared" si="20"/>
        <v>#N/A</v>
      </c>
      <c r="M95" s="87" t="e">
        <f t="shared" si="21"/>
        <v>#N/A</v>
      </c>
      <c r="N95" s="15" t="str">
        <f t="shared" si="22"/>
        <v/>
      </c>
      <c r="O95" s="80"/>
      <c r="P95" s="80"/>
      <c r="Q95" s="80"/>
      <c r="R95" s="80"/>
      <c r="S95" s="80"/>
      <c r="T95" s="80"/>
      <c r="U95" s="70" t="str">
        <f t="shared" si="23"/>
        <v/>
      </c>
      <c r="V95" s="70" t="str">
        <f t="shared" si="24"/>
        <v/>
      </c>
      <c r="W95" s="37" t="str">
        <f t="shared" si="25"/>
        <v/>
      </c>
      <c r="X95" s="38" t="str">
        <f t="shared" si="26"/>
        <v/>
      </c>
      <c r="Y95" s="70" t="str">
        <f t="shared" si="27"/>
        <v/>
      </c>
      <c r="Z95" s="37"/>
      <c r="AA95" s="57"/>
      <c r="AB95" s="81"/>
      <c r="AC95" s="81"/>
      <c r="AD95" s="81"/>
      <c r="AE95" s="81"/>
      <c r="AF95" s="81"/>
      <c r="AG95" s="81"/>
      <c r="AH95" s="81"/>
      <c r="AI95" s="81"/>
    </row>
    <row r="96" spans="1:35" ht="15.75" thickBot="1" x14ac:dyDescent="0.3">
      <c r="A96" s="15">
        <v>84</v>
      </c>
      <c r="B96" s="88"/>
      <c r="C96" s="171"/>
      <c r="D96" s="171"/>
      <c r="E96" s="172"/>
      <c r="F96" s="86" t="e">
        <f t="shared" si="14"/>
        <v>#N/A</v>
      </c>
      <c r="G96" s="86" t="e">
        <f t="shared" si="15"/>
        <v>#N/A</v>
      </c>
      <c r="H96" s="86" t="e">
        <f t="shared" si="16"/>
        <v>#N/A</v>
      </c>
      <c r="I96" s="87" t="e">
        <f t="shared" si="17"/>
        <v>#N/A</v>
      </c>
      <c r="J96" s="86" t="e">
        <f t="shared" si="18"/>
        <v>#N/A</v>
      </c>
      <c r="K96" s="86" t="e">
        <f t="shared" si="19"/>
        <v>#N/A</v>
      </c>
      <c r="L96" s="86" t="e">
        <f t="shared" si="20"/>
        <v>#N/A</v>
      </c>
      <c r="M96" s="87" t="e">
        <f t="shared" si="21"/>
        <v>#N/A</v>
      </c>
      <c r="N96" s="15" t="str">
        <f t="shared" si="22"/>
        <v/>
      </c>
      <c r="O96" s="80"/>
      <c r="P96" s="80"/>
      <c r="Q96" s="80"/>
      <c r="R96" s="80"/>
      <c r="S96" s="80"/>
      <c r="T96" s="80"/>
      <c r="U96" s="70" t="str">
        <f t="shared" si="23"/>
        <v/>
      </c>
      <c r="V96" s="70" t="str">
        <f t="shared" si="24"/>
        <v/>
      </c>
      <c r="W96" s="37" t="str">
        <f t="shared" si="25"/>
        <v/>
      </c>
      <c r="X96" s="38" t="str">
        <f t="shared" si="26"/>
        <v/>
      </c>
      <c r="Y96" s="70" t="str">
        <f t="shared" si="27"/>
        <v/>
      </c>
      <c r="Z96" s="37"/>
      <c r="AA96" s="57"/>
      <c r="AB96" s="81"/>
      <c r="AC96" s="81"/>
      <c r="AD96" s="81"/>
      <c r="AE96" s="81"/>
      <c r="AF96" s="81"/>
      <c r="AG96" s="81"/>
      <c r="AH96" s="81"/>
      <c r="AI96" s="81"/>
    </row>
    <row r="97" spans="1:35" ht="15.75" thickBot="1" x14ac:dyDescent="0.3">
      <c r="A97" s="15">
        <v>85</v>
      </c>
      <c r="B97" s="88"/>
      <c r="C97" s="171"/>
      <c r="D97" s="171"/>
      <c r="E97" s="172"/>
      <c r="F97" s="86" t="e">
        <f t="shared" si="14"/>
        <v>#N/A</v>
      </c>
      <c r="G97" s="86" t="e">
        <f t="shared" si="15"/>
        <v>#N/A</v>
      </c>
      <c r="H97" s="86" t="e">
        <f t="shared" si="16"/>
        <v>#N/A</v>
      </c>
      <c r="I97" s="87" t="e">
        <f t="shared" si="17"/>
        <v>#N/A</v>
      </c>
      <c r="J97" s="86" t="e">
        <f t="shared" si="18"/>
        <v>#N/A</v>
      </c>
      <c r="K97" s="86" t="e">
        <f t="shared" si="19"/>
        <v>#N/A</v>
      </c>
      <c r="L97" s="86" t="e">
        <f t="shared" si="20"/>
        <v>#N/A</v>
      </c>
      <c r="M97" s="87" t="e">
        <f t="shared" si="21"/>
        <v>#N/A</v>
      </c>
      <c r="N97" s="15" t="str">
        <f t="shared" si="22"/>
        <v/>
      </c>
      <c r="O97" s="80"/>
      <c r="P97" s="80"/>
      <c r="Q97" s="80"/>
      <c r="R97" s="80"/>
      <c r="S97" s="80"/>
      <c r="T97" s="80"/>
      <c r="U97" s="70" t="str">
        <f t="shared" si="23"/>
        <v/>
      </c>
      <c r="V97" s="70" t="str">
        <f t="shared" si="24"/>
        <v/>
      </c>
      <c r="W97" s="37" t="str">
        <f t="shared" si="25"/>
        <v/>
      </c>
      <c r="X97" s="38" t="str">
        <f t="shared" si="26"/>
        <v/>
      </c>
      <c r="Y97" s="70" t="str">
        <f t="shared" si="27"/>
        <v/>
      </c>
      <c r="Z97" s="37"/>
      <c r="AA97" s="57"/>
      <c r="AB97" s="81"/>
      <c r="AC97" s="81"/>
      <c r="AD97" s="81"/>
      <c r="AE97" s="81"/>
      <c r="AF97" s="81"/>
      <c r="AG97" s="81"/>
      <c r="AH97" s="81"/>
      <c r="AI97" s="81"/>
    </row>
    <row r="98" spans="1:35" ht="15.75" thickBot="1" x14ac:dyDescent="0.3">
      <c r="A98" s="15">
        <v>86</v>
      </c>
      <c r="B98" s="88"/>
      <c r="C98" s="171"/>
      <c r="D98" s="171"/>
      <c r="E98" s="172"/>
      <c r="F98" s="86" t="e">
        <f t="shared" si="14"/>
        <v>#N/A</v>
      </c>
      <c r="G98" s="86" t="e">
        <f t="shared" si="15"/>
        <v>#N/A</v>
      </c>
      <c r="H98" s="86" t="e">
        <f t="shared" si="16"/>
        <v>#N/A</v>
      </c>
      <c r="I98" s="87" t="e">
        <f t="shared" si="17"/>
        <v>#N/A</v>
      </c>
      <c r="J98" s="86" t="e">
        <f t="shared" si="18"/>
        <v>#N/A</v>
      </c>
      <c r="K98" s="86" t="e">
        <f t="shared" si="19"/>
        <v>#N/A</v>
      </c>
      <c r="L98" s="86" t="e">
        <f t="shared" si="20"/>
        <v>#N/A</v>
      </c>
      <c r="M98" s="87" t="e">
        <f t="shared" si="21"/>
        <v>#N/A</v>
      </c>
      <c r="N98" s="15" t="str">
        <f t="shared" si="22"/>
        <v/>
      </c>
      <c r="O98" s="80"/>
      <c r="P98" s="80"/>
      <c r="Q98" s="80"/>
      <c r="R98" s="80"/>
      <c r="S98" s="80"/>
      <c r="T98" s="80"/>
      <c r="U98" s="70" t="str">
        <f t="shared" si="23"/>
        <v/>
      </c>
      <c r="V98" s="70" t="str">
        <f t="shared" si="24"/>
        <v/>
      </c>
      <c r="W98" s="37" t="str">
        <f t="shared" si="25"/>
        <v/>
      </c>
      <c r="X98" s="38" t="str">
        <f t="shared" si="26"/>
        <v/>
      </c>
      <c r="Y98" s="70" t="str">
        <f t="shared" si="27"/>
        <v/>
      </c>
      <c r="Z98" s="37"/>
      <c r="AA98" s="57"/>
      <c r="AB98" s="81"/>
      <c r="AC98" s="81"/>
      <c r="AD98" s="81"/>
      <c r="AE98" s="81"/>
      <c r="AF98" s="81"/>
      <c r="AG98" s="81"/>
      <c r="AH98" s="81"/>
      <c r="AI98" s="81"/>
    </row>
    <row r="99" spans="1:35" ht="15.75" thickBot="1" x14ac:dyDescent="0.3">
      <c r="A99" s="15">
        <v>87</v>
      </c>
      <c r="B99" s="88"/>
      <c r="C99" s="171"/>
      <c r="D99" s="171"/>
      <c r="E99" s="172"/>
      <c r="F99" s="86" t="e">
        <f t="shared" si="14"/>
        <v>#N/A</v>
      </c>
      <c r="G99" s="86" t="e">
        <f t="shared" si="15"/>
        <v>#N/A</v>
      </c>
      <c r="H99" s="86" t="e">
        <f t="shared" si="16"/>
        <v>#N/A</v>
      </c>
      <c r="I99" s="87" t="e">
        <f t="shared" si="17"/>
        <v>#N/A</v>
      </c>
      <c r="J99" s="86" t="e">
        <f t="shared" si="18"/>
        <v>#N/A</v>
      </c>
      <c r="K99" s="86" t="e">
        <f t="shared" si="19"/>
        <v>#N/A</v>
      </c>
      <c r="L99" s="86" t="e">
        <f t="shared" si="20"/>
        <v>#N/A</v>
      </c>
      <c r="M99" s="87" t="e">
        <f t="shared" si="21"/>
        <v>#N/A</v>
      </c>
      <c r="N99" s="15" t="str">
        <f t="shared" si="22"/>
        <v/>
      </c>
      <c r="O99" s="80"/>
      <c r="P99" s="80"/>
      <c r="Q99" s="80"/>
      <c r="R99" s="80"/>
      <c r="S99" s="80"/>
      <c r="T99" s="80"/>
      <c r="U99" s="70" t="str">
        <f t="shared" si="23"/>
        <v/>
      </c>
      <c r="V99" s="70" t="str">
        <f t="shared" si="24"/>
        <v/>
      </c>
      <c r="W99" s="37" t="str">
        <f t="shared" si="25"/>
        <v/>
      </c>
      <c r="X99" s="38" t="str">
        <f t="shared" si="26"/>
        <v/>
      </c>
      <c r="Y99" s="70" t="str">
        <f t="shared" si="27"/>
        <v/>
      </c>
      <c r="Z99" s="37"/>
      <c r="AA99" s="57"/>
      <c r="AB99" s="81"/>
      <c r="AC99" s="81"/>
      <c r="AD99" s="81"/>
      <c r="AE99" s="81"/>
      <c r="AF99" s="81"/>
      <c r="AG99" s="81"/>
      <c r="AH99" s="81"/>
      <c r="AI99" s="81"/>
    </row>
    <row r="100" spans="1:35" ht="15.75" thickBot="1" x14ac:dyDescent="0.3">
      <c r="A100" s="15">
        <v>88</v>
      </c>
      <c r="B100" s="88"/>
      <c r="C100" s="171"/>
      <c r="D100" s="171"/>
      <c r="E100" s="172"/>
      <c r="F100" s="86" t="e">
        <f t="shared" si="14"/>
        <v>#N/A</v>
      </c>
      <c r="G100" s="86" t="e">
        <f t="shared" si="15"/>
        <v>#N/A</v>
      </c>
      <c r="H100" s="86" t="e">
        <f t="shared" si="16"/>
        <v>#N/A</v>
      </c>
      <c r="I100" s="87" t="e">
        <f t="shared" si="17"/>
        <v>#N/A</v>
      </c>
      <c r="J100" s="86" t="e">
        <f t="shared" si="18"/>
        <v>#N/A</v>
      </c>
      <c r="K100" s="86" t="e">
        <f t="shared" si="19"/>
        <v>#N/A</v>
      </c>
      <c r="L100" s="86" t="e">
        <f t="shared" si="20"/>
        <v>#N/A</v>
      </c>
      <c r="M100" s="87" t="e">
        <f t="shared" si="21"/>
        <v>#N/A</v>
      </c>
      <c r="N100" s="15" t="str">
        <f t="shared" si="22"/>
        <v/>
      </c>
      <c r="O100" s="80"/>
      <c r="P100" s="80"/>
      <c r="Q100" s="80"/>
      <c r="R100" s="80"/>
      <c r="S100" s="80"/>
      <c r="T100" s="80"/>
      <c r="U100" s="70" t="str">
        <f t="shared" si="23"/>
        <v/>
      </c>
      <c r="V100" s="70" t="str">
        <f t="shared" si="24"/>
        <v/>
      </c>
      <c r="W100" s="37" t="str">
        <f t="shared" si="25"/>
        <v/>
      </c>
      <c r="X100" s="38" t="str">
        <f t="shared" si="26"/>
        <v/>
      </c>
      <c r="Y100" s="70" t="str">
        <f t="shared" si="27"/>
        <v/>
      </c>
      <c r="Z100" s="37"/>
      <c r="AA100" s="57"/>
      <c r="AB100" s="81"/>
      <c r="AC100" s="81"/>
      <c r="AD100" s="81"/>
      <c r="AE100" s="81"/>
      <c r="AF100" s="81"/>
      <c r="AG100" s="81"/>
      <c r="AH100" s="81"/>
      <c r="AI100" s="81"/>
    </row>
    <row r="101" spans="1:35" ht="15.75" thickBot="1" x14ac:dyDescent="0.3">
      <c r="A101" s="15">
        <v>89</v>
      </c>
      <c r="B101" s="88"/>
      <c r="C101" s="171"/>
      <c r="D101" s="171"/>
      <c r="E101" s="172"/>
      <c r="F101" s="86" t="e">
        <f t="shared" si="14"/>
        <v>#N/A</v>
      </c>
      <c r="G101" s="86" t="e">
        <f t="shared" si="15"/>
        <v>#N/A</v>
      </c>
      <c r="H101" s="86" t="e">
        <f t="shared" si="16"/>
        <v>#N/A</v>
      </c>
      <c r="I101" s="87" t="e">
        <f t="shared" si="17"/>
        <v>#N/A</v>
      </c>
      <c r="J101" s="86" t="e">
        <f t="shared" si="18"/>
        <v>#N/A</v>
      </c>
      <c r="K101" s="86" t="e">
        <f t="shared" si="19"/>
        <v>#N/A</v>
      </c>
      <c r="L101" s="86" t="e">
        <f t="shared" si="20"/>
        <v>#N/A</v>
      </c>
      <c r="M101" s="87" t="e">
        <f t="shared" si="21"/>
        <v>#N/A</v>
      </c>
      <c r="N101" s="15" t="str">
        <f t="shared" si="22"/>
        <v/>
      </c>
      <c r="O101" s="80"/>
      <c r="P101" s="80"/>
      <c r="Q101" s="80"/>
      <c r="R101" s="80"/>
      <c r="S101" s="80"/>
      <c r="T101" s="80"/>
      <c r="U101" s="70" t="str">
        <f t="shared" si="23"/>
        <v/>
      </c>
      <c r="V101" s="70" t="str">
        <f t="shared" si="24"/>
        <v/>
      </c>
      <c r="W101" s="37" t="str">
        <f t="shared" si="25"/>
        <v/>
      </c>
      <c r="X101" s="38" t="str">
        <f t="shared" si="26"/>
        <v/>
      </c>
      <c r="Y101" s="70" t="str">
        <f t="shared" si="27"/>
        <v/>
      </c>
      <c r="Z101" s="37"/>
      <c r="AA101" s="57"/>
      <c r="AB101" s="81"/>
      <c r="AC101" s="81"/>
      <c r="AD101" s="81"/>
      <c r="AE101" s="81"/>
      <c r="AF101" s="81"/>
      <c r="AG101" s="81"/>
      <c r="AH101" s="81"/>
      <c r="AI101" s="81"/>
    </row>
    <row r="102" spans="1:35" ht="15.75" thickBot="1" x14ac:dyDescent="0.3">
      <c r="A102" s="15">
        <v>90</v>
      </c>
      <c r="B102" s="88"/>
      <c r="C102" s="171"/>
      <c r="D102" s="171"/>
      <c r="E102" s="172"/>
      <c r="F102" s="86" t="e">
        <f t="shared" si="14"/>
        <v>#N/A</v>
      </c>
      <c r="G102" s="86" t="e">
        <f t="shared" si="15"/>
        <v>#N/A</v>
      </c>
      <c r="H102" s="86" t="e">
        <f t="shared" si="16"/>
        <v>#N/A</v>
      </c>
      <c r="I102" s="87" t="e">
        <f t="shared" si="17"/>
        <v>#N/A</v>
      </c>
      <c r="J102" s="86" t="e">
        <f t="shared" si="18"/>
        <v>#N/A</v>
      </c>
      <c r="K102" s="86" t="e">
        <f t="shared" si="19"/>
        <v>#N/A</v>
      </c>
      <c r="L102" s="86" t="e">
        <f t="shared" si="20"/>
        <v>#N/A</v>
      </c>
      <c r="M102" s="87" t="e">
        <f t="shared" si="21"/>
        <v>#N/A</v>
      </c>
      <c r="N102" s="15" t="str">
        <f t="shared" si="22"/>
        <v/>
      </c>
      <c r="O102" s="80"/>
      <c r="P102" s="80"/>
      <c r="Q102" s="80"/>
      <c r="R102" s="80"/>
      <c r="S102" s="80"/>
      <c r="T102" s="80"/>
      <c r="U102" s="70" t="str">
        <f t="shared" si="23"/>
        <v/>
      </c>
      <c r="V102" s="70" t="str">
        <f t="shared" si="24"/>
        <v/>
      </c>
      <c r="W102" s="37" t="str">
        <f t="shared" si="25"/>
        <v/>
      </c>
      <c r="X102" s="38" t="str">
        <f t="shared" si="26"/>
        <v/>
      </c>
      <c r="Y102" s="70" t="str">
        <f t="shared" si="27"/>
        <v/>
      </c>
      <c r="Z102" s="37"/>
      <c r="AA102" s="57"/>
      <c r="AB102" s="81"/>
      <c r="AC102" s="81"/>
      <c r="AD102" s="81"/>
      <c r="AE102" s="81"/>
      <c r="AF102" s="81"/>
      <c r="AG102" s="81"/>
      <c r="AH102" s="81"/>
      <c r="AI102" s="81"/>
    </row>
    <row r="103" spans="1:35" ht="15.75" thickBot="1" x14ac:dyDescent="0.3">
      <c r="A103" s="15">
        <v>91</v>
      </c>
      <c r="B103" s="88"/>
      <c r="C103" s="171"/>
      <c r="D103" s="171"/>
      <c r="E103" s="172"/>
      <c r="F103" s="86" t="e">
        <f t="shared" si="14"/>
        <v>#N/A</v>
      </c>
      <c r="G103" s="86" t="e">
        <f t="shared" si="15"/>
        <v>#N/A</v>
      </c>
      <c r="H103" s="86" t="e">
        <f t="shared" si="16"/>
        <v>#N/A</v>
      </c>
      <c r="I103" s="87" t="e">
        <f t="shared" si="17"/>
        <v>#N/A</v>
      </c>
      <c r="J103" s="86" t="e">
        <f t="shared" si="18"/>
        <v>#N/A</v>
      </c>
      <c r="K103" s="86" t="e">
        <f t="shared" si="19"/>
        <v>#N/A</v>
      </c>
      <c r="L103" s="86" t="e">
        <f t="shared" si="20"/>
        <v>#N/A</v>
      </c>
      <c r="M103" s="87" t="e">
        <f t="shared" si="21"/>
        <v>#N/A</v>
      </c>
      <c r="N103" s="15" t="str">
        <f t="shared" si="22"/>
        <v/>
      </c>
      <c r="O103" s="80"/>
      <c r="P103" s="80"/>
      <c r="Q103" s="80"/>
      <c r="R103" s="80"/>
      <c r="S103" s="80"/>
      <c r="T103" s="80"/>
      <c r="U103" s="70" t="str">
        <f t="shared" si="23"/>
        <v/>
      </c>
      <c r="V103" s="70" t="str">
        <f t="shared" si="24"/>
        <v/>
      </c>
      <c r="W103" s="37" t="str">
        <f t="shared" si="25"/>
        <v/>
      </c>
      <c r="X103" s="38" t="str">
        <f t="shared" si="26"/>
        <v/>
      </c>
      <c r="Y103" s="70" t="str">
        <f t="shared" si="27"/>
        <v/>
      </c>
      <c r="Z103" s="37"/>
      <c r="AA103" s="57"/>
      <c r="AB103" s="81"/>
      <c r="AC103" s="81"/>
      <c r="AD103" s="81"/>
      <c r="AE103" s="81"/>
      <c r="AF103" s="81"/>
      <c r="AG103" s="81"/>
      <c r="AH103" s="81"/>
      <c r="AI103" s="81"/>
    </row>
    <row r="104" spans="1:35" ht="15.75" thickBot="1" x14ac:dyDescent="0.3">
      <c r="A104" s="15">
        <v>92</v>
      </c>
      <c r="B104" s="88"/>
      <c r="C104" s="171"/>
      <c r="D104" s="171"/>
      <c r="E104" s="172"/>
      <c r="F104" s="86" t="e">
        <f t="shared" si="14"/>
        <v>#N/A</v>
      </c>
      <c r="G104" s="86" t="e">
        <f t="shared" si="15"/>
        <v>#N/A</v>
      </c>
      <c r="H104" s="86" t="e">
        <f t="shared" si="16"/>
        <v>#N/A</v>
      </c>
      <c r="I104" s="87" t="e">
        <f t="shared" si="17"/>
        <v>#N/A</v>
      </c>
      <c r="J104" s="86" t="e">
        <f t="shared" si="18"/>
        <v>#N/A</v>
      </c>
      <c r="K104" s="86" t="e">
        <f t="shared" si="19"/>
        <v>#N/A</v>
      </c>
      <c r="L104" s="86" t="e">
        <f t="shared" si="20"/>
        <v>#N/A</v>
      </c>
      <c r="M104" s="87" t="e">
        <f t="shared" si="21"/>
        <v>#N/A</v>
      </c>
      <c r="N104" s="15" t="str">
        <f t="shared" si="22"/>
        <v/>
      </c>
      <c r="O104" s="80"/>
      <c r="P104" s="80"/>
      <c r="Q104" s="80"/>
      <c r="R104" s="80"/>
      <c r="S104" s="80"/>
      <c r="T104" s="80"/>
      <c r="U104" s="70" t="str">
        <f t="shared" si="23"/>
        <v/>
      </c>
      <c r="V104" s="70" t="str">
        <f t="shared" si="24"/>
        <v/>
      </c>
      <c r="W104" s="37" t="str">
        <f t="shared" si="25"/>
        <v/>
      </c>
      <c r="X104" s="38" t="str">
        <f t="shared" si="26"/>
        <v/>
      </c>
      <c r="Y104" s="70" t="str">
        <f t="shared" si="27"/>
        <v/>
      </c>
      <c r="Z104" s="37"/>
      <c r="AA104" s="57"/>
      <c r="AB104" s="81"/>
      <c r="AC104" s="81"/>
      <c r="AD104" s="81"/>
      <c r="AE104" s="81"/>
      <c r="AF104" s="81"/>
      <c r="AG104" s="81"/>
      <c r="AH104" s="81"/>
      <c r="AI104" s="81"/>
    </row>
    <row r="105" spans="1:35" ht="15.75" thickBot="1" x14ac:dyDescent="0.3">
      <c r="A105" s="15">
        <v>93</v>
      </c>
      <c r="B105" s="88"/>
      <c r="C105" s="171"/>
      <c r="D105" s="171"/>
      <c r="E105" s="172"/>
      <c r="F105" s="86" t="e">
        <f t="shared" si="14"/>
        <v>#N/A</v>
      </c>
      <c r="G105" s="86" t="e">
        <f t="shared" si="15"/>
        <v>#N/A</v>
      </c>
      <c r="H105" s="86" t="e">
        <f t="shared" si="16"/>
        <v>#N/A</v>
      </c>
      <c r="I105" s="87" t="e">
        <f t="shared" si="17"/>
        <v>#N/A</v>
      </c>
      <c r="J105" s="86" t="e">
        <f t="shared" si="18"/>
        <v>#N/A</v>
      </c>
      <c r="K105" s="86" t="e">
        <f t="shared" si="19"/>
        <v>#N/A</v>
      </c>
      <c r="L105" s="86" t="e">
        <f t="shared" si="20"/>
        <v>#N/A</v>
      </c>
      <c r="M105" s="87" t="e">
        <f t="shared" si="21"/>
        <v>#N/A</v>
      </c>
      <c r="N105" s="15" t="str">
        <f t="shared" si="22"/>
        <v/>
      </c>
      <c r="O105" s="80"/>
      <c r="P105" s="80"/>
      <c r="Q105" s="80"/>
      <c r="R105" s="80"/>
      <c r="S105" s="80"/>
      <c r="T105" s="80"/>
      <c r="U105" s="70" t="str">
        <f t="shared" si="23"/>
        <v/>
      </c>
      <c r="V105" s="70" t="str">
        <f t="shared" si="24"/>
        <v/>
      </c>
      <c r="W105" s="37" t="str">
        <f t="shared" si="25"/>
        <v/>
      </c>
      <c r="X105" s="38" t="str">
        <f t="shared" si="26"/>
        <v/>
      </c>
      <c r="Y105" s="70" t="str">
        <f t="shared" si="27"/>
        <v/>
      </c>
      <c r="Z105" s="37"/>
      <c r="AA105" s="57"/>
      <c r="AB105" s="81"/>
      <c r="AC105" s="81"/>
      <c r="AD105" s="81"/>
      <c r="AE105" s="81"/>
      <c r="AF105" s="81"/>
      <c r="AG105" s="81"/>
      <c r="AH105" s="81"/>
      <c r="AI105" s="81"/>
    </row>
    <row r="106" spans="1:35" ht="15.75" thickBot="1" x14ac:dyDescent="0.3">
      <c r="A106" s="15">
        <v>94</v>
      </c>
      <c r="B106" s="88"/>
      <c r="C106" s="171"/>
      <c r="D106" s="171"/>
      <c r="E106" s="172"/>
      <c r="F106" s="86" t="e">
        <f t="shared" si="14"/>
        <v>#N/A</v>
      </c>
      <c r="G106" s="86" t="e">
        <f t="shared" si="15"/>
        <v>#N/A</v>
      </c>
      <c r="H106" s="86" t="e">
        <f t="shared" si="16"/>
        <v>#N/A</v>
      </c>
      <c r="I106" s="87" t="e">
        <f t="shared" si="17"/>
        <v>#N/A</v>
      </c>
      <c r="J106" s="86" t="e">
        <f t="shared" si="18"/>
        <v>#N/A</v>
      </c>
      <c r="K106" s="86" t="e">
        <f t="shared" si="19"/>
        <v>#N/A</v>
      </c>
      <c r="L106" s="86" t="e">
        <f t="shared" si="20"/>
        <v>#N/A</v>
      </c>
      <c r="M106" s="87" t="e">
        <f t="shared" si="21"/>
        <v>#N/A</v>
      </c>
      <c r="N106" s="15" t="str">
        <f t="shared" si="22"/>
        <v/>
      </c>
      <c r="O106" s="80"/>
      <c r="P106" s="80"/>
      <c r="Q106" s="80"/>
      <c r="R106" s="80"/>
      <c r="S106" s="80"/>
      <c r="T106" s="80"/>
      <c r="U106" s="70" t="str">
        <f t="shared" si="23"/>
        <v/>
      </c>
      <c r="V106" s="70" t="str">
        <f t="shared" si="24"/>
        <v/>
      </c>
      <c r="W106" s="37" t="str">
        <f t="shared" si="25"/>
        <v/>
      </c>
      <c r="X106" s="38" t="str">
        <f t="shared" si="26"/>
        <v/>
      </c>
      <c r="Y106" s="70" t="str">
        <f t="shared" si="27"/>
        <v/>
      </c>
      <c r="Z106" s="37"/>
      <c r="AA106" s="57"/>
      <c r="AB106" s="81"/>
      <c r="AC106" s="81"/>
      <c r="AD106" s="81"/>
      <c r="AE106" s="81"/>
      <c r="AF106" s="81"/>
      <c r="AG106" s="81"/>
      <c r="AH106" s="81"/>
      <c r="AI106" s="81"/>
    </row>
    <row r="107" spans="1:35" ht="15.75" thickBot="1" x14ac:dyDescent="0.3">
      <c r="A107" s="15">
        <v>95</v>
      </c>
      <c r="B107" s="88"/>
      <c r="C107" s="171"/>
      <c r="D107" s="171"/>
      <c r="E107" s="172"/>
      <c r="F107" s="86" t="e">
        <f t="shared" si="14"/>
        <v>#N/A</v>
      </c>
      <c r="G107" s="86" t="e">
        <f t="shared" si="15"/>
        <v>#N/A</v>
      </c>
      <c r="H107" s="86" t="e">
        <f t="shared" si="16"/>
        <v>#N/A</v>
      </c>
      <c r="I107" s="87" t="e">
        <f t="shared" si="17"/>
        <v>#N/A</v>
      </c>
      <c r="J107" s="86" t="e">
        <f t="shared" si="18"/>
        <v>#N/A</v>
      </c>
      <c r="K107" s="86" t="e">
        <f t="shared" si="19"/>
        <v>#N/A</v>
      </c>
      <c r="L107" s="86" t="e">
        <f t="shared" si="20"/>
        <v>#N/A</v>
      </c>
      <c r="M107" s="87" t="e">
        <f t="shared" si="21"/>
        <v>#N/A</v>
      </c>
      <c r="N107" s="15" t="str">
        <f t="shared" si="22"/>
        <v/>
      </c>
      <c r="O107" s="80"/>
      <c r="P107" s="80"/>
      <c r="Q107" s="80"/>
      <c r="R107" s="80"/>
      <c r="S107" s="80"/>
      <c r="T107" s="80"/>
      <c r="U107" s="70" t="str">
        <f t="shared" si="23"/>
        <v/>
      </c>
      <c r="V107" s="70" t="str">
        <f t="shared" si="24"/>
        <v/>
      </c>
      <c r="W107" s="37" t="str">
        <f t="shared" si="25"/>
        <v/>
      </c>
      <c r="X107" s="38" t="str">
        <f t="shared" si="26"/>
        <v/>
      </c>
      <c r="Y107" s="70" t="str">
        <f t="shared" si="27"/>
        <v/>
      </c>
      <c r="Z107" s="37"/>
      <c r="AA107" s="57"/>
      <c r="AB107" s="81"/>
      <c r="AC107" s="81"/>
      <c r="AD107" s="81"/>
      <c r="AE107" s="81"/>
      <c r="AF107" s="81"/>
      <c r="AG107" s="81"/>
      <c r="AH107" s="81"/>
      <c r="AI107" s="81"/>
    </row>
    <row r="108" spans="1:35" ht="15.75" thickBot="1" x14ac:dyDescent="0.3">
      <c r="A108" s="15">
        <v>96</v>
      </c>
      <c r="B108" s="88"/>
      <c r="C108" s="171"/>
      <c r="D108" s="171"/>
      <c r="E108" s="172"/>
      <c r="F108" s="86" t="e">
        <f t="shared" si="14"/>
        <v>#N/A</v>
      </c>
      <c r="G108" s="86" t="e">
        <f t="shared" si="15"/>
        <v>#N/A</v>
      </c>
      <c r="H108" s="86" t="e">
        <f t="shared" si="16"/>
        <v>#N/A</v>
      </c>
      <c r="I108" s="87" t="e">
        <f t="shared" si="17"/>
        <v>#N/A</v>
      </c>
      <c r="J108" s="86" t="e">
        <f t="shared" si="18"/>
        <v>#N/A</v>
      </c>
      <c r="K108" s="86" t="e">
        <f t="shared" si="19"/>
        <v>#N/A</v>
      </c>
      <c r="L108" s="86" t="e">
        <f t="shared" si="20"/>
        <v>#N/A</v>
      </c>
      <c r="M108" s="87" t="e">
        <f t="shared" si="21"/>
        <v>#N/A</v>
      </c>
      <c r="N108" s="15" t="str">
        <f t="shared" si="22"/>
        <v/>
      </c>
      <c r="O108" s="80"/>
      <c r="P108" s="80"/>
      <c r="Q108" s="80"/>
      <c r="R108" s="80"/>
      <c r="S108" s="80"/>
      <c r="T108" s="80"/>
      <c r="U108" s="70" t="str">
        <f t="shared" si="23"/>
        <v/>
      </c>
      <c r="V108" s="70" t="str">
        <f t="shared" si="24"/>
        <v/>
      </c>
      <c r="W108" s="37" t="str">
        <f t="shared" si="25"/>
        <v/>
      </c>
      <c r="X108" s="38" t="str">
        <f t="shared" si="26"/>
        <v/>
      </c>
      <c r="Y108" s="70" t="str">
        <f t="shared" si="27"/>
        <v/>
      </c>
      <c r="Z108" s="37"/>
      <c r="AA108" s="57"/>
      <c r="AB108" s="81"/>
      <c r="AC108" s="81"/>
      <c r="AD108" s="81"/>
      <c r="AE108" s="81"/>
      <c r="AF108" s="81"/>
      <c r="AG108" s="81"/>
      <c r="AH108" s="81"/>
      <c r="AI108" s="81"/>
    </row>
    <row r="109" spans="1:35" ht="15.75" thickBot="1" x14ac:dyDescent="0.3">
      <c r="A109" s="15">
        <v>97</v>
      </c>
      <c r="B109" s="88"/>
      <c r="C109" s="171"/>
      <c r="D109" s="171"/>
      <c r="E109" s="172"/>
      <c r="F109" s="86" t="e">
        <f t="shared" si="14"/>
        <v>#N/A</v>
      </c>
      <c r="G109" s="86" t="e">
        <f t="shared" si="15"/>
        <v>#N/A</v>
      </c>
      <c r="H109" s="86" t="e">
        <f t="shared" si="16"/>
        <v>#N/A</v>
      </c>
      <c r="I109" s="87" t="e">
        <f t="shared" si="17"/>
        <v>#N/A</v>
      </c>
      <c r="J109" s="86" t="e">
        <f t="shared" si="18"/>
        <v>#N/A</v>
      </c>
      <c r="K109" s="86" t="e">
        <f t="shared" si="19"/>
        <v>#N/A</v>
      </c>
      <c r="L109" s="86" t="e">
        <f t="shared" si="20"/>
        <v>#N/A</v>
      </c>
      <c r="M109" s="87" t="e">
        <f t="shared" si="21"/>
        <v>#N/A</v>
      </c>
      <c r="N109" s="15" t="str">
        <f t="shared" si="22"/>
        <v/>
      </c>
      <c r="O109" s="80"/>
      <c r="P109" s="80"/>
      <c r="Q109" s="80"/>
      <c r="R109" s="80"/>
      <c r="S109" s="80"/>
      <c r="T109" s="80"/>
      <c r="U109" s="70" t="str">
        <f t="shared" si="23"/>
        <v/>
      </c>
      <c r="V109" s="70" t="str">
        <f t="shared" si="24"/>
        <v/>
      </c>
      <c r="W109" s="37" t="str">
        <f t="shared" si="25"/>
        <v/>
      </c>
      <c r="X109" s="38" t="str">
        <f t="shared" si="26"/>
        <v/>
      </c>
      <c r="Y109" s="70" t="str">
        <f t="shared" si="27"/>
        <v/>
      </c>
      <c r="Z109" s="37"/>
      <c r="AA109" s="57"/>
      <c r="AB109" s="81"/>
      <c r="AC109" s="81"/>
      <c r="AD109" s="81"/>
      <c r="AE109" s="81"/>
      <c r="AF109" s="81"/>
      <c r="AG109" s="81"/>
      <c r="AH109" s="81"/>
      <c r="AI109" s="81"/>
    </row>
    <row r="110" spans="1:35" ht="15.75" thickBot="1" x14ac:dyDescent="0.3">
      <c r="A110" s="15">
        <v>98</v>
      </c>
      <c r="B110" s="88"/>
      <c r="C110" s="171"/>
      <c r="D110" s="171"/>
      <c r="E110" s="172"/>
      <c r="F110" s="86" t="e">
        <f t="shared" si="14"/>
        <v>#N/A</v>
      </c>
      <c r="G110" s="86" t="e">
        <f t="shared" si="15"/>
        <v>#N/A</v>
      </c>
      <c r="H110" s="86" t="e">
        <f t="shared" si="16"/>
        <v>#N/A</v>
      </c>
      <c r="I110" s="87" t="e">
        <f t="shared" si="17"/>
        <v>#N/A</v>
      </c>
      <c r="J110" s="86" t="e">
        <f t="shared" si="18"/>
        <v>#N/A</v>
      </c>
      <c r="K110" s="86" t="e">
        <f t="shared" si="19"/>
        <v>#N/A</v>
      </c>
      <c r="L110" s="86" t="e">
        <f t="shared" si="20"/>
        <v>#N/A</v>
      </c>
      <c r="M110" s="87" t="e">
        <f t="shared" si="21"/>
        <v>#N/A</v>
      </c>
      <c r="N110" s="15" t="str">
        <f t="shared" si="22"/>
        <v/>
      </c>
      <c r="O110" s="80"/>
      <c r="P110" s="71"/>
      <c r="Q110" s="71"/>
      <c r="R110" s="71"/>
      <c r="S110" s="71"/>
      <c r="T110" s="71"/>
      <c r="U110" s="38" t="str">
        <f t="shared" si="23"/>
        <v/>
      </c>
      <c r="V110" s="38" t="str">
        <f t="shared" si="24"/>
        <v/>
      </c>
      <c r="W110" s="37" t="str">
        <f t="shared" si="25"/>
        <v/>
      </c>
      <c r="X110" s="38" t="str">
        <f t="shared" si="26"/>
        <v/>
      </c>
      <c r="Y110" s="38" t="str">
        <f t="shared" si="27"/>
        <v/>
      </c>
      <c r="Z110" s="37"/>
      <c r="AA110" s="57"/>
    </row>
    <row r="111" spans="1:35" ht="15.75" thickBot="1" x14ac:dyDescent="0.3">
      <c r="A111" s="15">
        <v>99</v>
      </c>
      <c r="B111" s="88"/>
      <c r="C111" s="171"/>
      <c r="D111" s="171"/>
      <c r="E111" s="172"/>
      <c r="F111" s="86" t="e">
        <f t="shared" si="14"/>
        <v>#N/A</v>
      </c>
      <c r="G111" s="86" t="e">
        <f t="shared" si="15"/>
        <v>#N/A</v>
      </c>
      <c r="H111" s="86" t="e">
        <f t="shared" si="16"/>
        <v>#N/A</v>
      </c>
      <c r="I111" s="87" t="e">
        <f t="shared" si="17"/>
        <v>#N/A</v>
      </c>
      <c r="J111" s="86" t="e">
        <f t="shared" si="18"/>
        <v>#N/A</v>
      </c>
      <c r="K111" s="86" t="e">
        <f t="shared" si="19"/>
        <v>#N/A</v>
      </c>
      <c r="L111" s="86" t="e">
        <f t="shared" si="20"/>
        <v>#N/A</v>
      </c>
      <c r="M111" s="87" t="e">
        <f t="shared" si="21"/>
        <v>#N/A</v>
      </c>
      <c r="N111" s="15" t="str">
        <f t="shared" si="22"/>
        <v/>
      </c>
      <c r="O111" s="80"/>
      <c r="P111" s="9"/>
      <c r="Q111" s="9"/>
      <c r="R111" s="9"/>
      <c r="S111" s="71"/>
      <c r="T111" s="71"/>
      <c r="U111" s="38" t="str">
        <f t="shared" si="23"/>
        <v/>
      </c>
      <c r="V111" s="38" t="str">
        <f t="shared" si="24"/>
        <v/>
      </c>
      <c r="W111" s="37" t="str">
        <f t="shared" si="25"/>
        <v/>
      </c>
      <c r="X111" s="38" t="str">
        <f t="shared" si="26"/>
        <v/>
      </c>
      <c r="Y111" s="38" t="str">
        <f t="shared" si="27"/>
        <v/>
      </c>
      <c r="Z111" s="37"/>
      <c r="AA111" s="57"/>
    </row>
    <row r="112" spans="1:35" ht="15.75" thickBot="1" x14ac:dyDescent="0.3">
      <c r="A112" s="15">
        <v>100</v>
      </c>
      <c r="B112" s="88"/>
      <c r="C112" s="171"/>
      <c r="D112" s="171"/>
      <c r="E112" s="172"/>
      <c r="F112" s="86" t="e">
        <f t="shared" si="14"/>
        <v>#N/A</v>
      </c>
      <c r="G112" s="86" t="e">
        <f t="shared" si="15"/>
        <v>#N/A</v>
      </c>
      <c r="H112" s="86" t="e">
        <f t="shared" si="16"/>
        <v>#N/A</v>
      </c>
      <c r="I112" s="87" t="e">
        <f t="shared" si="17"/>
        <v>#N/A</v>
      </c>
      <c r="J112" s="86" t="e">
        <f t="shared" si="18"/>
        <v>#N/A</v>
      </c>
      <c r="K112" s="86" t="e">
        <f t="shared" si="19"/>
        <v>#N/A</v>
      </c>
      <c r="L112" s="86" t="e">
        <f t="shared" si="20"/>
        <v>#N/A</v>
      </c>
      <c r="M112" s="87" t="e">
        <f t="shared" si="21"/>
        <v>#N/A</v>
      </c>
      <c r="N112" s="15" t="str">
        <f t="shared" si="22"/>
        <v/>
      </c>
      <c r="O112" s="80"/>
      <c r="P112" s="9"/>
      <c r="Q112" s="9"/>
      <c r="R112" s="9"/>
      <c r="S112" s="71"/>
      <c r="T112" s="71"/>
      <c r="U112" s="38" t="str">
        <f t="shared" si="23"/>
        <v/>
      </c>
      <c r="V112" s="38" t="str">
        <f t="shared" si="24"/>
        <v/>
      </c>
      <c r="W112" s="38" t="str">
        <f t="shared" si="25"/>
        <v/>
      </c>
      <c r="X112" s="38" t="str">
        <f t="shared" si="26"/>
        <v/>
      </c>
      <c r="Y112" s="38" t="str">
        <f t="shared" si="27"/>
        <v/>
      </c>
      <c r="Z112" s="37"/>
      <c r="AA112" s="57"/>
    </row>
    <row r="113" spans="1:26" x14ac:dyDescent="0.25">
      <c r="A113" s="71"/>
      <c r="B113" s="71"/>
      <c r="C113" s="71"/>
      <c r="D113" s="71"/>
      <c r="E113" s="71"/>
      <c r="F113" s="71"/>
      <c r="G113" s="71"/>
      <c r="H113" s="71"/>
      <c r="I113" s="71"/>
      <c r="J113" s="71"/>
      <c r="K113" s="71"/>
      <c r="L113" s="71"/>
      <c r="M113" s="71"/>
      <c r="N113" s="80"/>
      <c r="O113" s="71"/>
      <c r="P113" s="71"/>
      <c r="Q113" s="71"/>
      <c r="R113" s="71"/>
      <c r="S113" s="71"/>
      <c r="T113" s="71"/>
      <c r="U113" s="71"/>
      <c r="V113" s="50"/>
      <c r="W113" s="50"/>
      <c r="X113" s="71"/>
      <c r="Y113" s="50"/>
      <c r="Z113" s="71"/>
    </row>
    <row r="114" spans="1:26" x14ac:dyDescent="0.25">
      <c r="N114" s="81"/>
    </row>
    <row r="115" spans="1:26" x14ac:dyDescent="0.25">
      <c r="N115" s="81"/>
    </row>
    <row r="116" spans="1:26" x14ac:dyDescent="0.25">
      <c r="N116" s="81"/>
    </row>
    <row r="117" spans="1:26" x14ac:dyDescent="0.25">
      <c r="N117" s="81"/>
    </row>
    <row r="118" spans="1:26" x14ac:dyDescent="0.25">
      <c r="N118" s="81"/>
    </row>
    <row r="119" spans="1:26" x14ac:dyDescent="0.25">
      <c r="N119" s="81"/>
    </row>
    <row r="120" spans="1:26" x14ac:dyDescent="0.25">
      <c r="N120" s="81"/>
    </row>
    <row r="121" spans="1:26" x14ac:dyDescent="0.25">
      <c r="N121" s="81"/>
    </row>
    <row r="122" spans="1:26" x14ac:dyDescent="0.25">
      <c r="N122" s="81"/>
    </row>
    <row r="123" spans="1:26" x14ac:dyDescent="0.25">
      <c r="N123" s="81"/>
    </row>
    <row r="124" spans="1:26" x14ac:dyDescent="0.25">
      <c r="N124" s="81"/>
    </row>
    <row r="125" spans="1:26" x14ac:dyDescent="0.25">
      <c r="N125" s="81"/>
    </row>
    <row r="126" spans="1:26" x14ac:dyDescent="0.25">
      <c r="N126" s="81"/>
    </row>
    <row r="127" spans="1:26" x14ac:dyDescent="0.25">
      <c r="N127" s="81"/>
    </row>
    <row r="128" spans="1:26" x14ac:dyDescent="0.25">
      <c r="N128" s="81"/>
    </row>
    <row r="129" spans="14:14" x14ac:dyDescent="0.25">
      <c r="N129" s="81"/>
    </row>
    <row r="130" spans="14:14" x14ac:dyDescent="0.25">
      <c r="N130" s="81"/>
    </row>
    <row r="131" spans="14:14" x14ac:dyDescent="0.25">
      <c r="N131" s="81"/>
    </row>
    <row r="132" spans="14:14" x14ac:dyDescent="0.25">
      <c r="N132" s="81"/>
    </row>
    <row r="133" spans="14:14" x14ac:dyDescent="0.25">
      <c r="N133" s="81"/>
    </row>
    <row r="135" spans="14:14" x14ac:dyDescent="0.25">
      <c r="N135" s="135"/>
    </row>
    <row r="136" spans="14:14" x14ac:dyDescent="0.25">
      <c r="N136" s="135"/>
    </row>
  </sheetData>
  <sheetProtection algorithmName="SHA-512" hashValue="jQfYpUqrbL0B95wJQzYenaS4/Cl2h65MuaOggcYrK9aOTQoMVx/vB2+OPIwxWWOZp+QlXRt8vWvC23s1hkJRNQ==" saltValue="KGHXaHyHkv2tj7b3Le9kxw==" spinCount="100000" sheet="1" scenarios="1" formatCells="0"/>
  <mergeCells count="7">
    <mergeCell ref="Q8:R8"/>
    <mergeCell ref="O8:P8"/>
    <mergeCell ref="C7:D7"/>
    <mergeCell ref="C8:D8"/>
    <mergeCell ref="O56:P56"/>
    <mergeCell ref="F11:I11"/>
    <mergeCell ref="J11:M11"/>
  </mergeCells>
  <conditionalFormatting sqref="J16">
    <cfRule type="cellIs" dxfId="4787" priority="706" stopIfTrue="1" operator="greaterThan">
      <formula>$M$16</formula>
    </cfRule>
  </conditionalFormatting>
  <conditionalFormatting sqref="J14">
    <cfRule type="cellIs" dxfId="4786" priority="404" stopIfTrue="1" operator="lessThan">
      <formula>$L$14</formula>
    </cfRule>
    <cfRule type="cellIs" dxfId="4785" priority="705" stopIfTrue="1" operator="greaterThan">
      <formula>$M$14</formula>
    </cfRule>
  </conditionalFormatting>
  <conditionalFormatting sqref="F14">
    <cfRule type="cellIs" dxfId="4784" priority="703" stopIfTrue="1" operator="greaterThan">
      <formula>$I$14</formula>
    </cfRule>
    <cfRule type="cellIs" dxfId="4783" priority="704" stopIfTrue="1" operator="lessThan">
      <formula>$H$14</formula>
    </cfRule>
  </conditionalFormatting>
  <conditionalFormatting sqref="F15">
    <cfRule type="cellIs" dxfId="4782" priority="701" stopIfTrue="1" operator="greaterThan">
      <formula>$I$15</formula>
    </cfRule>
    <cfRule type="cellIs" dxfId="4781" priority="702" stopIfTrue="1" operator="lessThan">
      <formula>$H$15</formula>
    </cfRule>
  </conditionalFormatting>
  <conditionalFormatting sqref="J15">
    <cfRule type="cellIs" dxfId="4780" priority="401" stopIfTrue="1" operator="lessThan">
      <formula>$L$15</formula>
    </cfRule>
    <cfRule type="cellIs" dxfId="4779" priority="700" operator="greaterThan">
      <formula>$M$15</formula>
    </cfRule>
  </conditionalFormatting>
  <conditionalFormatting sqref="F17">
    <cfRule type="cellIs" dxfId="4778" priority="698" stopIfTrue="1" operator="greaterThan">
      <formula>$I$17</formula>
    </cfRule>
    <cfRule type="cellIs" dxfId="4777" priority="699" stopIfTrue="1" operator="lessThan">
      <formula>$H$17</formula>
    </cfRule>
  </conditionalFormatting>
  <conditionalFormatting sqref="F18">
    <cfRule type="cellIs" dxfId="4776" priority="696" stopIfTrue="1" operator="greaterThan">
      <formula>$I$18</formula>
    </cfRule>
    <cfRule type="cellIs" dxfId="4775" priority="697" stopIfTrue="1" operator="lessThan">
      <formula>$H$18</formula>
    </cfRule>
  </conditionalFormatting>
  <conditionalFormatting sqref="F19">
    <cfRule type="cellIs" dxfId="4774" priority="694" stopIfTrue="1" operator="greaterThan">
      <formula>$I$19</formula>
    </cfRule>
    <cfRule type="cellIs" dxfId="4773" priority="695" stopIfTrue="1" operator="lessThan">
      <formula>$H$19</formula>
    </cfRule>
  </conditionalFormatting>
  <conditionalFormatting sqref="F20">
    <cfRule type="cellIs" dxfId="4772" priority="692" stopIfTrue="1" operator="greaterThan">
      <formula>$I$20</formula>
    </cfRule>
    <cfRule type="cellIs" dxfId="4771" priority="693" stopIfTrue="1" operator="lessThan">
      <formula>$H$20</formula>
    </cfRule>
  </conditionalFormatting>
  <conditionalFormatting sqref="F16">
    <cfRule type="cellIs" dxfId="4770" priority="690" stopIfTrue="1" operator="greaterThan">
      <formula>$I$16</formula>
    </cfRule>
    <cfRule type="cellIs" dxfId="4769" priority="691" stopIfTrue="1" operator="lessThan">
      <formula>$H$16</formula>
    </cfRule>
  </conditionalFormatting>
  <conditionalFormatting sqref="F112">
    <cfRule type="cellIs" dxfId="4768" priority="688" stopIfTrue="1" operator="greaterThan">
      <formula>$I$112</formula>
    </cfRule>
    <cfRule type="cellIs" dxfId="4767" priority="689" stopIfTrue="1" operator="lessThan">
      <formula>$H$112</formula>
    </cfRule>
  </conditionalFormatting>
  <conditionalFormatting sqref="F111">
    <cfRule type="cellIs" dxfId="4766" priority="686" stopIfTrue="1" operator="greaterThan">
      <formula>$I$111</formula>
    </cfRule>
    <cfRule type="cellIs" dxfId="4765" priority="687" stopIfTrue="1" operator="lessThan">
      <formula>$H$111</formula>
    </cfRule>
  </conditionalFormatting>
  <conditionalFormatting sqref="F110">
    <cfRule type="cellIs" dxfId="4764" priority="684" stopIfTrue="1" operator="greaterThan">
      <formula>$I$110</formula>
    </cfRule>
    <cfRule type="cellIs" dxfId="4763" priority="685" stopIfTrue="1" operator="lessThan">
      <formula>$H$110</formula>
    </cfRule>
  </conditionalFormatting>
  <conditionalFormatting sqref="F109">
    <cfRule type="cellIs" dxfId="4762" priority="682" stopIfTrue="1" operator="greaterThan">
      <formula>$I$109</formula>
    </cfRule>
    <cfRule type="cellIs" dxfId="4761" priority="683" stopIfTrue="1" operator="lessThan">
      <formula>$H$109</formula>
    </cfRule>
  </conditionalFormatting>
  <conditionalFormatting sqref="F108">
    <cfRule type="cellIs" dxfId="4760" priority="680" stopIfTrue="1" operator="greaterThan">
      <formula>$I$108</formula>
    </cfRule>
    <cfRule type="cellIs" dxfId="4759" priority="681" stopIfTrue="1" operator="lessThan">
      <formula>$H$108</formula>
    </cfRule>
  </conditionalFormatting>
  <conditionalFormatting sqref="F107">
    <cfRule type="cellIs" dxfId="4758" priority="678" stopIfTrue="1" operator="greaterThan">
      <formula>$I$107</formula>
    </cfRule>
    <cfRule type="cellIs" dxfId="4757" priority="679" stopIfTrue="1" operator="lessThan">
      <formula>$H$107</formula>
    </cfRule>
  </conditionalFormatting>
  <conditionalFormatting sqref="F106">
    <cfRule type="cellIs" dxfId="4756" priority="676" stopIfTrue="1" operator="greaterThan">
      <formula>$I$106</formula>
    </cfRule>
    <cfRule type="cellIs" dxfId="4755" priority="677" stopIfTrue="1" operator="lessThan">
      <formula>$H$106</formula>
    </cfRule>
  </conditionalFormatting>
  <conditionalFormatting sqref="F105">
    <cfRule type="cellIs" dxfId="4754" priority="674" stopIfTrue="1" operator="greaterThan">
      <formula>$I$105</formula>
    </cfRule>
    <cfRule type="cellIs" dxfId="4753" priority="675" stopIfTrue="1" operator="lessThan">
      <formula>$H$105</formula>
    </cfRule>
  </conditionalFormatting>
  <conditionalFormatting sqref="F104">
    <cfRule type="cellIs" dxfId="4752" priority="672" stopIfTrue="1" operator="greaterThan">
      <formula>$I$104</formula>
    </cfRule>
    <cfRule type="cellIs" dxfId="4751" priority="673" stopIfTrue="1" operator="lessThan">
      <formula>$H$104</formula>
    </cfRule>
  </conditionalFormatting>
  <conditionalFormatting sqref="F103">
    <cfRule type="cellIs" dxfId="4750" priority="670" stopIfTrue="1" operator="greaterThan">
      <formula>$I$103</formula>
    </cfRule>
    <cfRule type="cellIs" dxfId="4749" priority="671" stopIfTrue="1" operator="lessThan">
      <formula>$H$103</formula>
    </cfRule>
  </conditionalFormatting>
  <conditionalFormatting sqref="F102">
    <cfRule type="cellIs" dxfId="4748" priority="668" stopIfTrue="1" operator="greaterThan">
      <formula>$I$102</formula>
    </cfRule>
    <cfRule type="cellIs" dxfId="4747" priority="669" stopIfTrue="1" operator="lessThan">
      <formula>$H$102</formula>
    </cfRule>
  </conditionalFormatting>
  <conditionalFormatting sqref="F101">
    <cfRule type="cellIs" dxfId="4746" priority="666" stopIfTrue="1" operator="greaterThan">
      <formula>$I$101</formula>
    </cfRule>
    <cfRule type="cellIs" dxfId="4745" priority="667" stopIfTrue="1" operator="lessThan">
      <formula>$H$101</formula>
    </cfRule>
  </conditionalFormatting>
  <conditionalFormatting sqref="F100">
    <cfRule type="cellIs" dxfId="4744" priority="664" stopIfTrue="1" operator="greaterThan">
      <formula>$I$100</formula>
    </cfRule>
    <cfRule type="cellIs" dxfId="4743" priority="665" stopIfTrue="1" operator="lessThan">
      <formula>$H$100</formula>
    </cfRule>
  </conditionalFormatting>
  <conditionalFormatting sqref="F99">
    <cfRule type="cellIs" dxfId="4742" priority="662" stopIfTrue="1" operator="greaterThan">
      <formula>$I$99</formula>
    </cfRule>
    <cfRule type="cellIs" dxfId="4741" priority="663" stopIfTrue="1" operator="lessThan">
      <formula>$H$99</formula>
    </cfRule>
  </conditionalFormatting>
  <conditionalFormatting sqref="F98">
    <cfRule type="cellIs" dxfId="4740" priority="660" stopIfTrue="1" operator="greaterThan">
      <formula>$I$98</formula>
    </cfRule>
    <cfRule type="cellIs" dxfId="4739" priority="661" stopIfTrue="1" operator="lessThan">
      <formula>$H$98</formula>
    </cfRule>
  </conditionalFormatting>
  <conditionalFormatting sqref="F97">
    <cfRule type="cellIs" dxfId="4738" priority="658" stopIfTrue="1" operator="greaterThan">
      <formula>$I$97</formula>
    </cfRule>
    <cfRule type="cellIs" dxfId="4737" priority="659" stopIfTrue="1" operator="lessThan">
      <formula>$H$97</formula>
    </cfRule>
  </conditionalFormatting>
  <conditionalFormatting sqref="F96">
    <cfRule type="cellIs" dxfId="4736" priority="656" stopIfTrue="1" operator="greaterThan">
      <formula>$I$96</formula>
    </cfRule>
    <cfRule type="cellIs" dxfId="4735" priority="657" stopIfTrue="1" operator="lessThan">
      <formula>$H$96</formula>
    </cfRule>
  </conditionalFormatting>
  <conditionalFormatting sqref="F95">
    <cfRule type="cellIs" dxfId="4734" priority="654" stopIfTrue="1" operator="greaterThan">
      <formula>$I$95</formula>
    </cfRule>
    <cfRule type="cellIs" dxfId="4733" priority="655" stopIfTrue="1" operator="lessThan">
      <formula>$H$95</formula>
    </cfRule>
  </conditionalFormatting>
  <conditionalFormatting sqref="F94">
    <cfRule type="cellIs" dxfId="4732" priority="652" stopIfTrue="1" operator="greaterThan">
      <formula>$I$94</formula>
    </cfRule>
    <cfRule type="cellIs" dxfId="4731" priority="653" stopIfTrue="1" operator="lessThan">
      <formula>$H$94</formula>
    </cfRule>
  </conditionalFormatting>
  <conditionalFormatting sqref="F93">
    <cfRule type="cellIs" dxfId="4730" priority="650" stopIfTrue="1" operator="greaterThan">
      <formula>$I$93</formula>
    </cfRule>
    <cfRule type="cellIs" dxfId="4729" priority="651" stopIfTrue="1" operator="lessThan">
      <formula>$H$93</formula>
    </cfRule>
  </conditionalFormatting>
  <conditionalFormatting sqref="F92">
    <cfRule type="cellIs" dxfId="4728" priority="648" stopIfTrue="1" operator="greaterThan">
      <formula>$I$92</formula>
    </cfRule>
    <cfRule type="cellIs" dxfId="4727" priority="649" stopIfTrue="1" operator="lessThan">
      <formula>$H$92</formula>
    </cfRule>
  </conditionalFormatting>
  <conditionalFormatting sqref="F91">
    <cfRule type="cellIs" dxfId="4726" priority="646" stopIfTrue="1" operator="greaterThan">
      <formula>$I$91</formula>
    </cfRule>
    <cfRule type="cellIs" dxfId="4725" priority="647" stopIfTrue="1" operator="lessThan">
      <formula>$H$91</formula>
    </cfRule>
  </conditionalFormatting>
  <conditionalFormatting sqref="F90">
    <cfRule type="cellIs" dxfId="4724" priority="644" stopIfTrue="1" operator="greaterThan">
      <formula>$I$90</formula>
    </cfRule>
    <cfRule type="cellIs" dxfId="4723" priority="645" stopIfTrue="1" operator="lessThan">
      <formula>$H$90</formula>
    </cfRule>
  </conditionalFormatting>
  <conditionalFormatting sqref="F89">
    <cfRule type="cellIs" dxfId="4722" priority="642" stopIfTrue="1" operator="greaterThan">
      <formula>$I$89</formula>
    </cfRule>
    <cfRule type="cellIs" dxfId="4721" priority="643" stopIfTrue="1" operator="lessThan">
      <formula>$H$89</formula>
    </cfRule>
  </conditionalFormatting>
  <conditionalFormatting sqref="F88">
    <cfRule type="cellIs" dxfId="4720" priority="640" stopIfTrue="1" operator="greaterThan">
      <formula>$I$88</formula>
    </cfRule>
    <cfRule type="cellIs" dxfId="4719" priority="641" stopIfTrue="1" operator="lessThan">
      <formula>$H$88</formula>
    </cfRule>
  </conditionalFormatting>
  <conditionalFormatting sqref="F87">
    <cfRule type="cellIs" dxfId="4718" priority="638" stopIfTrue="1" operator="greaterThan">
      <formula>$I$87</formula>
    </cfRule>
    <cfRule type="cellIs" dxfId="4717" priority="639" stopIfTrue="1" operator="lessThan">
      <formula>$H$87</formula>
    </cfRule>
  </conditionalFormatting>
  <conditionalFormatting sqref="F86">
    <cfRule type="cellIs" dxfId="4716" priority="636" stopIfTrue="1" operator="greaterThan">
      <formula>$I$86</formula>
    </cfRule>
    <cfRule type="cellIs" dxfId="4715" priority="637" stopIfTrue="1" operator="lessThan">
      <formula>$H$86</formula>
    </cfRule>
  </conditionalFormatting>
  <conditionalFormatting sqref="F85">
    <cfRule type="cellIs" dxfId="4714" priority="634" stopIfTrue="1" operator="greaterThan">
      <formula>$I$85</formula>
    </cfRule>
    <cfRule type="cellIs" dxfId="4713" priority="635" stopIfTrue="1" operator="lessThan">
      <formula>$H$85</formula>
    </cfRule>
  </conditionalFormatting>
  <conditionalFormatting sqref="F84">
    <cfRule type="cellIs" dxfId="4712" priority="632" stopIfTrue="1" operator="greaterThan">
      <formula>$I$84</formula>
    </cfRule>
    <cfRule type="cellIs" dxfId="4711" priority="633" stopIfTrue="1" operator="lessThan">
      <formula>$H$84</formula>
    </cfRule>
  </conditionalFormatting>
  <conditionalFormatting sqref="F83">
    <cfRule type="cellIs" dxfId="4710" priority="630" stopIfTrue="1" operator="greaterThan">
      <formula>$I$83</formula>
    </cfRule>
    <cfRule type="cellIs" dxfId="4709" priority="631" stopIfTrue="1" operator="lessThan">
      <formula>$H$83</formula>
    </cfRule>
  </conditionalFormatting>
  <conditionalFormatting sqref="F82">
    <cfRule type="cellIs" dxfId="4708" priority="628" stopIfTrue="1" operator="greaterThan">
      <formula>$I$82</formula>
    </cfRule>
    <cfRule type="cellIs" dxfId="4707" priority="629" stopIfTrue="1" operator="lessThan">
      <formula>$H$82</formula>
    </cfRule>
  </conditionalFormatting>
  <conditionalFormatting sqref="F81">
    <cfRule type="cellIs" dxfId="4706" priority="626" stopIfTrue="1" operator="greaterThan">
      <formula>$I$81</formula>
    </cfRule>
    <cfRule type="cellIs" dxfId="4705" priority="627" stopIfTrue="1" operator="lessThan">
      <formula>$H$81</formula>
    </cfRule>
  </conditionalFormatting>
  <conditionalFormatting sqref="F80">
    <cfRule type="cellIs" dxfId="4704" priority="624" stopIfTrue="1" operator="greaterThan">
      <formula>$I$80</formula>
    </cfRule>
    <cfRule type="cellIs" dxfId="4703" priority="625" stopIfTrue="1" operator="lessThan">
      <formula>$H$80</formula>
    </cfRule>
  </conditionalFormatting>
  <conditionalFormatting sqref="F79">
    <cfRule type="cellIs" dxfId="4702" priority="622" stopIfTrue="1" operator="greaterThan">
      <formula>$I$79</formula>
    </cfRule>
    <cfRule type="cellIs" dxfId="4701" priority="623" stopIfTrue="1" operator="lessThan">
      <formula>$H$79</formula>
    </cfRule>
  </conditionalFormatting>
  <conditionalFormatting sqref="F78">
    <cfRule type="cellIs" dxfId="4700" priority="620" stopIfTrue="1" operator="greaterThan">
      <formula>$I$78</formula>
    </cfRule>
    <cfRule type="cellIs" dxfId="4699" priority="621" stopIfTrue="1" operator="lessThan">
      <formula>$H$78</formula>
    </cfRule>
  </conditionalFormatting>
  <conditionalFormatting sqref="F77">
    <cfRule type="cellIs" dxfId="4698" priority="618" stopIfTrue="1" operator="greaterThan">
      <formula>$I$77</formula>
    </cfRule>
    <cfRule type="cellIs" dxfId="4697" priority="619" stopIfTrue="1" operator="lessThan">
      <formula>$H$77</formula>
    </cfRule>
  </conditionalFormatting>
  <conditionalFormatting sqref="F76">
    <cfRule type="cellIs" dxfId="4696" priority="616" stopIfTrue="1" operator="greaterThan">
      <formula>$I$76</formula>
    </cfRule>
    <cfRule type="cellIs" dxfId="4695" priority="617" stopIfTrue="1" operator="lessThan">
      <formula>$H$76</formula>
    </cfRule>
  </conditionalFormatting>
  <conditionalFormatting sqref="J17">
    <cfRule type="cellIs" dxfId="4694" priority="615" stopIfTrue="1" operator="greaterThan">
      <formula>$M17</formula>
    </cfRule>
  </conditionalFormatting>
  <conditionalFormatting sqref="F75">
    <cfRule type="cellIs" dxfId="4693" priority="613" stopIfTrue="1" operator="greaterThan">
      <formula>$I$75</formula>
    </cfRule>
    <cfRule type="cellIs" dxfId="4692" priority="614" stopIfTrue="1" operator="lessThan">
      <formula>$H$75</formula>
    </cfRule>
  </conditionalFormatting>
  <conditionalFormatting sqref="F74">
    <cfRule type="cellIs" dxfId="4691" priority="611" stopIfTrue="1" operator="greaterThan">
      <formula>$I$74</formula>
    </cfRule>
    <cfRule type="cellIs" dxfId="4690" priority="612" stopIfTrue="1" operator="lessThan">
      <formula>$H$74</formula>
    </cfRule>
  </conditionalFormatting>
  <conditionalFormatting sqref="F21">
    <cfRule type="cellIs" dxfId="4689" priority="609" stopIfTrue="1" operator="greaterThan">
      <formula>$I$21</formula>
    </cfRule>
    <cfRule type="cellIs" dxfId="4688" priority="610" stopIfTrue="1" operator="lessThan">
      <formula>$H$21</formula>
    </cfRule>
  </conditionalFormatting>
  <conditionalFormatting sqref="F22">
    <cfRule type="cellIs" dxfId="4687" priority="607" stopIfTrue="1" operator="greaterThan">
      <formula>$I$22</formula>
    </cfRule>
    <cfRule type="cellIs" dxfId="4686" priority="608" stopIfTrue="1" operator="lessThan">
      <formula>$H$22</formula>
    </cfRule>
  </conditionalFormatting>
  <conditionalFormatting sqref="F23">
    <cfRule type="cellIs" dxfId="4685" priority="605" stopIfTrue="1" operator="greaterThan">
      <formula>$I$23</formula>
    </cfRule>
    <cfRule type="cellIs" dxfId="4684" priority="606" stopIfTrue="1" operator="lessThan">
      <formula>$H$23</formula>
    </cfRule>
  </conditionalFormatting>
  <conditionalFormatting sqref="F24">
    <cfRule type="cellIs" dxfId="4683" priority="603" stopIfTrue="1" operator="greaterThan">
      <formula>$I$24</formula>
    </cfRule>
    <cfRule type="cellIs" dxfId="4682" priority="604" stopIfTrue="1" operator="lessThan">
      <formula>$H$24</formula>
    </cfRule>
  </conditionalFormatting>
  <conditionalFormatting sqref="F25">
    <cfRule type="cellIs" dxfId="4681" priority="601" stopIfTrue="1" operator="greaterThan">
      <formula>$I$25</formula>
    </cfRule>
    <cfRule type="cellIs" dxfId="4680" priority="602" stopIfTrue="1" operator="lessThan">
      <formula>$H$25</formula>
    </cfRule>
  </conditionalFormatting>
  <conditionalFormatting sqref="F26">
    <cfRule type="cellIs" dxfId="4679" priority="599" stopIfTrue="1" operator="greaterThan">
      <formula>$I$26</formula>
    </cfRule>
    <cfRule type="cellIs" dxfId="4678" priority="600" stopIfTrue="1" operator="lessThan">
      <formula>$H$26</formula>
    </cfRule>
  </conditionalFormatting>
  <conditionalFormatting sqref="F27">
    <cfRule type="cellIs" dxfId="4677" priority="597" stopIfTrue="1" operator="greaterThan">
      <formula>$I$27</formula>
    </cfRule>
    <cfRule type="cellIs" dxfId="4676" priority="598" stopIfTrue="1" operator="lessThan">
      <formula>$H$27</formula>
    </cfRule>
  </conditionalFormatting>
  <conditionalFormatting sqref="F29">
    <cfRule type="cellIs" dxfId="4675" priority="595" stopIfTrue="1" operator="greaterThan">
      <formula>$I$29</formula>
    </cfRule>
    <cfRule type="cellIs" dxfId="4674" priority="596" stopIfTrue="1" operator="lessThan">
      <formula>$H$29</formula>
    </cfRule>
  </conditionalFormatting>
  <conditionalFormatting sqref="F28">
    <cfRule type="cellIs" dxfId="4673" priority="593" stopIfTrue="1" operator="greaterThan">
      <formula>$I$28</formula>
    </cfRule>
    <cfRule type="cellIs" dxfId="4672" priority="594" stopIfTrue="1" operator="lessThan">
      <formula>$H$28</formula>
    </cfRule>
  </conditionalFormatting>
  <conditionalFormatting sqref="F30">
    <cfRule type="cellIs" dxfId="4671" priority="591" stopIfTrue="1" operator="greaterThan">
      <formula>$I$30</formula>
    </cfRule>
    <cfRule type="cellIs" dxfId="4670" priority="592" stopIfTrue="1" operator="lessThan">
      <formula>$H$30</formula>
    </cfRule>
  </conditionalFormatting>
  <conditionalFormatting sqref="F31">
    <cfRule type="cellIs" dxfId="4669" priority="589" stopIfTrue="1" operator="greaterThan">
      <formula>$I$31</formula>
    </cfRule>
    <cfRule type="cellIs" dxfId="4668" priority="590" stopIfTrue="1" operator="lessThan">
      <formula>$H$31</formula>
    </cfRule>
  </conditionalFormatting>
  <conditionalFormatting sqref="F33">
    <cfRule type="cellIs" dxfId="4667" priority="587" stopIfTrue="1" operator="greaterThan">
      <formula>$I$33</formula>
    </cfRule>
    <cfRule type="cellIs" dxfId="4666" priority="588" stopIfTrue="1" operator="lessThan">
      <formula>$H$33</formula>
    </cfRule>
  </conditionalFormatting>
  <conditionalFormatting sqref="F32">
    <cfRule type="cellIs" dxfId="4665" priority="585" stopIfTrue="1" operator="greaterThan">
      <formula>$I$32</formula>
    </cfRule>
    <cfRule type="cellIs" dxfId="4664" priority="586" stopIfTrue="1" operator="lessThan">
      <formula>$H$32</formula>
    </cfRule>
  </conditionalFormatting>
  <conditionalFormatting sqref="J18">
    <cfRule type="cellIs" dxfId="4663" priority="584" operator="greaterThan">
      <formula>$M18</formula>
    </cfRule>
  </conditionalFormatting>
  <conditionalFormatting sqref="J19">
    <cfRule type="cellIs" dxfId="4662" priority="583" operator="greaterThan">
      <formula>$M19</formula>
    </cfRule>
  </conditionalFormatting>
  <conditionalFormatting sqref="J20">
    <cfRule type="cellIs" dxfId="4661" priority="582" operator="greaterThan">
      <formula>$M20</formula>
    </cfRule>
  </conditionalFormatting>
  <conditionalFormatting sqref="J21">
    <cfRule type="cellIs" dxfId="4660" priority="581" operator="greaterThan">
      <formula>$M21</formula>
    </cfRule>
  </conditionalFormatting>
  <conditionalFormatting sqref="J22">
    <cfRule type="cellIs" dxfId="4659" priority="580" stopIfTrue="1" operator="greaterThan">
      <formula>$M22</formula>
    </cfRule>
  </conditionalFormatting>
  <conditionalFormatting sqref="F73">
    <cfRule type="cellIs" dxfId="4658" priority="578" stopIfTrue="1" operator="greaterThan">
      <formula>$I$73</formula>
    </cfRule>
    <cfRule type="cellIs" dxfId="4657" priority="579" stopIfTrue="1" operator="lessThan">
      <formula>$H$73</formula>
    </cfRule>
  </conditionalFormatting>
  <conditionalFormatting sqref="F72">
    <cfRule type="cellIs" dxfId="4656" priority="576" stopIfTrue="1" operator="greaterThan">
      <formula>$I$72</formula>
    </cfRule>
    <cfRule type="cellIs" dxfId="4655" priority="577" stopIfTrue="1" operator="lessThan">
      <formula>$H$72</formula>
    </cfRule>
  </conditionalFormatting>
  <conditionalFormatting sqref="F71">
    <cfRule type="cellIs" dxfId="4654" priority="574" stopIfTrue="1" operator="greaterThan">
      <formula>$I$71</formula>
    </cfRule>
    <cfRule type="cellIs" dxfId="4653" priority="575" stopIfTrue="1" operator="lessThan">
      <formula>$H$71</formula>
    </cfRule>
  </conditionalFormatting>
  <conditionalFormatting sqref="F70">
    <cfRule type="cellIs" dxfId="4652" priority="572" stopIfTrue="1" operator="greaterThan">
      <formula>$I$70</formula>
    </cfRule>
    <cfRule type="cellIs" dxfId="4651" priority="573" stopIfTrue="1" operator="lessThan">
      <formula>$H$70</formula>
    </cfRule>
  </conditionalFormatting>
  <conditionalFormatting sqref="F69">
    <cfRule type="cellIs" dxfId="4650" priority="570" stopIfTrue="1" operator="greaterThan">
      <formula>$I$69</formula>
    </cfRule>
    <cfRule type="cellIs" dxfId="4649" priority="571" stopIfTrue="1" operator="lessThan">
      <formula>$H$69</formula>
    </cfRule>
  </conditionalFormatting>
  <conditionalFormatting sqref="F68">
    <cfRule type="cellIs" dxfId="4648" priority="568" stopIfTrue="1" operator="greaterThan">
      <formula>$I$68</formula>
    </cfRule>
    <cfRule type="cellIs" dxfId="4647" priority="569" stopIfTrue="1" operator="lessThan">
      <formula>$H$68</formula>
    </cfRule>
  </conditionalFormatting>
  <conditionalFormatting sqref="F67">
    <cfRule type="cellIs" dxfId="4646" priority="566" stopIfTrue="1" operator="greaterThan">
      <formula>$I$67</formula>
    </cfRule>
    <cfRule type="cellIs" dxfId="4645" priority="567" stopIfTrue="1" operator="lessThan">
      <formula>$H$67</formula>
    </cfRule>
  </conditionalFormatting>
  <conditionalFormatting sqref="F66">
    <cfRule type="cellIs" dxfId="4644" priority="564" stopIfTrue="1" operator="greaterThan">
      <formula>$I$66</formula>
    </cfRule>
    <cfRule type="cellIs" dxfId="4643" priority="565" stopIfTrue="1" operator="lessThan">
      <formula>$H$66</formula>
    </cfRule>
  </conditionalFormatting>
  <conditionalFormatting sqref="F65">
    <cfRule type="cellIs" dxfId="4642" priority="562" stopIfTrue="1" operator="greaterThan">
      <formula>$I$65</formula>
    </cfRule>
    <cfRule type="cellIs" dxfId="4641" priority="563" stopIfTrue="1" operator="lessThan">
      <formula>$H$65</formula>
    </cfRule>
  </conditionalFormatting>
  <conditionalFormatting sqref="F64">
    <cfRule type="cellIs" dxfId="4640" priority="560" stopIfTrue="1" operator="greaterThan">
      <formula>$I$64</formula>
    </cfRule>
    <cfRule type="cellIs" dxfId="4639" priority="561" stopIfTrue="1" operator="lessThan">
      <formula>$H$64</formula>
    </cfRule>
  </conditionalFormatting>
  <conditionalFormatting sqref="F63">
    <cfRule type="cellIs" dxfId="4638" priority="558" stopIfTrue="1" operator="greaterThan">
      <formula>$I$63</formula>
    </cfRule>
    <cfRule type="cellIs" dxfId="4637" priority="559" stopIfTrue="1" operator="lessThan">
      <formula>$H$63</formula>
    </cfRule>
  </conditionalFormatting>
  <conditionalFormatting sqref="F62">
    <cfRule type="cellIs" dxfId="4636" priority="556" stopIfTrue="1" operator="greaterThan">
      <formula>$I$62</formula>
    </cfRule>
    <cfRule type="cellIs" dxfId="4635" priority="557" stopIfTrue="1" operator="lessThan">
      <formula>$H$62</formula>
    </cfRule>
  </conditionalFormatting>
  <conditionalFormatting sqref="F61">
    <cfRule type="cellIs" dxfId="4634" priority="554" stopIfTrue="1" operator="greaterThan">
      <formula>$I$61</formula>
    </cfRule>
    <cfRule type="cellIs" dxfId="4633" priority="555" stopIfTrue="1" operator="lessThan">
      <formula>$H$61</formula>
    </cfRule>
  </conditionalFormatting>
  <conditionalFormatting sqref="F60">
    <cfRule type="cellIs" dxfId="4632" priority="552" stopIfTrue="1" operator="greaterThan">
      <formula>$I$60</formula>
    </cfRule>
    <cfRule type="cellIs" dxfId="4631" priority="553" stopIfTrue="1" operator="lessThan">
      <formula>$H$60</formula>
    </cfRule>
  </conditionalFormatting>
  <conditionalFormatting sqref="F59">
    <cfRule type="cellIs" dxfId="4630" priority="550" stopIfTrue="1" operator="greaterThan">
      <formula>$I$59</formula>
    </cfRule>
    <cfRule type="cellIs" dxfId="4629" priority="551" stopIfTrue="1" operator="lessThan">
      <formula>$H$59</formula>
    </cfRule>
  </conditionalFormatting>
  <conditionalFormatting sqref="F58">
    <cfRule type="cellIs" dxfId="4628" priority="548" stopIfTrue="1" operator="greaterThan">
      <formula>$I$58</formula>
    </cfRule>
    <cfRule type="cellIs" dxfId="4627" priority="549" stopIfTrue="1" operator="lessThan">
      <formula>$H$58</formula>
    </cfRule>
  </conditionalFormatting>
  <conditionalFormatting sqref="F57">
    <cfRule type="cellIs" dxfId="4626" priority="546" stopIfTrue="1" operator="greaterThan">
      <formula>$I$57</formula>
    </cfRule>
    <cfRule type="cellIs" dxfId="4625" priority="547" stopIfTrue="1" operator="lessThan">
      <formula>$H$57</formula>
    </cfRule>
  </conditionalFormatting>
  <conditionalFormatting sqref="F56">
    <cfRule type="cellIs" dxfId="4624" priority="544" stopIfTrue="1" operator="greaterThan">
      <formula>$I$56</formula>
    </cfRule>
    <cfRule type="cellIs" dxfId="4623" priority="545" stopIfTrue="1" operator="lessThan">
      <formula>$H$56</formula>
    </cfRule>
  </conditionalFormatting>
  <conditionalFormatting sqref="F55">
    <cfRule type="cellIs" dxfId="4622" priority="542" stopIfTrue="1" operator="greaterThan">
      <formula>$I$55</formula>
    </cfRule>
    <cfRule type="cellIs" dxfId="4621" priority="543" stopIfTrue="1" operator="lessThan">
      <formula>$H$55</formula>
    </cfRule>
  </conditionalFormatting>
  <conditionalFormatting sqref="F54">
    <cfRule type="cellIs" dxfId="4620" priority="540" stopIfTrue="1" operator="greaterThan">
      <formula>$I$54</formula>
    </cfRule>
    <cfRule type="cellIs" dxfId="4619" priority="541" stopIfTrue="1" operator="lessThan">
      <formula>$H$54</formula>
    </cfRule>
  </conditionalFormatting>
  <conditionalFormatting sqref="F53">
    <cfRule type="cellIs" dxfId="4618" priority="538" stopIfTrue="1" operator="greaterThan">
      <formula>$I$53</formula>
    </cfRule>
    <cfRule type="cellIs" dxfId="4617" priority="539" stopIfTrue="1" operator="lessThan">
      <formula>$H$53</formula>
    </cfRule>
  </conditionalFormatting>
  <conditionalFormatting sqref="F52">
    <cfRule type="cellIs" dxfId="4616" priority="536" stopIfTrue="1" operator="greaterThan">
      <formula>$I$52</formula>
    </cfRule>
    <cfRule type="cellIs" dxfId="4615" priority="537" stopIfTrue="1" operator="lessThan">
      <formula>$H$52</formula>
    </cfRule>
  </conditionalFormatting>
  <conditionalFormatting sqref="F51">
    <cfRule type="cellIs" dxfId="4614" priority="534" stopIfTrue="1" operator="greaterThan">
      <formula>$I$51</formula>
    </cfRule>
    <cfRule type="cellIs" dxfId="4613" priority="535" stopIfTrue="1" operator="lessThan">
      <formula>$H$51</formula>
    </cfRule>
  </conditionalFormatting>
  <conditionalFormatting sqref="F50">
    <cfRule type="cellIs" dxfId="4612" priority="532" stopIfTrue="1" operator="greaterThan">
      <formula>$I$50</formula>
    </cfRule>
    <cfRule type="cellIs" dxfId="4611" priority="533" stopIfTrue="1" operator="lessThan">
      <formula>$H$50</formula>
    </cfRule>
  </conditionalFormatting>
  <conditionalFormatting sqref="F49">
    <cfRule type="cellIs" dxfId="4610" priority="530" stopIfTrue="1" operator="greaterThan">
      <formula>$I$49</formula>
    </cfRule>
    <cfRule type="cellIs" dxfId="4609" priority="531" stopIfTrue="1" operator="lessThan">
      <formula>$H$49</formula>
    </cfRule>
  </conditionalFormatting>
  <conditionalFormatting sqref="F48">
    <cfRule type="cellIs" dxfId="4608" priority="528" stopIfTrue="1" operator="greaterThan">
      <formula>$I$48</formula>
    </cfRule>
    <cfRule type="cellIs" dxfId="4607" priority="529" stopIfTrue="1" operator="lessThan">
      <formula>$H$48</formula>
    </cfRule>
  </conditionalFormatting>
  <conditionalFormatting sqref="F47">
    <cfRule type="cellIs" dxfId="4606" priority="526" stopIfTrue="1" operator="greaterThan">
      <formula>$I$47</formula>
    </cfRule>
    <cfRule type="cellIs" dxfId="4605" priority="527" stopIfTrue="1" operator="lessThan">
      <formula>$H$47</formula>
    </cfRule>
  </conditionalFormatting>
  <conditionalFormatting sqref="F46">
    <cfRule type="cellIs" dxfId="4604" priority="524" stopIfTrue="1" operator="greaterThan">
      <formula>$I$46</formula>
    </cfRule>
    <cfRule type="cellIs" dxfId="4603" priority="525" stopIfTrue="1" operator="lessThan">
      <formula>$H$46</formula>
    </cfRule>
  </conditionalFormatting>
  <conditionalFormatting sqref="F45">
    <cfRule type="cellIs" dxfId="4602" priority="522" stopIfTrue="1" operator="greaterThan">
      <formula>$I$45</formula>
    </cfRule>
    <cfRule type="cellIs" dxfId="4601" priority="523" stopIfTrue="1" operator="lessThan">
      <formula>$H$45</formula>
    </cfRule>
  </conditionalFormatting>
  <conditionalFormatting sqref="F44">
    <cfRule type="cellIs" dxfId="4600" priority="520" stopIfTrue="1" operator="greaterThan">
      <formula>$I$44</formula>
    </cfRule>
    <cfRule type="cellIs" dxfId="4599" priority="521" stopIfTrue="1" operator="lessThan">
      <formula>$H$44</formula>
    </cfRule>
  </conditionalFormatting>
  <conditionalFormatting sqref="F43">
    <cfRule type="cellIs" dxfId="4598" priority="518" stopIfTrue="1" operator="greaterThan">
      <formula>$I$43</formula>
    </cfRule>
    <cfRule type="cellIs" dxfId="4597" priority="519" stopIfTrue="1" operator="lessThan">
      <formula>$H$43</formula>
    </cfRule>
  </conditionalFormatting>
  <conditionalFormatting sqref="F42">
    <cfRule type="cellIs" dxfId="4596" priority="516" stopIfTrue="1" operator="greaterThan">
      <formula>$I$42</formula>
    </cfRule>
    <cfRule type="cellIs" dxfId="4595" priority="517" stopIfTrue="1" operator="lessThan">
      <formula>$H$42</formula>
    </cfRule>
  </conditionalFormatting>
  <conditionalFormatting sqref="F41">
    <cfRule type="cellIs" dxfId="4594" priority="514" stopIfTrue="1" operator="greaterThan">
      <formula>$I$41</formula>
    </cfRule>
    <cfRule type="cellIs" dxfId="4593" priority="515" stopIfTrue="1" operator="lessThan">
      <formula>$H$41</formula>
    </cfRule>
  </conditionalFormatting>
  <conditionalFormatting sqref="F40">
    <cfRule type="cellIs" dxfId="4592" priority="512" stopIfTrue="1" operator="greaterThan">
      <formula>$I$40</formula>
    </cfRule>
    <cfRule type="cellIs" dxfId="4591" priority="513" stopIfTrue="1" operator="lessThan">
      <formula>$H$40</formula>
    </cfRule>
  </conditionalFormatting>
  <conditionalFormatting sqref="F39">
    <cfRule type="cellIs" dxfId="4590" priority="510" stopIfTrue="1" operator="greaterThan">
      <formula>$I$39</formula>
    </cfRule>
    <cfRule type="cellIs" dxfId="4589" priority="511" stopIfTrue="1" operator="lessThan">
      <formula>$H$39</formula>
    </cfRule>
  </conditionalFormatting>
  <conditionalFormatting sqref="F38">
    <cfRule type="cellIs" dxfId="4588" priority="508" stopIfTrue="1" operator="greaterThan">
      <formula>$I$38</formula>
    </cfRule>
    <cfRule type="cellIs" dxfId="4587" priority="509" stopIfTrue="1" operator="lessThan">
      <formula>$H$38</formula>
    </cfRule>
  </conditionalFormatting>
  <conditionalFormatting sqref="F37">
    <cfRule type="cellIs" dxfId="4586" priority="506" stopIfTrue="1" operator="greaterThan">
      <formula>$I$37</formula>
    </cfRule>
    <cfRule type="cellIs" dxfId="4585" priority="507" stopIfTrue="1" operator="lessThan">
      <formula>$H$37</formula>
    </cfRule>
  </conditionalFormatting>
  <conditionalFormatting sqref="F36">
    <cfRule type="cellIs" dxfId="4584" priority="504" stopIfTrue="1" operator="greaterThan">
      <formula>$I$36</formula>
    </cfRule>
    <cfRule type="cellIs" dxfId="4583" priority="505" stopIfTrue="1" operator="lessThan">
      <formula>$H$36</formula>
    </cfRule>
  </conditionalFormatting>
  <conditionalFormatting sqref="F35">
    <cfRule type="cellIs" dxfId="4582" priority="502" stopIfTrue="1" operator="greaterThan">
      <formula>$I$35</formula>
    </cfRule>
    <cfRule type="cellIs" dxfId="4581" priority="503" stopIfTrue="1" operator="lessThan">
      <formula>$H$35</formula>
    </cfRule>
  </conditionalFormatting>
  <conditionalFormatting sqref="F34">
    <cfRule type="cellIs" dxfId="4580" priority="500" stopIfTrue="1" operator="greaterThan">
      <formula>$I$34</formula>
    </cfRule>
    <cfRule type="cellIs" dxfId="4579" priority="501" stopIfTrue="1" operator="lessThan">
      <formula>$H$34</formula>
    </cfRule>
  </conditionalFormatting>
  <conditionalFormatting sqref="J23">
    <cfRule type="cellIs" dxfId="4578" priority="499" stopIfTrue="1" operator="greaterThan">
      <formula>$M23</formula>
    </cfRule>
  </conditionalFormatting>
  <conditionalFormatting sqref="J24">
    <cfRule type="cellIs" dxfId="4577" priority="498" stopIfTrue="1" operator="greaterThan">
      <formula>$M24</formula>
    </cfRule>
  </conditionalFormatting>
  <conditionalFormatting sqref="J25">
    <cfRule type="cellIs" dxfId="4576" priority="497" stopIfTrue="1" operator="greaterThan">
      <formula>$M25</formula>
    </cfRule>
  </conditionalFormatting>
  <conditionalFormatting sqref="J26">
    <cfRule type="cellIs" dxfId="4575" priority="496" stopIfTrue="1" operator="greaterThan">
      <formula>$M26</formula>
    </cfRule>
  </conditionalFormatting>
  <conditionalFormatting sqref="J27">
    <cfRule type="cellIs" dxfId="4574" priority="495" stopIfTrue="1" operator="greaterThan">
      <formula>$M27</formula>
    </cfRule>
  </conditionalFormatting>
  <conditionalFormatting sqref="J28">
    <cfRule type="cellIs" dxfId="4573" priority="494" stopIfTrue="1" operator="greaterThan">
      <formula>$M28</formula>
    </cfRule>
  </conditionalFormatting>
  <conditionalFormatting sqref="J29">
    <cfRule type="cellIs" dxfId="4572" priority="493" stopIfTrue="1" operator="greaterThan">
      <formula>$M29</formula>
    </cfRule>
  </conditionalFormatting>
  <conditionalFormatting sqref="J31">
    <cfRule type="cellIs" dxfId="4571" priority="492" stopIfTrue="1" operator="greaterThan">
      <formula>$M31</formula>
    </cfRule>
  </conditionalFormatting>
  <conditionalFormatting sqref="J32">
    <cfRule type="cellIs" dxfId="4570" priority="491" stopIfTrue="1" operator="greaterThan">
      <formula>$M32</formula>
    </cfRule>
  </conditionalFormatting>
  <conditionalFormatting sqref="J33">
    <cfRule type="cellIs" dxfId="4569" priority="490" stopIfTrue="1" operator="greaterThan">
      <formula>$M33</formula>
    </cfRule>
  </conditionalFormatting>
  <conditionalFormatting sqref="J34">
    <cfRule type="cellIs" dxfId="4568" priority="489" stopIfTrue="1" operator="greaterThan">
      <formula>$M34</formula>
    </cfRule>
  </conditionalFormatting>
  <conditionalFormatting sqref="J35">
    <cfRule type="cellIs" dxfId="4567" priority="488" stopIfTrue="1" operator="greaterThan">
      <formula>$M35</formula>
    </cfRule>
  </conditionalFormatting>
  <conditionalFormatting sqref="J36">
    <cfRule type="cellIs" dxfId="4566" priority="487" stopIfTrue="1" operator="greaterThan">
      <formula>$M36</formula>
    </cfRule>
  </conditionalFormatting>
  <conditionalFormatting sqref="J37">
    <cfRule type="cellIs" dxfId="4565" priority="486" stopIfTrue="1" operator="greaterThan">
      <formula>$M37</formula>
    </cfRule>
  </conditionalFormatting>
  <conditionalFormatting sqref="J38">
    <cfRule type="cellIs" dxfId="4564" priority="485" stopIfTrue="1" operator="greaterThan">
      <formula>$M38</formula>
    </cfRule>
  </conditionalFormatting>
  <conditionalFormatting sqref="J39">
    <cfRule type="cellIs" dxfId="4563" priority="484" stopIfTrue="1" operator="greaterThan">
      <formula>$M39</formula>
    </cfRule>
  </conditionalFormatting>
  <conditionalFormatting sqref="J40">
    <cfRule type="cellIs" dxfId="4562" priority="483" stopIfTrue="1" operator="greaterThan">
      <formula>$M40</formula>
    </cfRule>
  </conditionalFormatting>
  <conditionalFormatting sqref="J41">
    <cfRule type="cellIs" dxfId="4561" priority="482" stopIfTrue="1" operator="greaterThan">
      <formula>$M41</formula>
    </cfRule>
  </conditionalFormatting>
  <conditionalFormatting sqref="J42">
    <cfRule type="cellIs" dxfId="4560" priority="481" stopIfTrue="1" operator="greaterThan">
      <formula>$M42</formula>
    </cfRule>
  </conditionalFormatting>
  <conditionalFormatting sqref="J43">
    <cfRule type="cellIs" dxfId="4559" priority="480" stopIfTrue="1" operator="greaterThan">
      <formula>$M43</formula>
    </cfRule>
  </conditionalFormatting>
  <conditionalFormatting sqref="J44">
    <cfRule type="cellIs" dxfId="4558" priority="479" stopIfTrue="1" operator="greaterThan">
      <formula>$M44</formula>
    </cfRule>
  </conditionalFormatting>
  <conditionalFormatting sqref="J45">
    <cfRule type="cellIs" dxfId="4557" priority="478" stopIfTrue="1" operator="greaterThan">
      <formula>$M45</formula>
    </cfRule>
  </conditionalFormatting>
  <conditionalFormatting sqref="J46">
    <cfRule type="cellIs" dxfId="4556" priority="477" stopIfTrue="1" operator="greaterThan">
      <formula>$M46</formula>
    </cfRule>
  </conditionalFormatting>
  <conditionalFormatting sqref="J100">
    <cfRule type="cellIs" dxfId="4555" priority="423" stopIfTrue="1" operator="greaterThan">
      <formula>$M100</formula>
    </cfRule>
  </conditionalFormatting>
  <conditionalFormatting sqref="J101">
    <cfRule type="cellIs" dxfId="4554" priority="422" stopIfTrue="1" operator="greaterThan">
      <formula>$M101</formula>
    </cfRule>
  </conditionalFormatting>
  <conditionalFormatting sqref="J102">
    <cfRule type="cellIs" dxfId="4553" priority="421" stopIfTrue="1" operator="greaterThan">
      <formula>$M102</formula>
    </cfRule>
  </conditionalFormatting>
  <conditionalFormatting sqref="J103">
    <cfRule type="cellIs" dxfId="4552" priority="420" stopIfTrue="1" operator="greaterThan">
      <formula>$M103</formula>
    </cfRule>
  </conditionalFormatting>
  <conditionalFormatting sqref="J104">
    <cfRule type="cellIs" dxfId="4551" priority="419" stopIfTrue="1" operator="greaterThan">
      <formula>$M104</formula>
    </cfRule>
  </conditionalFormatting>
  <conditionalFormatting sqref="J105">
    <cfRule type="cellIs" dxfId="4550" priority="418" stopIfTrue="1" operator="greaterThan">
      <formula>$M105</formula>
    </cfRule>
  </conditionalFormatting>
  <conditionalFormatting sqref="J106">
    <cfRule type="cellIs" dxfId="4549" priority="417" stopIfTrue="1" operator="greaterThan">
      <formula>$M106</formula>
    </cfRule>
  </conditionalFormatting>
  <conditionalFormatting sqref="J107">
    <cfRule type="cellIs" dxfId="4548" priority="416" stopIfTrue="1" operator="greaterThan">
      <formula>$M107</formula>
    </cfRule>
  </conditionalFormatting>
  <conditionalFormatting sqref="J108">
    <cfRule type="cellIs" dxfId="4547" priority="415" stopIfTrue="1" operator="greaterThan">
      <formula>$M108</formula>
    </cfRule>
  </conditionalFormatting>
  <conditionalFormatting sqref="J109">
    <cfRule type="cellIs" dxfId="4546" priority="414" stopIfTrue="1" operator="greaterThan">
      <formula>$M109</formula>
    </cfRule>
  </conditionalFormatting>
  <conditionalFormatting sqref="J110">
    <cfRule type="cellIs" dxfId="4545" priority="413" stopIfTrue="1" operator="greaterThan">
      <formula>$M110</formula>
    </cfRule>
  </conditionalFormatting>
  <conditionalFormatting sqref="J112">
    <cfRule type="cellIs" dxfId="4544" priority="411" stopIfTrue="1" operator="greaterThan">
      <formula>$M112</formula>
    </cfRule>
  </conditionalFormatting>
  <conditionalFormatting sqref="J30">
    <cfRule type="cellIs" dxfId="4543" priority="408" stopIfTrue="1" operator="greaterThan">
      <formula>$M$30</formula>
    </cfRule>
  </conditionalFormatting>
  <conditionalFormatting sqref="J13">
    <cfRule type="cellIs" dxfId="4542" priority="407" stopIfTrue="1" operator="lessThan">
      <formula>$L$13</formula>
    </cfRule>
  </conditionalFormatting>
  <conditionalFormatting sqref="J13">
    <cfRule type="cellIs" dxfId="4541" priority="403" stopIfTrue="1" operator="greaterThan">
      <formula>$M$13</formula>
    </cfRule>
  </conditionalFormatting>
  <conditionalFormatting sqref="J16">
    <cfRule type="cellIs" dxfId="4540" priority="399" stopIfTrue="1" operator="lessThan">
      <formula>$L$16</formula>
    </cfRule>
  </conditionalFormatting>
  <conditionalFormatting sqref="J17">
    <cfRule type="cellIs" dxfId="4539" priority="397" stopIfTrue="1" operator="lessThan">
      <formula>$L$17</formula>
    </cfRule>
  </conditionalFormatting>
  <conditionalFormatting sqref="J18">
    <cfRule type="cellIs" dxfId="4538" priority="395" stopIfTrue="1" operator="lessThan">
      <formula>$L$18</formula>
    </cfRule>
  </conditionalFormatting>
  <conditionalFormatting sqref="J19">
    <cfRule type="cellIs" dxfId="4537" priority="393" stopIfTrue="1" operator="lessThan">
      <formula>$L$19</formula>
    </cfRule>
  </conditionalFormatting>
  <conditionalFormatting sqref="J20">
    <cfRule type="cellIs" dxfId="4536" priority="391" stopIfTrue="1" operator="lessThan">
      <formula>$L$20</formula>
    </cfRule>
  </conditionalFormatting>
  <conditionalFormatting sqref="J21">
    <cfRule type="cellIs" dxfId="4535" priority="389" stopIfTrue="1" operator="lessThan">
      <formula>$L$21</formula>
    </cfRule>
  </conditionalFormatting>
  <conditionalFormatting sqref="J22">
    <cfRule type="cellIs" dxfId="4534" priority="387" stopIfTrue="1" operator="lessThan">
      <formula>$L$22</formula>
    </cfRule>
  </conditionalFormatting>
  <conditionalFormatting sqref="J23">
    <cfRule type="cellIs" dxfId="4533" priority="384" stopIfTrue="1" operator="lessThan">
      <formula>$L$23</formula>
    </cfRule>
  </conditionalFormatting>
  <conditionalFormatting sqref="J24">
    <cfRule type="cellIs" dxfId="4532" priority="381" stopIfTrue="1" operator="lessThan">
      <formula>$L$24</formula>
    </cfRule>
  </conditionalFormatting>
  <conditionalFormatting sqref="J25">
    <cfRule type="cellIs" dxfId="4531" priority="378" stopIfTrue="1" operator="lessThan">
      <formula>$L$25</formula>
    </cfRule>
  </conditionalFormatting>
  <conditionalFormatting sqref="J26">
    <cfRule type="cellIs" dxfId="4530" priority="375" stopIfTrue="1" operator="lessThan">
      <formula>$L$26</formula>
    </cfRule>
  </conditionalFormatting>
  <conditionalFormatting sqref="J28">
    <cfRule type="cellIs" dxfId="4529" priority="369" stopIfTrue="1" operator="lessThan">
      <formula>$L28</formula>
    </cfRule>
  </conditionalFormatting>
  <conditionalFormatting sqref="J29">
    <cfRule type="cellIs" dxfId="4528" priority="366" stopIfTrue="1" operator="lessThan">
      <formula>$L29</formula>
    </cfRule>
  </conditionalFormatting>
  <conditionalFormatting sqref="J30">
    <cfRule type="cellIs" dxfId="4527" priority="363" stopIfTrue="1" operator="lessThan">
      <formula>$L30</formula>
    </cfRule>
  </conditionalFormatting>
  <conditionalFormatting sqref="J31">
    <cfRule type="cellIs" dxfId="4526" priority="360" stopIfTrue="1" operator="lessThan">
      <formula>$L31</formula>
    </cfRule>
  </conditionalFormatting>
  <conditionalFormatting sqref="J32">
    <cfRule type="cellIs" dxfId="4525" priority="357" stopIfTrue="1" operator="lessThan">
      <formula>$L32</formula>
    </cfRule>
  </conditionalFormatting>
  <conditionalFormatting sqref="J33">
    <cfRule type="cellIs" dxfId="4524" priority="354" stopIfTrue="1" operator="lessThan">
      <formula>$L33</formula>
    </cfRule>
  </conditionalFormatting>
  <conditionalFormatting sqref="J34">
    <cfRule type="cellIs" dxfId="4523" priority="351" stopIfTrue="1" operator="lessThan">
      <formula>$L34</formula>
    </cfRule>
  </conditionalFormatting>
  <conditionalFormatting sqref="J35">
    <cfRule type="cellIs" dxfId="4522" priority="348" stopIfTrue="1" operator="lessThan">
      <formula>$L35</formula>
    </cfRule>
  </conditionalFormatting>
  <conditionalFormatting sqref="J36">
    <cfRule type="cellIs" dxfId="4521" priority="345" stopIfTrue="1" operator="lessThan">
      <formula>$L36</formula>
    </cfRule>
  </conditionalFormatting>
  <conditionalFormatting sqref="J37">
    <cfRule type="cellIs" dxfId="4520" priority="342" stopIfTrue="1" operator="lessThan">
      <formula>$L37</formula>
    </cfRule>
  </conditionalFormatting>
  <conditionalFormatting sqref="J38">
    <cfRule type="cellIs" dxfId="4519" priority="339" stopIfTrue="1" operator="lessThan">
      <formula>$L38</formula>
    </cfRule>
  </conditionalFormatting>
  <conditionalFormatting sqref="J39">
    <cfRule type="cellIs" dxfId="4518" priority="336" stopIfTrue="1" operator="lessThan">
      <formula>$L39</formula>
    </cfRule>
  </conditionalFormatting>
  <conditionalFormatting sqref="J40">
    <cfRule type="cellIs" dxfId="4517" priority="333" stopIfTrue="1" operator="lessThan">
      <formula>$L40</formula>
    </cfRule>
  </conditionalFormatting>
  <conditionalFormatting sqref="J41">
    <cfRule type="cellIs" dxfId="4516" priority="330" stopIfTrue="1" operator="lessThan">
      <formula>$L41</formula>
    </cfRule>
  </conditionalFormatting>
  <conditionalFormatting sqref="J42">
    <cfRule type="cellIs" dxfId="4515" priority="327" stopIfTrue="1" operator="lessThan">
      <formula>$L42</formula>
    </cfRule>
  </conditionalFormatting>
  <conditionalFormatting sqref="J43">
    <cfRule type="cellIs" dxfId="4514" priority="324" stopIfTrue="1" operator="lessThan">
      <formula>$L43</formula>
    </cfRule>
  </conditionalFormatting>
  <conditionalFormatting sqref="J44">
    <cfRule type="cellIs" dxfId="4513" priority="321" stopIfTrue="1" operator="lessThan">
      <formula>$L44</formula>
    </cfRule>
  </conditionalFormatting>
  <conditionalFormatting sqref="J45">
    <cfRule type="cellIs" dxfId="4512" priority="318" stopIfTrue="1" operator="lessThan">
      <formula>$L$45</formula>
    </cfRule>
  </conditionalFormatting>
  <conditionalFormatting sqref="J46">
    <cfRule type="cellIs" dxfId="4511" priority="315" stopIfTrue="1" operator="lessThan">
      <formula>$L46</formula>
    </cfRule>
  </conditionalFormatting>
  <conditionalFormatting sqref="J100">
    <cfRule type="cellIs" dxfId="4510" priority="153" stopIfTrue="1" operator="lessThan">
      <formula>$L100</formula>
    </cfRule>
  </conditionalFormatting>
  <conditionalFormatting sqref="J101">
    <cfRule type="cellIs" dxfId="4509" priority="150" stopIfTrue="1" operator="lessThan">
      <formula>$L101</formula>
    </cfRule>
  </conditionalFormatting>
  <conditionalFormatting sqref="J102">
    <cfRule type="cellIs" dxfId="4508" priority="147" stopIfTrue="1" operator="lessThan">
      <formula>$L102</formula>
    </cfRule>
  </conditionalFormatting>
  <conditionalFormatting sqref="J103">
    <cfRule type="cellIs" dxfId="4507" priority="144" stopIfTrue="1" operator="lessThan">
      <formula>$L$103</formula>
    </cfRule>
  </conditionalFormatting>
  <conditionalFormatting sqref="J104">
    <cfRule type="cellIs" dxfId="4506" priority="141" stopIfTrue="1" operator="lessThan">
      <formula>$L$104</formula>
    </cfRule>
  </conditionalFormatting>
  <conditionalFormatting sqref="J105">
    <cfRule type="cellIs" dxfId="4505" priority="138" stopIfTrue="1" operator="lessThan">
      <formula>$L$105</formula>
    </cfRule>
  </conditionalFormatting>
  <conditionalFormatting sqref="J106">
    <cfRule type="cellIs" dxfId="4504" priority="135" stopIfTrue="1" operator="lessThan">
      <formula>$L$106</formula>
    </cfRule>
  </conditionalFormatting>
  <conditionalFormatting sqref="J107">
    <cfRule type="cellIs" dxfId="4503" priority="132" stopIfTrue="1" operator="lessThan">
      <formula>$L$107</formula>
    </cfRule>
  </conditionalFormatting>
  <conditionalFormatting sqref="J108">
    <cfRule type="cellIs" dxfId="4502" priority="129" stopIfTrue="1" operator="lessThan">
      <formula>$L$108</formula>
    </cfRule>
  </conditionalFormatting>
  <conditionalFormatting sqref="J109">
    <cfRule type="cellIs" dxfId="4501" priority="126" stopIfTrue="1" operator="lessThan">
      <formula>$L$109</formula>
    </cfRule>
  </conditionalFormatting>
  <conditionalFormatting sqref="J110">
    <cfRule type="cellIs" dxfId="4500" priority="123" stopIfTrue="1" operator="lessThan">
      <formula>$L$110</formula>
    </cfRule>
  </conditionalFormatting>
  <conditionalFormatting sqref="J111">
    <cfRule type="cellIs" dxfId="4499" priority="122" stopIfTrue="1" operator="greaterThan">
      <formula>$M111</formula>
    </cfRule>
  </conditionalFormatting>
  <conditionalFormatting sqref="J111">
    <cfRule type="cellIs" dxfId="4498" priority="120" stopIfTrue="1" operator="lessThan">
      <formula>$L$111</formula>
    </cfRule>
  </conditionalFormatting>
  <conditionalFormatting sqref="J112">
    <cfRule type="cellIs" dxfId="4497" priority="119" stopIfTrue="1" operator="lessThan">
      <formula>$L112</formula>
    </cfRule>
  </conditionalFormatting>
  <conditionalFormatting sqref="J27">
    <cfRule type="cellIs" dxfId="4496" priority="115" stopIfTrue="1" operator="lessThan">
      <formula>$L27</formula>
    </cfRule>
  </conditionalFormatting>
  <conditionalFormatting sqref="J47">
    <cfRule type="cellIs" dxfId="4495" priority="114" stopIfTrue="1" operator="greaterThan">
      <formula>$M47</formula>
    </cfRule>
  </conditionalFormatting>
  <conditionalFormatting sqref="J47">
    <cfRule type="cellIs" dxfId="4494" priority="113" stopIfTrue="1" operator="lessThan">
      <formula>$L47</formula>
    </cfRule>
  </conditionalFormatting>
  <conditionalFormatting sqref="J48">
    <cfRule type="cellIs" dxfId="4493" priority="110" stopIfTrue="1" operator="greaterThan">
      <formula>$M48</formula>
    </cfRule>
  </conditionalFormatting>
  <conditionalFormatting sqref="J48">
    <cfRule type="cellIs" dxfId="4492" priority="109" stopIfTrue="1" operator="lessThan">
      <formula>$L48</formula>
    </cfRule>
  </conditionalFormatting>
  <conditionalFormatting sqref="J49">
    <cfRule type="cellIs" dxfId="4491" priority="108" stopIfTrue="1" operator="greaterThan">
      <formula>$M49</formula>
    </cfRule>
  </conditionalFormatting>
  <conditionalFormatting sqref="J49">
    <cfRule type="cellIs" dxfId="4490" priority="107" stopIfTrue="1" operator="lessThan">
      <formula>$L49</formula>
    </cfRule>
  </conditionalFormatting>
  <conditionalFormatting sqref="J50">
    <cfRule type="cellIs" dxfId="4489" priority="106" stopIfTrue="1" operator="greaterThan">
      <formula>$M50</formula>
    </cfRule>
  </conditionalFormatting>
  <conditionalFormatting sqref="J50">
    <cfRule type="cellIs" dxfId="4488" priority="105" stopIfTrue="1" operator="lessThan">
      <formula>$L50</formula>
    </cfRule>
  </conditionalFormatting>
  <conditionalFormatting sqref="J51">
    <cfRule type="cellIs" dxfId="4487" priority="104" stopIfTrue="1" operator="greaterThan">
      <formula>$M51</formula>
    </cfRule>
  </conditionalFormatting>
  <conditionalFormatting sqref="J51">
    <cfRule type="cellIs" dxfId="4486" priority="103" stopIfTrue="1" operator="lessThan">
      <formula>$L51</formula>
    </cfRule>
  </conditionalFormatting>
  <conditionalFormatting sqref="J52">
    <cfRule type="cellIs" dxfId="4485" priority="102" stopIfTrue="1" operator="greaterThan">
      <formula>$M52</formula>
    </cfRule>
  </conditionalFormatting>
  <conditionalFormatting sqref="J52">
    <cfRule type="cellIs" dxfId="4484" priority="101" stopIfTrue="1" operator="lessThan">
      <formula>$L52</formula>
    </cfRule>
  </conditionalFormatting>
  <conditionalFormatting sqref="J53">
    <cfRule type="cellIs" dxfId="4483" priority="100" stopIfTrue="1" operator="greaterThan">
      <formula>$M53</formula>
    </cfRule>
  </conditionalFormatting>
  <conditionalFormatting sqref="J53">
    <cfRule type="cellIs" dxfId="4482" priority="99" stopIfTrue="1" operator="lessThan">
      <formula>$L53</formula>
    </cfRule>
  </conditionalFormatting>
  <conditionalFormatting sqref="J54">
    <cfRule type="cellIs" dxfId="4481" priority="98" stopIfTrue="1" operator="greaterThan">
      <formula>$M54</formula>
    </cfRule>
  </conditionalFormatting>
  <conditionalFormatting sqref="J54">
    <cfRule type="cellIs" dxfId="4480" priority="97" stopIfTrue="1" operator="lessThan">
      <formula>$L54</formula>
    </cfRule>
  </conditionalFormatting>
  <conditionalFormatting sqref="J55">
    <cfRule type="cellIs" dxfId="4479" priority="96" stopIfTrue="1" operator="greaterThan">
      <formula>$M55</formula>
    </cfRule>
  </conditionalFormatting>
  <conditionalFormatting sqref="J55">
    <cfRule type="cellIs" dxfId="4478" priority="95" stopIfTrue="1" operator="lessThan">
      <formula>$L55</formula>
    </cfRule>
  </conditionalFormatting>
  <conditionalFormatting sqref="J56">
    <cfRule type="cellIs" dxfId="4477" priority="94" stopIfTrue="1" operator="greaterThan">
      <formula>$M56</formula>
    </cfRule>
  </conditionalFormatting>
  <conditionalFormatting sqref="J56">
    <cfRule type="cellIs" dxfId="4476" priority="93" stopIfTrue="1" operator="lessThan">
      <formula>$L56</formula>
    </cfRule>
  </conditionalFormatting>
  <conditionalFormatting sqref="J57">
    <cfRule type="cellIs" dxfId="4475" priority="92" stopIfTrue="1" operator="greaterThan">
      <formula>$M57</formula>
    </cfRule>
  </conditionalFormatting>
  <conditionalFormatting sqref="J57">
    <cfRule type="cellIs" dxfId="4474" priority="91" stopIfTrue="1" operator="lessThan">
      <formula>$L57</formula>
    </cfRule>
  </conditionalFormatting>
  <conditionalFormatting sqref="J58">
    <cfRule type="cellIs" dxfId="4473" priority="90" stopIfTrue="1" operator="greaterThan">
      <formula>$M58</formula>
    </cfRule>
  </conditionalFormatting>
  <conditionalFormatting sqref="J58">
    <cfRule type="cellIs" dxfId="4472" priority="89" stopIfTrue="1" operator="lessThan">
      <formula>$L58</formula>
    </cfRule>
  </conditionalFormatting>
  <conditionalFormatting sqref="J59">
    <cfRule type="cellIs" dxfId="4471" priority="88" stopIfTrue="1" operator="greaterThan">
      <formula>$M59</formula>
    </cfRule>
  </conditionalFormatting>
  <conditionalFormatting sqref="J59">
    <cfRule type="cellIs" dxfId="4470" priority="87" stopIfTrue="1" operator="lessThan">
      <formula>$L59</formula>
    </cfRule>
  </conditionalFormatting>
  <conditionalFormatting sqref="J60">
    <cfRule type="cellIs" dxfId="4469" priority="86" stopIfTrue="1" operator="greaterThan">
      <formula>$M60</formula>
    </cfRule>
  </conditionalFormatting>
  <conditionalFormatting sqref="J60">
    <cfRule type="cellIs" dxfId="4468" priority="85" stopIfTrue="1" operator="lessThan">
      <formula>$L60</formula>
    </cfRule>
  </conditionalFormatting>
  <conditionalFormatting sqref="J61">
    <cfRule type="cellIs" dxfId="4467" priority="84" stopIfTrue="1" operator="greaterThan">
      <formula>$M61</formula>
    </cfRule>
  </conditionalFormatting>
  <conditionalFormatting sqref="J61">
    <cfRule type="cellIs" dxfId="4466" priority="83" stopIfTrue="1" operator="lessThan">
      <formula>$L61</formula>
    </cfRule>
  </conditionalFormatting>
  <conditionalFormatting sqref="J62">
    <cfRule type="cellIs" dxfId="4465" priority="82" stopIfTrue="1" operator="greaterThan">
      <formula>$M62</formula>
    </cfRule>
  </conditionalFormatting>
  <conditionalFormatting sqref="J62">
    <cfRule type="cellIs" dxfId="4464" priority="81" stopIfTrue="1" operator="lessThan">
      <formula>$L62</formula>
    </cfRule>
  </conditionalFormatting>
  <conditionalFormatting sqref="J63">
    <cfRule type="cellIs" dxfId="4463" priority="80" stopIfTrue="1" operator="greaterThan">
      <formula>$M63</formula>
    </cfRule>
  </conditionalFormatting>
  <conditionalFormatting sqref="J63">
    <cfRule type="cellIs" dxfId="4462" priority="79" stopIfTrue="1" operator="lessThan">
      <formula>$L63</formula>
    </cfRule>
  </conditionalFormatting>
  <conditionalFormatting sqref="J64">
    <cfRule type="cellIs" dxfId="4461" priority="78" stopIfTrue="1" operator="greaterThan">
      <formula>$M64</formula>
    </cfRule>
  </conditionalFormatting>
  <conditionalFormatting sqref="J64">
    <cfRule type="cellIs" dxfId="4460" priority="77" stopIfTrue="1" operator="lessThan">
      <formula>$L64</formula>
    </cfRule>
  </conditionalFormatting>
  <conditionalFormatting sqref="J65">
    <cfRule type="cellIs" dxfId="4459" priority="76" stopIfTrue="1" operator="greaterThan">
      <formula>$M65</formula>
    </cfRule>
  </conditionalFormatting>
  <conditionalFormatting sqref="J65">
    <cfRule type="cellIs" dxfId="4458" priority="75" stopIfTrue="1" operator="lessThan">
      <formula>$L65</formula>
    </cfRule>
  </conditionalFormatting>
  <conditionalFormatting sqref="J66">
    <cfRule type="cellIs" dxfId="4457" priority="74" stopIfTrue="1" operator="greaterThan">
      <formula>$M66</formula>
    </cfRule>
  </conditionalFormatting>
  <conditionalFormatting sqref="J66">
    <cfRule type="cellIs" dxfId="4456" priority="73" stopIfTrue="1" operator="lessThan">
      <formula>$L66</formula>
    </cfRule>
  </conditionalFormatting>
  <conditionalFormatting sqref="J67">
    <cfRule type="cellIs" dxfId="4455" priority="72" stopIfTrue="1" operator="greaterThan">
      <formula>$M67</formula>
    </cfRule>
  </conditionalFormatting>
  <conditionalFormatting sqref="J67">
    <cfRule type="cellIs" dxfId="4454" priority="71" stopIfTrue="1" operator="lessThan">
      <formula>$L67</formula>
    </cfRule>
  </conditionalFormatting>
  <conditionalFormatting sqref="J68">
    <cfRule type="cellIs" dxfId="4453" priority="70" stopIfTrue="1" operator="greaterThan">
      <formula>$M68</formula>
    </cfRule>
  </conditionalFormatting>
  <conditionalFormatting sqref="J68">
    <cfRule type="cellIs" dxfId="4452" priority="69" stopIfTrue="1" operator="lessThan">
      <formula>$L68</formula>
    </cfRule>
  </conditionalFormatting>
  <conditionalFormatting sqref="J69">
    <cfRule type="cellIs" dxfId="4451" priority="68" stopIfTrue="1" operator="greaterThan">
      <formula>$M69</formula>
    </cfRule>
  </conditionalFormatting>
  <conditionalFormatting sqref="J69">
    <cfRule type="cellIs" dxfId="4450" priority="67" stopIfTrue="1" operator="lessThan">
      <formula>$L69</formula>
    </cfRule>
  </conditionalFormatting>
  <conditionalFormatting sqref="J70">
    <cfRule type="cellIs" dxfId="4449" priority="66" stopIfTrue="1" operator="greaterThan">
      <formula>$M70</formula>
    </cfRule>
  </conditionalFormatting>
  <conditionalFormatting sqref="J70">
    <cfRule type="cellIs" dxfId="4448" priority="65" stopIfTrue="1" operator="lessThan">
      <formula>$L70</formula>
    </cfRule>
  </conditionalFormatting>
  <conditionalFormatting sqref="J71">
    <cfRule type="cellIs" dxfId="4447" priority="64" stopIfTrue="1" operator="greaterThan">
      <formula>$M71</formula>
    </cfRule>
  </conditionalFormatting>
  <conditionalFormatting sqref="J71">
    <cfRule type="cellIs" dxfId="4446" priority="63" stopIfTrue="1" operator="lessThan">
      <formula>$L71</formula>
    </cfRule>
  </conditionalFormatting>
  <conditionalFormatting sqref="J72">
    <cfRule type="cellIs" dxfId="4445" priority="62" stopIfTrue="1" operator="greaterThan">
      <formula>$M72</formula>
    </cfRule>
  </conditionalFormatting>
  <conditionalFormatting sqref="J72">
    <cfRule type="cellIs" dxfId="4444" priority="61" stopIfTrue="1" operator="lessThan">
      <formula>$L72</formula>
    </cfRule>
  </conditionalFormatting>
  <conditionalFormatting sqref="J73">
    <cfRule type="cellIs" dxfId="4443" priority="60" stopIfTrue="1" operator="greaterThan">
      <formula>$M73</formula>
    </cfRule>
  </conditionalFormatting>
  <conditionalFormatting sqref="J73">
    <cfRule type="cellIs" dxfId="4442" priority="59" stopIfTrue="1" operator="lessThan">
      <formula>$L73</formula>
    </cfRule>
  </conditionalFormatting>
  <conditionalFormatting sqref="J74">
    <cfRule type="cellIs" dxfId="4441" priority="58" stopIfTrue="1" operator="greaterThan">
      <formula>$M74</formula>
    </cfRule>
  </conditionalFormatting>
  <conditionalFormatting sqref="J74">
    <cfRule type="cellIs" dxfId="4440" priority="57" stopIfTrue="1" operator="lessThan">
      <formula>$L74</formula>
    </cfRule>
  </conditionalFormatting>
  <conditionalFormatting sqref="J75">
    <cfRule type="cellIs" dxfId="4439" priority="56" stopIfTrue="1" operator="greaterThan">
      <formula>$M75</formula>
    </cfRule>
  </conditionalFormatting>
  <conditionalFormatting sqref="J75">
    <cfRule type="cellIs" dxfId="4438" priority="55" stopIfTrue="1" operator="lessThan">
      <formula>$L75</formula>
    </cfRule>
  </conditionalFormatting>
  <conditionalFormatting sqref="J76">
    <cfRule type="cellIs" dxfId="4437" priority="54" stopIfTrue="1" operator="greaterThan">
      <formula>$M76</formula>
    </cfRule>
  </conditionalFormatting>
  <conditionalFormatting sqref="J76">
    <cfRule type="cellIs" dxfId="4436" priority="53" stopIfTrue="1" operator="lessThan">
      <formula>$L76</formula>
    </cfRule>
  </conditionalFormatting>
  <conditionalFormatting sqref="J77">
    <cfRule type="cellIs" dxfId="4435" priority="52" stopIfTrue="1" operator="greaterThan">
      <formula>$M77</formula>
    </cfRule>
  </conditionalFormatting>
  <conditionalFormatting sqref="J77">
    <cfRule type="cellIs" dxfId="4434" priority="51" stopIfTrue="1" operator="lessThan">
      <formula>$L77</formula>
    </cfRule>
  </conditionalFormatting>
  <conditionalFormatting sqref="J78">
    <cfRule type="cellIs" dxfId="4433" priority="50" stopIfTrue="1" operator="greaterThan">
      <formula>$M78</formula>
    </cfRule>
  </conditionalFormatting>
  <conditionalFormatting sqref="J78">
    <cfRule type="cellIs" dxfId="4432" priority="49" stopIfTrue="1" operator="lessThan">
      <formula>$L78</formula>
    </cfRule>
  </conditionalFormatting>
  <conditionalFormatting sqref="J79">
    <cfRule type="cellIs" dxfId="4431" priority="48" stopIfTrue="1" operator="greaterThan">
      <formula>$M79</formula>
    </cfRule>
  </conditionalFormatting>
  <conditionalFormatting sqref="J79">
    <cfRule type="cellIs" dxfId="4430" priority="47" stopIfTrue="1" operator="lessThan">
      <formula>$L79</formula>
    </cfRule>
  </conditionalFormatting>
  <conditionalFormatting sqref="J80">
    <cfRule type="cellIs" dxfId="4429" priority="46" stopIfTrue="1" operator="greaterThan">
      <formula>$M80</formula>
    </cfRule>
  </conditionalFormatting>
  <conditionalFormatting sqref="J80">
    <cfRule type="cellIs" dxfId="4428" priority="45" stopIfTrue="1" operator="lessThan">
      <formula>$L80</formula>
    </cfRule>
  </conditionalFormatting>
  <conditionalFormatting sqref="J81">
    <cfRule type="cellIs" dxfId="4427" priority="44" stopIfTrue="1" operator="greaterThan">
      <formula>$M81</formula>
    </cfRule>
  </conditionalFormatting>
  <conditionalFormatting sqref="J81">
    <cfRule type="cellIs" dxfId="4426" priority="43" stopIfTrue="1" operator="lessThan">
      <formula>$L81</formula>
    </cfRule>
  </conditionalFormatting>
  <conditionalFormatting sqref="J82">
    <cfRule type="cellIs" dxfId="4425" priority="42" stopIfTrue="1" operator="greaterThan">
      <formula>$M82</formula>
    </cfRule>
  </conditionalFormatting>
  <conditionalFormatting sqref="J82">
    <cfRule type="cellIs" dxfId="4424" priority="41" stopIfTrue="1" operator="lessThan">
      <formula>$L82</formula>
    </cfRule>
  </conditionalFormatting>
  <conditionalFormatting sqref="J83">
    <cfRule type="cellIs" dxfId="4423" priority="40" stopIfTrue="1" operator="greaterThan">
      <formula>$M83</formula>
    </cfRule>
  </conditionalFormatting>
  <conditionalFormatting sqref="J83">
    <cfRule type="cellIs" dxfId="4422" priority="39" stopIfTrue="1" operator="lessThan">
      <formula>$L83</formula>
    </cfRule>
  </conditionalFormatting>
  <conditionalFormatting sqref="J84">
    <cfRule type="cellIs" dxfId="4421" priority="38" stopIfTrue="1" operator="greaterThan">
      <formula>$M84</formula>
    </cfRule>
  </conditionalFormatting>
  <conditionalFormatting sqref="J84">
    <cfRule type="cellIs" dxfId="4420" priority="37" stopIfTrue="1" operator="lessThan">
      <formula>$L84</formula>
    </cfRule>
  </conditionalFormatting>
  <conditionalFormatting sqref="J85">
    <cfRule type="cellIs" dxfId="4419" priority="36" stopIfTrue="1" operator="greaterThan">
      <formula>$M85</formula>
    </cfRule>
  </conditionalFormatting>
  <conditionalFormatting sqref="J85">
    <cfRule type="cellIs" dxfId="4418" priority="35" stopIfTrue="1" operator="lessThan">
      <formula>$L85</formula>
    </cfRule>
  </conditionalFormatting>
  <conditionalFormatting sqref="J86">
    <cfRule type="cellIs" dxfId="4417" priority="34" stopIfTrue="1" operator="greaterThan">
      <formula>$M86</formula>
    </cfRule>
  </conditionalFormatting>
  <conditionalFormatting sqref="J86">
    <cfRule type="cellIs" dxfId="4416" priority="33" stopIfTrue="1" operator="lessThan">
      <formula>$L86</formula>
    </cfRule>
  </conditionalFormatting>
  <conditionalFormatting sqref="J87">
    <cfRule type="cellIs" dxfId="4415" priority="32" stopIfTrue="1" operator="greaterThan">
      <formula>$M87</formula>
    </cfRule>
  </conditionalFormatting>
  <conditionalFormatting sqref="J87">
    <cfRule type="cellIs" dxfId="4414" priority="31" stopIfTrue="1" operator="lessThan">
      <formula>$L87</formula>
    </cfRule>
  </conditionalFormatting>
  <conditionalFormatting sqref="J88">
    <cfRule type="cellIs" dxfId="4413" priority="30" stopIfTrue="1" operator="greaterThan">
      <formula>$M88</formula>
    </cfRule>
  </conditionalFormatting>
  <conditionalFormatting sqref="J88">
    <cfRule type="cellIs" dxfId="4412" priority="29" stopIfTrue="1" operator="lessThan">
      <formula>$L88</formula>
    </cfRule>
  </conditionalFormatting>
  <conditionalFormatting sqref="J89">
    <cfRule type="cellIs" dxfId="4411" priority="28" stopIfTrue="1" operator="greaterThan">
      <formula>$M89</formula>
    </cfRule>
  </conditionalFormatting>
  <conditionalFormatting sqref="J89">
    <cfRule type="cellIs" dxfId="4410" priority="27" stopIfTrue="1" operator="lessThan">
      <formula>$L89</formula>
    </cfRule>
  </conditionalFormatting>
  <conditionalFormatting sqref="J90">
    <cfRule type="cellIs" dxfId="4409" priority="26" stopIfTrue="1" operator="greaterThan">
      <formula>$M90</formula>
    </cfRule>
  </conditionalFormatting>
  <conditionalFormatting sqref="J90">
    <cfRule type="cellIs" dxfId="4408" priority="25" stopIfTrue="1" operator="lessThan">
      <formula>$L90</formula>
    </cfRule>
  </conditionalFormatting>
  <conditionalFormatting sqref="J91">
    <cfRule type="cellIs" dxfId="4407" priority="24" stopIfTrue="1" operator="greaterThan">
      <formula>$M91</formula>
    </cfRule>
  </conditionalFormatting>
  <conditionalFormatting sqref="J91">
    <cfRule type="cellIs" dxfId="4406" priority="23" stopIfTrue="1" operator="lessThan">
      <formula>$L91</formula>
    </cfRule>
  </conditionalFormatting>
  <conditionalFormatting sqref="J92">
    <cfRule type="cellIs" dxfId="4405" priority="22" stopIfTrue="1" operator="greaterThan">
      <formula>$M92</formula>
    </cfRule>
  </conditionalFormatting>
  <conditionalFormatting sqref="J92">
    <cfRule type="cellIs" dxfId="4404" priority="21" stopIfTrue="1" operator="lessThan">
      <formula>$L92</formula>
    </cfRule>
  </conditionalFormatting>
  <conditionalFormatting sqref="J93">
    <cfRule type="cellIs" dxfId="4403" priority="20" stopIfTrue="1" operator="greaterThan">
      <formula>$M93</formula>
    </cfRule>
  </conditionalFormatting>
  <conditionalFormatting sqref="J93">
    <cfRule type="cellIs" dxfId="4402" priority="19" stopIfTrue="1" operator="lessThan">
      <formula>$L93</formula>
    </cfRule>
  </conditionalFormatting>
  <conditionalFormatting sqref="J94">
    <cfRule type="cellIs" dxfId="4401" priority="18" stopIfTrue="1" operator="greaterThan">
      <formula>$M94</formula>
    </cfRule>
  </conditionalFormatting>
  <conditionalFormatting sqref="J94">
    <cfRule type="cellIs" dxfId="4400" priority="17" stopIfTrue="1" operator="lessThan">
      <formula>$L94</formula>
    </cfRule>
  </conditionalFormatting>
  <conditionalFormatting sqref="J95">
    <cfRule type="cellIs" dxfId="4399" priority="16" stopIfTrue="1" operator="greaterThan">
      <formula>$M95</formula>
    </cfRule>
  </conditionalFormatting>
  <conditionalFormatting sqref="J95">
    <cfRule type="cellIs" dxfId="4398" priority="15" stopIfTrue="1" operator="lessThan">
      <formula>$L95</formula>
    </cfRule>
  </conditionalFormatting>
  <conditionalFormatting sqref="J96">
    <cfRule type="cellIs" dxfId="4397" priority="14" stopIfTrue="1" operator="greaterThan">
      <formula>$M96</formula>
    </cfRule>
  </conditionalFormatting>
  <conditionalFormatting sqref="J96">
    <cfRule type="cellIs" dxfId="4396" priority="13" stopIfTrue="1" operator="lessThan">
      <formula>$L96</formula>
    </cfRule>
  </conditionalFormatting>
  <conditionalFormatting sqref="J97">
    <cfRule type="cellIs" dxfId="4395" priority="10" stopIfTrue="1" operator="greaterThan">
      <formula>$M97</formula>
    </cfRule>
  </conditionalFormatting>
  <conditionalFormatting sqref="J97">
    <cfRule type="cellIs" dxfId="4394" priority="9" stopIfTrue="1" operator="lessThan">
      <formula>$L97</formula>
    </cfRule>
  </conditionalFormatting>
  <conditionalFormatting sqref="J99">
    <cfRule type="cellIs" dxfId="4393" priority="8" stopIfTrue="1" operator="greaterThan">
      <formula>$M99</formula>
    </cfRule>
  </conditionalFormatting>
  <conditionalFormatting sqref="J99">
    <cfRule type="cellIs" dxfId="4392" priority="5" stopIfTrue="1" operator="lessThan">
      <formula>$L99</formula>
    </cfRule>
  </conditionalFormatting>
  <conditionalFormatting sqref="J98">
    <cfRule type="cellIs" dxfId="4391" priority="4" stopIfTrue="1" operator="greaterThan">
      <formula>$M98</formula>
    </cfRule>
  </conditionalFormatting>
  <conditionalFormatting sqref="J98">
    <cfRule type="cellIs" dxfId="4390" priority="3" stopIfTrue="1" operator="lessThan">
      <formula>$L98</formula>
    </cfRule>
  </conditionalFormatting>
  <conditionalFormatting sqref="F13">
    <cfRule type="cellIs" dxfId="4389" priority="1" stopIfTrue="1" operator="greaterThan">
      <formula>$I$13</formula>
    </cfRule>
    <cfRule type="cellIs" dxfId="4388" priority="2" stopIfTrue="1" operator="lessThan">
      <formula>$H$13</formula>
    </cfRule>
  </conditionalFormatting>
  <dataValidations disablePrompts="1" count="1">
    <dataValidation type="list" allowBlank="1" showInputMessage="1" showErrorMessage="1" sqref="Q56" xr:uid="{00000000-0002-0000-0300-000000000000}">
      <formula1>$Q$57:$Q$59</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A1:AI136"/>
  <sheetViews>
    <sheetView zoomScaleNormal="100" workbookViewId="0">
      <selection activeCell="B13" sqref="B13"/>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6" width="14" style="72" customWidth="1"/>
    <col min="7" max="7" width="12.140625" style="72"/>
    <col min="8" max="12" width="12.140625" style="72" customWidth="1"/>
    <col min="13" max="13" width="11.85546875" style="72" customWidth="1"/>
    <col min="14" max="19" width="12.140625" style="72"/>
    <col min="20" max="20" width="12.7109375" style="72" customWidth="1"/>
    <col min="21" max="21" width="12" style="72" customWidth="1"/>
    <col min="22" max="22" width="35.28515625" style="72" customWidth="1"/>
    <col min="23" max="23" width="4.85546875" style="72" customWidth="1"/>
    <col min="24" max="24" width="3.42578125" style="72" customWidth="1"/>
    <col min="25" max="25" width="14.140625" style="52" customWidth="1"/>
    <col min="26" max="16384" width="12.140625" style="72"/>
  </cols>
  <sheetData>
    <row r="1" spans="1:27" x14ac:dyDescent="0.25">
      <c r="A1" s="71"/>
      <c r="B1" s="71"/>
      <c r="C1" s="71"/>
      <c r="D1" s="71"/>
      <c r="E1" s="71"/>
      <c r="F1" s="71"/>
      <c r="G1" s="71"/>
      <c r="H1" s="71"/>
      <c r="I1" s="71"/>
      <c r="J1" s="71"/>
      <c r="K1" s="71"/>
      <c r="L1" s="71"/>
      <c r="M1" s="71"/>
      <c r="N1" s="71"/>
      <c r="O1" s="71"/>
      <c r="P1" s="71"/>
      <c r="Q1" s="71"/>
      <c r="R1" s="71"/>
      <c r="S1" s="71"/>
      <c r="T1" s="71"/>
      <c r="U1" s="71"/>
      <c r="V1" s="71"/>
      <c r="W1" s="71"/>
      <c r="X1" s="71"/>
      <c r="Y1" s="50"/>
      <c r="Z1" s="71"/>
    </row>
    <row r="2" spans="1:27" ht="23.25" x14ac:dyDescent="0.35">
      <c r="A2" s="71"/>
      <c r="B2" s="59" t="s">
        <v>17</v>
      </c>
      <c r="C2" s="73"/>
      <c r="D2" s="73"/>
      <c r="E2" s="73"/>
      <c r="F2" s="73"/>
      <c r="G2" s="73"/>
      <c r="H2" s="73"/>
      <c r="I2" s="73"/>
      <c r="J2" s="73"/>
      <c r="K2" s="73"/>
      <c r="L2" s="73"/>
      <c r="M2" s="71"/>
      <c r="N2" s="71"/>
      <c r="O2" s="71"/>
      <c r="P2" s="71"/>
      <c r="Q2" s="71"/>
      <c r="R2" s="71"/>
      <c r="S2" s="71"/>
      <c r="T2" s="71"/>
      <c r="U2" s="71"/>
      <c r="V2" s="71"/>
      <c r="W2" s="71"/>
      <c r="X2" s="71"/>
      <c r="Y2" s="50"/>
      <c r="Z2" s="71"/>
    </row>
    <row r="3" spans="1:27" ht="18.75" x14ac:dyDescent="0.3">
      <c r="A3" s="71"/>
      <c r="B3" s="4" t="s">
        <v>106</v>
      </c>
      <c r="C3" s="73"/>
      <c r="D3" s="73"/>
      <c r="E3" s="73"/>
      <c r="F3" s="73"/>
      <c r="G3" s="73"/>
      <c r="H3" s="73"/>
      <c r="I3" s="73"/>
      <c r="J3" s="73"/>
      <c r="K3" s="73"/>
      <c r="L3" s="73"/>
      <c r="M3" s="71"/>
      <c r="N3" s="71"/>
      <c r="O3" s="71"/>
      <c r="P3" s="71"/>
      <c r="Q3" s="71"/>
      <c r="R3" s="71"/>
      <c r="S3" s="71"/>
      <c r="T3" s="71"/>
      <c r="U3" s="71"/>
      <c r="V3" s="71"/>
      <c r="W3" s="71"/>
      <c r="X3" s="71"/>
      <c r="Y3" s="50"/>
      <c r="Z3" s="71"/>
    </row>
    <row r="4" spans="1:27" ht="18.75" x14ac:dyDescent="0.3">
      <c r="A4" s="71"/>
      <c r="B4" s="61"/>
      <c r="C4" s="73"/>
      <c r="D4" s="73"/>
      <c r="E4" s="73"/>
      <c r="F4" s="73"/>
      <c r="G4" s="73"/>
      <c r="H4" s="73"/>
      <c r="I4" s="73"/>
      <c r="J4" s="73"/>
      <c r="K4" s="73"/>
      <c r="L4" s="73"/>
      <c r="M4" s="71"/>
      <c r="N4" s="71"/>
      <c r="O4" s="38"/>
      <c r="P4" s="71"/>
      <c r="Q4" s="71"/>
      <c r="R4" s="71"/>
      <c r="S4" s="71"/>
      <c r="T4" s="71"/>
      <c r="U4" s="71"/>
      <c r="V4" s="71"/>
      <c r="W4" s="71"/>
      <c r="X4" s="71"/>
      <c r="Y4" s="50"/>
      <c r="Z4" s="71"/>
    </row>
    <row r="5" spans="1:27" ht="18.75" x14ac:dyDescent="0.3">
      <c r="A5" s="71"/>
      <c r="B5" s="4" t="s">
        <v>132</v>
      </c>
      <c r="C5" s="61"/>
      <c r="D5" s="73"/>
      <c r="E5" s="73"/>
      <c r="F5" s="73"/>
      <c r="G5" s="73"/>
      <c r="H5" s="73"/>
      <c r="I5" s="73"/>
      <c r="J5" s="73"/>
      <c r="K5" s="73"/>
      <c r="L5" s="73"/>
      <c r="M5" s="71"/>
      <c r="N5" s="71"/>
      <c r="O5" s="38"/>
      <c r="P5" s="71"/>
      <c r="Q5" s="71"/>
      <c r="R5" s="71"/>
      <c r="S5" s="71"/>
      <c r="T5" s="71"/>
      <c r="U5" s="71"/>
      <c r="V5" s="74"/>
      <c r="W5" s="74"/>
      <c r="X5" s="74"/>
      <c r="Y5" s="51"/>
      <c r="Z5" s="74"/>
    </row>
    <row r="6" spans="1:27" s="77" customFormat="1" x14ac:dyDescent="0.25">
      <c r="A6" s="74"/>
      <c r="B6" s="75"/>
      <c r="C6" s="75"/>
      <c r="D6" s="75"/>
      <c r="E6" s="75"/>
      <c r="F6" s="75"/>
      <c r="G6" s="75"/>
      <c r="H6" s="75"/>
      <c r="I6" s="75"/>
      <c r="J6" s="75"/>
      <c r="K6" s="75"/>
      <c r="L6" s="75"/>
      <c r="M6" s="74"/>
      <c r="N6" s="74"/>
      <c r="O6" s="74"/>
      <c r="P6" s="74"/>
      <c r="Q6" s="74"/>
      <c r="R6" s="74"/>
      <c r="S6" s="74"/>
      <c r="T6" s="74"/>
      <c r="U6" s="74"/>
      <c r="V6" s="74"/>
      <c r="W6" s="74"/>
      <c r="X6" s="76"/>
      <c r="Y6" s="51"/>
      <c r="Z6" s="74"/>
    </row>
    <row r="7" spans="1:27" s="77" customFormat="1" ht="15.75" thickBot="1" x14ac:dyDescent="0.3">
      <c r="A7" s="74"/>
      <c r="B7" s="75"/>
      <c r="C7" s="261" t="s">
        <v>14</v>
      </c>
      <c r="D7" s="261"/>
      <c r="E7" s="63">
        <f>COUNT(F13:F112)</f>
        <v>0</v>
      </c>
      <c r="F7" s="63"/>
      <c r="G7" s="75"/>
      <c r="H7" s="75"/>
      <c r="I7" s="75"/>
      <c r="J7" s="75"/>
      <c r="K7" s="75"/>
      <c r="L7" s="75"/>
      <c r="M7" s="74"/>
      <c r="N7" s="74"/>
      <c r="O7" s="74"/>
      <c r="P7" s="74"/>
      <c r="Q7" s="74"/>
      <c r="R7" s="74"/>
      <c r="S7" s="131"/>
      <c r="T7" s="74"/>
      <c r="U7" s="74"/>
      <c r="V7" s="51"/>
      <c r="W7" s="74"/>
      <c r="X7" s="74"/>
      <c r="Y7" s="74"/>
      <c r="Z7" s="74"/>
    </row>
    <row r="8" spans="1:27" s="77" customFormat="1" ht="15.75" thickBot="1" x14ac:dyDescent="0.3">
      <c r="A8" s="74"/>
      <c r="B8" s="75"/>
      <c r="C8" s="262" t="s">
        <v>99</v>
      </c>
      <c r="D8" s="262"/>
      <c r="E8" s="122" t="e">
        <f>'Average-S Chart Setup'!E8</f>
        <v>#N/A</v>
      </c>
      <c r="F8" s="133" t="s">
        <v>94</v>
      </c>
      <c r="G8" s="75"/>
      <c r="H8" s="75"/>
      <c r="I8" s="75"/>
      <c r="J8" s="75"/>
      <c r="K8" s="75"/>
      <c r="L8" s="75"/>
      <c r="M8" s="74"/>
      <c r="N8" s="131"/>
      <c r="O8" s="260"/>
      <c r="P8" s="260"/>
      <c r="Q8" s="260"/>
      <c r="R8" s="260"/>
      <c r="S8" s="74"/>
      <c r="T8" s="74"/>
      <c r="U8" s="74"/>
      <c r="V8" s="51"/>
      <c r="W8" s="74"/>
      <c r="X8" s="74"/>
      <c r="Y8" s="74"/>
      <c r="Z8" s="74"/>
    </row>
    <row r="9" spans="1:27" s="77" customFormat="1" ht="15.75" thickBot="1" x14ac:dyDescent="0.3">
      <c r="A9" s="74"/>
      <c r="B9" s="75"/>
      <c r="C9" s="133" t="s">
        <v>98</v>
      </c>
      <c r="D9" s="132"/>
      <c r="E9" s="122" t="e">
        <f>'Average-S Chart Setup'!E9</f>
        <v>#N/A</v>
      </c>
      <c r="F9" s="133" t="s">
        <v>113</v>
      </c>
      <c r="G9" s="75"/>
      <c r="H9" s="75"/>
      <c r="I9" s="75"/>
      <c r="J9" s="63"/>
      <c r="K9" s="75"/>
      <c r="L9" s="75"/>
      <c r="M9" s="74"/>
      <c r="N9" s="74"/>
      <c r="O9" s="74"/>
      <c r="P9" s="74"/>
      <c r="Q9" s="74"/>
      <c r="R9" s="74"/>
      <c r="S9" s="74"/>
      <c r="T9" s="74"/>
      <c r="U9" s="74"/>
      <c r="V9" s="74"/>
      <c r="W9" s="74"/>
      <c r="X9" s="74"/>
      <c r="Y9" s="51"/>
      <c r="Z9" s="74"/>
    </row>
    <row r="10" spans="1:27" s="77" customFormat="1" ht="15.75" thickBot="1" x14ac:dyDescent="0.3">
      <c r="A10" s="74"/>
      <c r="B10" s="75"/>
      <c r="C10" s="132"/>
      <c r="D10" s="132"/>
      <c r="E10" s="63"/>
      <c r="F10" s="132"/>
      <c r="G10" s="75"/>
      <c r="H10" s="75"/>
      <c r="I10" s="75"/>
      <c r="J10" s="75"/>
      <c r="K10" s="75"/>
      <c r="L10" s="75"/>
      <c r="M10" s="74"/>
      <c r="N10" s="74"/>
      <c r="O10" s="74"/>
      <c r="P10" s="74"/>
      <c r="Q10" s="74"/>
      <c r="R10" s="74"/>
      <c r="S10" s="74"/>
      <c r="T10" s="74"/>
      <c r="U10" s="74"/>
      <c r="V10" s="71"/>
      <c r="W10" s="71"/>
      <c r="X10" s="37"/>
      <c r="Y10" s="69"/>
      <c r="Z10" s="71"/>
    </row>
    <row r="11" spans="1:27" s="77" customFormat="1" ht="15.75" thickBot="1" x14ac:dyDescent="0.3">
      <c r="A11" s="74"/>
      <c r="B11" s="75"/>
      <c r="C11" s="75"/>
      <c r="D11" s="75"/>
      <c r="E11" s="75"/>
      <c r="F11" s="263" t="s">
        <v>96</v>
      </c>
      <c r="G11" s="263"/>
      <c r="H11" s="263"/>
      <c r="I11" s="263"/>
      <c r="J11" s="263" t="s">
        <v>95</v>
      </c>
      <c r="K11" s="263"/>
      <c r="L11" s="263"/>
      <c r="M11" s="263"/>
      <c r="N11" s="17">
        <f>MAX(MIN(N13:N112)-1,0)</f>
        <v>0</v>
      </c>
      <c r="O11" s="74"/>
      <c r="P11" s="74"/>
      <c r="Q11" s="74"/>
      <c r="R11" s="74"/>
      <c r="S11" s="74"/>
      <c r="T11" s="74"/>
      <c r="U11" s="74"/>
      <c r="V11" s="74"/>
      <c r="W11" s="71"/>
      <c r="X11" s="71"/>
      <c r="Y11" s="37"/>
      <c r="Z11" s="50"/>
      <c r="AA11" s="72"/>
    </row>
    <row r="12" spans="1:27" ht="15.75" thickBot="1" x14ac:dyDescent="0.3">
      <c r="A12" s="71"/>
      <c r="B12" s="122" t="s">
        <v>11</v>
      </c>
      <c r="C12" s="123" t="s">
        <v>69</v>
      </c>
      <c r="D12" s="123" t="s">
        <v>92</v>
      </c>
      <c r="E12" s="123" t="s">
        <v>93</v>
      </c>
      <c r="F12" s="91" t="s">
        <v>69</v>
      </c>
      <c r="G12" s="83" t="s">
        <v>21</v>
      </c>
      <c r="H12" s="83" t="s">
        <v>9</v>
      </c>
      <c r="I12" s="83" t="s">
        <v>10</v>
      </c>
      <c r="J12" s="91" t="s">
        <v>92</v>
      </c>
      <c r="K12" s="83" t="s">
        <v>21</v>
      </c>
      <c r="L12" s="83" t="str">
        <f>IF(Q56="3 SD","LCL(3 SD)",IF(Q56="Exact - LCL","LCL (Exact)","LCL (none)"))</f>
        <v>LCL (Exact)</v>
      </c>
      <c r="M12" s="83" t="str">
        <f>IF(Q56="3 SD","UCL(3 SD)","UCL (Exact)")</f>
        <v>UCL (Exact)</v>
      </c>
      <c r="N12" s="15">
        <f>MAX(MAX(N13:N112)-N11,1)</f>
        <v>1</v>
      </c>
      <c r="O12" s="74"/>
      <c r="P12" s="71"/>
      <c r="Q12" s="71"/>
      <c r="R12" s="71"/>
      <c r="S12" s="71"/>
      <c r="T12" s="71"/>
      <c r="U12" s="38"/>
      <c r="V12" s="38"/>
      <c r="W12" s="37" t="s">
        <v>102</v>
      </c>
      <c r="X12" s="15"/>
      <c r="Y12" s="37"/>
      <c r="Z12" s="15"/>
    </row>
    <row r="13" spans="1:27" ht="15.75" thickBot="1" x14ac:dyDescent="0.3">
      <c r="A13" s="15">
        <v>1</v>
      </c>
      <c r="B13" s="121"/>
      <c r="C13" s="84"/>
      <c r="D13" s="84"/>
      <c r="E13" s="172"/>
      <c r="F13" s="86" t="e">
        <f>IF(AND(ISNUMBER(C13),ISNUMBER(D13),D13&gt;=0,ISNUMBER(E13),E13&gt;=2),IF(E13=TRUNC(E13+0.5),C13,NA()),NA())</f>
        <v>#N/A</v>
      </c>
      <c r="G13" s="86" t="e">
        <f>IF(AND(ISNUMBER(F13),ISNUMBER($E$8)),$E$8,NA())</f>
        <v>#N/A</v>
      </c>
      <c r="H13" s="86" t="e">
        <f>IF(AND(ISNUMBER(F13),ISNUMBER($E$8),ISNUMBER($E$9),$E$9&gt;=0),$E$8-3*$E$9/SQRT(E13),NA())</f>
        <v>#N/A</v>
      </c>
      <c r="I13" s="87" t="e">
        <f>IF(AND(ISNUMBER(F13),ISNUMBER($E$8),ISNUMBER($E$9),$E$9&gt;=0),$E$8+3*$E$9/SQRT(E13),NA())</f>
        <v>#N/A</v>
      </c>
      <c r="J13" s="86" t="e">
        <f>IF(ISNUMBER(F13),D13,NA())</f>
        <v>#N/A</v>
      </c>
      <c r="K13" s="86" t="e">
        <f>IF(AND(ISNUMBER(J13),ISNUMBER($E$9),$E$9&gt;=0),$E$9*W13,NA())</f>
        <v>#N/A</v>
      </c>
      <c r="L13" s="86" t="e">
        <f>IF(AND(ISNUMBER(J13),$Q$56&lt;&gt;"Exact - No LCL",ISNUMBER($E$9),$E$9&gt;=0),IF($Q$56="3 SD",MAX(0,$E$9*(W13-3*SQRT(1-W13^2))),$E$9 * SQRT(CHIINV(NORMDIST(3,0,1,TRUE),E13-1) / (E13-1) )),NA())</f>
        <v>#N/A</v>
      </c>
      <c r="M13" s="87" t="e">
        <f>IF(AND(ISNUMBER(J13),ISNUMBER($E$9),$E$9&gt;=0),IF($Q$56="3 SD",MAX(0,$E$9*(W13+3*SQRT(1-W13^2))),$E$9 * SQRT(CHIINV(NORMDIST(-3,0,1,TRUE),E13-1) / (E13-1) )),NA())</f>
        <v>#N/A</v>
      </c>
      <c r="N13" s="15" t="str">
        <f>IF(ISNUMBER(F13),A13,"")</f>
        <v/>
      </c>
      <c r="O13" s="74"/>
      <c r="P13" s="71"/>
      <c r="Q13" s="71"/>
      <c r="R13" s="71"/>
      <c r="S13" s="71"/>
      <c r="T13" s="71"/>
      <c r="U13" s="38"/>
      <c r="V13" s="38"/>
      <c r="W13" s="37" t="str">
        <f>IF(ISNUMBER(F13),EXP(LN(SQRT(2/(E13-1))) + GAMMALN(E13/2) - GAMMALN((E13-1)/2)),"")</f>
        <v/>
      </c>
      <c r="X13" s="38"/>
      <c r="Y13" s="37"/>
      <c r="Z13" s="38"/>
    </row>
    <row r="14" spans="1:27" ht="15.75" thickBot="1" x14ac:dyDescent="0.3">
      <c r="A14" s="15">
        <v>2</v>
      </c>
      <c r="B14" s="121"/>
      <c r="C14" s="84"/>
      <c r="D14" s="84"/>
      <c r="E14" s="172"/>
      <c r="F14" s="86" t="e">
        <f t="shared" ref="F14:F77" si="0">IF(AND(ISNUMBER(C14),ISNUMBER(D14),D14&gt;=0,ISNUMBER(E14),E14&gt;=2),IF(E14=TRUNC(E14+0.5),C14,NA()),NA())</f>
        <v>#N/A</v>
      </c>
      <c r="G14" s="86" t="e">
        <f t="shared" ref="G14:G77" si="1">IF(AND(ISNUMBER(F14),ISNUMBER($E$8)),$E$8,NA())</f>
        <v>#N/A</v>
      </c>
      <c r="H14" s="86" t="e">
        <f t="shared" ref="H14:H77" si="2">IF(AND(ISNUMBER(F14),ISNUMBER($E$8),ISNUMBER($E$9),$E$9&gt;=0),$E$8-3*$E$9/SQRT(E14),NA())</f>
        <v>#N/A</v>
      </c>
      <c r="I14" s="87" t="e">
        <f t="shared" ref="I14:I77" si="3">IF(AND(ISNUMBER(F14),ISNUMBER($E$8),ISNUMBER($E$9),$E$9&gt;=0),$E$8+3*$E$9/SQRT(E14),NA())</f>
        <v>#N/A</v>
      </c>
      <c r="J14" s="86" t="e">
        <f t="shared" ref="J14:J77" si="4">IF(ISNUMBER(F14),D14,NA())</f>
        <v>#N/A</v>
      </c>
      <c r="K14" s="86" t="e">
        <f t="shared" ref="K14:K77" si="5">IF(AND(ISNUMBER(J14),ISNUMBER($E$9),$E$9&gt;=0),$E$9*W14,NA())</f>
        <v>#N/A</v>
      </c>
      <c r="L14" s="86" t="e">
        <f t="shared" ref="L14:L77" si="6">IF(AND(ISNUMBER(J14),$Q$56&lt;&gt;"Exact - No LCL",ISNUMBER($E$9),$E$9&gt;=0),IF($Q$56="3 SD",MAX(0,$E$9*(W14-3*SQRT(1-W14^2))),$E$9 * SQRT(CHIINV(NORMDIST(3,0,1,TRUE),E14-1) / (E14-1) )),NA())</f>
        <v>#N/A</v>
      </c>
      <c r="M14" s="87" t="e">
        <f t="shared" ref="M14:M77" si="7">IF(AND(ISNUMBER(J14),ISNUMBER($E$9),$E$9&gt;=0),IF($Q$56="3 SD",MAX(0,$E$9*(W14+3*SQRT(1-W14^2))),$E$9 * SQRT(CHIINV(NORMDIST(-3,0,1,TRUE),E14-1) / (E14-1) )),NA())</f>
        <v>#N/A</v>
      </c>
      <c r="N14" s="15" t="str">
        <f t="shared" ref="N14:N77" si="8">IF(ISNUMBER(F14),A14,"")</f>
        <v/>
      </c>
      <c r="O14" s="74"/>
      <c r="P14" s="71"/>
      <c r="Q14" s="71"/>
      <c r="R14" s="71"/>
      <c r="S14" s="71"/>
      <c r="T14" s="71"/>
      <c r="U14" s="38"/>
      <c r="V14" s="38"/>
      <c r="W14" s="37" t="str">
        <f t="shared" ref="W14:W77" si="9">IF(ISNUMBER(F14),EXP(LN(SQRT(2/(E14-1))) + GAMMALN(E14/2) - GAMMALN((E14-1)/2)),"")</f>
        <v/>
      </c>
      <c r="X14" s="38"/>
      <c r="Y14" s="37"/>
      <c r="Z14" s="38"/>
    </row>
    <row r="15" spans="1:27" ht="15.75" thickBot="1" x14ac:dyDescent="0.3">
      <c r="A15" s="15">
        <v>3</v>
      </c>
      <c r="B15" s="121"/>
      <c r="C15" s="84"/>
      <c r="D15" s="84"/>
      <c r="E15" s="85"/>
      <c r="F15" s="86" t="e">
        <f t="shared" si="0"/>
        <v>#N/A</v>
      </c>
      <c r="G15" s="86" t="e">
        <f t="shared" si="1"/>
        <v>#N/A</v>
      </c>
      <c r="H15" s="86" t="e">
        <f t="shared" si="2"/>
        <v>#N/A</v>
      </c>
      <c r="I15" s="87" t="e">
        <f t="shared" si="3"/>
        <v>#N/A</v>
      </c>
      <c r="J15" s="86" t="e">
        <f t="shared" si="4"/>
        <v>#N/A</v>
      </c>
      <c r="K15" s="86" t="e">
        <f t="shared" si="5"/>
        <v>#N/A</v>
      </c>
      <c r="L15" s="86" t="e">
        <f t="shared" si="6"/>
        <v>#N/A</v>
      </c>
      <c r="M15" s="87" t="e">
        <f t="shared" si="7"/>
        <v>#N/A</v>
      </c>
      <c r="N15" s="15" t="str">
        <f t="shared" si="8"/>
        <v/>
      </c>
      <c r="O15" s="74"/>
      <c r="P15" s="71"/>
      <c r="Q15" s="71"/>
      <c r="R15" s="71"/>
      <c r="S15" s="71"/>
      <c r="T15" s="71"/>
      <c r="U15" s="38"/>
      <c r="V15" s="38"/>
      <c r="W15" s="37" t="str">
        <f t="shared" si="9"/>
        <v/>
      </c>
      <c r="X15" s="38"/>
      <c r="Y15" s="37"/>
      <c r="Z15" s="38"/>
    </row>
    <row r="16" spans="1:27" ht="15.75" thickBot="1" x14ac:dyDescent="0.3">
      <c r="A16" s="15">
        <v>4</v>
      </c>
      <c r="B16" s="121"/>
      <c r="C16" s="84"/>
      <c r="D16" s="84"/>
      <c r="E16" s="85"/>
      <c r="F16" s="86" t="e">
        <f t="shared" si="0"/>
        <v>#N/A</v>
      </c>
      <c r="G16" s="86" t="e">
        <f t="shared" si="1"/>
        <v>#N/A</v>
      </c>
      <c r="H16" s="86" t="e">
        <f t="shared" si="2"/>
        <v>#N/A</v>
      </c>
      <c r="I16" s="87" t="e">
        <f t="shared" si="3"/>
        <v>#N/A</v>
      </c>
      <c r="J16" s="86" t="e">
        <f t="shared" si="4"/>
        <v>#N/A</v>
      </c>
      <c r="K16" s="86" t="e">
        <f t="shared" si="5"/>
        <v>#N/A</v>
      </c>
      <c r="L16" s="86" t="e">
        <f t="shared" si="6"/>
        <v>#N/A</v>
      </c>
      <c r="M16" s="87" t="e">
        <f t="shared" si="7"/>
        <v>#N/A</v>
      </c>
      <c r="N16" s="15" t="str">
        <f t="shared" si="8"/>
        <v/>
      </c>
      <c r="O16" s="74"/>
      <c r="P16" s="71"/>
      <c r="Q16" s="71"/>
      <c r="R16" s="71"/>
      <c r="S16" s="71"/>
      <c r="T16" s="71"/>
      <c r="U16" s="38"/>
      <c r="V16" s="38"/>
      <c r="W16" s="37" t="str">
        <f t="shared" si="9"/>
        <v/>
      </c>
      <c r="X16" s="38"/>
      <c r="Y16" s="37"/>
      <c r="Z16" s="38"/>
    </row>
    <row r="17" spans="1:26" ht="15.75" thickBot="1" x14ac:dyDescent="0.3">
      <c r="A17" s="15">
        <v>5</v>
      </c>
      <c r="B17" s="121"/>
      <c r="C17" s="84"/>
      <c r="D17" s="84"/>
      <c r="E17" s="85"/>
      <c r="F17" s="86" t="e">
        <f t="shared" si="0"/>
        <v>#N/A</v>
      </c>
      <c r="G17" s="86" t="e">
        <f t="shared" si="1"/>
        <v>#N/A</v>
      </c>
      <c r="H17" s="86" t="e">
        <f t="shared" si="2"/>
        <v>#N/A</v>
      </c>
      <c r="I17" s="87" t="e">
        <f t="shared" si="3"/>
        <v>#N/A</v>
      </c>
      <c r="J17" s="86" t="e">
        <f t="shared" si="4"/>
        <v>#N/A</v>
      </c>
      <c r="K17" s="86" t="e">
        <f t="shared" si="5"/>
        <v>#N/A</v>
      </c>
      <c r="L17" s="86" t="e">
        <f t="shared" si="6"/>
        <v>#N/A</v>
      </c>
      <c r="M17" s="87" t="e">
        <f t="shared" si="7"/>
        <v>#N/A</v>
      </c>
      <c r="N17" s="15" t="str">
        <f t="shared" si="8"/>
        <v/>
      </c>
      <c r="O17" s="74"/>
      <c r="P17" s="71"/>
      <c r="Q17" s="71"/>
      <c r="R17" s="71"/>
      <c r="S17" s="71"/>
      <c r="T17" s="71"/>
      <c r="U17" s="38"/>
      <c r="V17" s="38"/>
      <c r="W17" s="37" t="str">
        <f t="shared" si="9"/>
        <v/>
      </c>
      <c r="X17" s="38"/>
      <c r="Y17" s="37"/>
      <c r="Z17" s="38"/>
    </row>
    <row r="18" spans="1:26" ht="15.75" thickBot="1" x14ac:dyDescent="0.3">
      <c r="A18" s="15">
        <v>6</v>
      </c>
      <c r="B18" s="121"/>
      <c r="C18" s="84"/>
      <c r="D18" s="84"/>
      <c r="E18" s="85"/>
      <c r="F18" s="86" t="e">
        <f t="shared" si="0"/>
        <v>#N/A</v>
      </c>
      <c r="G18" s="86" t="e">
        <f t="shared" si="1"/>
        <v>#N/A</v>
      </c>
      <c r="H18" s="86" t="e">
        <f t="shared" si="2"/>
        <v>#N/A</v>
      </c>
      <c r="I18" s="87" t="e">
        <f t="shared" si="3"/>
        <v>#N/A</v>
      </c>
      <c r="J18" s="86" t="e">
        <f t="shared" si="4"/>
        <v>#N/A</v>
      </c>
      <c r="K18" s="86" t="e">
        <f t="shared" si="5"/>
        <v>#N/A</v>
      </c>
      <c r="L18" s="86" t="e">
        <f t="shared" si="6"/>
        <v>#N/A</v>
      </c>
      <c r="M18" s="87" t="e">
        <f t="shared" si="7"/>
        <v>#N/A</v>
      </c>
      <c r="N18" s="15" t="str">
        <f t="shared" si="8"/>
        <v/>
      </c>
      <c r="O18" s="74"/>
      <c r="P18" s="71"/>
      <c r="Q18" s="71"/>
      <c r="R18" s="71"/>
      <c r="S18" s="71"/>
      <c r="T18" s="71"/>
      <c r="U18" s="38"/>
      <c r="V18" s="38"/>
      <c r="W18" s="37" t="str">
        <f t="shared" si="9"/>
        <v/>
      </c>
      <c r="X18" s="38"/>
      <c r="Y18" s="37"/>
      <c r="Z18" s="38"/>
    </row>
    <row r="19" spans="1:26" ht="15.75" thickBot="1" x14ac:dyDescent="0.3">
      <c r="A19" s="15">
        <v>7</v>
      </c>
      <c r="B19" s="121"/>
      <c r="C19" s="84"/>
      <c r="D19" s="84"/>
      <c r="E19" s="85"/>
      <c r="F19" s="86" t="e">
        <f t="shared" si="0"/>
        <v>#N/A</v>
      </c>
      <c r="G19" s="86" t="e">
        <f t="shared" si="1"/>
        <v>#N/A</v>
      </c>
      <c r="H19" s="86" t="e">
        <f t="shared" si="2"/>
        <v>#N/A</v>
      </c>
      <c r="I19" s="87" t="e">
        <f t="shared" si="3"/>
        <v>#N/A</v>
      </c>
      <c r="J19" s="86" t="e">
        <f t="shared" si="4"/>
        <v>#N/A</v>
      </c>
      <c r="K19" s="86" t="e">
        <f t="shared" si="5"/>
        <v>#N/A</v>
      </c>
      <c r="L19" s="86" t="e">
        <f t="shared" si="6"/>
        <v>#N/A</v>
      </c>
      <c r="M19" s="87" t="e">
        <f t="shared" si="7"/>
        <v>#N/A</v>
      </c>
      <c r="N19" s="15" t="str">
        <f t="shared" si="8"/>
        <v/>
      </c>
      <c r="O19" s="74"/>
      <c r="P19" s="71"/>
      <c r="Q19" s="71"/>
      <c r="R19" s="71"/>
      <c r="S19" s="71"/>
      <c r="T19" s="71"/>
      <c r="U19" s="38"/>
      <c r="V19" s="38"/>
      <c r="W19" s="37" t="str">
        <f t="shared" si="9"/>
        <v/>
      </c>
      <c r="X19" s="38"/>
      <c r="Y19" s="37"/>
      <c r="Z19" s="38"/>
    </row>
    <row r="20" spans="1:26" ht="15.75" thickBot="1" x14ac:dyDescent="0.3">
      <c r="A20" s="15">
        <v>8</v>
      </c>
      <c r="B20" s="121"/>
      <c r="C20" s="84"/>
      <c r="D20" s="84"/>
      <c r="E20" s="85"/>
      <c r="F20" s="86" t="e">
        <f t="shared" si="0"/>
        <v>#N/A</v>
      </c>
      <c r="G20" s="86" t="e">
        <f t="shared" si="1"/>
        <v>#N/A</v>
      </c>
      <c r="H20" s="86" t="e">
        <f t="shared" si="2"/>
        <v>#N/A</v>
      </c>
      <c r="I20" s="87" t="e">
        <f t="shared" si="3"/>
        <v>#N/A</v>
      </c>
      <c r="J20" s="86" t="e">
        <f t="shared" si="4"/>
        <v>#N/A</v>
      </c>
      <c r="K20" s="86" t="e">
        <f t="shared" si="5"/>
        <v>#N/A</v>
      </c>
      <c r="L20" s="86" t="e">
        <f t="shared" si="6"/>
        <v>#N/A</v>
      </c>
      <c r="M20" s="87" t="e">
        <f t="shared" si="7"/>
        <v>#N/A</v>
      </c>
      <c r="N20" s="15" t="str">
        <f t="shared" si="8"/>
        <v/>
      </c>
      <c r="O20" s="74"/>
      <c r="P20" s="71"/>
      <c r="Q20" s="71"/>
      <c r="R20" s="71"/>
      <c r="S20" s="71"/>
      <c r="T20" s="71"/>
      <c r="U20" s="38"/>
      <c r="V20" s="38"/>
      <c r="W20" s="37" t="str">
        <f t="shared" si="9"/>
        <v/>
      </c>
      <c r="X20" s="38"/>
      <c r="Y20" s="37"/>
      <c r="Z20" s="38"/>
    </row>
    <row r="21" spans="1:26" ht="15.75" thickBot="1" x14ac:dyDescent="0.3">
      <c r="A21" s="15">
        <v>9</v>
      </c>
      <c r="B21" s="121"/>
      <c r="C21" s="84"/>
      <c r="D21" s="84"/>
      <c r="E21" s="85"/>
      <c r="F21" s="86" t="e">
        <f t="shared" si="0"/>
        <v>#N/A</v>
      </c>
      <c r="G21" s="86" t="e">
        <f t="shared" si="1"/>
        <v>#N/A</v>
      </c>
      <c r="H21" s="86" t="e">
        <f t="shared" si="2"/>
        <v>#N/A</v>
      </c>
      <c r="I21" s="87" t="e">
        <f t="shared" si="3"/>
        <v>#N/A</v>
      </c>
      <c r="J21" s="86" t="e">
        <f t="shared" si="4"/>
        <v>#N/A</v>
      </c>
      <c r="K21" s="86" t="e">
        <f t="shared" si="5"/>
        <v>#N/A</v>
      </c>
      <c r="L21" s="86" t="e">
        <f t="shared" si="6"/>
        <v>#N/A</v>
      </c>
      <c r="M21" s="87" t="e">
        <f t="shared" si="7"/>
        <v>#N/A</v>
      </c>
      <c r="N21" s="15" t="str">
        <f t="shared" si="8"/>
        <v/>
      </c>
      <c r="O21" s="74"/>
      <c r="P21" s="71"/>
      <c r="Q21" s="71"/>
      <c r="R21" s="71"/>
      <c r="S21" s="71"/>
      <c r="T21" s="71"/>
      <c r="U21" s="38"/>
      <c r="V21" s="38"/>
      <c r="W21" s="37" t="str">
        <f t="shared" si="9"/>
        <v/>
      </c>
      <c r="X21" s="38"/>
      <c r="Y21" s="37"/>
      <c r="Z21" s="38"/>
    </row>
    <row r="22" spans="1:26" ht="15.75" thickBot="1" x14ac:dyDescent="0.3">
      <c r="A22" s="15">
        <v>10</v>
      </c>
      <c r="B22" s="121"/>
      <c r="C22" s="84"/>
      <c r="D22" s="84"/>
      <c r="E22" s="85"/>
      <c r="F22" s="86" t="e">
        <f t="shared" si="0"/>
        <v>#N/A</v>
      </c>
      <c r="G22" s="86" t="e">
        <f t="shared" si="1"/>
        <v>#N/A</v>
      </c>
      <c r="H22" s="86" t="e">
        <f t="shared" si="2"/>
        <v>#N/A</v>
      </c>
      <c r="I22" s="87" t="e">
        <f t="shared" si="3"/>
        <v>#N/A</v>
      </c>
      <c r="J22" s="86" t="e">
        <f t="shared" si="4"/>
        <v>#N/A</v>
      </c>
      <c r="K22" s="86" t="e">
        <f t="shared" si="5"/>
        <v>#N/A</v>
      </c>
      <c r="L22" s="86" t="e">
        <f t="shared" si="6"/>
        <v>#N/A</v>
      </c>
      <c r="M22" s="87" t="e">
        <f t="shared" si="7"/>
        <v>#N/A</v>
      </c>
      <c r="N22" s="15" t="str">
        <f t="shared" si="8"/>
        <v/>
      </c>
      <c r="O22" s="74"/>
      <c r="P22" s="71"/>
      <c r="Q22" s="71"/>
      <c r="R22" s="71"/>
      <c r="S22" s="71"/>
      <c r="T22" s="71"/>
      <c r="U22" s="38"/>
      <c r="V22" s="38"/>
      <c r="W22" s="37" t="str">
        <f t="shared" si="9"/>
        <v/>
      </c>
      <c r="X22" s="38"/>
      <c r="Y22" s="37"/>
      <c r="Z22" s="38"/>
    </row>
    <row r="23" spans="1:26" ht="15.75" thickBot="1" x14ac:dyDescent="0.3">
      <c r="A23" s="15">
        <v>11</v>
      </c>
      <c r="B23" s="121"/>
      <c r="C23" s="84"/>
      <c r="D23" s="84"/>
      <c r="E23" s="85"/>
      <c r="F23" s="86" t="e">
        <f t="shared" si="0"/>
        <v>#N/A</v>
      </c>
      <c r="G23" s="86" t="e">
        <f t="shared" si="1"/>
        <v>#N/A</v>
      </c>
      <c r="H23" s="86" t="e">
        <f t="shared" si="2"/>
        <v>#N/A</v>
      </c>
      <c r="I23" s="87" t="e">
        <f t="shared" si="3"/>
        <v>#N/A</v>
      </c>
      <c r="J23" s="86" t="e">
        <f t="shared" si="4"/>
        <v>#N/A</v>
      </c>
      <c r="K23" s="86" t="e">
        <f t="shared" si="5"/>
        <v>#N/A</v>
      </c>
      <c r="L23" s="86" t="e">
        <f t="shared" si="6"/>
        <v>#N/A</v>
      </c>
      <c r="M23" s="87" t="e">
        <f t="shared" si="7"/>
        <v>#N/A</v>
      </c>
      <c r="N23" s="15" t="str">
        <f t="shared" si="8"/>
        <v/>
      </c>
      <c r="O23" s="74"/>
      <c r="P23" s="71"/>
      <c r="Q23" s="71"/>
      <c r="R23" s="71"/>
      <c r="S23" s="71"/>
      <c r="T23" s="71"/>
      <c r="U23" s="38"/>
      <c r="V23" s="38"/>
      <c r="W23" s="37" t="str">
        <f t="shared" si="9"/>
        <v/>
      </c>
      <c r="X23" s="38"/>
      <c r="Y23" s="37"/>
      <c r="Z23" s="38"/>
    </row>
    <row r="24" spans="1:26" ht="15.75" thickBot="1" x14ac:dyDescent="0.3">
      <c r="A24" s="15">
        <v>12</v>
      </c>
      <c r="B24" s="121"/>
      <c r="C24" s="84"/>
      <c r="D24" s="84"/>
      <c r="E24" s="85"/>
      <c r="F24" s="86" t="e">
        <f t="shared" si="0"/>
        <v>#N/A</v>
      </c>
      <c r="G24" s="86" t="e">
        <f t="shared" si="1"/>
        <v>#N/A</v>
      </c>
      <c r="H24" s="86" t="e">
        <f t="shared" si="2"/>
        <v>#N/A</v>
      </c>
      <c r="I24" s="87" t="e">
        <f t="shared" si="3"/>
        <v>#N/A</v>
      </c>
      <c r="J24" s="86" t="e">
        <f t="shared" si="4"/>
        <v>#N/A</v>
      </c>
      <c r="K24" s="86" t="e">
        <f t="shared" si="5"/>
        <v>#N/A</v>
      </c>
      <c r="L24" s="86" t="e">
        <f t="shared" si="6"/>
        <v>#N/A</v>
      </c>
      <c r="M24" s="87" t="e">
        <f t="shared" si="7"/>
        <v>#N/A</v>
      </c>
      <c r="N24" s="15" t="str">
        <f t="shared" si="8"/>
        <v/>
      </c>
      <c r="O24" s="74"/>
      <c r="P24" s="71"/>
      <c r="Q24" s="71"/>
      <c r="R24" s="71"/>
      <c r="S24" s="71"/>
      <c r="T24" s="71"/>
      <c r="U24" s="38"/>
      <c r="V24" s="38"/>
      <c r="W24" s="37" t="str">
        <f t="shared" si="9"/>
        <v/>
      </c>
      <c r="X24" s="38"/>
      <c r="Y24" s="37"/>
      <c r="Z24" s="38"/>
    </row>
    <row r="25" spans="1:26" ht="15.75" thickBot="1" x14ac:dyDescent="0.3">
      <c r="A25" s="15">
        <v>13</v>
      </c>
      <c r="B25" s="121"/>
      <c r="C25" s="84"/>
      <c r="D25" s="84"/>
      <c r="E25" s="85"/>
      <c r="F25" s="86" t="e">
        <f t="shared" si="0"/>
        <v>#N/A</v>
      </c>
      <c r="G25" s="86" t="e">
        <f t="shared" si="1"/>
        <v>#N/A</v>
      </c>
      <c r="H25" s="86" t="e">
        <f t="shared" si="2"/>
        <v>#N/A</v>
      </c>
      <c r="I25" s="87" t="e">
        <f t="shared" si="3"/>
        <v>#N/A</v>
      </c>
      <c r="J25" s="86" t="e">
        <f t="shared" si="4"/>
        <v>#N/A</v>
      </c>
      <c r="K25" s="86" t="e">
        <f t="shared" si="5"/>
        <v>#N/A</v>
      </c>
      <c r="L25" s="86" t="e">
        <f t="shared" si="6"/>
        <v>#N/A</v>
      </c>
      <c r="M25" s="87" t="e">
        <f t="shared" si="7"/>
        <v>#N/A</v>
      </c>
      <c r="N25" s="15" t="str">
        <f t="shared" si="8"/>
        <v/>
      </c>
      <c r="O25" s="74"/>
      <c r="P25" s="71"/>
      <c r="Q25" s="71"/>
      <c r="R25" s="71"/>
      <c r="S25" s="71"/>
      <c r="T25" s="71"/>
      <c r="U25" s="38"/>
      <c r="V25" s="38"/>
      <c r="W25" s="37" t="str">
        <f t="shared" si="9"/>
        <v/>
      </c>
      <c r="X25" s="38"/>
      <c r="Y25" s="37"/>
      <c r="Z25" s="38"/>
    </row>
    <row r="26" spans="1:26" ht="15.75" thickBot="1" x14ac:dyDescent="0.3">
      <c r="A26" s="15">
        <v>14</v>
      </c>
      <c r="B26" s="121"/>
      <c r="C26" s="84"/>
      <c r="D26" s="84"/>
      <c r="E26" s="85"/>
      <c r="F26" s="86" t="e">
        <f t="shared" si="0"/>
        <v>#N/A</v>
      </c>
      <c r="G26" s="86" t="e">
        <f t="shared" si="1"/>
        <v>#N/A</v>
      </c>
      <c r="H26" s="86" t="e">
        <f t="shared" si="2"/>
        <v>#N/A</v>
      </c>
      <c r="I26" s="87" t="e">
        <f t="shared" si="3"/>
        <v>#N/A</v>
      </c>
      <c r="J26" s="86" t="e">
        <f t="shared" si="4"/>
        <v>#N/A</v>
      </c>
      <c r="K26" s="86" t="e">
        <f t="shared" si="5"/>
        <v>#N/A</v>
      </c>
      <c r="L26" s="86" t="e">
        <f t="shared" si="6"/>
        <v>#N/A</v>
      </c>
      <c r="M26" s="87" t="e">
        <f t="shared" si="7"/>
        <v>#N/A</v>
      </c>
      <c r="N26" s="15" t="str">
        <f t="shared" si="8"/>
        <v/>
      </c>
      <c r="O26" s="74"/>
      <c r="P26" s="71"/>
      <c r="Q26" s="71"/>
      <c r="R26" s="71"/>
      <c r="S26" s="71"/>
      <c r="T26" s="71"/>
      <c r="U26" s="38"/>
      <c r="V26" s="38"/>
      <c r="W26" s="37" t="str">
        <f t="shared" si="9"/>
        <v/>
      </c>
      <c r="X26" s="38"/>
      <c r="Y26" s="37"/>
      <c r="Z26" s="38"/>
    </row>
    <row r="27" spans="1:26" ht="15.75" thickBot="1" x14ac:dyDescent="0.3">
      <c r="A27" s="15">
        <v>15</v>
      </c>
      <c r="B27" s="121"/>
      <c r="C27" s="84"/>
      <c r="D27" s="84"/>
      <c r="E27" s="85"/>
      <c r="F27" s="86" t="e">
        <f t="shared" si="0"/>
        <v>#N/A</v>
      </c>
      <c r="G27" s="86" t="e">
        <f t="shared" si="1"/>
        <v>#N/A</v>
      </c>
      <c r="H27" s="86" t="e">
        <f t="shared" si="2"/>
        <v>#N/A</v>
      </c>
      <c r="I27" s="87" t="e">
        <f t="shared" si="3"/>
        <v>#N/A</v>
      </c>
      <c r="J27" s="86" t="e">
        <f t="shared" si="4"/>
        <v>#N/A</v>
      </c>
      <c r="K27" s="86" t="e">
        <f t="shared" si="5"/>
        <v>#N/A</v>
      </c>
      <c r="L27" s="86" t="e">
        <f t="shared" si="6"/>
        <v>#N/A</v>
      </c>
      <c r="M27" s="87" t="e">
        <f t="shared" si="7"/>
        <v>#N/A</v>
      </c>
      <c r="N27" s="15" t="str">
        <f t="shared" si="8"/>
        <v/>
      </c>
      <c r="O27" s="74"/>
      <c r="P27" s="71"/>
      <c r="Q27" s="71"/>
      <c r="R27" s="71"/>
      <c r="S27" s="71"/>
      <c r="T27" s="71"/>
      <c r="U27" s="38"/>
      <c r="V27" s="38"/>
      <c r="W27" s="37" t="str">
        <f t="shared" si="9"/>
        <v/>
      </c>
      <c r="X27" s="38"/>
      <c r="Y27" s="37"/>
      <c r="Z27" s="38"/>
    </row>
    <row r="28" spans="1:26" ht="15.75" thickBot="1" x14ac:dyDescent="0.3">
      <c r="A28" s="15">
        <v>16</v>
      </c>
      <c r="B28" s="121"/>
      <c r="C28" s="84"/>
      <c r="D28" s="84"/>
      <c r="E28" s="85"/>
      <c r="F28" s="86" t="e">
        <f t="shared" si="0"/>
        <v>#N/A</v>
      </c>
      <c r="G28" s="86" t="e">
        <f t="shared" si="1"/>
        <v>#N/A</v>
      </c>
      <c r="H28" s="86" t="e">
        <f t="shared" si="2"/>
        <v>#N/A</v>
      </c>
      <c r="I28" s="87" t="e">
        <f t="shared" si="3"/>
        <v>#N/A</v>
      </c>
      <c r="J28" s="86" t="e">
        <f t="shared" si="4"/>
        <v>#N/A</v>
      </c>
      <c r="K28" s="86" t="e">
        <f t="shared" si="5"/>
        <v>#N/A</v>
      </c>
      <c r="L28" s="86" t="e">
        <f t="shared" si="6"/>
        <v>#N/A</v>
      </c>
      <c r="M28" s="87" t="e">
        <f t="shared" si="7"/>
        <v>#N/A</v>
      </c>
      <c r="N28" s="15" t="str">
        <f t="shared" si="8"/>
        <v/>
      </c>
      <c r="O28" s="74"/>
      <c r="P28" s="71"/>
      <c r="Q28" s="71"/>
      <c r="R28" s="71"/>
      <c r="S28" s="71"/>
      <c r="T28" s="71"/>
      <c r="U28" s="38"/>
      <c r="V28" s="38"/>
      <c r="W28" s="37" t="str">
        <f t="shared" si="9"/>
        <v/>
      </c>
      <c r="X28" s="38"/>
      <c r="Y28" s="37"/>
      <c r="Z28" s="38"/>
    </row>
    <row r="29" spans="1:26" ht="15.75" thickBot="1" x14ac:dyDescent="0.3">
      <c r="A29" s="15">
        <v>17</v>
      </c>
      <c r="B29" s="121"/>
      <c r="C29" s="84"/>
      <c r="D29" s="84"/>
      <c r="E29" s="85"/>
      <c r="F29" s="86" t="e">
        <f t="shared" si="0"/>
        <v>#N/A</v>
      </c>
      <c r="G29" s="86" t="e">
        <f t="shared" si="1"/>
        <v>#N/A</v>
      </c>
      <c r="H29" s="86" t="e">
        <f t="shared" si="2"/>
        <v>#N/A</v>
      </c>
      <c r="I29" s="87" t="e">
        <f t="shared" si="3"/>
        <v>#N/A</v>
      </c>
      <c r="J29" s="86" t="e">
        <f t="shared" si="4"/>
        <v>#N/A</v>
      </c>
      <c r="K29" s="86" t="e">
        <f t="shared" si="5"/>
        <v>#N/A</v>
      </c>
      <c r="L29" s="86" t="e">
        <f t="shared" si="6"/>
        <v>#N/A</v>
      </c>
      <c r="M29" s="87" t="e">
        <f t="shared" si="7"/>
        <v>#N/A</v>
      </c>
      <c r="N29" s="15" t="str">
        <f t="shared" si="8"/>
        <v/>
      </c>
      <c r="O29" s="74"/>
      <c r="P29" s="71"/>
      <c r="Q29" s="71"/>
      <c r="R29" s="71"/>
      <c r="S29" s="71"/>
      <c r="T29" s="71"/>
      <c r="U29" s="38"/>
      <c r="V29" s="38"/>
      <c r="W29" s="37" t="str">
        <f t="shared" si="9"/>
        <v/>
      </c>
      <c r="X29" s="38"/>
      <c r="Y29" s="37"/>
      <c r="Z29" s="38"/>
    </row>
    <row r="30" spans="1:26" ht="15.75" thickBot="1" x14ac:dyDescent="0.3">
      <c r="A30" s="15">
        <v>18</v>
      </c>
      <c r="B30" s="121"/>
      <c r="C30" s="84"/>
      <c r="D30" s="84"/>
      <c r="E30" s="85"/>
      <c r="F30" s="86" t="e">
        <f t="shared" si="0"/>
        <v>#N/A</v>
      </c>
      <c r="G30" s="86" t="e">
        <f t="shared" si="1"/>
        <v>#N/A</v>
      </c>
      <c r="H30" s="86" t="e">
        <f t="shared" si="2"/>
        <v>#N/A</v>
      </c>
      <c r="I30" s="87" t="e">
        <f t="shared" si="3"/>
        <v>#N/A</v>
      </c>
      <c r="J30" s="86" t="e">
        <f t="shared" si="4"/>
        <v>#N/A</v>
      </c>
      <c r="K30" s="86" t="e">
        <f t="shared" si="5"/>
        <v>#N/A</v>
      </c>
      <c r="L30" s="86" t="e">
        <f t="shared" si="6"/>
        <v>#N/A</v>
      </c>
      <c r="M30" s="87" t="e">
        <f t="shared" si="7"/>
        <v>#N/A</v>
      </c>
      <c r="N30" s="15" t="str">
        <f t="shared" si="8"/>
        <v/>
      </c>
      <c r="O30" s="74"/>
      <c r="P30" s="71"/>
      <c r="Q30" s="71"/>
      <c r="R30" s="71"/>
      <c r="S30" s="71"/>
      <c r="T30" s="71"/>
      <c r="U30" s="38"/>
      <c r="V30" s="38"/>
      <c r="W30" s="37" t="str">
        <f t="shared" si="9"/>
        <v/>
      </c>
      <c r="X30" s="38"/>
      <c r="Y30" s="37"/>
      <c r="Z30" s="38"/>
    </row>
    <row r="31" spans="1:26" ht="15.75" thickBot="1" x14ac:dyDescent="0.3">
      <c r="A31" s="15">
        <v>19</v>
      </c>
      <c r="B31" s="121"/>
      <c r="C31" s="84"/>
      <c r="D31" s="84"/>
      <c r="E31" s="85"/>
      <c r="F31" s="86" t="e">
        <f t="shared" si="0"/>
        <v>#N/A</v>
      </c>
      <c r="G31" s="86" t="e">
        <f t="shared" si="1"/>
        <v>#N/A</v>
      </c>
      <c r="H31" s="86" t="e">
        <f t="shared" si="2"/>
        <v>#N/A</v>
      </c>
      <c r="I31" s="87" t="e">
        <f t="shared" si="3"/>
        <v>#N/A</v>
      </c>
      <c r="J31" s="86" t="e">
        <f t="shared" si="4"/>
        <v>#N/A</v>
      </c>
      <c r="K31" s="86" t="e">
        <f t="shared" si="5"/>
        <v>#N/A</v>
      </c>
      <c r="L31" s="86" t="e">
        <f t="shared" si="6"/>
        <v>#N/A</v>
      </c>
      <c r="M31" s="87" t="e">
        <f t="shared" si="7"/>
        <v>#N/A</v>
      </c>
      <c r="N31" s="15" t="str">
        <f t="shared" si="8"/>
        <v/>
      </c>
      <c r="O31" s="74"/>
      <c r="P31" s="71"/>
      <c r="Q31" s="71"/>
      <c r="R31" s="71"/>
      <c r="S31" s="71"/>
      <c r="T31" s="71"/>
      <c r="U31" s="38"/>
      <c r="V31" s="38"/>
      <c r="W31" s="37" t="str">
        <f t="shared" si="9"/>
        <v/>
      </c>
      <c r="X31" s="38"/>
      <c r="Y31" s="37"/>
      <c r="Z31" s="38"/>
    </row>
    <row r="32" spans="1:26" ht="15.75" thickBot="1" x14ac:dyDescent="0.3">
      <c r="A32" s="15">
        <v>20</v>
      </c>
      <c r="B32" s="121"/>
      <c r="C32" s="84"/>
      <c r="D32" s="84"/>
      <c r="E32" s="85"/>
      <c r="F32" s="86" t="e">
        <f t="shared" si="0"/>
        <v>#N/A</v>
      </c>
      <c r="G32" s="86" t="e">
        <f t="shared" si="1"/>
        <v>#N/A</v>
      </c>
      <c r="H32" s="86" t="e">
        <f t="shared" si="2"/>
        <v>#N/A</v>
      </c>
      <c r="I32" s="87" t="e">
        <f t="shared" si="3"/>
        <v>#N/A</v>
      </c>
      <c r="J32" s="86" t="e">
        <f t="shared" si="4"/>
        <v>#N/A</v>
      </c>
      <c r="K32" s="86" t="e">
        <f t="shared" si="5"/>
        <v>#N/A</v>
      </c>
      <c r="L32" s="86" t="e">
        <f t="shared" si="6"/>
        <v>#N/A</v>
      </c>
      <c r="M32" s="87" t="e">
        <f t="shared" si="7"/>
        <v>#N/A</v>
      </c>
      <c r="N32" s="15" t="str">
        <f t="shared" si="8"/>
        <v/>
      </c>
      <c r="O32" s="74"/>
      <c r="P32" s="71"/>
      <c r="Q32" s="71"/>
      <c r="R32" s="71"/>
      <c r="S32" s="71"/>
      <c r="T32" s="71"/>
      <c r="U32" s="38"/>
      <c r="V32" s="38"/>
      <c r="W32" s="37" t="str">
        <f t="shared" si="9"/>
        <v/>
      </c>
      <c r="X32" s="38"/>
      <c r="Y32" s="37"/>
      <c r="Z32" s="38"/>
    </row>
    <row r="33" spans="1:27" ht="15.75" thickBot="1" x14ac:dyDescent="0.3">
      <c r="A33" s="15">
        <v>21</v>
      </c>
      <c r="B33" s="121"/>
      <c r="C33" s="84"/>
      <c r="D33" s="84"/>
      <c r="E33" s="85"/>
      <c r="F33" s="86" t="e">
        <f t="shared" si="0"/>
        <v>#N/A</v>
      </c>
      <c r="G33" s="86" t="e">
        <f t="shared" si="1"/>
        <v>#N/A</v>
      </c>
      <c r="H33" s="86" t="e">
        <f t="shared" si="2"/>
        <v>#N/A</v>
      </c>
      <c r="I33" s="87" t="e">
        <f t="shared" si="3"/>
        <v>#N/A</v>
      </c>
      <c r="J33" s="86" t="e">
        <f t="shared" si="4"/>
        <v>#N/A</v>
      </c>
      <c r="K33" s="86" t="e">
        <f t="shared" si="5"/>
        <v>#N/A</v>
      </c>
      <c r="L33" s="86" t="e">
        <f t="shared" si="6"/>
        <v>#N/A</v>
      </c>
      <c r="M33" s="87" t="e">
        <f t="shared" si="7"/>
        <v>#N/A</v>
      </c>
      <c r="N33" s="15" t="str">
        <f t="shared" si="8"/>
        <v/>
      </c>
      <c r="O33" s="74"/>
      <c r="P33" s="71"/>
      <c r="Q33" s="71"/>
      <c r="R33" s="71"/>
      <c r="S33" s="71"/>
      <c r="T33" s="71"/>
      <c r="U33" s="38"/>
      <c r="V33" s="38"/>
      <c r="W33" s="37" t="str">
        <f t="shared" si="9"/>
        <v/>
      </c>
      <c r="X33" s="38"/>
      <c r="Y33" s="37"/>
      <c r="Z33" s="38"/>
    </row>
    <row r="34" spans="1:27" ht="15.75" thickBot="1" x14ac:dyDescent="0.3">
      <c r="A34" s="15">
        <v>22</v>
      </c>
      <c r="B34" s="121"/>
      <c r="C34" s="84"/>
      <c r="D34" s="84"/>
      <c r="E34" s="85"/>
      <c r="F34" s="86" t="e">
        <f t="shared" si="0"/>
        <v>#N/A</v>
      </c>
      <c r="G34" s="86" t="e">
        <f t="shared" si="1"/>
        <v>#N/A</v>
      </c>
      <c r="H34" s="86" t="e">
        <f t="shared" si="2"/>
        <v>#N/A</v>
      </c>
      <c r="I34" s="87" t="e">
        <f t="shared" si="3"/>
        <v>#N/A</v>
      </c>
      <c r="J34" s="86" t="e">
        <f t="shared" si="4"/>
        <v>#N/A</v>
      </c>
      <c r="K34" s="86" t="e">
        <f t="shared" si="5"/>
        <v>#N/A</v>
      </c>
      <c r="L34" s="86" t="e">
        <f t="shared" si="6"/>
        <v>#N/A</v>
      </c>
      <c r="M34" s="87" t="e">
        <f t="shared" si="7"/>
        <v>#N/A</v>
      </c>
      <c r="N34" s="15" t="str">
        <f t="shared" si="8"/>
        <v/>
      </c>
      <c r="O34" s="74"/>
      <c r="P34" s="71"/>
      <c r="Q34" s="71"/>
      <c r="R34" s="71"/>
      <c r="S34" s="71"/>
      <c r="T34" s="71"/>
      <c r="U34" s="38"/>
      <c r="V34" s="38"/>
      <c r="W34" s="37" t="str">
        <f t="shared" si="9"/>
        <v/>
      </c>
      <c r="X34" s="38"/>
      <c r="Y34" s="37"/>
      <c r="Z34" s="38"/>
    </row>
    <row r="35" spans="1:27" ht="15.75" thickBot="1" x14ac:dyDescent="0.3">
      <c r="A35" s="15">
        <v>23</v>
      </c>
      <c r="B35" s="121"/>
      <c r="C35" s="84"/>
      <c r="D35" s="84"/>
      <c r="E35" s="85"/>
      <c r="F35" s="86" t="e">
        <f t="shared" si="0"/>
        <v>#N/A</v>
      </c>
      <c r="G35" s="86" t="e">
        <f t="shared" si="1"/>
        <v>#N/A</v>
      </c>
      <c r="H35" s="86" t="e">
        <f t="shared" si="2"/>
        <v>#N/A</v>
      </c>
      <c r="I35" s="87" t="e">
        <f t="shared" si="3"/>
        <v>#N/A</v>
      </c>
      <c r="J35" s="86" t="e">
        <f t="shared" si="4"/>
        <v>#N/A</v>
      </c>
      <c r="K35" s="86" t="e">
        <f t="shared" si="5"/>
        <v>#N/A</v>
      </c>
      <c r="L35" s="86" t="e">
        <f t="shared" si="6"/>
        <v>#N/A</v>
      </c>
      <c r="M35" s="87" t="e">
        <f t="shared" si="7"/>
        <v>#N/A</v>
      </c>
      <c r="N35" s="15" t="str">
        <f t="shared" si="8"/>
        <v/>
      </c>
      <c r="O35" s="74"/>
      <c r="P35" s="71"/>
      <c r="Q35" s="71"/>
      <c r="R35" s="71"/>
      <c r="S35" s="71"/>
      <c r="T35" s="71"/>
      <c r="U35" s="38"/>
      <c r="V35" s="38"/>
      <c r="W35" s="37" t="str">
        <f t="shared" si="9"/>
        <v/>
      </c>
      <c r="X35" s="38"/>
      <c r="Y35" s="37"/>
      <c r="Z35" s="38"/>
    </row>
    <row r="36" spans="1:27" ht="16.5" thickBot="1" x14ac:dyDescent="0.3">
      <c r="A36" s="15">
        <v>24</v>
      </c>
      <c r="B36" s="121"/>
      <c r="C36" s="84"/>
      <c r="D36" s="84"/>
      <c r="E36" s="85"/>
      <c r="F36" s="86" t="e">
        <f t="shared" si="0"/>
        <v>#N/A</v>
      </c>
      <c r="G36" s="86" t="e">
        <f t="shared" si="1"/>
        <v>#N/A</v>
      </c>
      <c r="H36" s="86" t="e">
        <f t="shared" si="2"/>
        <v>#N/A</v>
      </c>
      <c r="I36" s="87" t="e">
        <f t="shared" si="3"/>
        <v>#N/A</v>
      </c>
      <c r="J36" s="86" t="e">
        <f t="shared" si="4"/>
        <v>#N/A</v>
      </c>
      <c r="K36" s="86" t="e">
        <f t="shared" si="5"/>
        <v>#N/A</v>
      </c>
      <c r="L36" s="86" t="e">
        <f t="shared" si="6"/>
        <v>#N/A</v>
      </c>
      <c r="M36" s="87" t="e">
        <f t="shared" si="7"/>
        <v>#N/A</v>
      </c>
      <c r="N36" s="15" t="str">
        <f t="shared" si="8"/>
        <v/>
      </c>
      <c r="O36" s="71"/>
      <c r="P36" s="10"/>
      <c r="Q36" s="10"/>
      <c r="R36" s="10"/>
      <c r="S36" s="71"/>
      <c r="T36" s="71"/>
      <c r="U36" s="38"/>
      <c r="V36" s="38"/>
      <c r="W36" s="37" t="str">
        <f t="shared" si="9"/>
        <v/>
      </c>
      <c r="X36" s="38"/>
      <c r="Y36" s="37"/>
      <c r="Z36" s="38"/>
    </row>
    <row r="37" spans="1:27" ht="15.75" thickBot="1" x14ac:dyDescent="0.3">
      <c r="A37" s="15">
        <v>25</v>
      </c>
      <c r="B37" s="121"/>
      <c r="C37" s="84"/>
      <c r="D37" s="84"/>
      <c r="E37" s="85"/>
      <c r="F37" s="86" t="e">
        <f t="shared" si="0"/>
        <v>#N/A</v>
      </c>
      <c r="G37" s="86" t="e">
        <f t="shared" si="1"/>
        <v>#N/A</v>
      </c>
      <c r="H37" s="86" t="e">
        <f t="shared" si="2"/>
        <v>#N/A</v>
      </c>
      <c r="I37" s="87" t="e">
        <f t="shared" si="3"/>
        <v>#N/A</v>
      </c>
      <c r="J37" s="86" t="e">
        <f t="shared" si="4"/>
        <v>#N/A</v>
      </c>
      <c r="K37" s="86" t="e">
        <f t="shared" si="5"/>
        <v>#N/A</v>
      </c>
      <c r="L37" s="86" t="e">
        <f t="shared" si="6"/>
        <v>#N/A</v>
      </c>
      <c r="M37" s="87" t="e">
        <f t="shared" si="7"/>
        <v>#N/A</v>
      </c>
      <c r="N37" s="15" t="str">
        <f t="shared" si="8"/>
        <v/>
      </c>
      <c r="O37" s="71"/>
      <c r="P37" s="71"/>
      <c r="Q37" s="71"/>
      <c r="R37" s="71"/>
      <c r="S37" s="71"/>
      <c r="T37" s="71"/>
      <c r="U37" s="38"/>
      <c r="V37" s="38"/>
      <c r="W37" s="37" t="str">
        <f t="shared" si="9"/>
        <v/>
      </c>
      <c r="X37" s="38"/>
      <c r="Y37" s="37"/>
      <c r="Z37" s="38"/>
    </row>
    <row r="38" spans="1:27" ht="15.75" thickBot="1" x14ac:dyDescent="0.3">
      <c r="A38" s="15">
        <v>26</v>
      </c>
      <c r="B38" s="121"/>
      <c r="C38" s="84"/>
      <c r="D38" s="84"/>
      <c r="E38" s="85"/>
      <c r="F38" s="86" t="e">
        <f t="shared" si="0"/>
        <v>#N/A</v>
      </c>
      <c r="G38" s="86" t="e">
        <f t="shared" si="1"/>
        <v>#N/A</v>
      </c>
      <c r="H38" s="86" t="e">
        <f t="shared" si="2"/>
        <v>#N/A</v>
      </c>
      <c r="I38" s="87" t="e">
        <f t="shared" si="3"/>
        <v>#N/A</v>
      </c>
      <c r="J38" s="86" t="e">
        <f t="shared" si="4"/>
        <v>#N/A</v>
      </c>
      <c r="K38" s="86" t="e">
        <f t="shared" si="5"/>
        <v>#N/A</v>
      </c>
      <c r="L38" s="86" t="e">
        <f t="shared" si="6"/>
        <v>#N/A</v>
      </c>
      <c r="M38" s="87" t="e">
        <f t="shared" si="7"/>
        <v>#N/A</v>
      </c>
      <c r="N38" s="15" t="str">
        <f t="shared" si="8"/>
        <v/>
      </c>
      <c r="O38" s="71"/>
      <c r="P38" s="71"/>
      <c r="Q38" s="71"/>
      <c r="R38" s="71"/>
      <c r="S38" s="71"/>
      <c r="T38" s="71"/>
      <c r="U38" s="38"/>
      <c r="V38" s="38"/>
      <c r="W38" s="37" t="str">
        <f t="shared" si="9"/>
        <v/>
      </c>
      <c r="X38" s="38"/>
      <c r="Y38" s="37"/>
      <c r="Z38" s="38"/>
    </row>
    <row r="39" spans="1:27" ht="15.75" thickBot="1" x14ac:dyDescent="0.3">
      <c r="A39" s="15">
        <v>27</v>
      </c>
      <c r="B39" s="121"/>
      <c r="C39" s="84"/>
      <c r="D39" s="84"/>
      <c r="E39" s="85"/>
      <c r="F39" s="86" t="e">
        <f t="shared" si="0"/>
        <v>#N/A</v>
      </c>
      <c r="G39" s="86" t="e">
        <f t="shared" si="1"/>
        <v>#N/A</v>
      </c>
      <c r="H39" s="86" t="e">
        <f t="shared" si="2"/>
        <v>#N/A</v>
      </c>
      <c r="I39" s="87" t="e">
        <f t="shared" si="3"/>
        <v>#N/A</v>
      </c>
      <c r="J39" s="86" t="e">
        <f t="shared" si="4"/>
        <v>#N/A</v>
      </c>
      <c r="K39" s="86" t="e">
        <f t="shared" si="5"/>
        <v>#N/A</v>
      </c>
      <c r="L39" s="86" t="e">
        <f t="shared" si="6"/>
        <v>#N/A</v>
      </c>
      <c r="M39" s="87" t="e">
        <f t="shared" si="7"/>
        <v>#N/A</v>
      </c>
      <c r="N39" s="15" t="str">
        <f t="shared" si="8"/>
        <v/>
      </c>
      <c r="O39" s="71"/>
      <c r="P39" s="71"/>
      <c r="Q39" s="71"/>
      <c r="R39" s="71"/>
      <c r="S39" s="71"/>
      <c r="T39" s="71"/>
      <c r="U39" s="38"/>
      <c r="V39" s="38"/>
      <c r="W39" s="37" t="str">
        <f t="shared" si="9"/>
        <v/>
      </c>
      <c r="X39" s="38"/>
      <c r="Y39" s="37"/>
      <c r="Z39" s="38"/>
    </row>
    <row r="40" spans="1:27" ht="15.75" thickBot="1" x14ac:dyDescent="0.3">
      <c r="A40" s="15">
        <v>28</v>
      </c>
      <c r="B40" s="121"/>
      <c r="C40" s="84"/>
      <c r="D40" s="84"/>
      <c r="E40" s="85"/>
      <c r="F40" s="86" t="e">
        <f t="shared" si="0"/>
        <v>#N/A</v>
      </c>
      <c r="G40" s="86" t="e">
        <f t="shared" si="1"/>
        <v>#N/A</v>
      </c>
      <c r="H40" s="86" t="e">
        <f t="shared" si="2"/>
        <v>#N/A</v>
      </c>
      <c r="I40" s="87" t="e">
        <f t="shared" si="3"/>
        <v>#N/A</v>
      </c>
      <c r="J40" s="86" t="e">
        <f t="shared" si="4"/>
        <v>#N/A</v>
      </c>
      <c r="K40" s="86" t="e">
        <f t="shared" si="5"/>
        <v>#N/A</v>
      </c>
      <c r="L40" s="86" t="e">
        <f t="shared" si="6"/>
        <v>#N/A</v>
      </c>
      <c r="M40" s="87" t="e">
        <f t="shared" si="7"/>
        <v>#N/A</v>
      </c>
      <c r="N40" s="15" t="str">
        <f t="shared" si="8"/>
        <v/>
      </c>
      <c r="O40" s="71"/>
      <c r="P40" s="71"/>
      <c r="Q40" s="71"/>
      <c r="R40" s="71"/>
      <c r="S40" s="71"/>
      <c r="T40" s="71"/>
      <c r="U40" s="38"/>
      <c r="V40" s="38"/>
      <c r="W40" s="37" t="str">
        <f t="shared" si="9"/>
        <v/>
      </c>
      <c r="X40" s="38"/>
      <c r="Y40" s="37"/>
      <c r="Z40" s="38"/>
    </row>
    <row r="41" spans="1:27" ht="15.75" thickBot="1" x14ac:dyDescent="0.3">
      <c r="A41" s="15">
        <v>29</v>
      </c>
      <c r="B41" s="121"/>
      <c r="C41" s="84"/>
      <c r="D41" s="84"/>
      <c r="E41" s="85"/>
      <c r="F41" s="86" t="e">
        <f t="shared" si="0"/>
        <v>#N/A</v>
      </c>
      <c r="G41" s="86" t="e">
        <f t="shared" si="1"/>
        <v>#N/A</v>
      </c>
      <c r="H41" s="86" t="e">
        <f t="shared" si="2"/>
        <v>#N/A</v>
      </c>
      <c r="I41" s="87" t="e">
        <f t="shared" si="3"/>
        <v>#N/A</v>
      </c>
      <c r="J41" s="86" t="e">
        <f t="shared" si="4"/>
        <v>#N/A</v>
      </c>
      <c r="K41" s="86" t="e">
        <f t="shared" si="5"/>
        <v>#N/A</v>
      </c>
      <c r="L41" s="86" t="e">
        <f t="shared" si="6"/>
        <v>#N/A</v>
      </c>
      <c r="M41" s="87" t="e">
        <f t="shared" si="7"/>
        <v>#N/A</v>
      </c>
      <c r="N41" s="15" t="str">
        <f t="shared" si="8"/>
        <v/>
      </c>
      <c r="O41" s="71"/>
      <c r="P41" s="71"/>
      <c r="Q41" s="71"/>
      <c r="R41" s="71"/>
      <c r="S41" s="71"/>
      <c r="T41" s="71"/>
      <c r="U41" s="38"/>
      <c r="V41" s="38"/>
      <c r="W41" s="37" t="str">
        <f t="shared" si="9"/>
        <v/>
      </c>
      <c r="X41" s="38"/>
      <c r="Y41" s="38"/>
      <c r="Z41" s="38"/>
    </row>
    <row r="42" spans="1:27" ht="15.75" thickBot="1" x14ac:dyDescent="0.3">
      <c r="A42" s="15">
        <v>30</v>
      </c>
      <c r="B42" s="121"/>
      <c r="C42" s="84"/>
      <c r="D42" s="84"/>
      <c r="E42" s="85"/>
      <c r="F42" s="86" t="e">
        <f t="shared" si="0"/>
        <v>#N/A</v>
      </c>
      <c r="G42" s="86" t="e">
        <f t="shared" si="1"/>
        <v>#N/A</v>
      </c>
      <c r="H42" s="86" t="e">
        <f t="shared" si="2"/>
        <v>#N/A</v>
      </c>
      <c r="I42" s="87" t="e">
        <f t="shared" si="3"/>
        <v>#N/A</v>
      </c>
      <c r="J42" s="86" t="e">
        <f t="shared" si="4"/>
        <v>#N/A</v>
      </c>
      <c r="K42" s="86" t="e">
        <f t="shared" si="5"/>
        <v>#N/A</v>
      </c>
      <c r="L42" s="86" t="e">
        <f t="shared" si="6"/>
        <v>#N/A</v>
      </c>
      <c r="M42" s="87" t="e">
        <f t="shared" si="7"/>
        <v>#N/A</v>
      </c>
      <c r="N42" s="15" t="str">
        <f t="shared" si="8"/>
        <v/>
      </c>
      <c r="O42" s="71"/>
      <c r="P42" s="71"/>
      <c r="Q42" s="71"/>
      <c r="R42" s="71"/>
      <c r="S42" s="71"/>
      <c r="T42" s="71"/>
      <c r="U42" s="38"/>
      <c r="V42" s="38"/>
      <c r="W42" s="37" t="str">
        <f t="shared" si="9"/>
        <v/>
      </c>
      <c r="X42" s="38"/>
      <c r="Y42" s="38"/>
      <c r="Z42" s="38"/>
    </row>
    <row r="43" spans="1:27" ht="15.75" thickBot="1" x14ac:dyDescent="0.3">
      <c r="A43" s="15">
        <v>31</v>
      </c>
      <c r="B43" s="121"/>
      <c r="C43" s="84"/>
      <c r="D43" s="84"/>
      <c r="E43" s="85"/>
      <c r="F43" s="86" t="e">
        <f t="shared" si="0"/>
        <v>#N/A</v>
      </c>
      <c r="G43" s="86" t="e">
        <f t="shared" si="1"/>
        <v>#N/A</v>
      </c>
      <c r="H43" s="86" t="e">
        <f t="shared" si="2"/>
        <v>#N/A</v>
      </c>
      <c r="I43" s="87" t="e">
        <f t="shared" si="3"/>
        <v>#N/A</v>
      </c>
      <c r="J43" s="86" t="e">
        <f t="shared" si="4"/>
        <v>#N/A</v>
      </c>
      <c r="K43" s="86" t="e">
        <f t="shared" si="5"/>
        <v>#N/A</v>
      </c>
      <c r="L43" s="86" t="e">
        <f t="shared" si="6"/>
        <v>#N/A</v>
      </c>
      <c r="M43" s="87" t="e">
        <f t="shared" si="7"/>
        <v>#N/A</v>
      </c>
      <c r="N43" s="15" t="str">
        <f t="shared" si="8"/>
        <v/>
      </c>
      <c r="O43" s="71"/>
      <c r="P43" s="71"/>
      <c r="Q43" s="71"/>
      <c r="R43" s="71"/>
      <c r="S43" s="71"/>
      <c r="T43" s="71"/>
      <c r="U43" s="38"/>
      <c r="V43" s="38"/>
      <c r="W43" s="37" t="str">
        <f t="shared" si="9"/>
        <v/>
      </c>
      <c r="X43" s="38"/>
      <c r="Y43" s="38"/>
      <c r="Z43" s="37"/>
      <c r="AA43" s="57"/>
    </row>
    <row r="44" spans="1:27" ht="15.75" thickBot="1" x14ac:dyDescent="0.3">
      <c r="A44" s="15">
        <v>32</v>
      </c>
      <c r="B44" s="121"/>
      <c r="C44" s="84"/>
      <c r="D44" s="84"/>
      <c r="E44" s="85"/>
      <c r="F44" s="86" t="e">
        <f t="shared" si="0"/>
        <v>#N/A</v>
      </c>
      <c r="G44" s="86" t="e">
        <f t="shared" si="1"/>
        <v>#N/A</v>
      </c>
      <c r="H44" s="86" t="e">
        <f t="shared" si="2"/>
        <v>#N/A</v>
      </c>
      <c r="I44" s="87" t="e">
        <f t="shared" si="3"/>
        <v>#N/A</v>
      </c>
      <c r="J44" s="86" t="e">
        <f t="shared" si="4"/>
        <v>#N/A</v>
      </c>
      <c r="K44" s="86" t="e">
        <f t="shared" si="5"/>
        <v>#N/A</v>
      </c>
      <c r="L44" s="86" t="e">
        <f t="shared" si="6"/>
        <v>#N/A</v>
      </c>
      <c r="M44" s="87" t="e">
        <f t="shared" si="7"/>
        <v>#N/A</v>
      </c>
      <c r="N44" s="15" t="str">
        <f t="shared" si="8"/>
        <v/>
      </c>
      <c r="O44" s="71"/>
      <c r="P44" s="71"/>
      <c r="Q44" s="71"/>
      <c r="R44" s="71"/>
      <c r="S44" s="71"/>
      <c r="T44" s="71"/>
      <c r="U44" s="38"/>
      <c r="V44" s="38"/>
      <c r="W44" s="37" t="str">
        <f t="shared" si="9"/>
        <v/>
      </c>
      <c r="X44" s="38"/>
      <c r="Y44" s="38"/>
      <c r="Z44" s="37"/>
      <c r="AA44" s="57"/>
    </row>
    <row r="45" spans="1:27" ht="15.75" thickBot="1" x14ac:dyDescent="0.3">
      <c r="A45" s="15">
        <v>33</v>
      </c>
      <c r="B45" s="121"/>
      <c r="C45" s="84"/>
      <c r="D45" s="84"/>
      <c r="E45" s="85"/>
      <c r="F45" s="86" t="e">
        <f t="shared" si="0"/>
        <v>#N/A</v>
      </c>
      <c r="G45" s="86" t="e">
        <f t="shared" si="1"/>
        <v>#N/A</v>
      </c>
      <c r="H45" s="86" t="e">
        <f t="shared" si="2"/>
        <v>#N/A</v>
      </c>
      <c r="I45" s="87" t="e">
        <f t="shared" si="3"/>
        <v>#N/A</v>
      </c>
      <c r="J45" s="86" t="e">
        <f t="shared" si="4"/>
        <v>#N/A</v>
      </c>
      <c r="K45" s="86" t="e">
        <f t="shared" si="5"/>
        <v>#N/A</v>
      </c>
      <c r="L45" s="86" t="e">
        <f t="shared" si="6"/>
        <v>#N/A</v>
      </c>
      <c r="M45" s="87" t="e">
        <f t="shared" si="7"/>
        <v>#N/A</v>
      </c>
      <c r="N45" s="15" t="str">
        <f t="shared" si="8"/>
        <v/>
      </c>
      <c r="O45" s="71"/>
      <c r="P45" s="71"/>
      <c r="Q45" s="71"/>
      <c r="R45" s="71"/>
      <c r="S45" s="71"/>
      <c r="T45" s="71"/>
      <c r="U45" s="38"/>
      <c r="V45" s="38"/>
      <c r="W45" s="37" t="str">
        <f t="shared" si="9"/>
        <v/>
      </c>
      <c r="X45" s="38"/>
      <c r="Y45" s="38"/>
      <c r="Z45" s="37"/>
      <c r="AA45" s="57"/>
    </row>
    <row r="46" spans="1:27" ht="15.75" thickBot="1" x14ac:dyDescent="0.3">
      <c r="A46" s="15">
        <v>34</v>
      </c>
      <c r="B46" s="121"/>
      <c r="C46" s="84"/>
      <c r="D46" s="84"/>
      <c r="E46" s="85"/>
      <c r="F46" s="86" t="e">
        <f t="shared" si="0"/>
        <v>#N/A</v>
      </c>
      <c r="G46" s="86" t="e">
        <f t="shared" si="1"/>
        <v>#N/A</v>
      </c>
      <c r="H46" s="86" t="e">
        <f t="shared" si="2"/>
        <v>#N/A</v>
      </c>
      <c r="I46" s="87" t="e">
        <f t="shared" si="3"/>
        <v>#N/A</v>
      </c>
      <c r="J46" s="86" t="e">
        <f t="shared" si="4"/>
        <v>#N/A</v>
      </c>
      <c r="K46" s="86" t="e">
        <f t="shared" si="5"/>
        <v>#N/A</v>
      </c>
      <c r="L46" s="86" t="e">
        <f t="shared" si="6"/>
        <v>#N/A</v>
      </c>
      <c r="M46" s="87" t="e">
        <f t="shared" si="7"/>
        <v>#N/A</v>
      </c>
      <c r="N46" s="15" t="str">
        <f t="shared" si="8"/>
        <v/>
      </c>
      <c r="O46" s="71"/>
      <c r="P46" s="71"/>
      <c r="Q46" s="71"/>
      <c r="R46" s="71"/>
      <c r="S46" s="71"/>
      <c r="T46" s="71"/>
      <c r="U46" s="38"/>
      <c r="V46" s="38"/>
      <c r="W46" s="37" t="str">
        <f t="shared" si="9"/>
        <v/>
      </c>
      <c r="X46" s="38"/>
      <c r="Y46" s="38"/>
      <c r="Z46" s="37"/>
      <c r="AA46" s="57"/>
    </row>
    <row r="47" spans="1:27" ht="15.75" thickBot="1" x14ac:dyDescent="0.3">
      <c r="A47" s="15">
        <v>35</v>
      </c>
      <c r="B47" s="121"/>
      <c r="C47" s="84"/>
      <c r="D47" s="84"/>
      <c r="E47" s="85"/>
      <c r="F47" s="86" t="e">
        <f t="shared" si="0"/>
        <v>#N/A</v>
      </c>
      <c r="G47" s="86" t="e">
        <f t="shared" si="1"/>
        <v>#N/A</v>
      </c>
      <c r="H47" s="86" t="e">
        <f t="shared" si="2"/>
        <v>#N/A</v>
      </c>
      <c r="I47" s="87" t="e">
        <f t="shared" si="3"/>
        <v>#N/A</v>
      </c>
      <c r="J47" s="86" t="e">
        <f t="shared" si="4"/>
        <v>#N/A</v>
      </c>
      <c r="K47" s="86" t="e">
        <f t="shared" si="5"/>
        <v>#N/A</v>
      </c>
      <c r="L47" s="86" t="e">
        <f t="shared" si="6"/>
        <v>#N/A</v>
      </c>
      <c r="M47" s="87" t="e">
        <f t="shared" si="7"/>
        <v>#N/A</v>
      </c>
      <c r="N47" s="15" t="str">
        <f t="shared" si="8"/>
        <v/>
      </c>
      <c r="O47" s="71"/>
      <c r="P47" s="71"/>
      <c r="Q47" s="71"/>
      <c r="R47" s="71"/>
      <c r="S47" s="71"/>
      <c r="T47" s="71"/>
      <c r="U47" s="38"/>
      <c r="V47" s="38"/>
      <c r="W47" s="37" t="str">
        <f t="shared" si="9"/>
        <v/>
      </c>
      <c r="X47" s="38"/>
      <c r="Y47" s="38"/>
      <c r="Z47" s="37"/>
      <c r="AA47" s="57"/>
    </row>
    <row r="48" spans="1:27" ht="15.75" thickBot="1" x14ac:dyDescent="0.3">
      <c r="A48" s="15">
        <v>36</v>
      </c>
      <c r="B48" s="121"/>
      <c r="C48" s="84"/>
      <c r="D48" s="84"/>
      <c r="E48" s="85"/>
      <c r="F48" s="86" t="e">
        <f t="shared" si="0"/>
        <v>#N/A</v>
      </c>
      <c r="G48" s="86" t="e">
        <f t="shared" si="1"/>
        <v>#N/A</v>
      </c>
      <c r="H48" s="86" t="e">
        <f t="shared" si="2"/>
        <v>#N/A</v>
      </c>
      <c r="I48" s="87" t="e">
        <f t="shared" si="3"/>
        <v>#N/A</v>
      </c>
      <c r="J48" s="86" t="e">
        <f t="shared" si="4"/>
        <v>#N/A</v>
      </c>
      <c r="K48" s="86" t="e">
        <f t="shared" si="5"/>
        <v>#N/A</v>
      </c>
      <c r="L48" s="86" t="e">
        <f t="shared" si="6"/>
        <v>#N/A</v>
      </c>
      <c r="M48" s="87" t="e">
        <f t="shared" si="7"/>
        <v>#N/A</v>
      </c>
      <c r="N48" s="15" t="str">
        <f t="shared" si="8"/>
        <v/>
      </c>
      <c r="O48" s="71"/>
      <c r="P48" s="9"/>
      <c r="Q48" s="9"/>
      <c r="R48" s="9"/>
      <c r="S48" s="71"/>
      <c r="T48" s="71"/>
      <c r="U48" s="38"/>
      <c r="V48" s="38"/>
      <c r="W48" s="37" t="str">
        <f t="shared" si="9"/>
        <v/>
      </c>
      <c r="X48" s="38"/>
      <c r="Y48" s="38"/>
      <c r="Z48" s="37"/>
      <c r="AA48" s="57"/>
    </row>
    <row r="49" spans="1:35" ht="15.75" thickBot="1" x14ac:dyDescent="0.3">
      <c r="A49" s="15">
        <v>37</v>
      </c>
      <c r="B49" s="121"/>
      <c r="C49" s="84"/>
      <c r="D49" s="84"/>
      <c r="E49" s="85"/>
      <c r="F49" s="86" t="e">
        <f t="shared" si="0"/>
        <v>#N/A</v>
      </c>
      <c r="G49" s="86" t="e">
        <f t="shared" si="1"/>
        <v>#N/A</v>
      </c>
      <c r="H49" s="86" t="e">
        <f t="shared" si="2"/>
        <v>#N/A</v>
      </c>
      <c r="I49" s="87" t="e">
        <f t="shared" si="3"/>
        <v>#N/A</v>
      </c>
      <c r="J49" s="86" t="e">
        <f t="shared" si="4"/>
        <v>#N/A</v>
      </c>
      <c r="K49" s="86" t="e">
        <f t="shared" si="5"/>
        <v>#N/A</v>
      </c>
      <c r="L49" s="86" t="e">
        <f t="shared" si="6"/>
        <v>#N/A</v>
      </c>
      <c r="M49" s="87" t="e">
        <f t="shared" si="7"/>
        <v>#N/A</v>
      </c>
      <c r="N49" s="15" t="str">
        <f t="shared" si="8"/>
        <v/>
      </c>
      <c r="O49" s="71"/>
      <c r="P49" s="9"/>
      <c r="Q49" s="9"/>
      <c r="R49" s="9"/>
      <c r="S49" s="71"/>
      <c r="T49" s="71"/>
      <c r="U49" s="38"/>
      <c r="V49" s="38"/>
      <c r="W49" s="37" t="str">
        <f t="shared" si="9"/>
        <v/>
      </c>
      <c r="X49" s="38"/>
      <c r="Y49" s="38"/>
      <c r="Z49" s="37"/>
      <c r="AA49" s="57"/>
    </row>
    <row r="50" spans="1:35" ht="15.75" thickBot="1" x14ac:dyDescent="0.3">
      <c r="A50" s="15">
        <v>38</v>
      </c>
      <c r="B50" s="121"/>
      <c r="C50" s="84"/>
      <c r="D50" s="84"/>
      <c r="E50" s="85"/>
      <c r="F50" s="86" t="e">
        <f t="shared" si="0"/>
        <v>#N/A</v>
      </c>
      <c r="G50" s="86" t="e">
        <f t="shared" si="1"/>
        <v>#N/A</v>
      </c>
      <c r="H50" s="86" t="e">
        <f t="shared" si="2"/>
        <v>#N/A</v>
      </c>
      <c r="I50" s="87" t="e">
        <f t="shared" si="3"/>
        <v>#N/A</v>
      </c>
      <c r="J50" s="86" t="e">
        <f t="shared" si="4"/>
        <v>#N/A</v>
      </c>
      <c r="K50" s="86" t="e">
        <f t="shared" si="5"/>
        <v>#N/A</v>
      </c>
      <c r="L50" s="86" t="e">
        <f t="shared" si="6"/>
        <v>#N/A</v>
      </c>
      <c r="M50" s="87" t="e">
        <f t="shared" si="7"/>
        <v>#N/A</v>
      </c>
      <c r="N50" s="15" t="str">
        <f t="shared" si="8"/>
        <v/>
      </c>
      <c r="O50" s="71"/>
      <c r="P50" s="9"/>
      <c r="Q50" s="9"/>
      <c r="R50" s="9"/>
      <c r="S50" s="71"/>
      <c r="T50" s="71"/>
      <c r="U50" s="38"/>
      <c r="V50" s="38"/>
      <c r="W50" s="37" t="str">
        <f t="shared" si="9"/>
        <v/>
      </c>
      <c r="X50" s="38"/>
      <c r="Y50" s="38"/>
      <c r="Z50" s="37"/>
      <c r="AA50" s="57"/>
    </row>
    <row r="51" spans="1:35" ht="15.75" thickBot="1" x14ac:dyDescent="0.3">
      <c r="A51" s="15">
        <v>39</v>
      </c>
      <c r="B51" s="121"/>
      <c r="C51" s="84"/>
      <c r="D51" s="84"/>
      <c r="E51" s="85"/>
      <c r="F51" s="86" t="e">
        <f t="shared" si="0"/>
        <v>#N/A</v>
      </c>
      <c r="G51" s="86" t="e">
        <f t="shared" si="1"/>
        <v>#N/A</v>
      </c>
      <c r="H51" s="86" t="e">
        <f t="shared" si="2"/>
        <v>#N/A</v>
      </c>
      <c r="I51" s="87" t="e">
        <f t="shared" si="3"/>
        <v>#N/A</v>
      </c>
      <c r="J51" s="86" t="e">
        <f t="shared" si="4"/>
        <v>#N/A</v>
      </c>
      <c r="K51" s="86" t="e">
        <f t="shared" si="5"/>
        <v>#N/A</v>
      </c>
      <c r="L51" s="86" t="e">
        <f t="shared" si="6"/>
        <v>#N/A</v>
      </c>
      <c r="M51" s="87" t="e">
        <f t="shared" si="7"/>
        <v>#N/A</v>
      </c>
      <c r="N51" s="15" t="str">
        <f t="shared" si="8"/>
        <v/>
      </c>
      <c r="O51" s="71"/>
      <c r="P51" s="9"/>
      <c r="Q51" s="9"/>
      <c r="R51" s="9"/>
      <c r="S51" s="71"/>
      <c r="T51" s="71"/>
      <c r="U51" s="38"/>
      <c r="V51" s="38"/>
      <c r="W51" s="37" t="str">
        <f t="shared" si="9"/>
        <v/>
      </c>
      <c r="X51" s="38"/>
      <c r="Y51" s="38"/>
      <c r="Z51" s="37"/>
      <c r="AA51" s="57"/>
    </row>
    <row r="52" spans="1:35" ht="15.75" thickBot="1" x14ac:dyDescent="0.3">
      <c r="A52" s="15">
        <v>40</v>
      </c>
      <c r="B52" s="121"/>
      <c r="C52" s="84"/>
      <c r="D52" s="84"/>
      <c r="E52" s="85"/>
      <c r="F52" s="86" t="e">
        <f t="shared" si="0"/>
        <v>#N/A</v>
      </c>
      <c r="G52" s="86" t="e">
        <f t="shared" si="1"/>
        <v>#N/A</v>
      </c>
      <c r="H52" s="86" t="e">
        <f t="shared" si="2"/>
        <v>#N/A</v>
      </c>
      <c r="I52" s="87" t="e">
        <f t="shared" si="3"/>
        <v>#N/A</v>
      </c>
      <c r="J52" s="86" t="e">
        <f t="shared" si="4"/>
        <v>#N/A</v>
      </c>
      <c r="K52" s="86" t="e">
        <f t="shared" si="5"/>
        <v>#N/A</v>
      </c>
      <c r="L52" s="86" t="e">
        <f t="shared" si="6"/>
        <v>#N/A</v>
      </c>
      <c r="M52" s="87" t="e">
        <f t="shared" si="7"/>
        <v>#N/A</v>
      </c>
      <c r="N52" s="15" t="str">
        <f t="shared" si="8"/>
        <v/>
      </c>
      <c r="O52" s="71"/>
      <c r="P52" s="79"/>
      <c r="Q52" s="79"/>
      <c r="R52" s="79"/>
      <c r="S52" s="80"/>
      <c r="T52" s="80"/>
      <c r="U52" s="70"/>
      <c r="V52" s="70"/>
      <c r="W52" s="37" t="str">
        <f t="shared" si="9"/>
        <v/>
      </c>
      <c r="X52" s="38"/>
      <c r="Y52" s="70"/>
      <c r="Z52" s="37"/>
      <c r="AA52" s="57"/>
      <c r="AB52" s="81"/>
      <c r="AC52" s="81"/>
      <c r="AD52" s="81"/>
      <c r="AE52" s="81"/>
      <c r="AF52" s="81"/>
      <c r="AG52" s="81"/>
      <c r="AH52" s="81"/>
      <c r="AI52" s="81"/>
    </row>
    <row r="53" spans="1:35" ht="15.75" thickBot="1" x14ac:dyDescent="0.3">
      <c r="A53" s="15">
        <v>41</v>
      </c>
      <c r="B53" s="121"/>
      <c r="C53" s="84"/>
      <c r="D53" s="84"/>
      <c r="E53" s="85"/>
      <c r="F53" s="86" t="e">
        <f t="shared" si="0"/>
        <v>#N/A</v>
      </c>
      <c r="G53" s="86" t="e">
        <f t="shared" si="1"/>
        <v>#N/A</v>
      </c>
      <c r="H53" s="86" t="e">
        <f t="shared" si="2"/>
        <v>#N/A</v>
      </c>
      <c r="I53" s="87" t="e">
        <f t="shared" si="3"/>
        <v>#N/A</v>
      </c>
      <c r="J53" s="86" t="e">
        <f t="shared" si="4"/>
        <v>#N/A</v>
      </c>
      <c r="K53" s="86" t="e">
        <f t="shared" si="5"/>
        <v>#N/A</v>
      </c>
      <c r="L53" s="86" t="e">
        <f t="shared" si="6"/>
        <v>#N/A</v>
      </c>
      <c r="M53" s="87" t="e">
        <f t="shared" si="7"/>
        <v>#N/A</v>
      </c>
      <c r="N53" s="15" t="str">
        <f t="shared" si="8"/>
        <v/>
      </c>
      <c r="O53" s="71"/>
      <c r="P53" s="80"/>
      <c r="Q53" s="80"/>
      <c r="R53" s="80"/>
      <c r="S53" s="80"/>
      <c r="T53" s="80"/>
      <c r="U53" s="70"/>
      <c r="V53" s="70"/>
      <c r="W53" s="37" t="str">
        <f t="shared" si="9"/>
        <v/>
      </c>
      <c r="X53" s="38"/>
      <c r="Y53" s="70"/>
      <c r="Z53" s="37"/>
      <c r="AA53" s="57"/>
      <c r="AB53" s="81"/>
      <c r="AC53" s="81"/>
      <c r="AD53" s="81"/>
      <c r="AE53" s="81"/>
      <c r="AF53" s="81"/>
      <c r="AG53" s="81"/>
      <c r="AH53" s="81"/>
      <c r="AI53" s="81"/>
    </row>
    <row r="54" spans="1:35" ht="15.75" thickBot="1" x14ac:dyDescent="0.3">
      <c r="A54" s="15">
        <v>42</v>
      </c>
      <c r="B54" s="121"/>
      <c r="C54" s="84"/>
      <c r="D54" s="84"/>
      <c r="E54" s="85"/>
      <c r="F54" s="86" t="e">
        <f t="shared" si="0"/>
        <v>#N/A</v>
      </c>
      <c r="G54" s="86" t="e">
        <f t="shared" si="1"/>
        <v>#N/A</v>
      </c>
      <c r="H54" s="86" t="e">
        <f t="shared" si="2"/>
        <v>#N/A</v>
      </c>
      <c r="I54" s="87" t="e">
        <f t="shared" si="3"/>
        <v>#N/A</v>
      </c>
      <c r="J54" s="86" t="e">
        <f t="shared" si="4"/>
        <v>#N/A</v>
      </c>
      <c r="K54" s="86" t="e">
        <f t="shared" si="5"/>
        <v>#N/A</v>
      </c>
      <c r="L54" s="86" t="e">
        <f t="shared" si="6"/>
        <v>#N/A</v>
      </c>
      <c r="M54" s="87" t="e">
        <f t="shared" si="7"/>
        <v>#N/A</v>
      </c>
      <c r="N54" s="15" t="str">
        <f t="shared" si="8"/>
        <v/>
      </c>
      <c r="O54" s="71"/>
      <c r="P54" s="80"/>
      <c r="Q54" s="80"/>
      <c r="R54" s="80"/>
      <c r="S54" s="80"/>
      <c r="T54" s="80"/>
      <c r="U54" s="70"/>
      <c r="V54" s="70"/>
      <c r="W54" s="37" t="str">
        <f t="shared" si="9"/>
        <v/>
      </c>
      <c r="X54" s="38"/>
      <c r="Y54" s="70"/>
      <c r="Z54" s="37"/>
      <c r="AA54" s="57"/>
      <c r="AB54" s="81"/>
      <c r="AC54" s="81"/>
      <c r="AD54" s="81"/>
      <c r="AE54" s="81"/>
      <c r="AF54" s="81"/>
      <c r="AG54" s="81"/>
      <c r="AH54" s="81"/>
      <c r="AI54" s="81"/>
    </row>
    <row r="55" spans="1:35" ht="15.75" thickBot="1" x14ac:dyDescent="0.3">
      <c r="A55" s="15">
        <v>43</v>
      </c>
      <c r="B55" s="121"/>
      <c r="C55" s="84"/>
      <c r="D55" s="84"/>
      <c r="E55" s="85"/>
      <c r="F55" s="86" t="e">
        <f t="shared" si="0"/>
        <v>#N/A</v>
      </c>
      <c r="G55" s="86" t="e">
        <f t="shared" si="1"/>
        <v>#N/A</v>
      </c>
      <c r="H55" s="86" t="e">
        <f t="shared" si="2"/>
        <v>#N/A</v>
      </c>
      <c r="I55" s="87" t="e">
        <f t="shared" si="3"/>
        <v>#N/A</v>
      </c>
      <c r="J55" s="86" t="e">
        <f t="shared" si="4"/>
        <v>#N/A</v>
      </c>
      <c r="K55" s="86" t="e">
        <f t="shared" si="5"/>
        <v>#N/A</v>
      </c>
      <c r="L55" s="86" t="e">
        <f t="shared" si="6"/>
        <v>#N/A</v>
      </c>
      <c r="M55" s="87" t="e">
        <f t="shared" si="7"/>
        <v>#N/A</v>
      </c>
      <c r="N55" s="15" t="str">
        <f t="shared" si="8"/>
        <v/>
      </c>
      <c r="O55" s="71"/>
      <c r="P55" s="80"/>
      <c r="Q55" s="80"/>
      <c r="R55" s="80"/>
      <c r="S55" s="80"/>
      <c r="T55" s="80"/>
      <c r="U55" s="70"/>
      <c r="V55" s="70"/>
      <c r="W55" s="37" t="str">
        <f t="shared" si="9"/>
        <v/>
      </c>
      <c r="X55" s="38"/>
      <c r="Y55" s="70"/>
      <c r="Z55" s="37"/>
      <c r="AA55" s="57"/>
      <c r="AB55" s="81"/>
      <c r="AC55" s="81"/>
      <c r="AD55" s="81"/>
      <c r="AE55" s="81"/>
      <c r="AF55" s="81"/>
      <c r="AG55" s="81"/>
      <c r="AH55" s="81"/>
      <c r="AI55" s="81"/>
    </row>
    <row r="56" spans="1:35" ht="15.75" thickBot="1" x14ac:dyDescent="0.3">
      <c r="A56" s="15">
        <v>44</v>
      </c>
      <c r="B56" s="121"/>
      <c r="C56" s="84"/>
      <c r="D56" s="84"/>
      <c r="E56" s="85"/>
      <c r="F56" s="86" t="e">
        <f t="shared" si="0"/>
        <v>#N/A</v>
      </c>
      <c r="G56" s="86" t="e">
        <f t="shared" si="1"/>
        <v>#N/A</v>
      </c>
      <c r="H56" s="86" t="e">
        <f t="shared" si="2"/>
        <v>#N/A</v>
      </c>
      <c r="I56" s="87" t="e">
        <f t="shared" si="3"/>
        <v>#N/A</v>
      </c>
      <c r="J56" s="86" t="e">
        <f t="shared" si="4"/>
        <v>#N/A</v>
      </c>
      <c r="K56" s="86" t="e">
        <f t="shared" si="5"/>
        <v>#N/A</v>
      </c>
      <c r="L56" s="86" t="e">
        <f t="shared" si="6"/>
        <v>#N/A</v>
      </c>
      <c r="M56" s="87" t="e">
        <f t="shared" si="7"/>
        <v>#N/A</v>
      </c>
      <c r="N56" s="15" t="str">
        <f t="shared" si="8"/>
        <v/>
      </c>
      <c r="O56" s="259" t="s">
        <v>108</v>
      </c>
      <c r="P56" s="259"/>
      <c r="Q56" s="78" t="s">
        <v>172</v>
      </c>
      <c r="R56" s="70"/>
      <c r="S56" s="80"/>
      <c r="T56" s="80"/>
      <c r="U56" s="70"/>
      <c r="V56" s="70"/>
      <c r="W56" s="37" t="str">
        <f t="shared" si="9"/>
        <v/>
      </c>
      <c r="X56" s="38"/>
      <c r="Y56" s="70"/>
      <c r="Z56" s="37"/>
      <c r="AA56" s="57"/>
      <c r="AB56" s="81"/>
      <c r="AC56" s="81"/>
      <c r="AD56" s="81"/>
      <c r="AE56" s="81"/>
      <c r="AF56" s="81"/>
      <c r="AG56" s="81"/>
      <c r="AH56" s="81"/>
      <c r="AI56" s="81"/>
    </row>
    <row r="57" spans="1:35" ht="15.75" thickBot="1" x14ac:dyDescent="0.3">
      <c r="A57" s="15">
        <v>45</v>
      </c>
      <c r="B57" s="121"/>
      <c r="C57" s="84"/>
      <c r="D57" s="84"/>
      <c r="E57" s="85"/>
      <c r="F57" s="86" t="e">
        <f t="shared" si="0"/>
        <v>#N/A</v>
      </c>
      <c r="G57" s="86" t="e">
        <f t="shared" si="1"/>
        <v>#N/A</v>
      </c>
      <c r="H57" s="86" t="e">
        <f t="shared" si="2"/>
        <v>#N/A</v>
      </c>
      <c r="I57" s="87" t="e">
        <f t="shared" si="3"/>
        <v>#N/A</v>
      </c>
      <c r="J57" s="86" t="e">
        <f t="shared" si="4"/>
        <v>#N/A</v>
      </c>
      <c r="K57" s="86" t="e">
        <f t="shared" si="5"/>
        <v>#N/A</v>
      </c>
      <c r="L57" s="86" t="e">
        <f t="shared" si="6"/>
        <v>#N/A</v>
      </c>
      <c r="M57" s="87" t="e">
        <f t="shared" si="7"/>
        <v>#N/A</v>
      </c>
      <c r="N57" s="15" t="str">
        <f t="shared" si="8"/>
        <v/>
      </c>
      <c r="O57" s="71"/>
      <c r="P57" s="80"/>
      <c r="Q57" s="38" t="s">
        <v>107</v>
      </c>
      <c r="R57" s="70"/>
      <c r="S57" s="80"/>
      <c r="T57" s="80"/>
      <c r="U57" s="70"/>
      <c r="V57" s="70"/>
      <c r="W57" s="37" t="str">
        <f t="shared" si="9"/>
        <v/>
      </c>
      <c r="X57" s="38"/>
      <c r="Y57" s="70"/>
      <c r="Z57" s="37"/>
      <c r="AA57" s="57"/>
      <c r="AB57" s="81"/>
      <c r="AC57" s="81"/>
      <c r="AD57" s="81"/>
      <c r="AE57" s="81"/>
      <c r="AF57" s="81"/>
      <c r="AG57" s="81"/>
      <c r="AH57" s="81"/>
      <c r="AI57" s="81"/>
    </row>
    <row r="58" spans="1:35" ht="15.75" thickBot="1" x14ac:dyDescent="0.3">
      <c r="A58" s="15">
        <v>46</v>
      </c>
      <c r="B58" s="121"/>
      <c r="C58" s="84"/>
      <c r="D58" s="84"/>
      <c r="E58" s="85"/>
      <c r="F58" s="86" t="e">
        <f t="shared" si="0"/>
        <v>#N/A</v>
      </c>
      <c r="G58" s="86" t="e">
        <f t="shared" si="1"/>
        <v>#N/A</v>
      </c>
      <c r="H58" s="86" t="e">
        <f t="shared" si="2"/>
        <v>#N/A</v>
      </c>
      <c r="I58" s="87" t="e">
        <f t="shared" si="3"/>
        <v>#N/A</v>
      </c>
      <c r="J58" s="86" t="e">
        <f t="shared" si="4"/>
        <v>#N/A</v>
      </c>
      <c r="K58" s="86" t="e">
        <f t="shared" si="5"/>
        <v>#N/A</v>
      </c>
      <c r="L58" s="86" t="e">
        <f t="shared" si="6"/>
        <v>#N/A</v>
      </c>
      <c r="M58" s="87" t="e">
        <f t="shared" si="7"/>
        <v>#N/A</v>
      </c>
      <c r="N58" s="15" t="str">
        <f t="shared" si="8"/>
        <v/>
      </c>
      <c r="O58" s="71"/>
      <c r="P58" s="80"/>
      <c r="Q58" s="70" t="s">
        <v>172</v>
      </c>
      <c r="R58" s="80"/>
      <c r="S58" s="80"/>
      <c r="T58" s="80"/>
      <c r="U58" s="70"/>
      <c r="V58" s="70"/>
      <c r="W58" s="37" t="str">
        <f t="shared" si="9"/>
        <v/>
      </c>
      <c r="X58" s="38"/>
      <c r="Y58" s="70"/>
      <c r="Z58" s="37"/>
      <c r="AA58" s="57"/>
      <c r="AB58" s="81"/>
      <c r="AC58" s="81"/>
      <c r="AD58" s="81"/>
      <c r="AE58" s="81"/>
      <c r="AF58" s="81"/>
      <c r="AG58" s="81"/>
      <c r="AH58" s="81"/>
      <c r="AI58" s="81"/>
    </row>
    <row r="59" spans="1:35" ht="15.75" thickBot="1" x14ac:dyDescent="0.3">
      <c r="A59" s="15">
        <v>47</v>
      </c>
      <c r="B59" s="121"/>
      <c r="C59" s="84"/>
      <c r="D59" s="84"/>
      <c r="E59" s="85"/>
      <c r="F59" s="86" t="e">
        <f t="shared" si="0"/>
        <v>#N/A</v>
      </c>
      <c r="G59" s="86" t="e">
        <f t="shared" si="1"/>
        <v>#N/A</v>
      </c>
      <c r="H59" s="86" t="e">
        <f t="shared" si="2"/>
        <v>#N/A</v>
      </c>
      <c r="I59" s="87" t="e">
        <f t="shared" si="3"/>
        <v>#N/A</v>
      </c>
      <c r="J59" s="86" t="e">
        <f t="shared" si="4"/>
        <v>#N/A</v>
      </c>
      <c r="K59" s="86" t="e">
        <f t="shared" si="5"/>
        <v>#N/A</v>
      </c>
      <c r="L59" s="86" t="e">
        <f t="shared" si="6"/>
        <v>#N/A</v>
      </c>
      <c r="M59" s="87" t="e">
        <f t="shared" si="7"/>
        <v>#N/A</v>
      </c>
      <c r="N59" s="15" t="str">
        <f t="shared" si="8"/>
        <v/>
      </c>
      <c r="O59" s="71"/>
      <c r="P59" s="80"/>
      <c r="Q59" s="70" t="s">
        <v>171</v>
      </c>
      <c r="R59" s="80"/>
      <c r="S59" s="80"/>
      <c r="T59" s="80"/>
      <c r="U59" s="70"/>
      <c r="V59" s="70"/>
      <c r="W59" s="37" t="str">
        <f t="shared" si="9"/>
        <v/>
      </c>
      <c r="X59" s="38"/>
      <c r="Y59" s="70"/>
      <c r="Z59" s="37"/>
      <c r="AA59" s="57"/>
      <c r="AB59" s="81"/>
      <c r="AC59" s="81"/>
      <c r="AD59" s="81"/>
      <c r="AE59" s="81"/>
      <c r="AF59" s="81"/>
      <c r="AG59" s="81"/>
      <c r="AH59" s="81"/>
      <c r="AI59" s="81"/>
    </row>
    <row r="60" spans="1:35" ht="16.5" thickBot="1" x14ac:dyDescent="0.3">
      <c r="A60" s="15">
        <v>48</v>
      </c>
      <c r="B60" s="121"/>
      <c r="C60" s="84"/>
      <c r="D60" s="84"/>
      <c r="E60" s="85"/>
      <c r="F60" s="86" t="e">
        <f t="shared" si="0"/>
        <v>#N/A</v>
      </c>
      <c r="G60" s="86" t="e">
        <f t="shared" si="1"/>
        <v>#N/A</v>
      </c>
      <c r="H60" s="86" t="e">
        <f t="shared" si="2"/>
        <v>#N/A</v>
      </c>
      <c r="I60" s="87" t="e">
        <f t="shared" si="3"/>
        <v>#N/A</v>
      </c>
      <c r="J60" s="86" t="e">
        <f t="shared" si="4"/>
        <v>#N/A</v>
      </c>
      <c r="K60" s="86" t="e">
        <f t="shared" si="5"/>
        <v>#N/A</v>
      </c>
      <c r="L60" s="86" t="e">
        <f t="shared" si="6"/>
        <v>#N/A</v>
      </c>
      <c r="M60" s="87" t="e">
        <f t="shared" si="7"/>
        <v>#N/A</v>
      </c>
      <c r="N60" s="15" t="str">
        <f t="shared" si="8"/>
        <v/>
      </c>
      <c r="O60" s="10" t="s">
        <v>22</v>
      </c>
      <c r="P60" s="80"/>
      <c r="Q60" s="80"/>
      <c r="R60" s="80"/>
      <c r="S60" s="80"/>
      <c r="T60" s="80"/>
      <c r="U60" s="70"/>
      <c r="V60" s="70"/>
      <c r="W60" s="37" t="str">
        <f t="shared" si="9"/>
        <v/>
      </c>
      <c r="X60" s="38"/>
      <c r="Y60" s="70"/>
      <c r="Z60" s="37"/>
      <c r="AA60" s="57"/>
      <c r="AB60" s="81"/>
      <c r="AC60" s="81"/>
      <c r="AD60" s="81"/>
      <c r="AE60" s="81"/>
      <c r="AF60" s="81"/>
      <c r="AG60" s="81"/>
      <c r="AH60" s="81"/>
      <c r="AI60" s="81"/>
    </row>
    <row r="61" spans="1:35" ht="15.75" thickBot="1" x14ac:dyDescent="0.3">
      <c r="A61" s="15">
        <v>49</v>
      </c>
      <c r="B61" s="121"/>
      <c r="C61" s="84"/>
      <c r="D61" s="84"/>
      <c r="E61" s="85"/>
      <c r="F61" s="86" t="e">
        <f t="shared" si="0"/>
        <v>#N/A</v>
      </c>
      <c r="G61" s="86" t="e">
        <f t="shared" si="1"/>
        <v>#N/A</v>
      </c>
      <c r="H61" s="86" t="e">
        <f t="shared" si="2"/>
        <v>#N/A</v>
      </c>
      <c r="I61" s="87" t="e">
        <f t="shared" si="3"/>
        <v>#N/A</v>
      </c>
      <c r="J61" s="86" t="e">
        <f t="shared" si="4"/>
        <v>#N/A</v>
      </c>
      <c r="K61" s="86" t="e">
        <f t="shared" si="5"/>
        <v>#N/A</v>
      </c>
      <c r="L61" s="86" t="e">
        <f t="shared" si="6"/>
        <v>#N/A</v>
      </c>
      <c r="M61" s="87" t="e">
        <f t="shared" si="7"/>
        <v>#N/A</v>
      </c>
      <c r="N61" s="15" t="str">
        <f t="shared" si="8"/>
        <v/>
      </c>
      <c r="O61" s="71"/>
      <c r="P61" s="80"/>
      <c r="Q61" s="80"/>
      <c r="R61" s="80"/>
      <c r="S61" s="80"/>
      <c r="T61" s="80"/>
      <c r="U61" s="70"/>
      <c r="V61" s="70"/>
      <c r="W61" s="37" t="str">
        <f t="shared" si="9"/>
        <v/>
      </c>
      <c r="X61" s="38"/>
      <c r="Y61" s="70"/>
      <c r="Z61" s="37"/>
      <c r="AA61" s="57"/>
      <c r="AB61" s="81"/>
      <c r="AC61" s="81"/>
      <c r="AD61" s="81"/>
      <c r="AE61" s="81"/>
      <c r="AF61" s="81"/>
      <c r="AG61" s="81"/>
      <c r="AH61" s="81"/>
      <c r="AI61" s="81"/>
    </row>
    <row r="62" spans="1:35" ht="15.75" thickBot="1" x14ac:dyDescent="0.3">
      <c r="A62" s="15">
        <v>50</v>
      </c>
      <c r="B62" s="121"/>
      <c r="C62" s="84"/>
      <c r="D62" s="84"/>
      <c r="E62" s="85"/>
      <c r="F62" s="86" t="e">
        <f t="shared" si="0"/>
        <v>#N/A</v>
      </c>
      <c r="G62" s="86" t="e">
        <f t="shared" si="1"/>
        <v>#N/A</v>
      </c>
      <c r="H62" s="86" t="e">
        <f t="shared" si="2"/>
        <v>#N/A</v>
      </c>
      <c r="I62" s="87" t="e">
        <f t="shared" si="3"/>
        <v>#N/A</v>
      </c>
      <c r="J62" s="86" t="e">
        <f t="shared" si="4"/>
        <v>#N/A</v>
      </c>
      <c r="K62" s="86" t="e">
        <f t="shared" si="5"/>
        <v>#N/A</v>
      </c>
      <c r="L62" s="86" t="e">
        <f t="shared" si="6"/>
        <v>#N/A</v>
      </c>
      <c r="M62" s="87" t="e">
        <f t="shared" si="7"/>
        <v>#N/A</v>
      </c>
      <c r="N62" s="15" t="str">
        <f t="shared" si="8"/>
        <v/>
      </c>
      <c r="O62" s="71" t="s">
        <v>110</v>
      </c>
      <c r="P62" s="80"/>
      <c r="Q62" s="80"/>
      <c r="R62" s="80"/>
      <c r="S62" s="80"/>
      <c r="T62" s="80"/>
      <c r="U62" s="70"/>
      <c r="V62" s="70"/>
      <c r="W62" s="37" t="str">
        <f t="shared" si="9"/>
        <v/>
      </c>
      <c r="X62" s="38"/>
      <c r="Y62" s="70"/>
      <c r="Z62" s="37"/>
      <c r="AA62" s="57"/>
      <c r="AB62" s="81"/>
      <c r="AC62" s="81"/>
      <c r="AD62" s="81"/>
      <c r="AE62" s="81"/>
      <c r="AF62" s="81"/>
      <c r="AG62" s="81"/>
      <c r="AH62" s="81"/>
      <c r="AI62" s="81"/>
    </row>
    <row r="63" spans="1:35" ht="15.75" thickBot="1" x14ac:dyDescent="0.3">
      <c r="A63" s="15">
        <v>51</v>
      </c>
      <c r="B63" s="121"/>
      <c r="C63" s="84"/>
      <c r="D63" s="84"/>
      <c r="E63" s="85"/>
      <c r="F63" s="86" t="e">
        <f t="shared" si="0"/>
        <v>#N/A</v>
      </c>
      <c r="G63" s="86" t="e">
        <f t="shared" si="1"/>
        <v>#N/A</v>
      </c>
      <c r="H63" s="86" t="e">
        <f t="shared" si="2"/>
        <v>#N/A</v>
      </c>
      <c r="I63" s="87" t="e">
        <f t="shared" si="3"/>
        <v>#N/A</v>
      </c>
      <c r="J63" s="86" t="e">
        <f t="shared" si="4"/>
        <v>#N/A</v>
      </c>
      <c r="K63" s="86" t="e">
        <f t="shared" si="5"/>
        <v>#N/A</v>
      </c>
      <c r="L63" s="86" t="e">
        <f t="shared" si="6"/>
        <v>#N/A</v>
      </c>
      <c r="M63" s="87" t="e">
        <f t="shared" si="7"/>
        <v>#N/A</v>
      </c>
      <c r="N63" s="15" t="str">
        <f t="shared" si="8"/>
        <v/>
      </c>
      <c r="O63" s="71" t="s">
        <v>25</v>
      </c>
      <c r="P63" s="80"/>
      <c r="Q63" s="80"/>
      <c r="R63" s="80"/>
      <c r="S63" s="80"/>
      <c r="T63" s="80"/>
      <c r="U63" s="70"/>
      <c r="V63" s="70"/>
      <c r="W63" s="37" t="str">
        <f t="shared" si="9"/>
        <v/>
      </c>
      <c r="X63" s="38"/>
      <c r="Y63" s="70"/>
      <c r="Z63" s="37"/>
      <c r="AA63" s="57"/>
      <c r="AB63" s="81"/>
      <c r="AC63" s="81"/>
      <c r="AD63" s="81"/>
      <c r="AE63" s="81"/>
      <c r="AF63" s="81"/>
      <c r="AG63" s="81"/>
      <c r="AH63" s="81"/>
      <c r="AI63" s="81"/>
    </row>
    <row r="64" spans="1:35" ht="15.75" thickBot="1" x14ac:dyDescent="0.3">
      <c r="A64" s="15">
        <v>52</v>
      </c>
      <c r="B64" s="121"/>
      <c r="C64" s="84"/>
      <c r="D64" s="84"/>
      <c r="E64" s="85"/>
      <c r="F64" s="86" t="e">
        <f t="shared" si="0"/>
        <v>#N/A</v>
      </c>
      <c r="G64" s="86" t="e">
        <f t="shared" si="1"/>
        <v>#N/A</v>
      </c>
      <c r="H64" s="86" t="e">
        <f t="shared" si="2"/>
        <v>#N/A</v>
      </c>
      <c r="I64" s="87" t="e">
        <f t="shared" si="3"/>
        <v>#N/A</v>
      </c>
      <c r="J64" s="86" t="e">
        <f t="shared" si="4"/>
        <v>#N/A</v>
      </c>
      <c r="K64" s="86" t="e">
        <f t="shared" si="5"/>
        <v>#N/A</v>
      </c>
      <c r="L64" s="86" t="e">
        <f t="shared" si="6"/>
        <v>#N/A</v>
      </c>
      <c r="M64" s="87" t="e">
        <f t="shared" si="7"/>
        <v>#N/A</v>
      </c>
      <c r="N64" s="15" t="str">
        <f t="shared" si="8"/>
        <v/>
      </c>
      <c r="O64" s="71" t="s">
        <v>18</v>
      </c>
      <c r="P64" s="80"/>
      <c r="Q64" s="80"/>
      <c r="R64" s="80"/>
      <c r="S64" s="80"/>
      <c r="T64" s="80"/>
      <c r="U64" s="70"/>
      <c r="V64" s="70"/>
      <c r="W64" s="37" t="str">
        <f t="shared" si="9"/>
        <v/>
      </c>
      <c r="X64" s="38"/>
      <c r="Y64" s="70"/>
      <c r="Z64" s="37"/>
      <c r="AA64" s="57"/>
      <c r="AB64" s="81"/>
      <c r="AC64" s="81"/>
      <c r="AD64" s="81"/>
      <c r="AE64" s="81"/>
      <c r="AF64" s="81"/>
      <c r="AG64" s="81"/>
      <c r="AH64" s="81"/>
      <c r="AI64" s="81"/>
    </row>
    <row r="65" spans="1:35" ht="15.75" thickBot="1" x14ac:dyDescent="0.3">
      <c r="A65" s="15">
        <v>53</v>
      </c>
      <c r="B65" s="121"/>
      <c r="C65" s="84"/>
      <c r="D65" s="84"/>
      <c r="E65" s="85"/>
      <c r="F65" s="86" t="e">
        <f t="shared" si="0"/>
        <v>#N/A</v>
      </c>
      <c r="G65" s="86" t="e">
        <f t="shared" si="1"/>
        <v>#N/A</v>
      </c>
      <c r="H65" s="86" t="e">
        <f t="shared" si="2"/>
        <v>#N/A</v>
      </c>
      <c r="I65" s="87" t="e">
        <f t="shared" si="3"/>
        <v>#N/A</v>
      </c>
      <c r="J65" s="86" t="e">
        <f t="shared" si="4"/>
        <v>#N/A</v>
      </c>
      <c r="K65" s="86" t="e">
        <f t="shared" si="5"/>
        <v>#N/A</v>
      </c>
      <c r="L65" s="86" t="e">
        <f t="shared" si="6"/>
        <v>#N/A</v>
      </c>
      <c r="M65" s="87" t="e">
        <f t="shared" si="7"/>
        <v>#N/A</v>
      </c>
      <c r="N65" s="15" t="str">
        <f t="shared" si="8"/>
        <v/>
      </c>
      <c r="O65" s="71" t="s">
        <v>105</v>
      </c>
      <c r="P65" s="80"/>
      <c r="Q65" s="80"/>
      <c r="R65" s="80"/>
      <c r="S65" s="80"/>
      <c r="T65" s="80"/>
      <c r="U65" s="70"/>
      <c r="V65" s="70"/>
      <c r="W65" s="37" t="str">
        <f t="shared" si="9"/>
        <v/>
      </c>
      <c r="X65" s="38"/>
      <c r="Y65" s="70"/>
      <c r="Z65" s="37"/>
      <c r="AA65" s="57"/>
      <c r="AB65" s="81"/>
      <c r="AC65" s="81"/>
      <c r="AD65" s="81"/>
      <c r="AE65" s="81"/>
      <c r="AF65" s="81"/>
      <c r="AG65" s="81"/>
      <c r="AH65" s="81"/>
      <c r="AI65" s="81"/>
    </row>
    <row r="66" spans="1:35" ht="15.75" thickBot="1" x14ac:dyDescent="0.3">
      <c r="A66" s="15">
        <v>54</v>
      </c>
      <c r="B66" s="121"/>
      <c r="C66" s="84"/>
      <c r="D66" s="84"/>
      <c r="E66" s="85"/>
      <c r="F66" s="86" t="e">
        <f t="shared" si="0"/>
        <v>#N/A</v>
      </c>
      <c r="G66" s="86" t="e">
        <f t="shared" si="1"/>
        <v>#N/A</v>
      </c>
      <c r="H66" s="86" t="e">
        <f t="shared" si="2"/>
        <v>#N/A</v>
      </c>
      <c r="I66" s="87" t="e">
        <f t="shared" si="3"/>
        <v>#N/A</v>
      </c>
      <c r="J66" s="86" t="e">
        <f t="shared" si="4"/>
        <v>#N/A</v>
      </c>
      <c r="K66" s="86" t="e">
        <f t="shared" si="5"/>
        <v>#N/A</v>
      </c>
      <c r="L66" s="86" t="e">
        <f t="shared" si="6"/>
        <v>#N/A</v>
      </c>
      <c r="M66" s="87" t="e">
        <f t="shared" si="7"/>
        <v>#N/A</v>
      </c>
      <c r="N66" s="15" t="str">
        <f t="shared" si="8"/>
        <v/>
      </c>
      <c r="O66" s="71" t="s">
        <v>104</v>
      </c>
      <c r="P66" s="80"/>
      <c r="Q66" s="80"/>
      <c r="R66" s="80"/>
      <c r="S66" s="80"/>
      <c r="T66" s="80"/>
      <c r="U66" s="70"/>
      <c r="V66" s="70"/>
      <c r="W66" s="37" t="str">
        <f t="shared" si="9"/>
        <v/>
      </c>
      <c r="X66" s="38"/>
      <c r="Y66" s="70"/>
      <c r="Z66" s="37"/>
      <c r="AA66" s="57"/>
      <c r="AB66" s="81"/>
      <c r="AC66" s="81"/>
      <c r="AD66" s="81"/>
      <c r="AE66" s="81"/>
      <c r="AF66" s="81"/>
      <c r="AG66" s="81"/>
      <c r="AH66" s="81"/>
      <c r="AI66" s="81"/>
    </row>
    <row r="67" spans="1:35" ht="15.75" thickBot="1" x14ac:dyDescent="0.3">
      <c r="A67" s="15">
        <v>55</v>
      </c>
      <c r="B67" s="121"/>
      <c r="C67" s="84"/>
      <c r="D67" s="84"/>
      <c r="E67" s="85"/>
      <c r="F67" s="86" t="e">
        <f t="shared" si="0"/>
        <v>#N/A</v>
      </c>
      <c r="G67" s="86" t="e">
        <f t="shared" si="1"/>
        <v>#N/A</v>
      </c>
      <c r="H67" s="86" t="e">
        <f t="shared" si="2"/>
        <v>#N/A</v>
      </c>
      <c r="I67" s="87" t="e">
        <f t="shared" si="3"/>
        <v>#N/A</v>
      </c>
      <c r="J67" s="86" t="e">
        <f t="shared" si="4"/>
        <v>#N/A</v>
      </c>
      <c r="K67" s="86" t="e">
        <f t="shared" si="5"/>
        <v>#N/A</v>
      </c>
      <c r="L67" s="86" t="e">
        <f t="shared" si="6"/>
        <v>#N/A</v>
      </c>
      <c r="M67" s="87" t="e">
        <f t="shared" si="7"/>
        <v>#N/A</v>
      </c>
      <c r="N67" s="15" t="str">
        <f t="shared" si="8"/>
        <v/>
      </c>
      <c r="O67" s="240" t="s">
        <v>302</v>
      </c>
      <c r="P67" s="80"/>
      <c r="Q67" s="80"/>
      <c r="R67" s="80"/>
      <c r="S67" s="80"/>
      <c r="T67" s="80"/>
      <c r="U67" s="70"/>
      <c r="V67" s="70"/>
      <c r="W67" s="37" t="str">
        <f t="shared" si="9"/>
        <v/>
      </c>
      <c r="X67" s="38"/>
      <c r="Y67" s="70"/>
      <c r="Z67" s="37"/>
      <c r="AA67" s="57"/>
      <c r="AB67" s="81"/>
      <c r="AC67" s="81"/>
      <c r="AD67" s="81"/>
      <c r="AE67" s="81"/>
      <c r="AF67" s="81"/>
      <c r="AG67" s="81"/>
      <c r="AH67" s="81"/>
      <c r="AI67" s="81"/>
    </row>
    <row r="68" spans="1:35" ht="15.75" thickBot="1" x14ac:dyDescent="0.3">
      <c r="A68" s="15">
        <v>56</v>
      </c>
      <c r="B68" s="121"/>
      <c r="C68" s="84"/>
      <c r="D68" s="84"/>
      <c r="E68" s="85"/>
      <c r="F68" s="86" t="e">
        <f t="shared" si="0"/>
        <v>#N/A</v>
      </c>
      <c r="G68" s="86" t="e">
        <f t="shared" si="1"/>
        <v>#N/A</v>
      </c>
      <c r="H68" s="86" t="e">
        <f t="shared" si="2"/>
        <v>#N/A</v>
      </c>
      <c r="I68" s="87" t="e">
        <f t="shared" si="3"/>
        <v>#N/A</v>
      </c>
      <c r="J68" s="86" t="e">
        <f t="shared" si="4"/>
        <v>#N/A</v>
      </c>
      <c r="K68" s="86" t="e">
        <f t="shared" si="5"/>
        <v>#N/A</v>
      </c>
      <c r="L68" s="86" t="e">
        <f t="shared" si="6"/>
        <v>#N/A</v>
      </c>
      <c r="M68" s="87" t="e">
        <f t="shared" si="7"/>
        <v>#N/A</v>
      </c>
      <c r="N68" s="15" t="str">
        <f t="shared" si="8"/>
        <v/>
      </c>
      <c r="O68" s="138" t="s">
        <v>151</v>
      </c>
      <c r="P68" s="80"/>
      <c r="Q68" s="80"/>
      <c r="R68" s="80"/>
      <c r="S68" s="80"/>
      <c r="T68" s="80"/>
      <c r="U68" s="70"/>
      <c r="V68" s="70"/>
      <c r="W68" s="37" t="str">
        <f t="shared" si="9"/>
        <v/>
      </c>
      <c r="X68" s="38"/>
      <c r="Y68" s="70"/>
      <c r="Z68" s="37"/>
      <c r="AA68" s="57"/>
      <c r="AB68" s="81"/>
      <c r="AC68" s="81"/>
      <c r="AD68" s="81"/>
      <c r="AE68" s="81"/>
      <c r="AF68" s="81"/>
      <c r="AG68" s="81"/>
      <c r="AH68" s="81"/>
      <c r="AI68" s="81"/>
    </row>
    <row r="69" spans="1:35" ht="15.75" thickBot="1" x14ac:dyDescent="0.3">
      <c r="A69" s="15">
        <v>57</v>
      </c>
      <c r="B69" s="121"/>
      <c r="C69" s="84"/>
      <c r="D69" s="84"/>
      <c r="E69" s="85"/>
      <c r="F69" s="86" t="e">
        <f t="shared" si="0"/>
        <v>#N/A</v>
      </c>
      <c r="G69" s="86" t="e">
        <f t="shared" si="1"/>
        <v>#N/A</v>
      </c>
      <c r="H69" s="86" t="e">
        <f t="shared" si="2"/>
        <v>#N/A</v>
      </c>
      <c r="I69" s="87" t="e">
        <f t="shared" si="3"/>
        <v>#N/A</v>
      </c>
      <c r="J69" s="86" t="e">
        <f t="shared" si="4"/>
        <v>#N/A</v>
      </c>
      <c r="K69" s="86" t="e">
        <f t="shared" si="5"/>
        <v>#N/A</v>
      </c>
      <c r="L69" s="86" t="e">
        <f t="shared" si="6"/>
        <v>#N/A</v>
      </c>
      <c r="M69" s="87" t="e">
        <f t="shared" si="7"/>
        <v>#N/A</v>
      </c>
      <c r="N69" s="15" t="str">
        <f t="shared" si="8"/>
        <v/>
      </c>
      <c r="O69" s="71" t="s">
        <v>20</v>
      </c>
      <c r="P69" s="80"/>
      <c r="Q69" s="80"/>
      <c r="R69" s="80"/>
      <c r="S69" s="80"/>
      <c r="T69" s="80"/>
      <c r="U69" s="70"/>
      <c r="V69" s="70"/>
      <c r="W69" s="37" t="str">
        <f t="shared" si="9"/>
        <v/>
      </c>
      <c r="X69" s="38"/>
      <c r="Y69" s="70"/>
      <c r="Z69" s="37"/>
      <c r="AA69" s="57"/>
      <c r="AB69" s="81"/>
      <c r="AC69" s="81"/>
      <c r="AD69" s="81"/>
      <c r="AE69" s="81"/>
      <c r="AF69" s="81"/>
      <c r="AG69" s="81"/>
      <c r="AH69" s="81"/>
      <c r="AI69" s="81"/>
    </row>
    <row r="70" spans="1:35" ht="15.75" thickBot="1" x14ac:dyDescent="0.3">
      <c r="A70" s="15">
        <v>58</v>
      </c>
      <c r="B70" s="121"/>
      <c r="C70" s="84"/>
      <c r="D70" s="84"/>
      <c r="E70" s="85"/>
      <c r="F70" s="86" t="e">
        <f t="shared" si="0"/>
        <v>#N/A</v>
      </c>
      <c r="G70" s="86" t="e">
        <f t="shared" si="1"/>
        <v>#N/A</v>
      </c>
      <c r="H70" s="86" t="e">
        <f t="shared" si="2"/>
        <v>#N/A</v>
      </c>
      <c r="I70" s="87" t="e">
        <f t="shared" si="3"/>
        <v>#N/A</v>
      </c>
      <c r="J70" s="86" t="e">
        <f t="shared" si="4"/>
        <v>#N/A</v>
      </c>
      <c r="K70" s="86" t="e">
        <f t="shared" si="5"/>
        <v>#N/A</v>
      </c>
      <c r="L70" s="86" t="e">
        <f t="shared" si="6"/>
        <v>#N/A</v>
      </c>
      <c r="M70" s="87" t="e">
        <f t="shared" si="7"/>
        <v>#N/A</v>
      </c>
      <c r="N70" s="15" t="str">
        <f t="shared" si="8"/>
        <v/>
      </c>
      <c r="O70" s="240" t="s">
        <v>304</v>
      </c>
      <c r="P70" s="80"/>
      <c r="Q70" s="80"/>
      <c r="R70" s="80"/>
      <c r="S70" s="80"/>
      <c r="T70" s="80"/>
      <c r="U70" s="70"/>
      <c r="V70" s="70"/>
      <c r="W70" s="37" t="str">
        <f t="shared" si="9"/>
        <v/>
      </c>
      <c r="X70" s="38"/>
      <c r="Y70" s="70"/>
      <c r="Z70" s="37"/>
      <c r="AA70" s="57"/>
      <c r="AB70" s="81"/>
      <c r="AC70" s="81"/>
      <c r="AD70" s="81"/>
      <c r="AE70" s="81"/>
      <c r="AF70" s="81"/>
      <c r="AG70" s="81"/>
      <c r="AH70" s="81"/>
      <c r="AI70" s="81"/>
    </row>
    <row r="71" spans="1:35" ht="15.75" thickBot="1" x14ac:dyDescent="0.3">
      <c r="A71" s="15">
        <v>59</v>
      </c>
      <c r="B71" s="121"/>
      <c r="C71" s="84"/>
      <c r="D71" s="84"/>
      <c r="E71" s="85"/>
      <c r="F71" s="86" t="e">
        <f t="shared" si="0"/>
        <v>#N/A</v>
      </c>
      <c r="G71" s="86" t="e">
        <f t="shared" si="1"/>
        <v>#N/A</v>
      </c>
      <c r="H71" s="86" t="e">
        <f t="shared" si="2"/>
        <v>#N/A</v>
      </c>
      <c r="I71" s="87" t="e">
        <f t="shared" si="3"/>
        <v>#N/A</v>
      </c>
      <c r="J71" s="86" t="e">
        <f t="shared" si="4"/>
        <v>#N/A</v>
      </c>
      <c r="K71" s="86" t="e">
        <f t="shared" si="5"/>
        <v>#N/A</v>
      </c>
      <c r="L71" s="86" t="e">
        <f t="shared" si="6"/>
        <v>#N/A</v>
      </c>
      <c r="M71" s="87" t="e">
        <f t="shared" si="7"/>
        <v>#N/A</v>
      </c>
      <c r="N71" s="15" t="str">
        <f t="shared" si="8"/>
        <v/>
      </c>
      <c r="O71" s="241" t="s">
        <v>305</v>
      </c>
      <c r="P71" s="80"/>
      <c r="Q71" s="80"/>
      <c r="R71" s="80"/>
      <c r="S71" s="80"/>
      <c r="T71" s="80"/>
      <c r="U71" s="70"/>
      <c r="V71" s="70"/>
      <c r="W71" s="37" t="str">
        <f t="shared" si="9"/>
        <v/>
      </c>
      <c r="X71" s="38"/>
      <c r="Y71" s="70"/>
      <c r="Z71" s="37"/>
      <c r="AA71" s="57"/>
      <c r="AB71" s="81"/>
      <c r="AC71" s="81"/>
      <c r="AD71" s="81"/>
      <c r="AE71" s="81"/>
      <c r="AF71" s="81"/>
      <c r="AG71" s="81"/>
      <c r="AH71" s="81"/>
      <c r="AI71" s="81"/>
    </row>
    <row r="72" spans="1:35" ht="15.75" thickBot="1" x14ac:dyDescent="0.3">
      <c r="A72" s="15">
        <v>60</v>
      </c>
      <c r="B72" s="121"/>
      <c r="C72" s="84"/>
      <c r="D72" s="84"/>
      <c r="E72" s="85"/>
      <c r="F72" s="86" t="e">
        <f t="shared" si="0"/>
        <v>#N/A</v>
      </c>
      <c r="G72" s="86" t="e">
        <f t="shared" si="1"/>
        <v>#N/A</v>
      </c>
      <c r="H72" s="86" t="e">
        <f t="shared" si="2"/>
        <v>#N/A</v>
      </c>
      <c r="I72" s="87" t="e">
        <f t="shared" si="3"/>
        <v>#N/A</v>
      </c>
      <c r="J72" s="86" t="e">
        <f t="shared" si="4"/>
        <v>#N/A</v>
      </c>
      <c r="K72" s="86" t="e">
        <f t="shared" si="5"/>
        <v>#N/A</v>
      </c>
      <c r="L72" s="86" t="e">
        <f t="shared" si="6"/>
        <v>#N/A</v>
      </c>
      <c r="M72" s="87" t="e">
        <f t="shared" si="7"/>
        <v>#N/A</v>
      </c>
      <c r="N72" s="15" t="str">
        <f t="shared" si="8"/>
        <v/>
      </c>
      <c r="O72" s="71"/>
      <c r="P72" s="80"/>
      <c r="Q72" s="80"/>
      <c r="R72" s="80"/>
      <c r="S72" s="80"/>
      <c r="T72" s="80"/>
      <c r="U72" s="70"/>
      <c r="V72" s="70"/>
      <c r="W72" s="37" t="str">
        <f t="shared" si="9"/>
        <v/>
      </c>
      <c r="X72" s="38"/>
      <c r="Y72" s="70"/>
      <c r="Z72" s="37"/>
      <c r="AA72" s="57"/>
      <c r="AB72" s="81"/>
      <c r="AC72" s="81"/>
      <c r="AD72" s="81"/>
      <c r="AE72" s="81"/>
      <c r="AF72" s="81"/>
      <c r="AG72" s="81"/>
      <c r="AH72" s="81"/>
      <c r="AI72" s="81"/>
    </row>
    <row r="73" spans="1:35" ht="15.75" thickBot="1" x14ac:dyDescent="0.3">
      <c r="A73" s="15">
        <v>61</v>
      </c>
      <c r="B73" s="121"/>
      <c r="C73" s="84"/>
      <c r="D73" s="84"/>
      <c r="E73" s="85"/>
      <c r="F73" s="86" t="e">
        <f t="shared" si="0"/>
        <v>#N/A</v>
      </c>
      <c r="G73" s="86" t="e">
        <f t="shared" si="1"/>
        <v>#N/A</v>
      </c>
      <c r="H73" s="86" t="e">
        <f t="shared" si="2"/>
        <v>#N/A</v>
      </c>
      <c r="I73" s="87" t="e">
        <f t="shared" si="3"/>
        <v>#N/A</v>
      </c>
      <c r="J73" s="86" t="e">
        <f t="shared" si="4"/>
        <v>#N/A</v>
      </c>
      <c r="K73" s="86" t="e">
        <f t="shared" si="5"/>
        <v>#N/A</v>
      </c>
      <c r="L73" s="86" t="e">
        <f t="shared" si="6"/>
        <v>#N/A</v>
      </c>
      <c r="M73" s="87" t="e">
        <f t="shared" si="7"/>
        <v>#N/A</v>
      </c>
      <c r="N73" s="15" t="str">
        <f t="shared" si="8"/>
        <v/>
      </c>
      <c r="O73" s="9"/>
      <c r="P73" s="80"/>
      <c r="Q73" s="80"/>
      <c r="R73" s="80"/>
      <c r="S73" s="80"/>
      <c r="T73" s="80"/>
      <c r="U73" s="70"/>
      <c r="V73" s="70"/>
      <c r="W73" s="37" t="str">
        <f t="shared" si="9"/>
        <v/>
      </c>
      <c r="X73" s="38"/>
      <c r="Y73" s="70"/>
      <c r="Z73" s="37"/>
      <c r="AA73" s="57"/>
      <c r="AB73" s="81"/>
      <c r="AC73" s="81"/>
      <c r="AD73" s="81"/>
      <c r="AE73" s="81"/>
      <c r="AF73" s="81"/>
      <c r="AG73" s="81"/>
      <c r="AH73" s="81"/>
      <c r="AI73" s="81"/>
    </row>
    <row r="74" spans="1:35" ht="15.75" thickBot="1" x14ac:dyDescent="0.3">
      <c r="A74" s="15">
        <v>62</v>
      </c>
      <c r="B74" s="121"/>
      <c r="C74" s="84"/>
      <c r="D74" s="84"/>
      <c r="E74" s="85"/>
      <c r="F74" s="86" t="e">
        <f t="shared" si="0"/>
        <v>#N/A</v>
      </c>
      <c r="G74" s="86" t="e">
        <f t="shared" si="1"/>
        <v>#N/A</v>
      </c>
      <c r="H74" s="86" t="e">
        <f t="shared" si="2"/>
        <v>#N/A</v>
      </c>
      <c r="I74" s="87" t="e">
        <f t="shared" si="3"/>
        <v>#N/A</v>
      </c>
      <c r="J74" s="86" t="e">
        <f t="shared" si="4"/>
        <v>#N/A</v>
      </c>
      <c r="K74" s="86" t="e">
        <f t="shared" si="5"/>
        <v>#N/A</v>
      </c>
      <c r="L74" s="86" t="e">
        <f t="shared" si="6"/>
        <v>#N/A</v>
      </c>
      <c r="M74" s="87" t="e">
        <f t="shared" si="7"/>
        <v>#N/A</v>
      </c>
      <c r="N74" s="15" t="str">
        <f t="shared" si="8"/>
        <v/>
      </c>
      <c r="O74" s="9" t="s">
        <v>319</v>
      </c>
      <c r="P74" s="80"/>
      <c r="Q74" s="80"/>
      <c r="R74" s="80"/>
      <c r="S74" s="80"/>
      <c r="T74" s="80"/>
      <c r="U74" s="70"/>
      <c r="V74" s="70"/>
      <c r="W74" s="37" t="str">
        <f t="shared" si="9"/>
        <v/>
      </c>
      <c r="X74" s="38"/>
      <c r="Y74" s="70"/>
      <c r="Z74" s="37"/>
      <c r="AA74" s="57"/>
      <c r="AB74" s="81"/>
      <c r="AC74" s="81"/>
      <c r="AD74" s="81"/>
      <c r="AE74" s="81"/>
      <c r="AF74" s="81"/>
      <c r="AG74" s="81"/>
      <c r="AH74" s="81"/>
      <c r="AI74" s="81"/>
    </row>
    <row r="75" spans="1:35" ht="15.75" thickBot="1" x14ac:dyDescent="0.3">
      <c r="A75" s="15">
        <v>63</v>
      </c>
      <c r="B75" s="121"/>
      <c r="C75" s="84"/>
      <c r="D75" s="84"/>
      <c r="E75" s="85"/>
      <c r="F75" s="86" t="e">
        <f t="shared" si="0"/>
        <v>#N/A</v>
      </c>
      <c r="G75" s="86" t="e">
        <f t="shared" si="1"/>
        <v>#N/A</v>
      </c>
      <c r="H75" s="86" t="e">
        <f t="shared" si="2"/>
        <v>#N/A</v>
      </c>
      <c r="I75" s="87" t="e">
        <f t="shared" si="3"/>
        <v>#N/A</v>
      </c>
      <c r="J75" s="86" t="e">
        <f t="shared" si="4"/>
        <v>#N/A</v>
      </c>
      <c r="K75" s="86" t="e">
        <f t="shared" si="5"/>
        <v>#N/A</v>
      </c>
      <c r="L75" s="86" t="e">
        <f t="shared" si="6"/>
        <v>#N/A</v>
      </c>
      <c r="M75" s="87" t="e">
        <f t="shared" si="7"/>
        <v>#N/A</v>
      </c>
      <c r="N75" s="15" t="str">
        <f t="shared" si="8"/>
        <v/>
      </c>
      <c r="O75" s="9" t="s">
        <v>0</v>
      </c>
      <c r="P75" s="80"/>
      <c r="Q75" s="80"/>
      <c r="R75" s="80"/>
      <c r="S75" s="80"/>
      <c r="T75" s="80"/>
      <c r="U75" s="70"/>
      <c r="V75" s="70"/>
      <c r="W75" s="37" t="str">
        <f t="shared" si="9"/>
        <v/>
      </c>
      <c r="X75" s="38"/>
      <c r="Y75" s="70"/>
      <c r="Z75" s="37"/>
      <c r="AA75" s="57"/>
      <c r="AB75" s="81"/>
      <c r="AC75" s="81"/>
      <c r="AD75" s="81"/>
      <c r="AE75" s="81"/>
      <c r="AF75" s="81"/>
      <c r="AG75" s="81"/>
      <c r="AH75" s="81"/>
      <c r="AI75" s="81"/>
    </row>
    <row r="76" spans="1:35" ht="15.75" thickBot="1" x14ac:dyDescent="0.3">
      <c r="A76" s="15">
        <v>64</v>
      </c>
      <c r="B76" s="121"/>
      <c r="C76" s="84"/>
      <c r="D76" s="84"/>
      <c r="E76" s="85"/>
      <c r="F76" s="86" t="e">
        <f t="shared" si="0"/>
        <v>#N/A</v>
      </c>
      <c r="G76" s="86" t="e">
        <f t="shared" si="1"/>
        <v>#N/A</v>
      </c>
      <c r="H76" s="86" t="e">
        <f t="shared" si="2"/>
        <v>#N/A</v>
      </c>
      <c r="I76" s="87" t="e">
        <f t="shared" si="3"/>
        <v>#N/A</v>
      </c>
      <c r="J76" s="86" t="e">
        <f t="shared" si="4"/>
        <v>#N/A</v>
      </c>
      <c r="K76" s="86" t="e">
        <f t="shared" si="5"/>
        <v>#N/A</v>
      </c>
      <c r="L76" s="86" t="e">
        <f t="shared" si="6"/>
        <v>#N/A</v>
      </c>
      <c r="M76" s="87" t="e">
        <f t="shared" si="7"/>
        <v>#N/A</v>
      </c>
      <c r="N76" s="15" t="str">
        <f t="shared" si="8"/>
        <v/>
      </c>
      <c r="O76" s="79"/>
      <c r="P76" s="80"/>
      <c r="Q76" s="80"/>
      <c r="R76" s="80"/>
      <c r="S76" s="80"/>
      <c r="T76" s="80"/>
      <c r="U76" s="70"/>
      <c r="V76" s="70"/>
      <c r="W76" s="37" t="str">
        <f t="shared" si="9"/>
        <v/>
      </c>
      <c r="X76" s="38"/>
      <c r="Y76" s="70"/>
      <c r="Z76" s="37"/>
      <c r="AA76" s="57"/>
      <c r="AB76" s="81"/>
      <c r="AC76" s="81"/>
      <c r="AD76" s="81"/>
      <c r="AE76" s="81"/>
      <c r="AF76" s="81"/>
      <c r="AG76" s="81"/>
      <c r="AH76" s="81"/>
      <c r="AI76" s="81"/>
    </row>
    <row r="77" spans="1:35" ht="15.75" thickBot="1" x14ac:dyDescent="0.3">
      <c r="A77" s="15">
        <v>65</v>
      </c>
      <c r="B77" s="121"/>
      <c r="C77" s="84"/>
      <c r="D77" s="84"/>
      <c r="E77" s="85"/>
      <c r="F77" s="86" t="e">
        <f t="shared" si="0"/>
        <v>#N/A</v>
      </c>
      <c r="G77" s="86" t="e">
        <f t="shared" si="1"/>
        <v>#N/A</v>
      </c>
      <c r="H77" s="86" t="e">
        <f t="shared" si="2"/>
        <v>#N/A</v>
      </c>
      <c r="I77" s="87" t="e">
        <f t="shared" si="3"/>
        <v>#N/A</v>
      </c>
      <c r="J77" s="86" t="e">
        <f t="shared" si="4"/>
        <v>#N/A</v>
      </c>
      <c r="K77" s="86" t="e">
        <f t="shared" si="5"/>
        <v>#N/A</v>
      </c>
      <c r="L77" s="86" t="e">
        <f t="shared" si="6"/>
        <v>#N/A</v>
      </c>
      <c r="M77" s="87" t="e">
        <f t="shared" si="7"/>
        <v>#N/A</v>
      </c>
      <c r="N77" s="15" t="str">
        <f t="shared" si="8"/>
        <v/>
      </c>
      <c r="O77" s="80"/>
      <c r="P77" s="80"/>
      <c r="Q77" s="80"/>
      <c r="R77" s="80"/>
      <c r="S77" s="80"/>
      <c r="T77" s="80"/>
      <c r="U77" s="70"/>
      <c r="V77" s="70"/>
      <c r="W77" s="37" t="str">
        <f t="shared" si="9"/>
        <v/>
      </c>
      <c r="X77" s="38"/>
      <c r="Y77" s="70"/>
      <c r="Z77" s="37"/>
      <c r="AA77" s="57"/>
      <c r="AB77" s="81"/>
      <c r="AC77" s="81"/>
      <c r="AD77" s="81"/>
      <c r="AE77" s="81"/>
      <c r="AF77" s="81"/>
      <c r="AG77" s="81"/>
      <c r="AH77" s="81"/>
      <c r="AI77" s="81"/>
    </row>
    <row r="78" spans="1:35" ht="15.75" thickBot="1" x14ac:dyDescent="0.3">
      <c r="A78" s="15">
        <v>66</v>
      </c>
      <c r="B78" s="121"/>
      <c r="C78" s="84"/>
      <c r="D78" s="84"/>
      <c r="E78" s="85"/>
      <c r="F78" s="86" t="e">
        <f t="shared" ref="F78:F112" si="10">IF(AND(ISNUMBER(C78),ISNUMBER(D78),D78&gt;=0,ISNUMBER(E78),E78&gt;=2),IF(E78=TRUNC(E78+0.5),C78,NA()),NA())</f>
        <v>#N/A</v>
      </c>
      <c r="G78" s="86" t="e">
        <f t="shared" ref="G78:G112" si="11">IF(AND(ISNUMBER(F78),ISNUMBER($E$8)),$E$8,NA())</f>
        <v>#N/A</v>
      </c>
      <c r="H78" s="86" t="e">
        <f t="shared" ref="H78:H112" si="12">IF(AND(ISNUMBER(F78),ISNUMBER($E$8),ISNUMBER($E$9),$E$9&gt;=0),$E$8-3*$E$9/SQRT(E78),NA())</f>
        <v>#N/A</v>
      </c>
      <c r="I78" s="87" t="e">
        <f t="shared" ref="I78:I112" si="13">IF(AND(ISNUMBER(F78),ISNUMBER($E$8),ISNUMBER($E$9),$E$9&gt;=0),$E$8+3*$E$9/SQRT(E78),NA())</f>
        <v>#N/A</v>
      </c>
      <c r="J78" s="86" t="e">
        <f t="shared" ref="J78:J112" si="14">IF(ISNUMBER(F78),D78,NA())</f>
        <v>#N/A</v>
      </c>
      <c r="K78" s="86" t="e">
        <f t="shared" ref="K78:K112" si="15">IF(AND(ISNUMBER(J78),ISNUMBER($E$9),$E$9&gt;=0),$E$9*W78,NA())</f>
        <v>#N/A</v>
      </c>
      <c r="L78" s="86" t="e">
        <f t="shared" ref="L78:L112" si="16">IF(AND(ISNUMBER(J78),$Q$56&lt;&gt;"Exact - No LCL",ISNUMBER($E$9),$E$9&gt;=0),IF($Q$56="3 SD",MAX(0,$E$9*(W78-3*SQRT(1-W78^2))),$E$9 * SQRT(CHIINV(NORMDIST(3,0,1,TRUE),E78-1) / (E78-1) )),NA())</f>
        <v>#N/A</v>
      </c>
      <c r="M78" s="87" t="e">
        <f t="shared" ref="M78:M112" si="17">IF(AND(ISNUMBER(J78),ISNUMBER($E$9),$E$9&gt;=0),IF($Q$56="3 SD",MAX(0,$E$9*(W78+3*SQRT(1-W78^2))),$E$9 * SQRT(CHIINV(NORMDIST(-3,0,1,TRUE),E78-1) / (E78-1) )),NA())</f>
        <v>#N/A</v>
      </c>
      <c r="N78" s="15" t="str">
        <f t="shared" ref="N78:N112" si="18">IF(ISNUMBER(F78),A78,"")</f>
        <v/>
      </c>
      <c r="O78" s="71"/>
      <c r="P78" s="80"/>
      <c r="Q78" s="80"/>
      <c r="R78" s="80"/>
      <c r="S78" s="80"/>
      <c r="T78" s="80"/>
      <c r="U78" s="70"/>
      <c r="V78" s="70"/>
      <c r="W78" s="37" t="str">
        <f t="shared" ref="W78:W112" si="19">IF(ISNUMBER(F78),EXP(LN(SQRT(2/(E78-1))) + GAMMALN(E78/2) - GAMMALN((E78-1)/2)),"")</f>
        <v/>
      </c>
      <c r="X78" s="38"/>
      <c r="Y78" s="70"/>
      <c r="Z78" s="37"/>
      <c r="AA78" s="57"/>
      <c r="AB78" s="81"/>
      <c r="AC78" s="81"/>
      <c r="AD78" s="81"/>
      <c r="AE78" s="81"/>
      <c r="AF78" s="81"/>
      <c r="AG78" s="81"/>
      <c r="AH78" s="81"/>
      <c r="AI78" s="81"/>
    </row>
    <row r="79" spans="1:35" ht="15.75" thickBot="1" x14ac:dyDescent="0.3">
      <c r="A79" s="15">
        <v>67</v>
      </c>
      <c r="B79" s="121"/>
      <c r="C79" s="84"/>
      <c r="D79" s="84"/>
      <c r="E79" s="85"/>
      <c r="F79" s="86" t="e">
        <f t="shared" si="10"/>
        <v>#N/A</v>
      </c>
      <c r="G79" s="86" t="e">
        <f t="shared" si="11"/>
        <v>#N/A</v>
      </c>
      <c r="H79" s="86" t="e">
        <f t="shared" si="12"/>
        <v>#N/A</v>
      </c>
      <c r="I79" s="87" t="e">
        <f t="shared" si="13"/>
        <v>#N/A</v>
      </c>
      <c r="J79" s="86" t="e">
        <f t="shared" si="14"/>
        <v>#N/A</v>
      </c>
      <c r="K79" s="86" t="e">
        <f t="shared" si="15"/>
        <v>#N/A</v>
      </c>
      <c r="L79" s="86" t="e">
        <f t="shared" si="16"/>
        <v>#N/A</v>
      </c>
      <c r="M79" s="87" t="e">
        <f t="shared" si="17"/>
        <v>#N/A</v>
      </c>
      <c r="N79" s="15" t="str">
        <f t="shared" si="18"/>
        <v/>
      </c>
      <c r="O79" s="71"/>
      <c r="P79" s="80"/>
      <c r="Q79" s="80"/>
      <c r="R79" s="80"/>
      <c r="S79" s="80"/>
      <c r="T79" s="80"/>
      <c r="U79" s="70"/>
      <c r="V79" s="70"/>
      <c r="W79" s="37" t="str">
        <f t="shared" si="19"/>
        <v/>
      </c>
      <c r="X79" s="38"/>
      <c r="Y79" s="70"/>
      <c r="Z79" s="37"/>
      <c r="AA79" s="57"/>
      <c r="AB79" s="81"/>
      <c r="AC79" s="81"/>
      <c r="AD79" s="81"/>
      <c r="AE79" s="81"/>
      <c r="AF79" s="81"/>
      <c r="AG79" s="81"/>
      <c r="AH79" s="81"/>
      <c r="AI79" s="81"/>
    </row>
    <row r="80" spans="1:35" ht="15.75" thickBot="1" x14ac:dyDescent="0.3">
      <c r="A80" s="15">
        <v>68</v>
      </c>
      <c r="B80" s="121"/>
      <c r="C80" s="84"/>
      <c r="D80" s="84"/>
      <c r="E80" s="85"/>
      <c r="F80" s="86" t="e">
        <f t="shared" si="10"/>
        <v>#N/A</v>
      </c>
      <c r="G80" s="86" t="e">
        <f t="shared" si="11"/>
        <v>#N/A</v>
      </c>
      <c r="H80" s="86" t="e">
        <f t="shared" si="12"/>
        <v>#N/A</v>
      </c>
      <c r="I80" s="87" t="e">
        <f t="shared" si="13"/>
        <v>#N/A</v>
      </c>
      <c r="J80" s="86" t="e">
        <f t="shared" si="14"/>
        <v>#N/A</v>
      </c>
      <c r="K80" s="86" t="e">
        <f t="shared" si="15"/>
        <v>#N/A</v>
      </c>
      <c r="L80" s="86" t="e">
        <f t="shared" si="16"/>
        <v>#N/A</v>
      </c>
      <c r="M80" s="87" t="e">
        <f t="shared" si="17"/>
        <v>#N/A</v>
      </c>
      <c r="N80" s="15" t="str">
        <f t="shared" si="18"/>
        <v/>
      </c>
      <c r="O80" s="71"/>
      <c r="P80" s="80"/>
      <c r="Q80" s="80"/>
      <c r="R80" s="80"/>
      <c r="S80" s="80"/>
      <c r="T80" s="80"/>
      <c r="U80" s="70"/>
      <c r="V80" s="70"/>
      <c r="W80" s="37" t="str">
        <f t="shared" si="19"/>
        <v/>
      </c>
      <c r="X80" s="38"/>
      <c r="Y80" s="70"/>
      <c r="Z80" s="37"/>
      <c r="AA80" s="57"/>
      <c r="AB80" s="81"/>
      <c r="AC80" s="81"/>
      <c r="AD80" s="81"/>
      <c r="AE80" s="81"/>
      <c r="AF80" s="81"/>
      <c r="AG80" s="81"/>
      <c r="AH80" s="81"/>
      <c r="AI80" s="81"/>
    </row>
    <row r="81" spans="1:35" ht="15.75" thickBot="1" x14ac:dyDescent="0.3">
      <c r="A81" s="15">
        <v>69</v>
      </c>
      <c r="B81" s="121"/>
      <c r="C81" s="84"/>
      <c r="D81" s="84"/>
      <c r="E81" s="85"/>
      <c r="F81" s="86" t="e">
        <f t="shared" si="10"/>
        <v>#N/A</v>
      </c>
      <c r="G81" s="86" t="e">
        <f t="shared" si="11"/>
        <v>#N/A</v>
      </c>
      <c r="H81" s="86" t="e">
        <f t="shared" si="12"/>
        <v>#N/A</v>
      </c>
      <c r="I81" s="87" t="e">
        <f t="shared" si="13"/>
        <v>#N/A</v>
      </c>
      <c r="J81" s="86" t="e">
        <f t="shared" si="14"/>
        <v>#N/A</v>
      </c>
      <c r="K81" s="86" t="e">
        <f t="shared" si="15"/>
        <v>#N/A</v>
      </c>
      <c r="L81" s="86" t="e">
        <f t="shared" si="16"/>
        <v>#N/A</v>
      </c>
      <c r="M81" s="87" t="e">
        <f t="shared" si="17"/>
        <v>#N/A</v>
      </c>
      <c r="N81" s="15" t="str">
        <f t="shared" si="18"/>
        <v/>
      </c>
      <c r="O81" s="71"/>
      <c r="P81" s="80"/>
      <c r="Q81" s="80"/>
      <c r="R81" s="80"/>
      <c r="S81" s="80"/>
      <c r="T81" s="80"/>
      <c r="U81" s="70"/>
      <c r="V81" s="70"/>
      <c r="W81" s="37" t="str">
        <f t="shared" si="19"/>
        <v/>
      </c>
      <c r="X81" s="38"/>
      <c r="Y81" s="70"/>
      <c r="Z81" s="37"/>
      <c r="AA81" s="57"/>
      <c r="AB81" s="81"/>
      <c r="AC81" s="81"/>
      <c r="AD81" s="81"/>
      <c r="AE81" s="81"/>
      <c r="AF81" s="81"/>
      <c r="AG81" s="81"/>
      <c r="AH81" s="81"/>
      <c r="AI81" s="81"/>
    </row>
    <row r="82" spans="1:35" ht="15.75" thickBot="1" x14ac:dyDescent="0.3">
      <c r="A82" s="15">
        <v>70</v>
      </c>
      <c r="B82" s="121"/>
      <c r="C82" s="84"/>
      <c r="D82" s="84"/>
      <c r="E82" s="85"/>
      <c r="F82" s="86" t="e">
        <f t="shared" si="10"/>
        <v>#N/A</v>
      </c>
      <c r="G82" s="86" t="e">
        <f t="shared" si="11"/>
        <v>#N/A</v>
      </c>
      <c r="H82" s="86" t="e">
        <f t="shared" si="12"/>
        <v>#N/A</v>
      </c>
      <c r="I82" s="87" t="e">
        <f t="shared" si="13"/>
        <v>#N/A</v>
      </c>
      <c r="J82" s="86" t="e">
        <f t="shared" si="14"/>
        <v>#N/A</v>
      </c>
      <c r="K82" s="86" t="e">
        <f t="shared" si="15"/>
        <v>#N/A</v>
      </c>
      <c r="L82" s="86" t="e">
        <f t="shared" si="16"/>
        <v>#N/A</v>
      </c>
      <c r="M82" s="87" t="e">
        <f t="shared" si="17"/>
        <v>#N/A</v>
      </c>
      <c r="N82" s="15" t="str">
        <f t="shared" si="18"/>
        <v/>
      </c>
      <c r="O82" s="71"/>
      <c r="P82" s="80"/>
      <c r="Q82" s="80"/>
      <c r="R82" s="80"/>
      <c r="S82" s="80"/>
      <c r="T82" s="80"/>
      <c r="U82" s="70"/>
      <c r="V82" s="70"/>
      <c r="W82" s="37" t="str">
        <f t="shared" si="19"/>
        <v/>
      </c>
      <c r="X82" s="38"/>
      <c r="Y82" s="70"/>
      <c r="Z82" s="37"/>
      <c r="AA82" s="57"/>
      <c r="AB82" s="81"/>
      <c r="AC82" s="81"/>
      <c r="AD82" s="81"/>
      <c r="AE82" s="81"/>
      <c r="AF82" s="81"/>
      <c r="AG82" s="81"/>
      <c r="AH82" s="81"/>
      <c r="AI82" s="81"/>
    </row>
    <row r="83" spans="1:35" ht="15.75" thickBot="1" x14ac:dyDescent="0.3">
      <c r="A83" s="15">
        <v>71</v>
      </c>
      <c r="B83" s="121"/>
      <c r="C83" s="84"/>
      <c r="D83" s="84"/>
      <c r="E83" s="85"/>
      <c r="F83" s="86" t="e">
        <f t="shared" si="10"/>
        <v>#N/A</v>
      </c>
      <c r="G83" s="86" t="e">
        <f t="shared" si="11"/>
        <v>#N/A</v>
      </c>
      <c r="H83" s="86" t="e">
        <f t="shared" si="12"/>
        <v>#N/A</v>
      </c>
      <c r="I83" s="87" t="e">
        <f t="shared" si="13"/>
        <v>#N/A</v>
      </c>
      <c r="J83" s="86" t="e">
        <f t="shared" si="14"/>
        <v>#N/A</v>
      </c>
      <c r="K83" s="86" t="e">
        <f t="shared" si="15"/>
        <v>#N/A</v>
      </c>
      <c r="L83" s="86" t="e">
        <f t="shared" si="16"/>
        <v>#N/A</v>
      </c>
      <c r="M83" s="87" t="e">
        <f t="shared" si="17"/>
        <v>#N/A</v>
      </c>
      <c r="N83" s="15" t="str">
        <f t="shared" si="18"/>
        <v/>
      </c>
      <c r="O83" s="71"/>
      <c r="P83" s="80"/>
      <c r="Q83" s="80"/>
      <c r="R83" s="80"/>
      <c r="S83" s="80"/>
      <c r="T83" s="80"/>
      <c r="U83" s="70"/>
      <c r="V83" s="70"/>
      <c r="W83" s="37" t="str">
        <f t="shared" si="19"/>
        <v/>
      </c>
      <c r="X83" s="38"/>
      <c r="Y83" s="70"/>
      <c r="Z83" s="37"/>
      <c r="AA83" s="57"/>
      <c r="AB83" s="81"/>
      <c r="AC83" s="81"/>
      <c r="AD83" s="81"/>
      <c r="AE83" s="81"/>
      <c r="AF83" s="81"/>
      <c r="AG83" s="81"/>
      <c r="AH83" s="81"/>
      <c r="AI83" s="81"/>
    </row>
    <row r="84" spans="1:35" ht="15.75" thickBot="1" x14ac:dyDescent="0.3">
      <c r="A84" s="15">
        <v>72</v>
      </c>
      <c r="B84" s="121"/>
      <c r="C84" s="84"/>
      <c r="D84" s="84"/>
      <c r="E84" s="85"/>
      <c r="F84" s="86" t="e">
        <f t="shared" si="10"/>
        <v>#N/A</v>
      </c>
      <c r="G84" s="86" t="e">
        <f t="shared" si="11"/>
        <v>#N/A</v>
      </c>
      <c r="H84" s="86" t="e">
        <f t="shared" si="12"/>
        <v>#N/A</v>
      </c>
      <c r="I84" s="87" t="e">
        <f t="shared" si="13"/>
        <v>#N/A</v>
      </c>
      <c r="J84" s="86" t="e">
        <f t="shared" si="14"/>
        <v>#N/A</v>
      </c>
      <c r="K84" s="86" t="e">
        <f t="shared" si="15"/>
        <v>#N/A</v>
      </c>
      <c r="L84" s="86" t="e">
        <f t="shared" si="16"/>
        <v>#N/A</v>
      </c>
      <c r="M84" s="87" t="e">
        <f t="shared" si="17"/>
        <v>#N/A</v>
      </c>
      <c r="N84" s="15" t="str">
        <f t="shared" si="18"/>
        <v/>
      </c>
      <c r="O84" s="71"/>
      <c r="P84" s="80"/>
      <c r="Q84" s="80"/>
      <c r="R84" s="80"/>
      <c r="S84" s="80"/>
      <c r="T84" s="80"/>
      <c r="U84" s="70"/>
      <c r="V84" s="70"/>
      <c r="W84" s="37" t="str">
        <f t="shared" si="19"/>
        <v/>
      </c>
      <c r="X84" s="38"/>
      <c r="Y84" s="70"/>
      <c r="Z84" s="37"/>
      <c r="AA84" s="57"/>
      <c r="AB84" s="81"/>
      <c r="AC84" s="81"/>
      <c r="AD84" s="81"/>
      <c r="AE84" s="81"/>
      <c r="AF84" s="81"/>
      <c r="AG84" s="81"/>
      <c r="AH84" s="81"/>
      <c r="AI84" s="81"/>
    </row>
    <row r="85" spans="1:35" ht="15.75" thickBot="1" x14ac:dyDescent="0.3">
      <c r="A85" s="15">
        <v>73</v>
      </c>
      <c r="B85" s="121"/>
      <c r="C85" s="84"/>
      <c r="D85" s="84"/>
      <c r="E85" s="85"/>
      <c r="F85" s="86" t="e">
        <f t="shared" si="10"/>
        <v>#N/A</v>
      </c>
      <c r="G85" s="86" t="e">
        <f t="shared" si="11"/>
        <v>#N/A</v>
      </c>
      <c r="H85" s="86" t="e">
        <f t="shared" si="12"/>
        <v>#N/A</v>
      </c>
      <c r="I85" s="87" t="e">
        <f t="shared" si="13"/>
        <v>#N/A</v>
      </c>
      <c r="J85" s="86" t="e">
        <f t="shared" si="14"/>
        <v>#N/A</v>
      </c>
      <c r="K85" s="86" t="e">
        <f t="shared" si="15"/>
        <v>#N/A</v>
      </c>
      <c r="L85" s="86" t="e">
        <f t="shared" si="16"/>
        <v>#N/A</v>
      </c>
      <c r="M85" s="87" t="e">
        <f t="shared" si="17"/>
        <v>#N/A</v>
      </c>
      <c r="N85" s="15" t="str">
        <f t="shared" si="18"/>
        <v/>
      </c>
      <c r="O85" s="71"/>
      <c r="P85" s="80"/>
      <c r="Q85" s="80"/>
      <c r="R85" s="80"/>
      <c r="S85" s="80"/>
      <c r="T85" s="80"/>
      <c r="U85" s="70"/>
      <c r="V85" s="70"/>
      <c r="W85" s="37" t="str">
        <f t="shared" si="19"/>
        <v/>
      </c>
      <c r="X85" s="38"/>
      <c r="Y85" s="70"/>
      <c r="Z85" s="37"/>
      <c r="AA85" s="57"/>
      <c r="AB85" s="81"/>
      <c r="AC85" s="81"/>
      <c r="AD85" s="81"/>
      <c r="AE85" s="81"/>
      <c r="AF85" s="81"/>
      <c r="AG85" s="81"/>
      <c r="AH85" s="81"/>
      <c r="AI85" s="81"/>
    </row>
    <row r="86" spans="1:35" ht="15.75" thickBot="1" x14ac:dyDescent="0.3">
      <c r="A86" s="15">
        <v>74</v>
      </c>
      <c r="B86" s="121"/>
      <c r="C86" s="84"/>
      <c r="D86" s="84"/>
      <c r="E86" s="85"/>
      <c r="F86" s="86" t="e">
        <f t="shared" si="10"/>
        <v>#N/A</v>
      </c>
      <c r="G86" s="86" t="e">
        <f t="shared" si="11"/>
        <v>#N/A</v>
      </c>
      <c r="H86" s="86" t="e">
        <f t="shared" si="12"/>
        <v>#N/A</v>
      </c>
      <c r="I86" s="87" t="e">
        <f t="shared" si="13"/>
        <v>#N/A</v>
      </c>
      <c r="J86" s="86" t="e">
        <f t="shared" si="14"/>
        <v>#N/A</v>
      </c>
      <c r="K86" s="86" t="e">
        <f t="shared" si="15"/>
        <v>#N/A</v>
      </c>
      <c r="L86" s="86" t="e">
        <f t="shared" si="16"/>
        <v>#N/A</v>
      </c>
      <c r="M86" s="87" t="e">
        <f t="shared" si="17"/>
        <v>#N/A</v>
      </c>
      <c r="N86" s="15" t="str">
        <f t="shared" si="18"/>
        <v/>
      </c>
      <c r="O86" s="71"/>
      <c r="P86" s="80"/>
      <c r="Q86" s="80"/>
      <c r="R86" s="80"/>
      <c r="S86" s="80"/>
      <c r="T86" s="80"/>
      <c r="U86" s="70"/>
      <c r="V86" s="70"/>
      <c r="W86" s="37" t="str">
        <f t="shared" si="19"/>
        <v/>
      </c>
      <c r="X86" s="38"/>
      <c r="Y86" s="70"/>
      <c r="Z86" s="37"/>
      <c r="AA86" s="57"/>
      <c r="AB86" s="81"/>
      <c r="AC86" s="81"/>
      <c r="AD86" s="81"/>
      <c r="AE86" s="81"/>
      <c r="AF86" s="81"/>
      <c r="AG86" s="81"/>
      <c r="AH86" s="81"/>
      <c r="AI86" s="81"/>
    </row>
    <row r="87" spans="1:35" ht="15.75" thickBot="1" x14ac:dyDescent="0.3">
      <c r="A87" s="15">
        <v>75</v>
      </c>
      <c r="B87" s="121"/>
      <c r="C87" s="84"/>
      <c r="D87" s="84"/>
      <c r="E87" s="85"/>
      <c r="F87" s="86" t="e">
        <f t="shared" si="10"/>
        <v>#N/A</v>
      </c>
      <c r="G87" s="86" t="e">
        <f t="shared" si="11"/>
        <v>#N/A</v>
      </c>
      <c r="H87" s="86" t="e">
        <f t="shared" si="12"/>
        <v>#N/A</v>
      </c>
      <c r="I87" s="87" t="e">
        <f t="shared" si="13"/>
        <v>#N/A</v>
      </c>
      <c r="J87" s="86" t="e">
        <f t="shared" si="14"/>
        <v>#N/A</v>
      </c>
      <c r="K87" s="86" t="e">
        <f t="shared" si="15"/>
        <v>#N/A</v>
      </c>
      <c r="L87" s="86" t="e">
        <f t="shared" si="16"/>
        <v>#N/A</v>
      </c>
      <c r="M87" s="87" t="e">
        <f t="shared" si="17"/>
        <v>#N/A</v>
      </c>
      <c r="N87" s="15" t="str">
        <f t="shared" si="18"/>
        <v/>
      </c>
      <c r="O87" s="71"/>
      <c r="P87" s="80"/>
      <c r="Q87" s="80"/>
      <c r="R87" s="80"/>
      <c r="S87" s="80"/>
      <c r="T87" s="80"/>
      <c r="U87" s="70"/>
      <c r="V87" s="70"/>
      <c r="W87" s="37" t="str">
        <f t="shared" si="19"/>
        <v/>
      </c>
      <c r="X87" s="38"/>
      <c r="Y87" s="70"/>
      <c r="Z87" s="37"/>
      <c r="AA87" s="57"/>
      <c r="AB87" s="81"/>
      <c r="AC87" s="81"/>
      <c r="AD87" s="81"/>
      <c r="AE87" s="81"/>
      <c r="AF87" s="81"/>
      <c r="AG87" s="81"/>
      <c r="AH87" s="81"/>
      <c r="AI87" s="81"/>
    </row>
    <row r="88" spans="1:35" ht="15.75" thickBot="1" x14ac:dyDescent="0.3">
      <c r="A88" s="15">
        <v>76</v>
      </c>
      <c r="B88" s="121"/>
      <c r="C88" s="84"/>
      <c r="D88" s="84"/>
      <c r="E88" s="85"/>
      <c r="F88" s="86" t="e">
        <f t="shared" si="10"/>
        <v>#N/A</v>
      </c>
      <c r="G88" s="86" t="e">
        <f t="shared" si="11"/>
        <v>#N/A</v>
      </c>
      <c r="H88" s="86" t="e">
        <f t="shared" si="12"/>
        <v>#N/A</v>
      </c>
      <c r="I88" s="87" t="e">
        <f t="shared" si="13"/>
        <v>#N/A</v>
      </c>
      <c r="J88" s="86" t="e">
        <f t="shared" si="14"/>
        <v>#N/A</v>
      </c>
      <c r="K88" s="86" t="e">
        <f t="shared" si="15"/>
        <v>#N/A</v>
      </c>
      <c r="L88" s="86" t="e">
        <f t="shared" si="16"/>
        <v>#N/A</v>
      </c>
      <c r="M88" s="87" t="e">
        <f t="shared" si="17"/>
        <v>#N/A</v>
      </c>
      <c r="N88" s="15" t="str">
        <f t="shared" si="18"/>
        <v/>
      </c>
      <c r="O88" s="80"/>
      <c r="P88" s="80"/>
      <c r="Q88" s="80"/>
      <c r="R88" s="80"/>
      <c r="S88" s="80"/>
      <c r="T88" s="80"/>
      <c r="U88" s="70"/>
      <c r="V88" s="70"/>
      <c r="W88" s="37" t="str">
        <f t="shared" si="19"/>
        <v/>
      </c>
      <c r="X88" s="38"/>
      <c r="Y88" s="70"/>
      <c r="Z88" s="37"/>
      <c r="AA88" s="57"/>
      <c r="AB88" s="81"/>
      <c r="AC88" s="81"/>
      <c r="AD88" s="81"/>
      <c r="AE88" s="81"/>
      <c r="AF88" s="81"/>
      <c r="AG88" s="81"/>
      <c r="AH88" s="81"/>
      <c r="AI88" s="81"/>
    </row>
    <row r="89" spans="1:35" ht="15.75" thickBot="1" x14ac:dyDescent="0.3">
      <c r="A89" s="15">
        <v>77</v>
      </c>
      <c r="B89" s="121"/>
      <c r="C89" s="84"/>
      <c r="D89" s="84"/>
      <c r="E89" s="85"/>
      <c r="F89" s="86" t="e">
        <f t="shared" si="10"/>
        <v>#N/A</v>
      </c>
      <c r="G89" s="86" t="e">
        <f t="shared" si="11"/>
        <v>#N/A</v>
      </c>
      <c r="H89" s="86" t="e">
        <f t="shared" si="12"/>
        <v>#N/A</v>
      </c>
      <c r="I89" s="87" t="e">
        <f t="shared" si="13"/>
        <v>#N/A</v>
      </c>
      <c r="J89" s="86" t="e">
        <f t="shared" si="14"/>
        <v>#N/A</v>
      </c>
      <c r="K89" s="86" t="e">
        <f t="shared" si="15"/>
        <v>#N/A</v>
      </c>
      <c r="L89" s="86" t="e">
        <f t="shared" si="16"/>
        <v>#N/A</v>
      </c>
      <c r="M89" s="87" t="e">
        <f t="shared" si="17"/>
        <v>#N/A</v>
      </c>
      <c r="N89" s="15" t="str">
        <f t="shared" si="18"/>
        <v/>
      </c>
      <c r="O89" s="80"/>
      <c r="P89" s="80"/>
      <c r="Q89" s="80"/>
      <c r="R89" s="80"/>
      <c r="S89" s="80"/>
      <c r="T89" s="80"/>
      <c r="U89" s="70"/>
      <c r="V89" s="70"/>
      <c r="W89" s="37" t="str">
        <f t="shared" si="19"/>
        <v/>
      </c>
      <c r="X89" s="38"/>
      <c r="Y89" s="70"/>
      <c r="Z89" s="37"/>
      <c r="AA89" s="57"/>
      <c r="AB89" s="81"/>
      <c r="AC89" s="81"/>
      <c r="AD89" s="81"/>
      <c r="AE89" s="81"/>
      <c r="AF89" s="81"/>
      <c r="AG89" s="81"/>
      <c r="AH89" s="81"/>
      <c r="AI89" s="81"/>
    </row>
    <row r="90" spans="1:35" ht="15.75" thickBot="1" x14ac:dyDescent="0.3">
      <c r="A90" s="15">
        <v>78</v>
      </c>
      <c r="B90" s="121"/>
      <c r="C90" s="84"/>
      <c r="D90" s="84"/>
      <c r="E90" s="85"/>
      <c r="F90" s="86" t="e">
        <f t="shared" si="10"/>
        <v>#N/A</v>
      </c>
      <c r="G90" s="86" t="e">
        <f t="shared" si="11"/>
        <v>#N/A</v>
      </c>
      <c r="H90" s="86" t="e">
        <f t="shared" si="12"/>
        <v>#N/A</v>
      </c>
      <c r="I90" s="87" t="e">
        <f t="shared" si="13"/>
        <v>#N/A</v>
      </c>
      <c r="J90" s="86" t="e">
        <f t="shared" si="14"/>
        <v>#N/A</v>
      </c>
      <c r="K90" s="86" t="e">
        <f t="shared" si="15"/>
        <v>#N/A</v>
      </c>
      <c r="L90" s="86" t="e">
        <f t="shared" si="16"/>
        <v>#N/A</v>
      </c>
      <c r="M90" s="87" t="e">
        <f t="shared" si="17"/>
        <v>#N/A</v>
      </c>
      <c r="N90" s="15" t="str">
        <f t="shared" si="18"/>
        <v/>
      </c>
      <c r="O90" s="80"/>
      <c r="P90" s="80"/>
      <c r="Q90" s="80"/>
      <c r="R90" s="80"/>
      <c r="S90" s="80"/>
      <c r="T90" s="80"/>
      <c r="U90" s="70"/>
      <c r="V90" s="70"/>
      <c r="W90" s="37" t="str">
        <f t="shared" si="19"/>
        <v/>
      </c>
      <c r="X90" s="38"/>
      <c r="Y90" s="70"/>
      <c r="Z90" s="37"/>
      <c r="AA90" s="57"/>
      <c r="AB90" s="81"/>
      <c r="AC90" s="81"/>
      <c r="AD90" s="81"/>
      <c r="AE90" s="81"/>
      <c r="AF90" s="81"/>
      <c r="AG90" s="81"/>
      <c r="AH90" s="81"/>
      <c r="AI90" s="81"/>
    </row>
    <row r="91" spans="1:35" ht="15.75" thickBot="1" x14ac:dyDescent="0.3">
      <c r="A91" s="15">
        <v>79</v>
      </c>
      <c r="B91" s="121"/>
      <c r="C91" s="84"/>
      <c r="D91" s="84"/>
      <c r="E91" s="85"/>
      <c r="F91" s="86" t="e">
        <f t="shared" si="10"/>
        <v>#N/A</v>
      </c>
      <c r="G91" s="86" t="e">
        <f t="shared" si="11"/>
        <v>#N/A</v>
      </c>
      <c r="H91" s="86" t="e">
        <f t="shared" si="12"/>
        <v>#N/A</v>
      </c>
      <c r="I91" s="87" t="e">
        <f t="shared" si="13"/>
        <v>#N/A</v>
      </c>
      <c r="J91" s="86" t="e">
        <f t="shared" si="14"/>
        <v>#N/A</v>
      </c>
      <c r="K91" s="86" t="e">
        <f t="shared" si="15"/>
        <v>#N/A</v>
      </c>
      <c r="L91" s="86" t="e">
        <f t="shared" si="16"/>
        <v>#N/A</v>
      </c>
      <c r="M91" s="87" t="e">
        <f t="shared" si="17"/>
        <v>#N/A</v>
      </c>
      <c r="N91" s="15" t="str">
        <f t="shared" si="18"/>
        <v/>
      </c>
      <c r="O91" s="80"/>
      <c r="P91" s="80"/>
      <c r="Q91" s="80"/>
      <c r="R91" s="80"/>
      <c r="S91" s="80"/>
      <c r="T91" s="80"/>
      <c r="U91" s="70"/>
      <c r="V91" s="70"/>
      <c r="W91" s="37" t="str">
        <f t="shared" si="19"/>
        <v/>
      </c>
      <c r="X91" s="38"/>
      <c r="Y91" s="70"/>
      <c r="Z91" s="37"/>
      <c r="AA91" s="57"/>
      <c r="AB91" s="81"/>
      <c r="AC91" s="81"/>
      <c r="AD91" s="81"/>
      <c r="AE91" s="81"/>
      <c r="AF91" s="81"/>
      <c r="AG91" s="81"/>
      <c r="AH91" s="81"/>
      <c r="AI91" s="81"/>
    </row>
    <row r="92" spans="1:35" ht="15.75" thickBot="1" x14ac:dyDescent="0.3">
      <c r="A92" s="15">
        <v>80</v>
      </c>
      <c r="B92" s="121"/>
      <c r="C92" s="84"/>
      <c r="D92" s="84"/>
      <c r="E92" s="85"/>
      <c r="F92" s="86" t="e">
        <f t="shared" si="10"/>
        <v>#N/A</v>
      </c>
      <c r="G92" s="86" t="e">
        <f t="shared" si="11"/>
        <v>#N/A</v>
      </c>
      <c r="H92" s="86" t="e">
        <f t="shared" si="12"/>
        <v>#N/A</v>
      </c>
      <c r="I92" s="87" t="e">
        <f t="shared" si="13"/>
        <v>#N/A</v>
      </c>
      <c r="J92" s="86" t="e">
        <f t="shared" si="14"/>
        <v>#N/A</v>
      </c>
      <c r="K92" s="86" t="e">
        <f t="shared" si="15"/>
        <v>#N/A</v>
      </c>
      <c r="L92" s="86" t="e">
        <f t="shared" si="16"/>
        <v>#N/A</v>
      </c>
      <c r="M92" s="87" t="e">
        <f t="shared" si="17"/>
        <v>#N/A</v>
      </c>
      <c r="N92" s="15" t="str">
        <f t="shared" si="18"/>
        <v/>
      </c>
      <c r="O92" s="80"/>
      <c r="P92" s="80"/>
      <c r="Q92" s="80"/>
      <c r="R92" s="80"/>
      <c r="S92" s="80"/>
      <c r="T92" s="80"/>
      <c r="U92" s="70"/>
      <c r="V92" s="70"/>
      <c r="W92" s="37" t="str">
        <f t="shared" si="19"/>
        <v/>
      </c>
      <c r="X92" s="38"/>
      <c r="Y92" s="70"/>
      <c r="Z92" s="37"/>
      <c r="AA92" s="57"/>
      <c r="AB92" s="81"/>
      <c r="AC92" s="81"/>
      <c r="AD92" s="81"/>
      <c r="AE92" s="81"/>
      <c r="AF92" s="81"/>
      <c r="AG92" s="81"/>
      <c r="AH92" s="81"/>
      <c r="AI92" s="81"/>
    </row>
    <row r="93" spans="1:35" ht="15.75" thickBot="1" x14ac:dyDescent="0.3">
      <c r="A93" s="15">
        <v>81</v>
      </c>
      <c r="B93" s="121"/>
      <c r="C93" s="84"/>
      <c r="D93" s="84"/>
      <c r="E93" s="85"/>
      <c r="F93" s="86" t="e">
        <f t="shared" si="10"/>
        <v>#N/A</v>
      </c>
      <c r="G93" s="86" t="e">
        <f t="shared" si="11"/>
        <v>#N/A</v>
      </c>
      <c r="H93" s="86" t="e">
        <f t="shared" si="12"/>
        <v>#N/A</v>
      </c>
      <c r="I93" s="87" t="e">
        <f t="shared" si="13"/>
        <v>#N/A</v>
      </c>
      <c r="J93" s="86" t="e">
        <f t="shared" si="14"/>
        <v>#N/A</v>
      </c>
      <c r="K93" s="86" t="e">
        <f t="shared" si="15"/>
        <v>#N/A</v>
      </c>
      <c r="L93" s="86" t="e">
        <f t="shared" si="16"/>
        <v>#N/A</v>
      </c>
      <c r="M93" s="87" t="e">
        <f t="shared" si="17"/>
        <v>#N/A</v>
      </c>
      <c r="N93" s="15" t="str">
        <f t="shared" si="18"/>
        <v/>
      </c>
      <c r="O93" s="80"/>
      <c r="P93" s="80"/>
      <c r="Q93" s="80"/>
      <c r="R93" s="80"/>
      <c r="S93" s="80"/>
      <c r="T93" s="80"/>
      <c r="U93" s="70"/>
      <c r="V93" s="70"/>
      <c r="W93" s="37" t="str">
        <f t="shared" si="19"/>
        <v/>
      </c>
      <c r="X93" s="38"/>
      <c r="Y93" s="70"/>
      <c r="Z93" s="37"/>
      <c r="AA93" s="57"/>
      <c r="AB93" s="81"/>
      <c r="AC93" s="81"/>
      <c r="AD93" s="81"/>
      <c r="AE93" s="81"/>
      <c r="AF93" s="81"/>
      <c r="AG93" s="81"/>
      <c r="AH93" s="81"/>
      <c r="AI93" s="81"/>
    </row>
    <row r="94" spans="1:35" ht="15.75" thickBot="1" x14ac:dyDescent="0.3">
      <c r="A94" s="15">
        <v>82</v>
      </c>
      <c r="B94" s="121"/>
      <c r="C94" s="84"/>
      <c r="D94" s="84"/>
      <c r="E94" s="85"/>
      <c r="F94" s="86" t="e">
        <f t="shared" si="10"/>
        <v>#N/A</v>
      </c>
      <c r="G94" s="86" t="e">
        <f t="shared" si="11"/>
        <v>#N/A</v>
      </c>
      <c r="H94" s="86" t="e">
        <f t="shared" si="12"/>
        <v>#N/A</v>
      </c>
      <c r="I94" s="87" t="e">
        <f t="shared" si="13"/>
        <v>#N/A</v>
      </c>
      <c r="J94" s="86" t="e">
        <f t="shared" si="14"/>
        <v>#N/A</v>
      </c>
      <c r="K94" s="86" t="e">
        <f t="shared" si="15"/>
        <v>#N/A</v>
      </c>
      <c r="L94" s="86" t="e">
        <f t="shared" si="16"/>
        <v>#N/A</v>
      </c>
      <c r="M94" s="87" t="e">
        <f t="shared" si="17"/>
        <v>#N/A</v>
      </c>
      <c r="N94" s="15" t="str">
        <f t="shared" si="18"/>
        <v/>
      </c>
      <c r="O94" s="80"/>
      <c r="P94" s="80"/>
      <c r="Q94" s="80"/>
      <c r="R94" s="80"/>
      <c r="S94" s="80"/>
      <c r="T94" s="80"/>
      <c r="U94" s="70"/>
      <c r="V94" s="70"/>
      <c r="W94" s="37" t="str">
        <f t="shared" si="19"/>
        <v/>
      </c>
      <c r="X94" s="38"/>
      <c r="Y94" s="70"/>
      <c r="Z94" s="37"/>
      <c r="AA94" s="57"/>
      <c r="AB94" s="81"/>
      <c r="AC94" s="81"/>
      <c r="AD94" s="81"/>
      <c r="AE94" s="81"/>
      <c r="AF94" s="81"/>
      <c r="AG94" s="81"/>
      <c r="AH94" s="81"/>
      <c r="AI94" s="81"/>
    </row>
    <row r="95" spans="1:35" ht="15.75" thickBot="1" x14ac:dyDescent="0.3">
      <c r="A95" s="15">
        <v>83</v>
      </c>
      <c r="B95" s="121"/>
      <c r="C95" s="84"/>
      <c r="D95" s="84"/>
      <c r="E95" s="85"/>
      <c r="F95" s="86" t="e">
        <f t="shared" si="10"/>
        <v>#N/A</v>
      </c>
      <c r="G95" s="86" t="e">
        <f t="shared" si="11"/>
        <v>#N/A</v>
      </c>
      <c r="H95" s="86" t="e">
        <f t="shared" si="12"/>
        <v>#N/A</v>
      </c>
      <c r="I95" s="87" t="e">
        <f t="shared" si="13"/>
        <v>#N/A</v>
      </c>
      <c r="J95" s="86" t="e">
        <f t="shared" si="14"/>
        <v>#N/A</v>
      </c>
      <c r="K95" s="86" t="e">
        <f t="shared" si="15"/>
        <v>#N/A</v>
      </c>
      <c r="L95" s="86" t="e">
        <f t="shared" si="16"/>
        <v>#N/A</v>
      </c>
      <c r="M95" s="87" t="e">
        <f t="shared" si="17"/>
        <v>#N/A</v>
      </c>
      <c r="N95" s="15" t="str">
        <f t="shared" si="18"/>
        <v/>
      </c>
      <c r="O95" s="80"/>
      <c r="P95" s="80"/>
      <c r="Q95" s="80"/>
      <c r="R95" s="80"/>
      <c r="S95" s="80"/>
      <c r="T95" s="80"/>
      <c r="U95" s="70"/>
      <c r="V95" s="70"/>
      <c r="W95" s="37" t="str">
        <f t="shared" si="19"/>
        <v/>
      </c>
      <c r="X95" s="38"/>
      <c r="Y95" s="70"/>
      <c r="Z95" s="37"/>
      <c r="AA95" s="57"/>
      <c r="AB95" s="81"/>
      <c r="AC95" s="81"/>
      <c r="AD95" s="81"/>
      <c r="AE95" s="81"/>
      <c r="AF95" s="81"/>
      <c r="AG95" s="81"/>
      <c r="AH95" s="81"/>
      <c r="AI95" s="81"/>
    </row>
    <row r="96" spans="1:35" ht="15.75" thickBot="1" x14ac:dyDescent="0.3">
      <c r="A96" s="15">
        <v>84</v>
      </c>
      <c r="B96" s="121"/>
      <c r="C96" s="84"/>
      <c r="D96" s="84"/>
      <c r="E96" s="85"/>
      <c r="F96" s="86" t="e">
        <f t="shared" si="10"/>
        <v>#N/A</v>
      </c>
      <c r="G96" s="86" t="e">
        <f t="shared" si="11"/>
        <v>#N/A</v>
      </c>
      <c r="H96" s="86" t="e">
        <f t="shared" si="12"/>
        <v>#N/A</v>
      </c>
      <c r="I96" s="87" t="e">
        <f t="shared" si="13"/>
        <v>#N/A</v>
      </c>
      <c r="J96" s="86" t="e">
        <f t="shared" si="14"/>
        <v>#N/A</v>
      </c>
      <c r="K96" s="86" t="e">
        <f t="shared" si="15"/>
        <v>#N/A</v>
      </c>
      <c r="L96" s="86" t="e">
        <f t="shared" si="16"/>
        <v>#N/A</v>
      </c>
      <c r="M96" s="87" t="e">
        <f t="shared" si="17"/>
        <v>#N/A</v>
      </c>
      <c r="N96" s="15" t="str">
        <f t="shared" si="18"/>
        <v/>
      </c>
      <c r="O96" s="80"/>
      <c r="P96" s="80"/>
      <c r="Q96" s="80"/>
      <c r="R96" s="80"/>
      <c r="S96" s="80"/>
      <c r="T96" s="80"/>
      <c r="U96" s="70"/>
      <c r="V96" s="70"/>
      <c r="W96" s="37" t="str">
        <f t="shared" si="19"/>
        <v/>
      </c>
      <c r="X96" s="38"/>
      <c r="Y96" s="70"/>
      <c r="Z96" s="37"/>
      <c r="AA96" s="57"/>
      <c r="AB96" s="81"/>
      <c r="AC96" s="81"/>
      <c r="AD96" s="81"/>
      <c r="AE96" s="81"/>
      <c r="AF96" s="81"/>
      <c r="AG96" s="81"/>
      <c r="AH96" s="81"/>
      <c r="AI96" s="81"/>
    </row>
    <row r="97" spans="1:35" ht="15.75" thickBot="1" x14ac:dyDescent="0.3">
      <c r="A97" s="15">
        <v>85</v>
      </c>
      <c r="B97" s="121"/>
      <c r="C97" s="84"/>
      <c r="D97" s="84"/>
      <c r="E97" s="85"/>
      <c r="F97" s="86" t="e">
        <f t="shared" si="10"/>
        <v>#N/A</v>
      </c>
      <c r="G97" s="86" t="e">
        <f t="shared" si="11"/>
        <v>#N/A</v>
      </c>
      <c r="H97" s="86" t="e">
        <f t="shared" si="12"/>
        <v>#N/A</v>
      </c>
      <c r="I97" s="87" t="e">
        <f t="shared" si="13"/>
        <v>#N/A</v>
      </c>
      <c r="J97" s="86" t="e">
        <f t="shared" si="14"/>
        <v>#N/A</v>
      </c>
      <c r="K97" s="86" t="e">
        <f t="shared" si="15"/>
        <v>#N/A</v>
      </c>
      <c r="L97" s="86" t="e">
        <f t="shared" si="16"/>
        <v>#N/A</v>
      </c>
      <c r="M97" s="87" t="e">
        <f t="shared" si="17"/>
        <v>#N/A</v>
      </c>
      <c r="N97" s="15" t="str">
        <f t="shared" si="18"/>
        <v/>
      </c>
      <c r="O97" s="80"/>
      <c r="P97" s="80"/>
      <c r="Q97" s="80"/>
      <c r="R97" s="80"/>
      <c r="S97" s="80"/>
      <c r="T97" s="80"/>
      <c r="U97" s="70"/>
      <c r="V97" s="70"/>
      <c r="W97" s="37" t="str">
        <f t="shared" si="19"/>
        <v/>
      </c>
      <c r="X97" s="38"/>
      <c r="Y97" s="70"/>
      <c r="Z97" s="37"/>
      <c r="AA97" s="57"/>
      <c r="AB97" s="81"/>
      <c r="AC97" s="81"/>
      <c r="AD97" s="81"/>
      <c r="AE97" s="81"/>
      <c r="AF97" s="81"/>
      <c r="AG97" s="81"/>
      <c r="AH97" s="81"/>
      <c r="AI97" s="81"/>
    </row>
    <row r="98" spans="1:35" ht="15.75" thickBot="1" x14ac:dyDescent="0.3">
      <c r="A98" s="15">
        <v>86</v>
      </c>
      <c r="B98" s="121"/>
      <c r="C98" s="84"/>
      <c r="D98" s="84"/>
      <c r="E98" s="85"/>
      <c r="F98" s="86" t="e">
        <f t="shared" si="10"/>
        <v>#N/A</v>
      </c>
      <c r="G98" s="86" t="e">
        <f t="shared" si="11"/>
        <v>#N/A</v>
      </c>
      <c r="H98" s="86" t="e">
        <f t="shared" si="12"/>
        <v>#N/A</v>
      </c>
      <c r="I98" s="87" t="e">
        <f t="shared" si="13"/>
        <v>#N/A</v>
      </c>
      <c r="J98" s="86" t="e">
        <f t="shared" si="14"/>
        <v>#N/A</v>
      </c>
      <c r="K98" s="86" t="e">
        <f t="shared" si="15"/>
        <v>#N/A</v>
      </c>
      <c r="L98" s="86" t="e">
        <f t="shared" si="16"/>
        <v>#N/A</v>
      </c>
      <c r="M98" s="87" t="e">
        <f t="shared" si="17"/>
        <v>#N/A</v>
      </c>
      <c r="N98" s="15" t="str">
        <f t="shared" si="18"/>
        <v/>
      </c>
      <c r="O98" s="80"/>
      <c r="P98" s="80"/>
      <c r="Q98" s="80"/>
      <c r="R98" s="80"/>
      <c r="S98" s="80"/>
      <c r="T98" s="80"/>
      <c r="U98" s="70"/>
      <c r="V98" s="70"/>
      <c r="W98" s="37" t="str">
        <f t="shared" si="19"/>
        <v/>
      </c>
      <c r="X98" s="38"/>
      <c r="Y98" s="70"/>
      <c r="Z98" s="37"/>
      <c r="AA98" s="57"/>
      <c r="AB98" s="81"/>
      <c r="AC98" s="81"/>
      <c r="AD98" s="81"/>
      <c r="AE98" s="81"/>
      <c r="AF98" s="81"/>
      <c r="AG98" s="81"/>
      <c r="AH98" s="81"/>
      <c r="AI98" s="81"/>
    </row>
    <row r="99" spans="1:35" ht="15.75" thickBot="1" x14ac:dyDescent="0.3">
      <c r="A99" s="15">
        <v>87</v>
      </c>
      <c r="B99" s="121"/>
      <c r="C99" s="84"/>
      <c r="D99" s="84"/>
      <c r="E99" s="85"/>
      <c r="F99" s="86" t="e">
        <f t="shared" si="10"/>
        <v>#N/A</v>
      </c>
      <c r="G99" s="86" t="e">
        <f t="shared" si="11"/>
        <v>#N/A</v>
      </c>
      <c r="H99" s="86" t="e">
        <f t="shared" si="12"/>
        <v>#N/A</v>
      </c>
      <c r="I99" s="87" t="e">
        <f t="shared" si="13"/>
        <v>#N/A</v>
      </c>
      <c r="J99" s="86" t="e">
        <f t="shared" si="14"/>
        <v>#N/A</v>
      </c>
      <c r="K99" s="86" t="e">
        <f t="shared" si="15"/>
        <v>#N/A</v>
      </c>
      <c r="L99" s="86" t="e">
        <f t="shared" si="16"/>
        <v>#N/A</v>
      </c>
      <c r="M99" s="87" t="e">
        <f t="shared" si="17"/>
        <v>#N/A</v>
      </c>
      <c r="N99" s="15" t="str">
        <f t="shared" si="18"/>
        <v/>
      </c>
      <c r="O99" s="80"/>
      <c r="P99" s="80"/>
      <c r="Q99" s="80"/>
      <c r="R99" s="80"/>
      <c r="S99" s="80"/>
      <c r="T99" s="80"/>
      <c r="U99" s="70"/>
      <c r="V99" s="70"/>
      <c r="W99" s="37" t="str">
        <f t="shared" si="19"/>
        <v/>
      </c>
      <c r="X99" s="38"/>
      <c r="Y99" s="70"/>
      <c r="Z99" s="37"/>
      <c r="AA99" s="57"/>
      <c r="AB99" s="81"/>
      <c r="AC99" s="81"/>
      <c r="AD99" s="81"/>
      <c r="AE99" s="81"/>
      <c r="AF99" s="81"/>
      <c r="AG99" s="81"/>
      <c r="AH99" s="81"/>
      <c r="AI99" s="81"/>
    </row>
    <row r="100" spans="1:35" ht="15.75" thickBot="1" x14ac:dyDescent="0.3">
      <c r="A100" s="15">
        <v>88</v>
      </c>
      <c r="B100" s="121"/>
      <c r="C100" s="84"/>
      <c r="D100" s="84"/>
      <c r="E100" s="85"/>
      <c r="F100" s="86" t="e">
        <f t="shared" si="10"/>
        <v>#N/A</v>
      </c>
      <c r="G100" s="86" t="e">
        <f t="shared" si="11"/>
        <v>#N/A</v>
      </c>
      <c r="H100" s="86" t="e">
        <f t="shared" si="12"/>
        <v>#N/A</v>
      </c>
      <c r="I100" s="87" t="e">
        <f t="shared" si="13"/>
        <v>#N/A</v>
      </c>
      <c r="J100" s="86" t="e">
        <f t="shared" si="14"/>
        <v>#N/A</v>
      </c>
      <c r="K100" s="86" t="e">
        <f t="shared" si="15"/>
        <v>#N/A</v>
      </c>
      <c r="L100" s="86" t="e">
        <f t="shared" si="16"/>
        <v>#N/A</v>
      </c>
      <c r="M100" s="87" t="e">
        <f t="shared" si="17"/>
        <v>#N/A</v>
      </c>
      <c r="N100" s="15" t="str">
        <f t="shared" si="18"/>
        <v/>
      </c>
      <c r="O100" s="80"/>
      <c r="P100" s="80"/>
      <c r="Q100" s="80"/>
      <c r="R100" s="80"/>
      <c r="S100" s="80"/>
      <c r="T100" s="80"/>
      <c r="U100" s="70"/>
      <c r="V100" s="70"/>
      <c r="W100" s="37" t="str">
        <f t="shared" si="19"/>
        <v/>
      </c>
      <c r="X100" s="38"/>
      <c r="Y100" s="70"/>
      <c r="Z100" s="37"/>
      <c r="AA100" s="57"/>
      <c r="AB100" s="81"/>
      <c r="AC100" s="81"/>
      <c r="AD100" s="81"/>
      <c r="AE100" s="81"/>
      <c r="AF100" s="81"/>
      <c r="AG100" s="81"/>
      <c r="AH100" s="81"/>
      <c r="AI100" s="81"/>
    </row>
    <row r="101" spans="1:35" ht="15.75" thickBot="1" x14ac:dyDescent="0.3">
      <c r="A101" s="15">
        <v>89</v>
      </c>
      <c r="B101" s="121"/>
      <c r="C101" s="84"/>
      <c r="D101" s="84"/>
      <c r="E101" s="85"/>
      <c r="F101" s="86" t="e">
        <f t="shared" si="10"/>
        <v>#N/A</v>
      </c>
      <c r="G101" s="86" t="e">
        <f t="shared" si="11"/>
        <v>#N/A</v>
      </c>
      <c r="H101" s="86" t="e">
        <f t="shared" si="12"/>
        <v>#N/A</v>
      </c>
      <c r="I101" s="87" t="e">
        <f t="shared" si="13"/>
        <v>#N/A</v>
      </c>
      <c r="J101" s="86" t="e">
        <f t="shared" si="14"/>
        <v>#N/A</v>
      </c>
      <c r="K101" s="86" t="e">
        <f t="shared" si="15"/>
        <v>#N/A</v>
      </c>
      <c r="L101" s="86" t="e">
        <f t="shared" si="16"/>
        <v>#N/A</v>
      </c>
      <c r="M101" s="87" t="e">
        <f t="shared" si="17"/>
        <v>#N/A</v>
      </c>
      <c r="N101" s="15" t="str">
        <f t="shared" si="18"/>
        <v/>
      </c>
      <c r="O101" s="80"/>
      <c r="P101" s="80"/>
      <c r="Q101" s="80"/>
      <c r="R101" s="80"/>
      <c r="S101" s="80"/>
      <c r="T101" s="80"/>
      <c r="U101" s="70"/>
      <c r="V101" s="70"/>
      <c r="W101" s="37" t="str">
        <f t="shared" si="19"/>
        <v/>
      </c>
      <c r="X101" s="38"/>
      <c r="Y101" s="70"/>
      <c r="Z101" s="37"/>
      <c r="AA101" s="57"/>
      <c r="AB101" s="81"/>
      <c r="AC101" s="81"/>
      <c r="AD101" s="81"/>
      <c r="AE101" s="81"/>
      <c r="AF101" s="81"/>
      <c r="AG101" s="81"/>
      <c r="AH101" s="81"/>
      <c r="AI101" s="81"/>
    </row>
    <row r="102" spans="1:35" ht="15.75" thickBot="1" x14ac:dyDescent="0.3">
      <c r="A102" s="15">
        <v>90</v>
      </c>
      <c r="B102" s="121"/>
      <c r="C102" s="84"/>
      <c r="D102" s="84"/>
      <c r="E102" s="85"/>
      <c r="F102" s="86" t="e">
        <f t="shared" si="10"/>
        <v>#N/A</v>
      </c>
      <c r="G102" s="86" t="e">
        <f t="shared" si="11"/>
        <v>#N/A</v>
      </c>
      <c r="H102" s="86" t="e">
        <f t="shared" si="12"/>
        <v>#N/A</v>
      </c>
      <c r="I102" s="87" t="e">
        <f t="shared" si="13"/>
        <v>#N/A</v>
      </c>
      <c r="J102" s="86" t="e">
        <f t="shared" si="14"/>
        <v>#N/A</v>
      </c>
      <c r="K102" s="86" t="e">
        <f t="shared" si="15"/>
        <v>#N/A</v>
      </c>
      <c r="L102" s="86" t="e">
        <f t="shared" si="16"/>
        <v>#N/A</v>
      </c>
      <c r="M102" s="87" t="e">
        <f t="shared" si="17"/>
        <v>#N/A</v>
      </c>
      <c r="N102" s="15" t="str">
        <f t="shared" si="18"/>
        <v/>
      </c>
      <c r="O102" s="80"/>
      <c r="P102" s="80"/>
      <c r="Q102" s="80"/>
      <c r="R102" s="80"/>
      <c r="S102" s="80"/>
      <c r="T102" s="80"/>
      <c r="U102" s="70"/>
      <c r="V102" s="70"/>
      <c r="W102" s="37" t="str">
        <f t="shared" si="19"/>
        <v/>
      </c>
      <c r="X102" s="38"/>
      <c r="Y102" s="70"/>
      <c r="Z102" s="37"/>
      <c r="AA102" s="57"/>
      <c r="AB102" s="81"/>
      <c r="AC102" s="81"/>
      <c r="AD102" s="81"/>
      <c r="AE102" s="81"/>
      <c r="AF102" s="81"/>
      <c r="AG102" s="81"/>
      <c r="AH102" s="81"/>
      <c r="AI102" s="81"/>
    </row>
    <row r="103" spans="1:35" ht="15.75" thickBot="1" x14ac:dyDescent="0.3">
      <c r="A103" s="15">
        <v>91</v>
      </c>
      <c r="B103" s="121"/>
      <c r="C103" s="84"/>
      <c r="D103" s="84"/>
      <c r="E103" s="85"/>
      <c r="F103" s="86" t="e">
        <f t="shared" si="10"/>
        <v>#N/A</v>
      </c>
      <c r="G103" s="86" t="e">
        <f t="shared" si="11"/>
        <v>#N/A</v>
      </c>
      <c r="H103" s="86" t="e">
        <f t="shared" si="12"/>
        <v>#N/A</v>
      </c>
      <c r="I103" s="87" t="e">
        <f t="shared" si="13"/>
        <v>#N/A</v>
      </c>
      <c r="J103" s="86" t="e">
        <f t="shared" si="14"/>
        <v>#N/A</v>
      </c>
      <c r="K103" s="86" t="e">
        <f t="shared" si="15"/>
        <v>#N/A</v>
      </c>
      <c r="L103" s="86" t="e">
        <f t="shared" si="16"/>
        <v>#N/A</v>
      </c>
      <c r="M103" s="87" t="e">
        <f t="shared" si="17"/>
        <v>#N/A</v>
      </c>
      <c r="N103" s="15" t="str">
        <f t="shared" si="18"/>
        <v/>
      </c>
      <c r="O103" s="80"/>
      <c r="P103" s="80"/>
      <c r="Q103" s="80"/>
      <c r="R103" s="80"/>
      <c r="S103" s="80"/>
      <c r="T103" s="80"/>
      <c r="U103" s="70"/>
      <c r="V103" s="70"/>
      <c r="W103" s="37" t="str">
        <f t="shared" si="19"/>
        <v/>
      </c>
      <c r="X103" s="38"/>
      <c r="Y103" s="70"/>
      <c r="Z103" s="37"/>
      <c r="AA103" s="57"/>
      <c r="AB103" s="81"/>
      <c r="AC103" s="81"/>
      <c r="AD103" s="81"/>
      <c r="AE103" s="81"/>
      <c r="AF103" s="81"/>
      <c r="AG103" s="81"/>
      <c r="AH103" s="81"/>
      <c r="AI103" s="81"/>
    </row>
    <row r="104" spans="1:35" ht="15.75" thickBot="1" x14ac:dyDescent="0.3">
      <c r="A104" s="15">
        <v>92</v>
      </c>
      <c r="B104" s="121"/>
      <c r="C104" s="84"/>
      <c r="D104" s="84"/>
      <c r="E104" s="85"/>
      <c r="F104" s="86" t="e">
        <f t="shared" si="10"/>
        <v>#N/A</v>
      </c>
      <c r="G104" s="86" t="e">
        <f t="shared" si="11"/>
        <v>#N/A</v>
      </c>
      <c r="H104" s="86" t="e">
        <f t="shared" si="12"/>
        <v>#N/A</v>
      </c>
      <c r="I104" s="87" t="e">
        <f t="shared" si="13"/>
        <v>#N/A</v>
      </c>
      <c r="J104" s="86" t="e">
        <f t="shared" si="14"/>
        <v>#N/A</v>
      </c>
      <c r="K104" s="86" t="e">
        <f t="shared" si="15"/>
        <v>#N/A</v>
      </c>
      <c r="L104" s="86" t="e">
        <f t="shared" si="16"/>
        <v>#N/A</v>
      </c>
      <c r="M104" s="87" t="e">
        <f t="shared" si="17"/>
        <v>#N/A</v>
      </c>
      <c r="N104" s="15" t="str">
        <f t="shared" si="18"/>
        <v/>
      </c>
      <c r="O104" s="80"/>
      <c r="P104" s="80"/>
      <c r="Q104" s="80"/>
      <c r="R104" s="80"/>
      <c r="S104" s="80"/>
      <c r="T104" s="80"/>
      <c r="U104" s="70"/>
      <c r="V104" s="70"/>
      <c r="W104" s="37" t="str">
        <f t="shared" si="19"/>
        <v/>
      </c>
      <c r="X104" s="38"/>
      <c r="Y104" s="70"/>
      <c r="Z104" s="37"/>
      <c r="AA104" s="57"/>
      <c r="AB104" s="81"/>
      <c r="AC104" s="81"/>
      <c r="AD104" s="81"/>
      <c r="AE104" s="81"/>
      <c r="AF104" s="81"/>
      <c r="AG104" s="81"/>
      <c r="AH104" s="81"/>
      <c r="AI104" s="81"/>
    </row>
    <row r="105" spans="1:35" ht="15.75" thickBot="1" x14ac:dyDescent="0.3">
      <c r="A105" s="15">
        <v>93</v>
      </c>
      <c r="B105" s="121"/>
      <c r="C105" s="84"/>
      <c r="D105" s="84"/>
      <c r="E105" s="85"/>
      <c r="F105" s="86" t="e">
        <f t="shared" si="10"/>
        <v>#N/A</v>
      </c>
      <c r="G105" s="86" t="e">
        <f t="shared" si="11"/>
        <v>#N/A</v>
      </c>
      <c r="H105" s="86" t="e">
        <f t="shared" si="12"/>
        <v>#N/A</v>
      </c>
      <c r="I105" s="87" t="e">
        <f t="shared" si="13"/>
        <v>#N/A</v>
      </c>
      <c r="J105" s="86" t="e">
        <f t="shared" si="14"/>
        <v>#N/A</v>
      </c>
      <c r="K105" s="86" t="e">
        <f t="shared" si="15"/>
        <v>#N/A</v>
      </c>
      <c r="L105" s="86" t="e">
        <f t="shared" si="16"/>
        <v>#N/A</v>
      </c>
      <c r="M105" s="87" t="e">
        <f t="shared" si="17"/>
        <v>#N/A</v>
      </c>
      <c r="N105" s="15" t="str">
        <f t="shared" si="18"/>
        <v/>
      </c>
      <c r="O105" s="80"/>
      <c r="P105" s="80"/>
      <c r="Q105" s="80"/>
      <c r="R105" s="80"/>
      <c r="S105" s="80"/>
      <c r="T105" s="80"/>
      <c r="U105" s="70"/>
      <c r="V105" s="70"/>
      <c r="W105" s="37" t="str">
        <f t="shared" si="19"/>
        <v/>
      </c>
      <c r="X105" s="38"/>
      <c r="Y105" s="70"/>
      <c r="Z105" s="37"/>
      <c r="AA105" s="57"/>
      <c r="AB105" s="81"/>
      <c r="AC105" s="81"/>
      <c r="AD105" s="81"/>
      <c r="AE105" s="81"/>
      <c r="AF105" s="81"/>
      <c r="AG105" s="81"/>
      <c r="AH105" s="81"/>
      <c r="AI105" s="81"/>
    </row>
    <row r="106" spans="1:35" ht="15.75" thickBot="1" x14ac:dyDescent="0.3">
      <c r="A106" s="15">
        <v>94</v>
      </c>
      <c r="B106" s="121"/>
      <c r="C106" s="84"/>
      <c r="D106" s="84"/>
      <c r="E106" s="85"/>
      <c r="F106" s="86" t="e">
        <f t="shared" si="10"/>
        <v>#N/A</v>
      </c>
      <c r="G106" s="86" t="e">
        <f t="shared" si="11"/>
        <v>#N/A</v>
      </c>
      <c r="H106" s="86" t="e">
        <f t="shared" si="12"/>
        <v>#N/A</v>
      </c>
      <c r="I106" s="87" t="e">
        <f t="shared" si="13"/>
        <v>#N/A</v>
      </c>
      <c r="J106" s="86" t="e">
        <f t="shared" si="14"/>
        <v>#N/A</v>
      </c>
      <c r="K106" s="86" t="e">
        <f t="shared" si="15"/>
        <v>#N/A</v>
      </c>
      <c r="L106" s="86" t="e">
        <f t="shared" si="16"/>
        <v>#N/A</v>
      </c>
      <c r="M106" s="87" t="e">
        <f t="shared" si="17"/>
        <v>#N/A</v>
      </c>
      <c r="N106" s="15" t="str">
        <f t="shared" si="18"/>
        <v/>
      </c>
      <c r="O106" s="80"/>
      <c r="P106" s="80"/>
      <c r="Q106" s="80"/>
      <c r="R106" s="80"/>
      <c r="S106" s="80"/>
      <c r="T106" s="80"/>
      <c r="U106" s="70"/>
      <c r="V106" s="70"/>
      <c r="W106" s="37" t="str">
        <f t="shared" si="19"/>
        <v/>
      </c>
      <c r="X106" s="38"/>
      <c r="Y106" s="70"/>
      <c r="Z106" s="37"/>
      <c r="AA106" s="57"/>
      <c r="AB106" s="81"/>
      <c r="AC106" s="81"/>
      <c r="AD106" s="81"/>
      <c r="AE106" s="81"/>
      <c r="AF106" s="81"/>
      <c r="AG106" s="81"/>
      <c r="AH106" s="81"/>
      <c r="AI106" s="81"/>
    </row>
    <row r="107" spans="1:35" ht="15.75" thickBot="1" x14ac:dyDescent="0.3">
      <c r="A107" s="15">
        <v>95</v>
      </c>
      <c r="B107" s="121"/>
      <c r="C107" s="84"/>
      <c r="D107" s="84"/>
      <c r="E107" s="85"/>
      <c r="F107" s="86" t="e">
        <f t="shared" si="10"/>
        <v>#N/A</v>
      </c>
      <c r="G107" s="86" t="e">
        <f t="shared" si="11"/>
        <v>#N/A</v>
      </c>
      <c r="H107" s="86" t="e">
        <f t="shared" si="12"/>
        <v>#N/A</v>
      </c>
      <c r="I107" s="87" t="e">
        <f t="shared" si="13"/>
        <v>#N/A</v>
      </c>
      <c r="J107" s="86" t="e">
        <f t="shared" si="14"/>
        <v>#N/A</v>
      </c>
      <c r="K107" s="86" t="e">
        <f t="shared" si="15"/>
        <v>#N/A</v>
      </c>
      <c r="L107" s="86" t="e">
        <f t="shared" si="16"/>
        <v>#N/A</v>
      </c>
      <c r="M107" s="87" t="e">
        <f t="shared" si="17"/>
        <v>#N/A</v>
      </c>
      <c r="N107" s="15" t="str">
        <f t="shared" si="18"/>
        <v/>
      </c>
      <c r="O107" s="80"/>
      <c r="P107" s="80"/>
      <c r="Q107" s="80"/>
      <c r="R107" s="80"/>
      <c r="S107" s="80"/>
      <c r="T107" s="80"/>
      <c r="U107" s="70"/>
      <c r="V107" s="70"/>
      <c r="W107" s="37" t="str">
        <f t="shared" si="19"/>
        <v/>
      </c>
      <c r="X107" s="38"/>
      <c r="Y107" s="70"/>
      <c r="Z107" s="37"/>
      <c r="AA107" s="57"/>
      <c r="AB107" s="81"/>
      <c r="AC107" s="81"/>
      <c r="AD107" s="81"/>
      <c r="AE107" s="81"/>
      <c r="AF107" s="81"/>
      <c r="AG107" s="81"/>
      <c r="AH107" s="81"/>
      <c r="AI107" s="81"/>
    </row>
    <row r="108" spans="1:35" ht="15.75" thickBot="1" x14ac:dyDescent="0.3">
      <c r="A108" s="15">
        <v>96</v>
      </c>
      <c r="B108" s="121"/>
      <c r="C108" s="84"/>
      <c r="D108" s="84"/>
      <c r="E108" s="85"/>
      <c r="F108" s="86" t="e">
        <f t="shared" si="10"/>
        <v>#N/A</v>
      </c>
      <c r="G108" s="86" t="e">
        <f t="shared" si="11"/>
        <v>#N/A</v>
      </c>
      <c r="H108" s="86" t="e">
        <f t="shared" si="12"/>
        <v>#N/A</v>
      </c>
      <c r="I108" s="87" t="e">
        <f t="shared" si="13"/>
        <v>#N/A</v>
      </c>
      <c r="J108" s="86" t="e">
        <f t="shared" si="14"/>
        <v>#N/A</v>
      </c>
      <c r="K108" s="86" t="e">
        <f t="shared" si="15"/>
        <v>#N/A</v>
      </c>
      <c r="L108" s="86" t="e">
        <f t="shared" si="16"/>
        <v>#N/A</v>
      </c>
      <c r="M108" s="87" t="e">
        <f t="shared" si="17"/>
        <v>#N/A</v>
      </c>
      <c r="N108" s="15" t="str">
        <f t="shared" si="18"/>
        <v/>
      </c>
      <c r="O108" s="80"/>
      <c r="P108" s="80"/>
      <c r="Q108" s="80"/>
      <c r="R108" s="80"/>
      <c r="S108" s="80"/>
      <c r="T108" s="80"/>
      <c r="U108" s="70"/>
      <c r="V108" s="70"/>
      <c r="W108" s="37" t="str">
        <f t="shared" si="19"/>
        <v/>
      </c>
      <c r="X108" s="38"/>
      <c r="Y108" s="70"/>
      <c r="Z108" s="37"/>
      <c r="AA108" s="57"/>
      <c r="AB108" s="81"/>
      <c r="AC108" s="81"/>
      <c r="AD108" s="81"/>
      <c r="AE108" s="81"/>
      <c r="AF108" s="81"/>
      <c r="AG108" s="81"/>
      <c r="AH108" s="81"/>
      <c r="AI108" s="81"/>
    </row>
    <row r="109" spans="1:35" ht="15.75" thickBot="1" x14ac:dyDescent="0.3">
      <c r="A109" s="15">
        <v>97</v>
      </c>
      <c r="B109" s="121"/>
      <c r="C109" s="84"/>
      <c r="D109" s="84"/>
      <c r="E109" s="85"/>
      <c r="F109" s="86" t="e">
        <f t="shared" si="10"/>
        <v>#N/A</v>
      </c>
      <c r="G109" s="86" t="e">
        <f t="shared" si="11"/>
        <v>#N/A</v>
      </c>
      <c r="H109" s="86" t="e">
        <f t="shared" si="12"/>
        <v>#N/A</v>
      </c>
      <c r="I109" s="87" t="e">
        <f t="shared" si="13"/>
        <v>#N/A</v>
      </c>
      <c r="J109" s="86" t="e">
        <f t="shared" si="14"/>
        <v>#N/A</v>
      </c>
      <c r="K109" s="86" t="e">
        <f t="shared" si="15"/>
        <v>#N/A</v>
      </c>
      <c r="L109" s="86" t="e">
        <f t="shared" si="16"/>
        <v>#N/A</v>
      </c>
      <c r="M109" s="87" t="e">
        <f t="shared" si="17"/>
        <v>#N/A</v>
      </c>
      <c r="N109" s="15" t="str">
        <f t="shared" si="18"/>
        <v/>
      </c>
      <c r="O109" s="80"/>
      <c r="P109" s="80"/>
      <c r="Q109" s="80"/>
      <c r="R109" s="80"/>
      <c r="S109" s="80"/>
      <c r="T109" s="80"/>
      <c r="U109" s="70"/>
      <c r="V109" s="70"/>
      <c r="W109" s="37" t="str">
        <f t="shared" si="19"/>
        <v/>
      </c>
      <c r="X109" s="38"/>
      <c r="Y109" s="70"/>
      <c r="Z109" s="37"/>
      <c r="AA109" s="57"/>
      <c r="AB109" s="81"/>
      <c r="AC109" s="81"/>
      <c r="AD109" s="81"/>
      <c r="AE109" s="81"/>
      <c r="AF109" s="81"/>
      <c r="AG109" s="81"/>
      <c r="AH109" s="81"/>
      <c r="AI109" s="81"/>
    </row>
    <row r="110" spans="1:35" ht="15.75" thickBot="1" x14ac:dyDescent="0.3">
      <c r="A110" s="15">
        <v>98</v>
      </c>
      <c r="B110" s="121"/>
      <c r="C110" s="84"/>
      <c r="D110" s="84"/>
      <c r="E110" s="85"/>
      <c r="F110" s="86" t="e">
        <f t="shared" si="10"/>
        <v>#N/A</v>
      </c>
      <c r="G110" s="86" t="e">
        <f t="shared" si="11"/>
        <v>#N/A</v>
      </c>
      <c r="H110" s="86" t="e">
        <f t="shared" si="12"/>
        <v>#N/A</v>
      </c>
      <c r="I110" s="87" t="e">
        <f t="shared" si="13"/>
        <v>#N/A</v>
      </c>
      <c r="J110" s="86" t="e">
        <f t="shared" si="14"/>
        <v>#N/A</v>
      </c>
      <c r="K110" s="86" t="e">
        <f t="shared" si="15"/>
        <v>#N/A</v>
      </c>
      <c r="L110" s="86" t="e">
        <f t="shared" si="16"/>
        <v>#N/A</v>
      </c>
      <c r="M110" s="87" t="e">
        <f t="shared" si="17"/>
        <v>#N/A</v>
      </c>
      <c r="N110" s="15" t="str">
        <f t="shared" si="18"/>
        <v/>
      </c>
      <c r="O110" s="80"/>
      <c r="P110" s="71"/>
      <c r="Q110" s="71"/>
      <c r="R110" s="71"/>
      <c r="S110" s="71"/>
      <c r="T110" s="71"/>
      <c r="U110" s="38"/>
      <c r="V110" s="38"/>
      <c r="W110" s="37" t="str">
        <f t="shared" si="19"/>
        <v/>
      </c>
      <c r="X110" s="38"/>
      <c r="Y110" s="38"/>
      <c r="Z110" s="37"/>
      <c r="AA110" s="57"/>
    </row>
    <row r="111" spans="1:35" ht="15.75" thickBot="1" x14ac:dyDescent="0.3">
      <c r="A111" s="15">
        <v>99</v>
      </c>
      <c r="B111" s="121"/>
      <c r="C111" s="84"/>
      <c r="D111" s="84"/>
      <c r="E111" s="85"/>
      <c r="F111" s="86" t="e">
        <f t="shared" si="10"/>
        <v>#N/A</v>
      </c>
      <c r="G111" s="86" t="e">
        <f t="shared" si="11"/>
        <v>#N/A</v>
      </c>
      <c r="H111" s="86" t="e">
        <f t="shared" si="12"/>
        <v>#N/A</v>
      </c>
      <c r="I111" s="87" t="e">
        <f t="shared" si="13"/>
        <v>#N/A</v>
      </c>
      <c r="J111" s="86" t="e">
        <f t="shared" si="14"/>
        <v>#N/A</v>
      </c>
      <c r="K111" s="86" t="e">
        <f t="shared" si="15"/>
        <v>#N/A</v>
      </c>
      <c r="L111" s="86" t="e">
        <f t="shared" si="16"/>
        <v>#N/A</v>
      </c>
      <c r="M111" s="87" t="e">
        <f t="shared" si="17"/>
        <v>#N/A</v>
      </c>
      <c r="N111" s="15" t="str">
        <f t="shared" si="18"/>
        <v/>
      </c>
      <c r="O111" s="80"/>
      <c r="P111" s="9"/>
      <c r="Q111" s="9"/>
      <c r="R111" s="9"/>
      <c r="S111" s="71"/>
      <c r="T111" s="71"/>
      <c r="U111" s="38"/>
      <c r="V111" s="38"/>
      <c r="W111" s="37" t="str">
        <f t="shared" si="19"/>
        <v/>
      </c>
      <c r="X111" s="38"/>
      <c r="Y111" s="38"/>
      <c r="Z111" s="37"/>
      <c r="AA111" s="57"/>
    </row>
    <row r="112" spans="1:35" ht="15.75" thickBot="1" x14ac:dyDescent="0.3">
      <c r="A112" s="15">
        <v>100</v>
      </c>
      <c r="B112" s="121"/>
      <c r="C112" s="84"/>
      <c r="D112" s="84"/>
      <c r="E112" s="172"/>
      <c r="F112" s="86" t="e">
        <f t="shared" si="10"/>
        <v>#N/A</v>
      </c>
      <c r="G112" s="86" t="e">
        <f t="shared" si="11"/>
        <v>#N/A</v>
      </c>
      <c r="H112" s="86" t="e">
        <f t="shared" si="12"/>
        <v>#N/A</v>
      </c>
      <c r="I112" s="87" t="e">
        <f t="shared" si="13"/>
        <v>#N/A</v>
      </c>
      <c r="J112" s="86" t="e">
        <f t="shared" si="14"/>
        <v>#N/A</v>
      </c>
      <c r="K112" s="86" t="e">
        <f t="shared" si="15"/>
        <v>#N/A</v>
      </c>
      <c r="L112" s="86" t="e">
        <f t="shared" si="16"/>
        <v>#N/A</v>
      </c>
      <c r="M112" s="87" t="e">
        <f t="shared" si="17"/>
        <v>#N/A</v>
      </c>
      <c r="N112" s="15" t="str">
        <f t="shared" si="18"/>
        <v/>
      </c>
      <c r="O112" s="80"/>
      <c r="P112" s="9"/>
      <c r="Q112" s="9"/>
      <c r="R112" s="9"/>
      <c r="S112" s="71"/>
      <c r="T112" s="71"/>
      <c r="U112" s="50"/>
      <c r="V112" s="50"/>
      <c r="W112" s="37" t="str">
        <f t="shared" si="19"/>
        <v/>
      </c>
      <c r="X112" s="50"/>
      <c r="Y112" s="50"/>
      <c r="Z112" s="37"/>
      <c r="AA112" s="57"/>
    </row>
    <row r="113" spans="1:26" x14ac:dyDescent="0.25">
      <c r="A113" s="71"/>
      <c r="B113" s="71"/>
      <c r="C113" s="71"/>
      <c r="D113" s="71"/>
      <c r="E113" s="71"/>
      <c r="F113" s="71"/>
      <c r="G113" s="71"/>
      <c r="H113" s="71"/>
      <c r="I113" s="71"/>
      <c r="J113" s="71"/>
      <c r="K113" s="71"/>
      <c r="L113" s="71"/>
      <c r="M113" s="71"/>
      <c r="N113" s="80"/>
      <c r="O113" s="71"/>
      <c r="P113" s="71"/>
      <c r="Q113" s="71"/>
      <c r="R113" s="71"/>
      <c r="S113" s="71"/>
      <c r="T113" s="71"/>
      <c r="U113" s="71"/>
      <c r="V113" s="50"/>
      <c r="W113" s="50"/>
      <c r="X113" s="71"/>
      <c r="Y113" s="50"/>
      <c r="Z113" s="71"/>
    </row>
    <row r="114" spans="1:26" x14ac:dyDescent="0.25">
      <c r="N114" s="81"/>
    </row>
    <row r="115" spans="1:26" x14ac:dyDescent="0.25">
      <c r="N115" s="81"/>
    </row>
    <row r="116" spans="1:26" x14ac:dyDescent="0.25">
      <c r="N116" s="81"/>
    </row>
    <row r="117" spans="1:26" x14ac:dyDescent="0.25">
      <c r="N117" s="81"/>
    </row>
    <row r="118" spans="1:26" x14ac:dyDescent="0.25">
      <c r="N118" s="81"/>
    </row>
    <row r="119" spans="1:26" x14ac:dyDescent="0.25">
      <c r="N119" s="81"/>
    </row>
    <row r="120" spans="1:26" x14ac:dyDescent="0.25">
      <c r="N120" s="81"/>
    </row>
    <row r="121" spans="1:26" x14ac:dyDescent="0.25">
      <c r="N121" s="81"/>
    </row>
    <row r="122" spans="1:26" x14ac:dyDescent="0.25">
      <c r="N122" s="81"/>
    </row>
    <row r="123" spans="1:26" x14ac:dyDescent="0.25">
      <c r="N123" s="81"/>
    </row>
    <row r="124" spans="1:26" x14ac:dyDescent="0.25">
      <c r="N124" s="81"/>
    </row>
    <row r="125" spans="1:26" x14ac:dyDescent="0.25">
      <c r="N125" s="81"/>
    </row>
    <row r="126" spans="1:26" x14ac:dyDescent="0.25">
      <c r="N126" s="81"/>
    </row>
    <row r="127" spans="1:26" x14ac:dyDescent="0.25">
      <c r="N127" s="81"/>
    </row>
    <row r="128" spans="1:26" x14ac:dyDescent="0.25">
      <c r="N128" s="81"/>
    </row>
    <row r="129" spans="14:14" x14ac:dyDescent="0.25">
      <c r="N129" s="81"/>
    </row>
    <row r="130" spans="14:14" x14ac:dyDescent="0.25">
      <c r="N130" s="81"/>
    </row>
    <row r="131" spans="14:14" x14ac:dyDescent="0.25">
      <c r="N131" s="81"/>
    </row>
    <row r="132" spans="14:14" x14ac:dyDescent="0.25">
      <c r="N132" s="81"/>
    </row>
    <row r="133" spans="14:14" x14ac:dyDescent="0.25">
      <c r="N133" s="81"/>
    </row>
    <row r="135" spans="14:14" x14ac:dyDescent="0.25">
      <c r="N135" s="135"/>
    </row>
    <row r="136" spans="14:14" x14ac:dyDescent="0.25">
      <c r="N136" s="135"/>
    </row>
  </sheetData>
  <sheetProtection algorithmName="SHA-512" hashValue="ih/Irg9cdOeEp4g32ludcbZy8QIDzhjbyhwMMAgAHMV/N2dbJ+rpzBNsBcyM5S878QoEZAyuZJOF3goA3VDDhQ==" saltValue="hSYmzUfWhkALhibEjNzf7w==" spinCount="100000" sheet="1" scenarios="1" formatCells="0"/>
  <mergeCells count="7">
    <mergeCell ref="O56:P56"/>
    <mergeCell ref="C7:D7"/>
    <mergeCell ref="C8:D8"/>
    <mergeCell ref="O8:P8"/>
    <mergeCell ref="Q8:R8"/>
    <mergeCell ref="F11:I11"/>
    <mergeCell ref="J11:M11"/>
  </mergeCells>
  <conditionalFormatting sqref="J16">
    <cfRule type="cellIs" dxfId="4387" priority="404" stopIfTrue="1" operator="greaterThan">
      <formula>$M$16</formula>
    </cfRule>
  </conditionalFormatting>
  <conditionalFormatting sqref="J14">
    <cfRule type="cellIs" dxfId="4386" priority="402" stopIfTrue="1" operator="lessThan">
      <formula>$L$14</formula>
    </cfRule>
    <cfRule type="cellIs" dxfId="4385" priority="403" stopIfTrue="1" operator="greaterThan">
      <formula>$M$14</formula>
    </cfRule>
  </conditionalFormatting>
  <conditionalFormatting sqref="F14">
    <cfRule type="cellIs" dxfId="4384" priority="400" stopIfTrue="1" operator="greaterThan">
      <formula>$I$14</formula>
    </cfRule>
    <cfRule type="cellIs" dxfId="4383" priority="401" stopIfTrue="1" operator="lessThan">
      <formula>$H$14</formula>
    </cfRule>
  </conditionalFormatting>
  <conditionalFormatting sqref="F15">
    <cfRule type="cellIs" dxfId="4382" priority="398" stopIfTrue="1" operator="greaterThan">
      <formula>$I$15</formula>
    </cfRule>
    <cfRule type="cellIs" dxfId="4381" priority="399" stopIfTrue="1" operator="lessThan">
      <formula>$H$15</formula>
    </cfRule>
  </conditionalFormatting>
  <conditionalFormatting sqref="J15">
    <cfRule type="cellIs" dxfId="4380" priority="396" stopIfTrue="1" operator="lessThan">
      <formula>$L$15</formula>
    </cfRule>
    <cfRule type="cellIs" dxfId="4379" priority="397" operator="greaterThan">
      <formula>$M$15</formula>
    </cfRule>
  </conditionalFormatting>
  <conditionalFormatting sqref="F17">
    <cfRule type="cellIs" dxfId="4378" priority="394" stopIfTrue="1" operator="greaterThan">
      <formula>$I$17</formula>
    </cfRule>
    <cfRule type="cellIs" dxfId="4377" priority="395" stopIfTrue="1" operator="lessThan">
      <formula>$H$17</formula>
    </cfRule>
  </conditionalFormatting>
  <conditionalFormatting sqref="F18">
    <cfRule type="cellIs" dxfId="4376" priority="392" stopIfTrue="1" operator="greaterThan">
      <formula>$I$18</formula>
    </cfRule>
    <cfRule type="cellIs" dxfId="4375" priority="393" stopIfTrue="1" operator="lessThan">
      <formula>$H$18</formula>
    </cfRule>
  </conditionalFormatting>
  <conditionalFormatting sqref="F19">
    <cfRule type="cellIs" dxfId="4374" priority="390" stopIfTrue="1" operator="greaterThan">
      <formula>$I$19</formula>
    </cfRule>
    <cfRule type="cellIs" dxfId="4373" priority="391" stopIfTrue="1" operator="lessThan">
      <formula>$H$19</formula>
    </cfRule>
  </conditionalFormatting>
  <conditionalFormatting sqref="F20">
    <cfRule type="cellIs" dxfId="4372" priority="388" stopIfTrue="1" operator="greaterThan">
      <formula>$I$20</formula>
    </cfRule>
    <cfRule type="cellIs" dxfId="4371" priority="389" stopIfTrue="1" operator="lessThan">
      <formula>$H$20</formula>
    </cfRule>
  </conditionalFormatting>
  <conditionalFormatting sqref="F16">
    <cfRule type="cellIs" dxfId="4370" priority="386" stopIfTrue="1" operator="greaterThan">
      <formula>$I$16</formula>
    </cfRule>
    <cfRule type="cellIs" dxfId="4369" priority="387" stopIfTrue="1" operator="lessThan">
      <formula>$H$16</formula>
    </cfRule>
  </conditionalFormatting>
  <conditionalFormatting sqref="F112">
    <cfRule type="cellIs" dxfId="4368" priority="384" stopIfTrue="1" operator="greaterThan">
      <formula>$I$112</formula>
    </cfRule>
    <cfRule type="cellIs" dxfId="4367" priority="385" stopIfTrue="1" operator="lessThan">
      <formula>$H$112</formula>
    </cfRule>
  </conditionalFormatting>
  <conditionalFormatting sqref="F111">
    <cfRule type="cellIs" dxfId="4366" priority="382" stopIfTrue="1" operator="greaterThan">
      <formula>$I$111</formula>
    </cfRule>
    <cfRule type="cellIs" dxfId="4365" priority="383" stopIfTrue="1" operator="lessThan">
      <formula>$H$111</formula>
    </cfRule>
  </conditionalFormatting>
  <conditionalFormatting sqref="F110">
    <cfRule type="cellIs" dxfId="4364" priority="380" stopIfTrue="1" operator="greaterThan">
      <formula>$I$110</formula>
    </cfRule>
    <cfRule type="cellIs" dxfId="4363" priority="381" stopIfTrue="1" operator="lessThan">
      <formula>$H$110</formula>
    </cfRule>
  </conditionalFormatting>
  <conditionalFormatting sqref="F109">
    <cfRule type="cellIs" dxfId="4362" priority="378" stopIfTrue="1" operator="greaterThan">
      <formula>$I$109</formula>
    </cfRule>
    <cfRule type="cellIs" dxfId="4361" priority="379" stopIfTrue="1" operator="lessThan">
      <formula>$H$109</formula>
    </cfRule>
  </conditionalFormatting>
  <conditionalFormatting sqref="F108">
    <cfRule type="cellIs" dxfId="4360" priority="376" stopIfTrue="1" operator="greaterThan">
      <formula>$I$108</formula>
    </cfRule>
    <cfRule type="cellIs" dxfId="4359" priority="377" stopIfTrue="1" operator="lessThan">
      <formula>$H$108</formula>
    </cfRule>
  </conditionalFormatting>
  <conditionalFormatting sqref="F107">
    <cfRule type="cellIs" dxfId="4358" priority="374" stopIfTrue="1" operator="greaterThan">
      <formula>$I$107</formula>
    </cfRule>
    <cfRule type="cellIs" dxfId="4357" priority="375" stopIfTrue="1" operator="lessThan">
      <formula>$H$107</formula>
    </cfRule>
  </conditionalFormatting>
  <conditionalFormatting sqref="F106">
    <cfRule type="cellIs" dxfId="4356" priority="372" stopIfTrue="1" operator="greaterThan">
      <formula>$I$106</formula>
    </cfRule>
    <cfRule type="cellIs" dxfId="4355" priority="373" stopIfTrue="1" operator="lessThan">
      <formula>$H$106</formula>
    </cfRule>
  </conditionalFormatting>
  <conditionalFormatting sqref="F105">
    <cfRule type="cellIs" dxfId="4354" priority="370" stopIfTrue="1" operator="greaterThan">
      <formula>$I$105</formula>
    </cfRule>
    <cfRule type="cellIs" dxfId="4353" priority="371" stopIfTrue="1" operator="lessThan">
      <formula>$H$105</formula>
    </cfRule>
  </conditionalFormatting>
  <conditionalFormatting sqref="F104">
    <cfRule type="cellIs" dxfId="4352" priority="368" stopIfTrue="1" operator="greaterThan">
      <formula>$I$104</formula>
    </cfRule>
    <cfRule type="cellIs" dxfId="4351" priority="369" stopIfTrue="1" operator="lessThan">
      <formula>$H$104</formula>
    </cfRule>
  </conditionalFormatting>
  <conditionalFormatting sqref="F103">
    <cfRule type="cellIs" dxfId="4350" priority="366" stopIfTrue="1" operator="greaterThan">
      <formula>$I$103</formula>
    </cfRule>
    <cfRule type="cellIs" dxfId="4349" priority="367" stopIfTrue="1" operator="lessThan">
      <formula>$H$103</formula>
    </cfRule>
  </conditionalFormatting>
  <conditionalFormatting sqref="F102">
    <cfRule type="cellIs" dxfId="4348" priority="364" stopIfTrue="1" operator="greaterThan">
      <formula>$I$102</formula>
    </cfRule>
    <cfRule type="cellIs" dxfId="4347" priority="365" stopIfTrue="1" operator="lessThan">
      <formula>$H$102</formula>
    </cfRule>
  </conditionalFormatting>
  <conditionalFormatting sqref="F101">
    <cfRule type="cellIs" dxfId="4346" priority="362" stopIfTrue="1" operator="greaterThan">
      <formula>$I$101</formula>
    </cfRule>
    <cfRule type="cellIs" dxfId="4345" priority="363" stopIfTrue="1" operator="lessThan">
      <formula>$H$101</formula>
    </cfRule>
  </conditionalFormatting>
  <conditionalFormatting sqref="F100">
    <cfRule type="cellIs" dxfId="4344" priority="360" stopIfTrue="1" operator="greaterThan">
      <formula>$I$100</formula>
    </cfRule>
    <cfRule type="cellIs" dxfId="4343" priority="361" stopIfTrue="1" operator="lessThan">
      <formula>$H$100</formula>
    </cfRule>
  </conditionalFormatting>
  <conditionalFormatting sqref="F99">
    <cfRule type="cellIs" dxfId="4342" priority="358" stopIfTrue="1" operator="greaterThan">
      <formula>$I$99</formula>
    </cfRule>
    <cfRule type="cellIs" dxfId="4341" priority="359" stopIfTrue="1" operator="lessThan">
      <formula>$H$99</formula>
    </cfRule>
  </conditionalFormatting>
  <conditionalFormatting sqref="F98">
    <cfRule type="cellIs" dxfId="4340" priority="356" stopIfTrue="1" operator="greaterThan">
      <formula>$I$98</formula>
    </cfRule>
    <cfRule type="cellIs" dxfId="4339" priority="357" stopIfTrue="1" operator="lessThan">
      <formula>$H$98</formula>
    </cfRule>
  </conditionalFormatting>
  <conditionalFormatting sqref="F97">
    <cfRule type="cellIs" dxfId="4338" priority="354" stopIfTrue="1" operator="greaterThan">
      <formula>$I$97</formula>
    </cfRule>
    <cfRule type="cellIs" dxfId="4337" priority="355" stopIfTrue="1" operator="lessThan">
      <formula>$H$97</formula>
    </cfRule>
  </conditionalFormatting>
  <conditionalFormatting sqref="F96">
    <cfRule type="cellIs" dxfId="4336" priority="352" stopIfTrue="1" operator="greaterThan">
      <formula>$I$96</formula>
    </cfRule>
    <cfRule type="cellIs" dxfId="4335" priority="353" stopIfTrue="1" operator="lessThan">
      <formula>$H$96</formula>
    </cfRule>
  </conditionalFormatting>
  <conditionalFormatting sqref="F95">
    <cfRule type="cellIs" dxfId="4334" priority="350" stopIfTrue="1" operator="greaterThan">
      <formula>$I$95</formula>
    </cfRule>
    <cfRule type="cellIs" dxfId="4333" priority="351" stopIfTrue="1" operator="lessThan">
      <formula>$H$95</formula>
    </cfRule>
  </conditionalFormatting>
  <conditionalFormatting sqref="F94">
    <cfRule type="cellIs" dxfId="4332" priority="348" stopIfTrue="1" operator="greaterThan">
      <formula>$I$94</formula>
    </cfRule>
    <cfRule type="cellIs" dxfId="4331" priority="349" stopIfTrue="1" operator="lessThan">
      <formula>$H$94</formula>
    </cfRule>
  </conditionalFormatting>
  <conditionalFormatting sqref="F93">
    <cfRule type="cellIs" dxfId="4330" priority="346" stopIfTrue="1" operator="greaterThan">
      <formula>$I$93</formula>
    </cfRule>
    <cfRule type="cellIs" dxfId="4329" priority="347" stopIfTrue="1" operator="lessThan">
      <formula>$H$93</formula>
    </cfRule>
  </conditionalFormatting>
  <conditionalFormatting sqref="F92">
    <cfRule type="cellIs" dxfId="4328" priority="344" stopIfTrue="1" operator="greaterThan">
      <formula>$I$92</formula>
    </cfRule>
    <cfRule type="cellIs" dxfId="4327" priority="345" stopIfTrue="1" operator="lessThan">
      <formula>$H$92</formula>
    </cfRule>
  </conditionalFormatting>
  <conditionalFormatting sqref="F91">
    <cfRule type="cellIs" dxfId="4326" priority="342" stopIfTrue="1" operator="greaterThan">
      <formula>$I$91</formula>
    </cfRule>
    <cfRule type="cellIs" dxfId="4325" priority="343" stopIfTrue="1" operator="lessThan">
      <formula>$H$91</formula>
    </cfRule>
  </conditionalFormatting>
  <conditionalFormatting sqref="F90">
    <cfRule type="cellIs" dxfId="4324" priority="340" stopIfTrue="1" operator="greaterThan">
      <formula>$I$90</formula>
    </cfRule>
    <cfRule type="cellIs" dxfId="4323" priority="341" stopIfTrue="1" operator="lessThan">
      <formula>$H$90</formula>
    </cfRule>
  </conditionalFormatting>
  <conditionalFormatting sqref="F89">
    <cfRule type="cellIs" dxfId="4322" priority="338" stopIfTrue="1" operator="greaterThan">
      <formula>$I$89</formula>
    </cfRule>
    <cfRule type="cellIs" dxfId="4321" priority="339" stopIfTrue="1" operator="lessThan">
      <formula>$H$89</formula>
    </cfRule>
  </conditionalFormatting>
  <conditionalFormatting sqref="F88">
    <cfRule type="cellIs" dxfId="4320" priority="336" stopIfTrue="1" operator="greaterThan">
      <formula>$I$88</formula>
    </cfRule>
    <cfRule type="cellIs" dxfId="4319" priority="337" stopIfTrue="1" operator="lessThan">
      <formula>$H$88</formula>
    </cfRule>
  </conditionalFormatting>
  <conditionalFormatting sqref="F87">
    <cfRule type="cellIs" dxfId="4318" priority="334" stopIfTrue="1" operator="greaterThan">
      <formula>$I$87</formula>
    </cfRule>
    <cfRule type="cellIs" dxfId="4317" priority="335" stopIfTrue="1" operator="lessThan">
      <formula>$H$87</formula>
    </cfRule>
  </conditionalFormatting>
  <conditionalFormatting sqref="F86">
    <cfRule type="cellIs" dxfId="4316" priority="332" stopIfTrue="1" operator="greaterThan">
      <formula>$I$86</formula>
    </cfRule>
    <cfRule type="cellIs" dxfId="4315" priority="333" stopIfTrue="1" operator="lessThan">
      <formula>$H$86</formula>
    </cfRule>
  </conditionalFormatting>
  <conditionalFormatting sqref="F85">
    <cfRule type="cellIs" dxfId="4314" priority="330" stopIfTrue="1" operator="greaterThan">
      <formula>$I$85</formula>
    </cfRule>
    <cfRule type="cellIs" dxfId="4313" priority="331" stopIfTrue="1" operator="lessThan">
      <formula>$H$85</formula>
    </cfRule>
  </conditionalFormatting>
  <conditionalFormatting sqref="F84">
    <cfRule type="cellIs" dxfId="4312" priority="328" stopIfTrue="1" operator="greaterThan">
      <formula>$I$84</formula>
    </cfRule>
    <cfRule type="cellIs" dxfId="4311" priority="329" stopIfTrue="1" operator="lessThan">
      <formula>$H$84</formula>
    </cfRule>
  </conditionalFormatting>
  <conditionalFormatting sqref="F83">
    <cfRule type="cellIs" dxfId="4310" priority="326" stopIfTrue="1" operator="greaterThan">
      <formula>$I$83</formula>
    </cfRule>
    <cfRule type="cellIs" dxfId="4309" priority="327" stopIfTrue="1" operator="lessThan">
      <formula>$H$83</formula>
    </cfRule>
  </conditionalFormatting>
  <conditionalFormatting sqref="F82">
    <cfRule type="cellIs" dxfId="4308" priority="324" stopIfTrue="1" operator="greaterThan">
      <formula>$I$82</formula>
    </cfRule>
    <cfRule type="cellIs" dxfId="4307" priority="325" stopIfTrue="1" operator="lessThan">
      <formula>$H$82</formula>
    </cfRule>
  </conditionalFormatting>
  <conditionalFormatting sqref="F81">
    <cfRule type="cellIs" dxfId="4306" priority="322" stopIfTrue="1" operator="greaterThan">
      <formula>$I$81</formula>
    </cfRule>
    <cfRule type="cellIs" dxfId="4305" priority="323" stopIfTrue="1" operator="lessThan">
      <formula>$H$81</formula>
    </cfRule>
  </conditionalFormatting>
  <conditionalFormatting sqref="F80">
    <cfRule type="cellIs" dxfId="4304" priority="320" stopIfTrue="1" operator="greaterThan">
      <formula>$I$80</formula>
    </cfRule>
    <cfRule type="cellIs" dxfId="4303" priority="321" stopIfTrue="1" operator="lessThan">
      <formula>$H$80</formula>
    </cfRule>
  </conditionalFormatting>
  <conditionalFormatting sqref="F79">
    <cfRule type="cellIs" dxfId="4302" priority="318" stopIfTrue="1" operator="greaterThan">
      <formula>$I$79</formula>
    </cfRule>
    <cfRule type="cellIs" dxfId="4301" priority="319" stopIfTrue="1" operator="lessThan">
      <formula>$H$79</formula>
    </cfRule>
  </conditionalFormatting>
  <conditionalFormatting sqref="F78">
    <cfRule type="cellIs" dxfId="4300" priority="316" stopIfTrue="1" operator="greaterThan">
      <formula>$I$78</formula>
    </cfRule>
    <cfRule type="cellIs" dxfId="4299" priority="317" stopIfTrue="1" operator="lessThan">
      <formula>$H$78</formula>
    </cfRule>
  </conditionalFormatting>
  <conditionalFormatting sqref="F77">
    <cfRule type="cellIs" dxfId="4298" priority="314" stopIfTrue="1" operator="greaterThan">
      <formula>$I$77</formula>
    </cfRule>
    <cfRule type="cellIs" dxfId="4297" priority="315" stopIfTrue="1" operator="lessThan">
      <formula>$H$77</formula>
    </cfRule>
  </conditionalFormatting>
  <conditionalFormatting sqref="F76">
    <cfRule type="cellIs" dxfId="4296" priority="312" stopIfTrue="1" operator="greaterThan">
      <formula>$I$76</formula>
    </cfRule>
    <cfRule type="cellIs" dxfId="4295" priority="313" stopIfTrue="1" operator="lessThan">
      <formula>$H$76</formula>
    </cfRule>
  </conditionalFormatting>
  <conditionalFormatting sqref="J17">
    <cfRule type="cellIs" dxfId="4294" priority="311" stopIfTrue="1" operator="greaterThan">
      <formula>$M17</formula>
    </cfRule>
  </conditionalFormatting>
  <conditionalFormatting sqref="F75">
    <cfRule type="cellIs" dxfId="4293" priority="309" stopIfTrue="1" operator="greaterThan">
      <formula>$I$75</formula>
    </cfRule>
    <cfRule type="cellIs" dxfId="4292" priority="310" stopIfTrue="1" operator="lessThan">
      <formula>$H$75</formula>
    </cfRule>
  </conditionalFormatting>
  <conditionalFormatting sqref="F74">
    <cfRule type="cellIs" dxfId="4291" priority="307" stopIfTrue="1" operator="greaterThan">
      <formula>$I$74</formula>
    </cfRule>
    <cfRule type="cellIs" dxfId="4290" priority="308" stopIfTrue="1" operator="lessThan">
      <formula>$H$74</formula>
    </cfRule>
  </conditionalFormatting>
  <conditionalFormatting sqref="F21">
    <cfRule type="cellIs" dxfId="4289" priority="305" stopIfTrue="1" operator="greaterThan">
      <formula>$I$21</formula>
    </cfRule>
    <cfRule type="cellIs" dxfId="4288" priority="306" stopIfTrue="1" operator="lessThan">
      <formula>$H$21</formula>
    </cfRule>
  </conditionalFormatting>
  <conditionalFormatting sqref="F22">
    <cfRule type="cellIs" dxfId="4287" priority="303" stopIfTrue="1" operator="greaterThan">
      <formula>$I$22</formula>
    </cfRule>
    <cfRule type="cellIs" dxfId="4286" priority="304" stopIfTrue="1" operator="lessThan">
      <formula>$H$22</formula>
    </cfRule>
  </conditionalFormatting>
  <conditionalFormatting sqref="F23">
    <cfRule type="cellIs" dxfId="4285" priority="301" stopIfTrue="1" operator="greaterThan">
      <formula>$I$23</formula>
    </cfRule>
    <cfRule type="cellIs" dxfId="4284" priority="302" stopIfTrue="1" operator="lessThan">
      <formula>$H$23</formula>
    </cfRule>
  </conditionalFormatting>
  <conditionalFormatting sqref="F24">
    <cfRule type="cellIs" dxfId="4283" priority="299" stopIfTrue="1" operator="greaterThan">
      <formula>$I$24</formula>
    </cfRule>
    <cfRule type="cellIs" dxfId="4282" priority="300" stopIfTrue="1" operator="lessThan">
      <formula>$H$24</formula>
    </cfRule>
  </conditionalFormatting>
  <conditionalFormatting sqref="F25">
    <cfRule type="cellIs" dxfId="4281" priority="297" stopIfTrue="1" operator="greaterThan">
      <formula>$I$25</formula>
    </cfRule>
    <cfRule type="cellIs" dxfId="4280" priority="298" stopIfTrue="1" operator="lessThan">
      <formula>$H$25</formula>
    </cfRule>
  </conditionalFormatting>
  <conditionalFormatting sqref="F26">
    <cfRule type="cellIs" dxfId="4279" priority="295" stopIfTrue="1" operator="greaterThan">
      <formula>$I$26</formula>
    </cfRule>
    <cfRule type="cellIs" dxfId="4278" priority="296" stopIfTrue="1" operator="lessThan">
      <formula>$H$26</formula>
    </cfRule>
  </conditionalFormatting>
  <conditionalFormatting sqref="F27">
    <cfRule type="cellIs" dxfId="4277" priority="293" stopIfTrue="1" operator="greaterThan">
      <formula>$I$27</formula>
    </cfRule>
    <cfRule type="cellIs" dxfId="4276" priority="294" stopIfTrue="1" operator="lessThan">
      <formula>$H$27</formula>
    </cfRule>
  </conditionalFormatting>
  <conditionalFormatting sqref="F29">
    <cfRule type="cellIs" dxfId="4275" priority="291" stopIfTrue="1" operator="greaterThan">
      <formula>$I$29</formula>
    </cfRule>
    <cfRule type="cellIs" dxfId="4274" priority="292" stopIfTrue="1" operator="lessThan">
      <formula>$H$29</formula>
    </cfRule>
  </conditionalFormatting>
  <conditionalFormatting sqref="F28">
    <cfRule type="cellIs" dxfId="4273" priority="289" stopIfTrue="1" operator="greaterThan">
      <formula>$I$28</formula>
    </cfRule>
    <cfRule type="cellIs" dxfId="4272" priority="290" stopIfTrue="1" operator="lessThan">
      <formula>$H$28</formula>
    </cfRule>
  </conditionalFormatting>
  <conditionalFormatting sqref="F30">
    <cfRule type="cellIs" dxfId="4271" priority="287" stopIfTrue="1" operator="greaterThan">
      <formula>$I$30</formula>
    </cfRule>
    <cfRule type="cellIs" dxfId="4270" priority="288" stopIfTrue="1" operator="lessThan">
      <formula>$H$30</formula>
    </cfRule>
  </conditionalFormatting>
  <conditionalFormatting sqref="F31">
    <cfRule type="cellIs" dxfId="4269" priority="285" stopIfTrue="1" operator="greaterThan">
      <formula>$I$31</formula>
    </cfRule>
    <cfRule type="cellIs" dxfId="4268" priority="286" stopIfTrue="1" operator="lessThan">
      <formula>$H$31</formula>
    </cfRule>
  </conditionalFormatting>
  <conditionalFormatting sqref="F33">
    <cfRule type="cellIs" dxfId="4267" priority="283" stopIfTrue="1" operator="greaterThan">
      <formula>$I$33</formula>
    </cfRule>
    <cfRule type="cellIs" dxfId="4266" priority="284" stopIfTrue="1" operator="lessThan">
      <formula>$H$33</formula>
    </cfRule>
  </conditionalFormatting>
  <conditionalFormatting sqref="F32">
    <cfRule type="cellIs" dxfId="4265" priority="281" stopIfTrue="1" operator="greaterThan">
      <formula>$I$32</formula>
    </cfRule>
    <cfRule type="cellIs" dxfId="4264" priority="282" stopIfTrue="1" operator="lessThan">
      <formula>$H$32</formula>
    </cfRule>
  </conditionalFormatting>
  <conditionalFormatting sqref="J18">
    <cfRule type="cellIs" dxfId="4263" priority="280" operator="greaterThan">
      <formula>$M18</formula>
    </cfRule>
  </conditionalFormatting>
  <conditionalFormatting sqref="J19">
    <cfRule type="cellIs" dxfId="4262" priority="279" operator="greaterThan">
      <formula>$M19</formula>
    </cfRule>
  </conditionalFormatting>
  <conditionalFormatting sqref="J20">
    <cfRule type="cellIs" dxfId="4261" priority="278" operator="greaterThan">
      <formula>$M20</formula>
    </cfRule>
  </conditionalFormatting>
  <conditionalFormatting sqref="J21">
    <cfRule type="cellIs" dxfId="4260" priority="277" operator="greaterThan">
      <formula>$M21</formula>
    </cfRule>
  </conditionalFormatting>
  <conditionalFormatting sqref="J22">
    <cfRule type="cellIs" dxfId="4259" priority="276" stopIfTrue="1" operator="greaterThan">
      <formula>$M22</formula>
    </cfRule>
  </conditionalFormatting>
  <conditionalFormatting sqref="F73">
    <cfRule type="cellIs" dxfId="4258" priority="274" stopIfTrue="1" operator="greaterThan">
      <formula>$I$73</formula>
    </cfRule>
    <cfRule type="cellIs" dxfId="4257" priority="275" stopIfTrue="1" operator="lessThan">
      <formula>$H$73</formula>
    </cfRule>
  </conditionalFormatting>
  <conditionalFormatting sqref="F72">
    <cfRule type="cellIs" dxfId="4256" priority="272" stopIfTrue="1" operator="greaterThan">
      <formula>$I$72</formula>
    </cfRule>
    <cfRule type="cellIs" dxfId="4255" priority="273" stopIfTrue="1" operator="lessThan">
      <formula>$H$72</formula>
    </cfRule>
  </conditionalFormatting>
  <conditionalFormatting sqref="F71">
    <cfRule type="cellIs" dxfId="4254" priority="270" stopIfTrue="1" operator="greaterThan">
      <formula>$I$71</formula>
    </cfRule>
    <cfRule type="cellIs" dxfId="4253" priority="271" stopIfTrue="1" operator="lessThan">
      <formula>$H$71</formula>
    </cfRule>
  </conditionalFormatting>
  <conditionalFormatting sqref="F70">
    <cfRule type="cellIs" dxfId="4252" priority="268" stopIfTrue="1" operator="greaterThan">
      <formula>$I$70</formula>
    </cfRule>
    <cfRule type="cellIs" dxfId="4251" priority="269" stopIfTrue="1" operator="lessThan">
      <formula>$H$70</formula>
    </cfRule>
  </conditionalFormatting>
  <conditionalFormatting sqref="F69">
    <cfRule type="cellIs" dxfId="4250" priority="266" stopIfTrue="1" operator="greaterThan">
      <formula>$I$69</formula>
    </cfRule>
    <cfRule type="cellIs" dxfId="4249" priority="267" stopIfTrue="1" operator="lessThan">
      <formula>$H$69</formula>
    </cfRule>
  </conditionalFormatting>
  <conditionalFormatting sqref="F68">
    <cfRule type="cellIs" dxfId="4248" priority="264" stopIfTrue="1" operator="greaterThan">
      <formula>$I$68</formula>
    </cfRule>
    <cfRule type="cellIs" dxfId="4247" priority="265" stopIfTrue="1" operator="lessThan">
      <formula>$H$68</formula>
    </cfRule>
  </conditionalFormatting>
  <conditionalFormatting sqref="F67">
    <cfRule type="cellIs" dxfId="4246" priority="262" stopIfTrue="1" operator="greaterThan">
      <formula>$I$67</formula>
    </cfRule>
    <cfRule type="cellIs" dxfId="4245" priority="263" stopIfTrue="1" operator="lessThan">
      <formula>$H$67</formula>
    </cfRule>
  </conditionalFormatting>
  <conditionalFormatting sqref="F66">
    <cfRule type="cellIs" dxfId="4244" priority="260" stopIfTrue="1" operator="greaterThan">
      <formula>$I$66</formula>
    </cfRule>
    <cfRule type="cellIs" dxfId="4243" priority="261" stopIfTrue="1" operator="lessThan">
      <formula>$H$66</formula>
    </cfRule>
  </conditionalFormatting>
  <conditionalFormatting sqref="F65">
    <cfRule type="cellIs" dxfId="4242" priority="258" stopIfTrue="1" operator="greaterThan">
      <formula>$I$65</formula>
    </cfRule>
    <cfRule type="cellIs" dxfId="4241" priority="259" stopIfTrue="1" operator="lessThan">
      <formula>$H$65</formula>
    </cfRule>
  </conditionalFormatting>
  <conditionalFormatting sqref="F64">
    <cfRule type="cellIs" dxfId="4240" priority="256" stopIfTrue="1" operator="greaterThan">
      <formula>$I$64</formula>
    </cfRule>
    <cfRule type="cellIs" dxfId="4239" priority="257" stopIfTrue="1" operator="lessThan">
      <formula>$H$64</formula>
    </cfRule>
  </conditionalFormatting>
  <conditionalFormatting sqref="F63">
    <cfRule type="cellIs" dxfId="4238" priority="254" stopIfTrue="1" operator="greaterThan">
      <formula>$I$63</formula>
    </cfRule>
    <cfRule type="cellIs" dxfId="4237" priority="255" stopIfTrue="1" operator="lessThan">
      <formula>$H$63</formula>
    </cfRule>
  </conditionalFormatting>
  <conditionalFormatting sqref="F62">
    <cfRule type="cellIs" dxfId="4236" priority="252" stopIfTrue="1" operator="greaterThan">
      <formula>$I$62</formula>
    </cfRule>
    <cfRule type="cellIs" dxfId="4235" priority="253" stopIfTrue="1" operator="lessThan">
      <formula>$H$62</formula>
    </cfRule>
  </conditionalFormatting>
  <conditionalFormatting sqref="F61">
    <cfRule type="cellIs" dxfId="4234" priority="250" stopIfTrue="1" operator="greaterThan">
      <formula>$I$61</formula>
    </cfRule>
    <cfRule type="cellIs" dxfId="4233" priority="251" stopIfTrue="1" operator="lessThan">
      <formula>$H$61</formula>
    </cfRule>
  </conditionalFormatting>
  <conditionalFormatting sqref="F60">
    <cfRule type="cellIs" dxfId="4232" priority="248" stopIfTrue="1" operator="greaterThan">
      <formula>$I$60</formula>
    </cfRule>
    <cfRule type="cellIs" dxfId="4231" priority="249" stopIfTrue="1" operator="lessThan">
      <formula>$H$60</formula>
    </cfRule>
  </conditionalFormatting>
  <conditionalFormatting sqref="F59">
    <cfRule type="cellIs" dxfId="4230" priority="246" stopIfTrue="1" operator="greaterThan">
      <formula>$I$59</formula>
    </cfRule>
    <cfRule type="cellIs" dxfId="4229" priority="247" stopIfTrue="1" operator="lessThan">
      <formula>$H$59</formula>
    </cfRule>
  </conditionalFormatting>
  <conditionalFormatting sqref="F58">
    <cfRule type="cellIs" dxfId="4228" priority="244" stopIfTrue="1" operator="greaterThan">
      <formula>$I$58</formula>
    </cfRule>
    <cfRule type="cellIs" dxfId="4227" priority="245" stopIfTrue="1" operator="lessThan">
      <formula>$H$58</formula>
    </cfRule>
  </conditionalFormatting>
  <conditionalFormatting sqref="F57">
    <cfRule type="cellIs" dxfId="4226" priority="242" stopIfTrue="1" operator="greaterThan">
      <formula>$I$57</formula>
    </cfRule>
    <cfRule type="cellIs" dxfId="4225" priority="243" stopIfTrue="1" operator="lessThan">
      <formula>$H$57</formula>
    </cfRule>
  </conditionalFormatting>
  <conditionalFormatting sqref="F56">
    <cfRule type="cellIs" dxfId="4224" priority="240" stopIfTrue="1" operator="greaterThan">
      <formula>$I$56</formula>
    </cfRule>
    <cfRule type="cellIs" dxfId="4223" priority="241" stopIfTrue="1" operator="lessThan">
      <formula>$H$56</formula>
    </cfRule>
  </conditionalFormatting>
  <conditionalFormatting sqref="F55">
    <cfRule type="cellIs" dxfId="4222" priority="238" stopIfTrue="1" operator="greaterThan">
      <formula>$I$55</formula>
    </cfRule>
    <cfRule type="cellIs" dxfId="4221" priority="239" stopIfTrue="1" operator="lessThan">
      <formula>$H$55</formula>
    </cfRule>
  </conditionalFormatting>
  <conditionalFormatting sqref="F54">
    <cfRule type="cellIs" dxfId="4220" priority="236" stopIfTrue="1" operator="greaterThan">
      <formula>$I$54</formula>
    </cfRule>
    <cfRule type="cellIs" dxfId="4219" priority="237" stopIfTrue="1" operator="lessThan">
      <formula>$H$54</formula>
    </cfRule>
  </conditionalFormatting>
  <conditionalFormatting sqref="F53">
    <cfRule type="cellIs" dxfId="4218" priority="234" stopIfTrue="1" operator="greaterThan">
      <formula>$I$53</formula>
    </cfRule>
    <cfRule type="cellIs" dxfId="4217" priority="235" stopIfTrue="1" operator="lessThan">
      <formula>$H$53</formula>
    </cfRule>
  </conditionalFormatting>
  <conditionalFormatting sqref="F52">
    <cfRule type="cellIs" dxfId="4216" priority="232" stopIfTrue="1" operator="greaterThan">
      <formula>$I$52</formula>
    </cfRule>
    <cfRule type="cellIs" dxfId="4215" priority="233" stopIfTrue="1" operator="lessThan">
      <formula>$H$52</formula>
    </cfRule>
  </conditionalFormatting>
  <conditionalFormatting sqref="F51">
    <cfRule type="cellIs" dxfId="4214" priority="230" stopIfTrue="1" operator="greaterThan">
      <formula>$I$51</formula>
    </cfRule>
    <cfRule type="cellIs" dxfId="4213" priority="231" stopIfTrue="1" operator="lessThan">
      <formula>$H$51</formula>
    </cfRule>
  </conditionalFormatting>
  <conditionalFormatting sqref="F50">
    <cfRule type="cellIs" dxfId="4212" priority="228" stopIfTrue="1" operator="greaterThan">
      <formula>$I$50</formula>
    </cfRule>
    <cfRule type="cellIs" dxfId="4211" priority="229" stopIfTrue="1" operator="lessThan">
      <formula>$H$50</formula>
    </cfRule>
  </conditionalFormatting>
  <conditionalFormatting sqref="F49">
    <cfRule type="cellIs" dxfId="4210" priority="226" stopIfTrue="1" operator="greaterThan">
      <formula>$I$49</formula>
    </cfRule>
    <cfRule type="cellIs" dxfId="4209" priority="227" stopIfTrue="1" operator="lessThan">
      <formula>$H$49</formula>
    </cfRule>
  </conditionalFormatting>
  <conditionalFormatting sqref="F48">
    <cfRule type="cellIs" dxfId="4208" priority="224" stopIfTrue="1" operator="greaterThan">
      <formula>$I$48</formula>
    </cfRule>
    <cfRule type="cellIs" dxfId="4207" priority="225" stopIfTrue="1" operator="lessThan">
      <formula>$H$48</formula>
    </cfRule>
  </conditionalFormatting>
  <conditionalFormatting sqref="F47">
    <cfRule type="cellIs" dxfId="4206" priority="222" stopIfTrue="1" operator="greaterThan">
      <formula>$I$47</formula>
    </cfRule>
    <cfRule type="cellIs" dxfId="4205" priority="223" stopIfTrue="1" operator="lessThan">
      <formula>$H$47</formula>
    </cfRule>
  </conditionalFormatting>
  <conditionalFormatting sqref="F46">
    <cfRule type="cellIs" dxfId="4204" priority="220" stopIfTrue="1" operator="greaterThan">
      <formula>$I$46</formula>
    </cfRule>
    <cfRule type="cellIs" dxfId="4203" priority="221" stopIfTrue="1" operator="lessThan">
      <formula>$H$46</formula>
    </cfRule>
  </conditionalFormatting>
  <conditionalFormatting sqref="F45">
    <cfRule type="cellIs" dxfId="4202" priority="218" stopIfTrue="1" operator="greaterThan">
      <formula>$I$45</formula>
    </cfRule>
    <cfRule type="cellIs" dxfId="4201" priority="219" stopIfTrue="1" operator="lessThan">
      <formula>$H$45</formula>
    </cfRule>
  </conditionalFormatting>
  <conditionalFormatting sqref="F44">
    <cfRule type="cellIs" dxfId="4200" priority="216" stopIfTrue="1" operator="greaterThan">
      <formula>$I$44</formula>
    </cfRule>
    <cfRule type="cellIs" dxfId="4199" priority="217" stopIfTrue="1" operator="lessThan">
      <formula>$H$44</formula>
    </cfRule>
  </conditionalFormatting>
  <conditionalFormatting sqref="F43">
    <cfRule type="cellIs" dxfId="4198" priority="214" stopIfTrue="1" operator="greaterThan">
      <formula>$I$43</formula>
    </cfRule>
    <cfRule type="cellIs" dxfId="4197" priority="215" stopIfTrue="1" operator="lessThan">
      <formula>$H$43</formula>
    </cfRule>
  </conditionalFormatting>
  <conditionalFormatting sqref="F42">
    <cfRule type="cellIs" dxfId="4196" priority="212" stopIfTrue="1" operator="greaterThan">
      <formula>$I$42</formula>
    </cfRule>
    <cfRule type="cellIs" dxfId="4195" priority="213" stopIfTrue="1" operator="lessThan">
      <formula>$H$42</formula>
    </cfRule>
  </conditionalFormatting>
  <conditionalFormatting sqref="F41">
    <cfRule type="cellIs" dxfId="4194" priority="210" stopIfTrue="1" operator="greaterThan">
      <formula>$I$41</formula>
    </cfRule>
    <cfRule type="cellIs" dxfId="4193" priority="211" stopIfTrue="1" operator="lessThan">
      <formula>$H$41</formula>
    </cfRule>
  </conditionalFormatting>
  <conditionalFormatting sqref="F40">
    <cfRule type="cellIs" dxfId="4192" priority="208" stopIfTrue="1" operator="greaterThan">
      <formula>$I$40</formula>
    </cfRule>
    <cfRule type="cellIs" dxfId="4191" priority="209" stopIfTrue="1" operator="lessThan">
      <formula>$H$40</formula>
    </cfRule>
  </conditionalFormatting>
  <conditionalFormatting sqref="F39">
    <cfRule type="cellIs" dxfId="4190" priority="206" stopIfTrue="1" operator="greaterThan">
      <formula>$I$39</formula>
    </cfRule>
    <cfRule type="cellIs" dxfId="4189" priority="207" stopIfTrue="1" operator="lessThan">
      <formula>$H$39</formula>
    </cfRule>
  </conditionalFormatting>
  <conditionalFormatting sqref="F38">
    <cfRule type="cellIs" dxfId="4188" priority="204" stopIfTrue="1" operator="greaterThan">
      <formula>$I$38</formula>
    </cfRule>
    <cfRule type="cellIs" dxfId="4187" priority="205" stopIfTrue="1" operator="lessThan">
      <formula>$H$38</formula>
    </cfRule>
  </conditionalFormatting>
  <conditionalFormatting sqref="F37">
    <cfRule type="cellIs" dxfId="4186" priority="202" stopIfTrue="1" operator="greaterThan">
      <formula>$I$37</formula>
    </cfRule>
    <cfRule type="cellIs" dxfId="4185" priority="203" stopIfTrue="1" operator="lessThan">
      <formula>$H$37</formula>
    </cfRule>
  </conditionalFormatting>
  <conditionalFormatting sqref="F36">
    <cfRule type="cellIs" dxfId="4184" priority="200" stopIfTrue="1" operator="greaterThan">
      <formula>$I$36</formula>
    </cfRule>
    <cfRule type="cellIs" dxfId="4183" priority="201" stopIfTrue="1" operator="lessThan">
      <formula>$H$36</formula>
    </cfRule>
  </conditionalFormatting>
  <conditionalFormatting sqref="F35">
    <cfRule type="cellIs" dxfId="4182" priority="198" stopIfTrue="1" operator="greaterThan">
      <formula>$I$35</formula>
    </cfRule>
    <cfRule type="cellIs" dxfId="4181" priority="199" stopIfTrue="1" operator="lessThan">
      <formula>$H$35</formula>
    </cfRule>
  </conditionalFormatting>
  <conditionalFormatting sqref="F34">
    <cfRule type="cellIs" dxfId="4180" priority="196" stopIfTrue="1" operator="greaterThan">
      <formula>$I$34</formula>
    </cfRule>
    <cfRule type="cellIs" dxfId="4179" priority="197" stopIfTrue="1" operator="lessThan">
      <formula>$H$34</formula>
    </cfRule>
  </conditionalFormatting>
  <conditionalFormatting sqref="J23">
    <cfRule type="cellIs" dxfId="4178" priority="195" stopIfTrue="1" operator="greaterThan">
      <formula>$M23</formula>
    </cfRule>
  </conditionalFormatting>
  <conditionalFormatting sqref="J24">
    <cfRule type="cellIs" dxfId="4177" priority="194" stopIfTrue="1" operator="greaterThan">
      <formula>$M24</formula>
    </cfRule>
  </conditionalFormatting>
  <conditionalFormatting sqref="J25">
    <cfRule type="cellIs" dxfId="4176" priority="193" stopIfTrue="1" operator="greaterThan">
      <formula>$M25</formula>
    </cfRule>
  </conditionalFormatting>
  <conditionalFormatting sqref="J26">
    <cfRule type="cellIs" dxfId="4175" priority="192" stopIfTrue="1" operator="greaterThan">
      <formula>$M26</formula>
    </cfRule>
  </conditionalFormatting>
  <conditionalFormatting sqref="J27">
    <cfRule type="cellIs" dxfId="4174" priority="191" stopIfTrue="1" operator="greaterThan">
      <formula>$M27</formula>
    </cfRule>
  </conditionalFormatting>
  <conditionalFormatting sqref="J28">
    <cfRule type="cellIs" dxfId="4173" priority="190" stopIfTrue="1" operator="greaterThan">
      <formula>$M28</formula>
    </cfRule>
  </conditionalFormatting>
  <conditionalFormatting sqref="J29">
    <cfRule type="cellIs" dxfId="4172" priority="189" stopIfTrue="1" operator="greaterThan">
      <formula>$M29</formula>
    </cfRule>
  </conditionalFormatting>
  <conditionalFormatting sqref="J31">
    <cfRule type="cellIs" dxfId="4171" priority="188" stopIfTrue="1" operator="greaterThan">
      <formula>$M31</formula>
    </cfRule>
  </conditionalFormatting>
  <conditionalFormatting sqref="J32">
    <cfRule type="cellIs" dxfId="4170" priority="187" stopIfTrue="1" operator="greaterThan">
      <formula>$M32</formula>
    </cfRule>
  </conditionalFormatting>
  <conditionalFormatting sqref="J33">
    <cfRule type="cellIs" dxfId="4169" priority="186" stopIfTrue="1" operator="greaterThan">
      <formula>$M33</formula>
    </cfRule>
  </conditionalFormatting>
  <conditionalFormatting sqref="J34">
    <cfRule type="cellIs" dxfId="4168" priority="185" stopIfTrue="1" operator="greaterThan">
      <formula>$M34</formula>
    </cfRule>
  </conditionalFormatting>
  <conditionalFormatting sqref="J35">
    <cfRule type="cellIs" dxfId="4167" priority="184" stopIfTrue="1" operator="greaterThan">
      <formula>$M35</formula>
    </cfRule>
  </conditionalFormatting>
  <conditionalFormatting sqref="J36">
    <cfRule type="cellIs" dxfId="4166" priority="183" stopIfTrue="1" operator="greaterThan">
      <formula>$M36</formula>
    </cfRule>
  </conditionalFormatting>
  <conditionalFormatting sqref="J37">
    <cfRule type="cellIs" dxfId="4165" priority="182" stopIfTrue="1" operator="greaterThan">
      <formula>$M37</formula>
    </cfRule>
  </conditionalFormatting>
  <conditionalFormatting sqref="J38">
    <cfRule type="cellIs" dxfId="4164" priority="181" stopIfTrue="1" operator="greaterThan">
      <formula>$M38</formula>
    </cfRule>
  </conditionalFormatting>
  <conditionalFormatting sqref="J39">
    <cfRule type="cellIs" dxfId="4163" priority="180" stopIfTrue="1" operator="greaterThan">
      <formula>$M39</formula>
    </cfRule>
  </conditionalFormatting>
  <conditionalFormatting sqref="J40">
    <cfRule type="cellIs" dxfId="4162" priority="179" stopIfTrue="1" operator="greaterThan">
      <formula>$M40</formula>
    </cfRule>
  </conditionalFormatting>
  <conditionalFormatting sqref="J41">
    <cfRule type="cellIs" dxfId="4161" priority="178" stopIfTrue="1" operator="greaterThan">
      <formula>$M41</formula>
    </cfRule>
  </conditionalFormatting>
  <conditionalFormatting sqref="J42">
    <cfRule type="cellIs" dxfId="4160" priority="177" stopIfTrue="1" operator="greaterThan">
      <formula>$M42</formula>
    </cfRule>
  </conditionalFormatting>
  <conditionalFormatting sqref="J43">
    <cfRule type="cellIs" dxfId="4159" priority="176" stopIfTrue="1" operator="greaterThan">
      <formula>$M43</formula>
    </cfRule>
  </conditionalFormatting>
  <conditionalFormatting sqref="J44">
    <cfRule type="cellIs" dxfId="4158" priority="175" stopIfTrue="1" operator="greaterThan">
      <formula>$M44</formula>
    </cfRule>
  </conditionalFormatting>
  <conditionalFormatting sqref="J45">
    <cfRule type="cellIs" dxfId="4157" priority="174" stopIfTrue="1" operator="greaterThan">
      <formula>$M45</formula>
    </cfRule>
  </conditionalFormatting>
  <conditionalFormatting sqref="J46">
    <cfRule type="cellIs" dxfId="4156" priority="173" stopIfTrue="1" operator="greaterThan">
      <formula>$M46</formula>
    </cfRule>
  </conditionalFormatting>
  <conditionalFormatting sqref="J100">
    <cfRule type="cellIs" dxfId="4155" priority="172" stopIfTrue="1" operator="greaterThan">
      <formula>$M100</formula>
    </cfRule>
  </conditionalFormatting>
  <conditionalFormatting sqref="J101">
    <cfRule type="cellIs" dxfId="4154" priority="171" stopIfTrue="1" operator="greaterThan">
      <formula>$M101</formula>
    </cfRule>
  </conditionalFormatting>
  <conditionalFormatting sqref="J102">
    <cfRule type="cellIs" dxfId="4153" priority="170" stopIfTrue="1" operator="greaterThan">
      <formula>$M102</formula>
    </cfRule>
  </conditionalFormatting>
  <conditionalFormatting sqref="J103">
    <cfRule type="cellIs" dxfId="4152" priority="169" stopIfTrue="1" operator="greaterThan">
      <formula>$M103</formula>
    </cfRule>
  </conditionalFormatting>
  <conditionalFormatting sqref="J104">
    <cfRule type="cellIs" dxfId="4151" priority="168" stopIfTrue="1" operator="greaterThan">
      <formula>$M104</formula>
    </cfRule>
  </conditionalFormatting>
  <conditionalFormatting sqref="J105">
    <cfRule type="cellIs" dxfId="4150" priority="167" stopIfTrue="1" operator="greaterThan">
      <formula>$M105</formula>
    </cfRule>
  </conditionalFormatting>
  <conditionalFormatting sqref="J106">
    <cfRule type="cellIs" dxfId="4149" priority="166" stopIfTrue="1" operator="greaterThan">
      <formula>$M106</formula>
    </cfRule>
  </conditionalFormatting>
  <conditionalFormatting sqref="J107">
    <cfRule type="cellIs" dxfId="4148" priority="165" stopIfTrue="1" operator="greaterThan">
      <formula>$M107</formula>
    </cfRule>
  </conditionalFormatting>
  <conditionalFormatting sqref="J108">
    <cfRule type="cellIs" dxfId="4147" priority="164" stopIfTrue="1" operator="greaterThan">
      <formula>$M108</formula>
    </cfRule>
  </conditionalFormatting>
  <conditionalFormatting sqref="J109">
    <cfRule type="cellIs" dxfId="4146" priority="163" stopIfTrue="1" operator="greaterThan">
      <formula>$M109</formula>
    </cfRule>
  </conditionalFormatting>
  <conditionalFormatting sqref="J110">
    <cfRule type="cellIs" dxfId="4145" priority="162" stopIfTrue="1" operator="greaterThan">
      <formula>$M110</formula>
    </cfRule>
  </conditionalFormatting>
  <conditionalFormatting sqref="J112">
    <cfRule type="cellIs" dxfId="4144" priority="161" stopIfTrue="1" operator="greaterThan">
      <formula>$M112</formula>
    </cfRule>
  </conditionalFormatting>
  <conditionalFormatting sqref="J30">
    <cfRule type="cellIs" dxfId="4143" priority="158" stopIfTrue="1" operator="greaterThan">
      <formula>$M$30</formula>
    </cfRule>
  </conditionalFormatting>
  <conditionalFormatting sqref="J13">
    <cfRule type="cellIs" dxfId="4142" priority="157" stopIfTrue="1" operator="lessThan">
      <formula>$L$13</formula>
    </cfRule>
  </conditionalFormatting>
  <conditionalFormatting sqref="J13">
    <cfRule type="cellIs" dxfId="4141" priority="156" stopIfTrue="1" operator="greaterThan">
      <formula>$M$13</formula>
    </cfRule>
  </conditionalFormatting>
  <conditionalFormatting sqref="J16">
    <cfRule type="cellIs" dxfId="4140" priority="155" stopIfTrue="1" operator="lessThan">
      <formula>$L$16</formula>
    </cfRule>
  </conditionalFormatting>
  <conditionalFormatting sqref="J17">
    <cfRule type="cellIs" dxfId="4139" priority="154" stopIfTrue="1" operator="lessThan">
      <formula>$L$17</formula>
    </cfRule>
  </conditionalFormatting>
  <conditionalFormatting sqref="J18">
    <cfRule type="cellIs" dxfId="4138" priority="153" stopIfTrue="1" operator="lessThan">
      <formula>$L$18</formula>
    </cfRule>
  </conditionalFormatting>
  <conditionalFormatting sqref="J19">
    <cfRule type="cellIs" dxfId="4137" priority="152" stopIfTrue="1" operator="lessThan">
      <formula>$L$19</formula>
    </cfRule>
  </conditionalFormatting>
  <conditionalFormatting sqref="J20">
    <cfRule type="cellIs" dxfId="4136" priority="151" stopIfTrue="1" operator="lessThan">
      <formula>$L$20</formula>
    </cfRule>
  </conditionalFormatting>
  <conditionalFormatting sqref="J21">
    <cfRule type="cellIs" dxfId="4135" priority="150" stopIfTrue="1" operator="lessThan">
      <formula>$L$21</formula>
    </cfRule>
  </conditionalFormatting>
  <conditionalFormatting sqref="J22">
    <cfRule type="cellIs" dxfId="4134" priority="149" stopIfTrue="1" operator="lessThan">
      <formula>$L$22</formula>
    </cfRule>
  </conditionalFormatting>
  <conditionalFormatting sqref="J23">
    <cfRule type="cellIs" dxfId="4133" priority="148" stopIfTrue="1" operator="lessThan">
      <formula>$L$23</formula>
    </cfRule>
  </conditionalFormatting>
  <conditionalFormatting sqref="J24">
    <cfRule type="cellIs" dxfId="4132" priority="147" stopIfTrue="1" operator="lessThan">
      <formula>$L$24</formula>
    </cfRule>
  </conditionalFormatting>
  <conditionalFormatting sqref="J25">
    <cfRule type="cellIs" dxfId="4131" priority="146" stopIfTrue="1" operator="lessThan">
      <formula>$L$25</formula>
    </cfRule>
  </conditionalFormatting>
  <conditionalFormatting sqref="J26">
    <cfRule type="cellIs" dxfId="4130" priority="145" stopIfTrue="1" operator="lessThan">
      <formula>$L$26</formula>
    </cfRule>
  </conditionalFormatting>
  <conditionalFormatting sqref="J28">
    <cfRule type="cellIs" dxfId="4129" priority="144" stopIfTrue="1" operator="lessThan">
      <formula>$L28</formula>
    </cfRule>
  </conditionalFormatting>
  <conditionalFormatting sqref="J29">
    <cfRule type="cellIs" dxfId="4128" priority="143" stopIfTrue="1" operator="lessThan">
      <formula>$L29</formula>
    </cfRule>
  </conditionalFormatting>
  <conditionalFormatting sqref="J30">
    <cfRule type="cellIs" dxfId="4127" priority="142" stopIfTrue="1" operator="lessThan">
      <formula>$L30</formula>
    </cfRule>
  </conditionalFormatting>
  <conditionalFormatting sqref="J31">
    <cfRule type="cellIs" dxfId="4126" priority="141" stopIfTrue="1" operator="lessThan">
      <formula>$L31</formula>
    </cfRule>
  </conditionalFormatting>
  <conditionalFormatting sqref="J32">
    <cfRule type="cellIs" dxfId="4125" priority="140" stopIfTrue="1" operator="lessThan">
      <formula>$L32</formula>
    </cfRule>
  </conditionalFormatting>
  <conditionalFormatting sqref="J33">
    <cfRule type="cellIs" dxfId="4124" priority="139" stopIfTrue="1" operator="lessThan">
      <formula>$L33</formula>
    </cfRule>
  </conditionalFormatting>
  <conditionalFormatting sqref="J34">
    <cfRule type="cellIs" dxfId="4123" priority="138" stopIfTrue="1" operator="lessThan">
      <formula>$L34</formula>
    </cfRule>
  </conditionalFormatting>
  <conditionalFormatting sqref="J35">
    <cfRule type="cellIs" dxfId="4122" priority="137" stopIfTrue="1" operator="lessThan">
      <formula>$L35</formula>
    </cfRule>
  </conditionalFormatting>
  <conditionalFormatting sqref="J36">
    <cfRule type="cellIs" dxfId="4121" priority="136" stopIfTrue="1" operator="lessThan">
      <formula>$L36</formula>
    </cfRule>
  </conditionalFormatting>
  <conditionalFormatting sqref="J37">
    <cfRule type="cellIs" dxfId="4120" priority="135" stopIfTrue="1" operator="lessThan">
      <formula>$L37</formula>
    </cfRule>
  </conditionalFormatting>
  <conditionalFormatting sqref="J38">
    <cfRule type="cellIs" dxfId="4119" priority="134" stopIfTrue="1" operator="lessThan">
      <formula>$L38</formula>
    </cfRule>
  </conditionalFormatting>
  <conditionalFormatting sqref="J39">
    <cfRule type="cellIs" dxfId="4118" priority="133" stopIfTrue="1" operator="lessThan">
      <formula>$L39</formula>
    </cfRule>
  </conditionalFormatting>
  <conditionalFormatting sqref="J40">
    <cfRule type="cellIs" dxfId="4117" priority="132" stopIfTrue="1" operator="lessThan">
      <formula>$L40</formula>
    </cfRule>
  </conditionalFormatting>
  <conditionalFormatting sqref="J41">
    <cfRule type="cellIs" dxfId="4116" priority="131" stopIfTrue="1" operator="lessThan">
      <formula>$L41</formula>
    </cfRule>
  </conditionalFormatting>
  <conditionalFormatting sqref="J42">
    <cfRule type="cellIs" dxfId="4115" priority="130" stopIfTrue="1" operator="lessThan">
      <formula>$L42</formula>
    </cfRule>
  </conditionalFormatting>
  <conditionalFormatting sqref="J43">
    <cfRule type="cellIs" dxfId="4114" priority="129" stopIfTrue="1" operator="lessThan">
      <formula>$L43</formula>
    </cfRule>
  </conditionalFormatting>
  <conditionalFormatting sqref="J44">
    <cfRule type="cellIs" dxfId="4113" priority="128" stopIfTrue="1" operator="lessThan">
      <formula>$L44</formula>
    </cfRule>
  </conditionalFormatting>
  <conditionalFormatting sqref="J45">
    <cfRule type="cellIs" dxfId="4112" priority="127" stopIfTrue="1" operator="lessThan">
      <formula>$L$45</formula>
    </cfRule>
  </conditionalFormatting>
  <conditionalFormatting sqref="J46">
    <cfRule type="cellIs" dxfId="4111" priority="126" stopIfTrue="1" operator="lessThan">
      <formula>$L46</formula>
    </cfRule>
  </conditionalFormatting>
  <conditionalFormatting sqref="J100">
    <cfRule type="cellIs" dxfId="4110" priority="125" stopIfTrue="1" operator="lessThan">
      <formula>$L100</formula>
    </cfRule>
  </conditionalFormatting>
  <conditionalFormatting sqref="J101">
    <cfRule type="cellIs" dxfId="4109" priority="124" stopIfTrue="1" operator="lessThan">
      <formula>$L101</formula>
    </cfRule>
  </conditionalFormatting>
  <conditionalFormatting sqref="J102">
    <cfRule type="cellIs" dxfId="4108" priority="123" stopIfTrue="1" operator="lessThan">
      <formula>$L102</formula>
    </cfRule>
  </conditionalFormatting>
  <conditionalFormatting sqref="J103">
    <cfRule type="cellIs" dxfId="4107" priority="122" stopIfTrue="1" operator="lessThan">
      <formula>$L$103</formula>
    </cfRule>
  </conditionalFormatting>
  <conditionalFormatting sqref="J104">
    <cfRule type="cellIs" dxfId="4106" priority="121" stopIfTrue="1" operator="lessThan">
      <formula>$L$104</formula>
    </cfRule>
  </conditionalFormatting>
  <conditionalFormatting sqref="J105">
    <cfRule type="cellIs" dxfId="4105" priority="120" stopIfTrue="1" operator="lessThan">
      <formula>$L$105</formula>
    </cfRule>
  </conditionalFormatting>
  <conditionalFormatting sqref="J106">
    <cfRule type="cellIs" dxfId="4104" priority="119" stopIfTrue="1" operator="lessThan">
      <formula>$L$106</formula>
    </cfRule>
  </conditionalFormatting>
  <conditionalFormatting sqref="J107">
    <cfRule type="cellIs" dxfId="4103" priority="118" stopIfTrue="1" operator="lessThan">
      <formula>$L$107</formula>
    </cfRule>
  </conditionalFormatting>
  <conditionalFormatting sqref="J108">
    <cfRule type="cellIs" dxfId="4102" priority="117" stopIfTrue="1" operator="lessThan">
      <formula>$L$108</formula>
    </cfRule>
  </conditionalFormatting>
  <conditionalFormatting sqref="J109">
    <cfRule type="cellIs" dxfId="4101" priority="116" stopIfTrue="1" operator="lessThan">
      <formula>$L$109</formula>
    </cfRule>
  </conditionalFormatting>
  <conditionalFormatting sqref="J110">
    <cfRule type="cellIs" dxfId="4100" priority="115" stopIfTrue="1" operator="lessThan">
      <formula>$L$110</formula>
    </cfRule>
  </conditionalFormatting>
  <conditionalFormatting sqref="J111">
    <cfRule type="cellIs" dxfId="4099" priority="114" stopIfTrue="1" operator="greaterThan">
      <formula>$M111</formula>
    </cfRule>
  </conditionalFormatting>
  <conditionalFormatting sqref="J111">
    <cfRule type="cellIs" dxfId="4098" priority="113" stopIfTrue="1" operator="lessThan">
      <formula>$L$111</formula>
    </cfRule>
  </conditionalFormatting>
  <conditionalFormatting sqref="J112">
    <cfRule type="cellIs" dxfId="4097" priority="112" stopIfTrue="1" operator="lessThan">
      <formula>$L112</formula>
    </cfRule>
  </conditionalFormatting>
  <conditionalFormatting sqref="J27">
    <cfRule type="cellIs" dxfId="4096" priority="111" stopIfTrue="1" operator="lessThan">
      <formula>$L27</formula>
    </cfRule>
  </conditionalFormatting>
  <conditionalFormatting sqref="J47">
    <cfRule type="cellIs" dxfId="4095" priority="110" stopIfTrue="1" operator="greaterThan">
      <formula>$M47</formula>
    </cfRule>
  </conditionalFormatting>
  <conditionalFormatting sqref="J47">
    <cfRule type="cellIs" dxfId="4094" priority="109" stopIfTrue="1" operator="lessThan">
      <formula>$L47</formula>
    </cfRule>
  </conditionalFormatting>
  <conditionalFormatting sqref="J48">
    <cfRule type="cellIs" dxfId="4093" priority="108" stopIfTrue="1" operator="greaterThan">
      <formula>$M48</formula>
    </cfRule>
  </conditionalFormatting>
  <conditionalFormatting sqref="J48">
    <cfRule type="cellIs" dxfId="4092" priority="107" stopIfTrue="1" operator="lessThan">
      <formula>$L48</formula>
    </cfRule>
  </conditionalFormatting>
  <conditionalFormatting sqref="J49">
    <cfRule type="cellIs" dxfId="4091" priority="106" stopIfTrue="1" operator="greaterThan">
      <formula>$M49</formula>
    </cfRule>
  </conditionalFormatting>
  <conditionalFormatting sqref="J49">
    <cfRule type="cellIs" dxfId="4090" priority="105" stopIfTrue="1" operator="lessThan">
      <formula>$L49</formula>
    </cfRule>
  </conditionalFormatting>
  <conditionalFormatting sqref="J50">
    <cfRule type="cellIs" dxfId="4089" priority="104" stopIfTrue="1" operator="greaterThan">
      <formula>$M50</formula>
    </cfRule>
  </conditionalFormatting>
  <conditionalFormatting sqref="J50">
    <cfRule type="cellIs" dxfId="4088" priority="103" stopIfTrue="1" operator="lessThan">
      <formula>$L50</formula>
    </cfRule>
  </conditionalFormatting>
  <conditionalFormatting sqref="J51">
    <cfRule type="cellIs" dxfId="4087" priority="102" stopIfTrue="1" operator="greaterThan">
      <formula>$M51</formula>
    </cfRule>
  </conditionalFormatting>
  <conditionalFormatting sqref="J51">
    <cfRule type="cellIs" dxfId="4086" priority="101" stopIfTrue="1" operator="lessThan">
      <formula>$L51</formula>
    </cfRule>
  </conditionalFormatting>
  <conditionalFormatting sqref="J52">
    <cfRule type="cellIs" dxfId="4085" priority="100" stopIfTrue="1" operator="greaterThan">
      <formula>$M52</formula>
    </cfRule>
  </conditionalFormatting>
  <conditionalFormatting sqref="J52">
    <cfRule type="cellIs" dxfId="4084" priority="99" stopIfTrue="1" operator="lessThan">
      <formula>$L52</formula>
    </cfRule>
  </conditionalFormatting>
  <conditionalFormatting sqref="J53">
    <cfRule type="cellIs" dxfId="4083" priority="98" stopIfTrue="1" operator="greaterThan">
      <formula>$M53</formula>
    </cfRule>
  </conditionalFormatting>
  <conditionalFormatting sqref="J53">
    <cfRule type="cellIs" dxfId="4082" priority="97" stopIfTrue="1" operator="lessThan">
      <formula>$L53</formula>
    </cfRule>
  </conditionalFormatting>
  <conditionalFormatting sqref="J54">
    <cfRule type="cellIs" dxfId="4081" priority="96" stopIfTrue="1" operator="greaterThan">
      <formula>$M54</formula>
    </cfRule>
  </conditionalFormatting>
  <conditionalFormatting sqref="J54">
    <cfRule type="cellIs" dxfId="4080" priority="95" stopIfTrue="1" operator="lessThan">
      <formula>$L54</formula>
    </cfRule>
  </conditionalFormatting>
  <conditionalFormatting sqref="J55">
    <cfRule type="cellIs" dxfId="4079" priority="94" stopIfTrue="1" operator="greaterThan">
      <formula>$M55</formula>
    </cfRule>
  </conditionalFormatting>
  <conditionalFormatting sqref="J55">
    <cfRule type="cellIs" dxfId="4078" priority="93" stopIfTrue="1" operator="lessThan">
      <formula>$L55</formula>
    </cfRule>
  </conditionalFormatting>
  <conditionalFormatting sqref="J56">
    <cfRule type="cellIs" dxfId="4077" priority="92" stopIfTrue="1" operator="greaterThan">
      <formula>$M56</formula>
    </cfRule>
  </conditionalFormatting>
  <conditionalFormatting sqref="J56">
    <cfRule type="cellIs" dxfId="4076" priority="91" stopIfTrue="1" operator="lessThan">
      <formula>$L56</formula>
    </cfRule>
  </conditionalFormatting>
  <conditionalFormatting sqref="J57">
    <cfRule type="cellIs" dxfId="4075" priority="90" stopIfTrue="1" operator="greaterThan">
      <formula>$M57</formula>
    </cfRule>
  </conditionalFormatting>
  <conditionalFormatting sqref="J57">
    <cfRule type="cellIs" dxfId="4074" priority="89" stopIfTrue="1" operator="lessThan">
      <formula>$L57</formula>
    </cfRule>
  </conditionalFormatting>
  <conditionalFormatting sqref="J58">
    <cfRule type="cellIs" dxfId="4073" priority="88" stopIfTrue="1" operator="greaterThan">
      <formula>$M58</formula>
    </cfRule>
  </conditionalFormatting>
  <conditionalFormatting sqref="J58">
    <cfRule type="cellIs" dxfId="4072" priority="87" stopIfTrue="1" operator="lessThan">
      <formula>$L58</formula>
    </cfRule>
  </conditionalFormatting>
  <conditionalFormatting sqref="J59">
    <cfRule type="cellIs" dxfId="4071" priority="86" stopIfTrue="1" operator="greaterThan">
      <formula>$M59</formula>
    </cfRule>
  </conditionalFormatting>
  <conditionalFormatting sqref="J59">
    <cfRule type="cellIs" dxfId="4070" priority="85" stopIfTrue="1" operator="lessThan">
      <formula>$L59</formula>
    </cfRule>
  </conditionalFormatting>
  <conditionalFormatting sqref="J60">
    <cfRule type="cellIs" dxfId="4069" priority="84" stopIfTrue="1" operator="greaterThan">
      <formula>$M60</formula>
    </cfRule>
  </conditionalFormatting>
  <conditionalFormatting sqref="J60">
    <cfRule type="cellIs" dxfId="4068" priority="83" stopIfTrue="1" operator="lessThan">
      <formula>$L60</formula>
    </cfRule>
  </conditionalFormatting>
  <conditionalFormatting sqref="J61">
    <cfRule type="cellIs" dxfId="4067" priority="82" stopIfTrue="1" operator="greaterThan">
      <formula>$M61</formula>
    </cfRule>
  </conditionalFormatting>
  <conditionalFormatting sqref="J61">
    <cfRule type="cellIs" dxfId="4066" priority="81" stopIfTrue="1" operator="lessThan">
      <formula>$L61</formula>
    </cfRule>
  </conditionalFormatting>
  <conditionalFormatting sqref="J62">
    <cfRule type="cellIs" dxfId="4065" priority="80" stopIfTrue="1" operator="greaterThan">
      <formula>$M62</formula>
    </cfRule>
  </conditionalFormatting>
  <conditionalFormatting sqref="J62">
    <cfRule type="cellIs" dxfId="4064" priority="79" stopIfTrue="1" operator="lessThan">
      <formula>$L62</formula>
    </cfRule>
  </conditionalFormatting>
  <conditionalFormatting sqref="J63">
    <cfRule type="cellIs" dxfId="4063" priority="78" stopIfTrue="1" operator="greaterThan">
      <formula>$M63</formula>
    </cfRule>
  </conditionalFormatting>
  <conditionalFormatting sqref="J63">
    <cfRule type="cellIs" dxfId="4062" priority="77" stopIfTrue="1" operator="lessThan">
      <formula>$L63</formula>
    </cfRule>
  </conditionalFormatting>
  <conditionalFormatting sqref="J64">
    <cfRule type="cellIs" dxfId="4061" priority="76" stopIfTrue="1" operator="greaterThan">
      <formula>$M64</formula>
    </cfRule>
  </conditionalFormatting>
  <conditionalFormatting sqref="J64">
    <cfRule type="cellIs" dxfId="4060" priority="75" stopIfTrue="1" operator="lessThan">
      <formula>$L64</formula>
    </cfRule>
  </conditionalFormatting>
  <conditionalFormatting sqref="J65">
    <cfRule type="cellIs" dxfId="4059" priority="74" stopIfTrue="1" operator="greaterThan">
      <formula>$M65</formula>
    </cfRule>
  </conditionalFormatting>
  <conditionalFormatting sqref="J65">
    <cfRule type="cellIs" dxfId="4058" priority="73" stopIfTrue="1" operator="lessThan">
      <formula>$L65</formula>
    </cfRule>
  </conditionalFormatting>
  <conditionalFormatting sqref="J66">
    <cfRule type="cellIs" dxfId="4057" priority="72" stopIfTrue="1" operator="greaterThan">
      <formula>$M66</formula>
    </cfRule>
  </conditionalFormatting>
  <conditionalFormatting sqref="J66">
    <cfRule type="cellIs" dxfId="4056" priority="71" stopIfTrue="1" operator="lessThan">
      <formula>$L66</formula>
    </cfRule>
  </conditionalFormatting>
  <conditionalFormatting sqref="J67">
    <cfRule type="cellIs" dxfId="4055" priority="70" stopIfTrue="1" operator="greaterThan">
      <formula>$M67</formula>
    </cfRule>
  </conditionalFormatting>
  <conditionalFormatting sqref="J67">
    <cfRule type="cellIs" dxfId="4054" priority="69" stopIfTrue="1" operator="lessThan">
      <formula>$L67</formula>
    </cfRule>
  </conditionalFormatting>
  <conditionalFormatting sqref="J68">
    <cfRule type="cellIs" dxfId="4053" priority="68" stopIfTrue="1" operator="greaterThan">
      <formula>$M68</formula>
    </cfRule>
  </conditionalFormatting>
  <conditionalFormatting sqref="J68">
    <cfRule type="cellIs" dxfId="4052" priority="67" stopIfTrue="1" operator="lessThan">
      <formula>$L68</formula>
    </cfRule>
  </conditionalFormatting>
  <conditionalFormatting sqref="J69">
    <cfRule type="cellIs" dxfId="4051" priority="66" stopIfTrue="1" operator="greaterThan">
      <formula>$M69</formula>
    </cfRule>
  </conditionalFormatting>
  <conditionalFormatting sqref="J69">
    <cfRule type="cellIs" dxfId="4050" priority="65" stopIfTrue="1" operator="lessThan">
      <formula>$L69</formula>
    </cfRule>
  </conditionalFormatting>
  <conditionalFormatting sqref="J70">
    <cfRule type="cellIs" dxfId="4049" priority="64" stopIfTrue="1" operator="greaterThan">
      <formula>$M70</formula>
    </cfRule>
  </conditionalFormatting>
  <conditionalFormatting sqref="J70">
    <cfRule type="cellIs" dxfId="4048" priority="63" stopIfTrue="1" operator="lessThan">
      <formula>$L70</formula>
    </cfRule>
  </conditionalFormatting>
  <conditionalFormatting sqref="J71">
    <cfRule type="cellIs" dxfId="4047" priority="62" stopIfTrue="1" operator="greaterThan">
      <formula>$M71</formula>
    </cfRule>
  </conditionalFormatting>
  <conditionalFormatting sqref="J71">
    <cfRule type="cellIs" dxfId="4046" priority="61" stopIfTrue="1" operator="lessThan">
      <formula>$L71</formula>
    </cfRule>
  </conditionalFormatting>
  <conditionalFormatting sqref="J72">
    <cfRule type="cellIs" dxfId="4045" priority="60" stopIfTrue="1" operator="greaterThan">
      <formula>$M72</formula>
    </cfRule>
  </conditionalFormatting>
  <conditionalFormatting sqref="J72">
    <cfRule type="cellIs" dxfId="4044" priority="59" stopIfTrue="1" operator="lessThan">
      <formula>$L72</formula>
    </cfRule>
  </conditionalFormatting>
  <conditionalFormatting sqref="J73">
    <cfRule type="cellIs" dxfId="4043" priority="58" stopIfTrue="1" operator="greaterThan">
      <formula>$M73</formula>
    </cfRule>
  </conditionalFormatting>
  <conditionalFormatting sqref="J73">
    <cfRule type="cellIs" dxfId="4042" priority="57" stopIfTrue="1" operator="lessThan">
      <formula>$L73</formula>
    </cfRule>
  </conditionalFormatting>
  <conditionalFormatting sqref="J74">
    <cfRule type="cellIs" dxfId="4041" priority="56" stopIfTrue="1" operator="greaterThan">
      <formula>$M74</formula>
    </cfRule>
  </conditionalFormatting>
  <conditionalFormatting sqref="J74">
    <cfRule type="cellIs" dxfId="4040" priority="55" stopIfTrue="1" operator="lessThan">
      <formula>$L74</formula>
    </cfRule>
  </conditionalFormatting>
  <conditionalFormatting sqref="J75">
    <cfRule type="cellIs" dxfId="4039" priority="54" stopIfTrue="1" operator="greaterThan">
      <formula>$M75</formula>
    </cfRule>
  </conditionalFormatting>
  <conditionalFormatting sqref="J75">
    <cfRule type="cellIs" dxfId="4038" priority="53" stopIfTrue="1" operator="lessThan">
      <formula>$L75</formula>
    </cfRule>
  </conditionalFormatting>
  <conditionalFormatting sqref="J76">
    <cfRule type="cellIs" dxfId="4037" priority="52" stopIfTrue="1" operator="greaterThan">
      <formula>$M76</formula>
    </cfRule>
  </conditionalFormatting>
  <conditionalFormatting sqref="J76">
    <cfRule type="cellIs" dxfId="4036" priority="51" stopIfTrue="1" operator="lessThan">
      <formula>$L76</formula>
    </cfRule>
  </conditionalFormatting>
  <conditionalFormatting sqref="J77">
    <cfRule type="cellIs" dxfId="4035" priority="50" stopIfTrue="1" operator="greaterThan">
      <formula>$M77</formula>
    </cfRule>
  </conditionalFormatting>
  <conditionalFormatting sqref="J77">
    <cfRule type="cellIs" dxfId="4034" priority="49" stopIfTrue="1" operator="lessThan">
      <formula>$L77</formula>
    </cfRule>
  </conditionalFormatting>
  <conditionalFormatting sqref="J78">
    <cfRule type="cellIs" dxfId="4033" priority="48" stopIfTrue="1" operator="greaterThan">
      <formula>$M78</formula>
    </cfRule>
  </conditionalFormatting>
  <conditionalFormatting sqref="J78">
    <cfRule type="cellIs" dxfId="4032" priority="47" stopIfTrue="1" operator="lessThan">
      <formula>$L78</formula>
    </cfRule>
  </conditionalFormatting>
  <conditionalFormatting sqref="J79">
    <cfRule type="cellIs" dxfId="4031" priority="46" stopIfTrue="1" operator="greaterThan">
      <formula>$M79</formula>
    </cfRule>
  </conditionalFormatting>
  <conditionalFormatting sqref="J79">
    <cfRule type="cellIs" dxfId="4030" priority="45" stopIfTrue="1" operator="lessThan">
      <formula>$L79</formula>
    </cfRule>
  </conditionalFormatting>
  <conditionalFormatting sqref="J80">
    <cfRule type="cellIs" dxfId="4029" priority="44" stopIfTrue="1" operator="greaterThan">
      <formula>$M80</formula>
    </cfRule>
  </conditionalFormatting>
  <conditionalFormatting sqref="J80">
    <cfRule type="cellIs" dxfId="4028" priority="43" stopIfTrue="1" operator="lessThan">
      <formula>$L80</formula>
    </cfRule>
  </conditionalFormatting>
  <conditionalFormatting sqref="J81">
    <cfRule type="cellIs" dxfId="4027" priority="42" stopIfTrue="1" operator="greaterThan">
      <formula>$M81</formula>
    </cfRule>
  </conditionalFormatting>
  <conditionalFormatting sqref="J81">
    <cfRule type="cellIs" dxfId="4026" priority="41" stopIfTrue="1" operator="lessThan">
      <formula>$L81</formula>
    </cfRule>
  </conditionalFormatting>
  <conditionalFormatting sqref="J82">
    <cfRule type="cellIs" dxfId="4025" priority="40" stopIfTrue="1" operator="greaterThan">
      <formula>$M82</formula>
    </cfRule>
  </conditionalFormatting>
  <conditionalFormatting sqref="J82">
    <cfRule type="cellIs" dxfId="4024" priority="39" stopIfTrue="1" operator="lessThan">
      <formula>$L82</formula>
    </cfRule>
  </conditionalFormatting>
  <conditionalFormatting sqref="J83">
    <cfRule type="cellIs" dxfId="4023" priority="38" stopIfTrue="1" operator="greaterThan">
      <formula>$M83</formula>
    </cfRule>
  </conditionalFormatting>
  <conditionalFormatting sqref="J83">
    <cfRule type="cellIs" dxfId="4022" priority="37" stopIfTrue="1" operator="lessThan">
      <formula>$L83</formula>
    </cfRule>
  </conditionalFormatting>
  <conditionalFormatting sqref="J84">
    <cfRule type="cellIs" dxfId="4021" priority="36" stopIfTrue="1" operator="greaterThan">
      <formula>$M84</formula>
    </cfRule>
  </conditionalFormatting>
  <conditionalFormatting sqref="J84">
    <cfRule type="cellIs" dxfId="4020" priority="35" stopIfTrue="1" operator="lessThan">
      <formula>$L84</formula>
    </cfRule>
  </conditionalFormatting>
  <conditionalFormatting sqref="J85">
    <cfRule type="cellIs" dxfId="4019" priority="34" stopIfTrue="1" operator="greaterThan">
      <formula>$M85</formula>
    </cfRule>
  </conditionalFormatting>
  <conditionalFormatting sqref="J85">
    <cfRule type="cellIs" dxfId="4018" priority="33" stopIfTrue="1" operator="lessThan">
      <formula>$L85</formula>
    </cfRule>
  </conditionalFormatting>
  <conditionalFormatting sqref="J86">
    <cfRule type="cellIs" dxfId="4017" priority="32" stopIfTrue="1" operator="greaterThan">
      <formula>$M86</formula>
    </cfRule>
  </conditionalFormatting>
  <conditionalFormatting sqref="J86">
    <cfRule type="cellIs" dxfId="4016" priority="31" stopIfTrue="1" operator="lessThan">
      <formula>$L86</formula>
    </cfRule>
  </conditionalFormatting>
  <conditionalFormatting sqref="J87">
    <cfRule type="cellIs" dxfId="4015" priority="30" stopIfTrue="1" operator="greaterThan">
      <formula>$M87</formula>
    </cfRule>
  </conditionalFormatting>
  <conditionalFormatting sqref="J87">
    <cfRule type="cellIs" dxfId="4014" priority="29" stopIfTrue="1" operator="lessThan">
      <formula>$L87</formula>
    </cfRule>
  </conditionalFormatting>
  <conditionalFormatting sqref="J88">
    <cfRule type="cellIs" dxfId="4013" priority="28" stopIfTrue="1" operator="greaterThan">
      <formula>$M88</formula>
    </cfRule>
  </conditionalFormatting>
  <conditionalFormatting sqref="J88">
    <cfRule type="cellIs" dxfId="4012" priority="27" stopIfTrue="1" operator="lessThan">
      <formula>$L88</formula>
    </cfRule>
  </conditionalFormatting>
  <conditionalFormatting sqref="J89">
    <cfRule type="cellIs" dxfId="4011" priority="26" stopIfTrue="1" operator="greaterThan">
      <formula>$M89</formula>
    </cfRule>
  </conditionalFormatting>
  <conditionalFormatting sqref="J89">
    <cfRule type="cellIs" dxfId="4010" priority="25" stopIfTrue="1" operator="lessThan">
      <formula>$L89</formula>
    </cfRule>
  </conditionalFormatting>
  <conditionalFormatting sqref="J90">
    <cfRule type="cellIs" dxfId="4009" priority="24" stopIfTrue="1" operator="greaterThan">
      <formula>$M90</formula>
    </cfRule>
  </conditionalFormatting>
  <conditionalFormatting sqref="J90">
    <cfRule type="cellIs" dxfId="4008" priority="23" stopIfTrue="1" operator="lessThan">
      <formula>$L90</formula>
    </cfRule>
  </conditionalFormatting>
  <conditionalFormatting sqref="J91">
    <cfRule type="cellIs" dxfId="4007" priority="22" stopIfTrue="1" operator="greaterThan">
      <formula>$M91</formula>
    </cfRule>
  </conditionalFormatting>
  <conditionalFormatting sqref="J91">
    <cfRule type="cellIs" dxfId="4006" priority="21" stopIfTrue="1" operator="lessThan">
      <formula>$L91</formula>
    </cfRule>
  </conditionalFormatting>
  <conditionalFormatting sqref="J92">
    <cfRule type="cellIs" dxfId="4005" priority="20" stopIfTrue="1" operator="greaterThan">
      <formula>$M92</formula>
    </cfRule>
  </conditionalFormatting>
  <conditionalFormatting sqref="J92">
    <cfRule type="cellIs" dxfId="4004" priority="19" stopIfTrue="1" operator="lessThan">
      <formula>$L92</formula>
    </cfRule>
  </conditionalFormatting>
  <conditionalFormatting sqref="J93">
    <cfRule type="cellIs" dxfId="4003" priority="18" stopIfTrue="1" operator="greaterThan">
      <formula>$M93</formula>
    </cfRule>
  </conditionalFormatting>
  <conditionalFormatting sqref="J93">
    <cfRule type="cellIs" dxfId="4002" priority="17" stopIfTrue="1" operator="lessThan">
      <formula>$L93</formula>
    </cfRule>
  </conditionalFormatting>
  <conditionalFormatting sqref="J94">
    <cfRule type="cellIs" dxfId="4001" priority="16" stopIfTrue="1" operator="greaterThan">
      <formula>$M94</formula>
    </cfRule>
  </conditionalFormatting>
  <conditionalFormatting sqref="J94">
    <cfRule type="cellIs" dxfId="4000" priority="15" stopIfTrue="1" operator="lessThan">
      <formula>$L94</formula>
    </cfRule>
  </conditionalFormatting>
  <conditionalFormatting sqref="J95">
    <cfRule type="cellIs" dxfId="3999" priority="14" stopIfTrue="1" operator="greaterThan">
      <formula>$M95</formula>
    </cfRule>
  </conditionalFormatting>
  <conditionalFormatting sqref="J95">
    <cfRule type="cellIs" dxfId="3998" priority="13" stopIfTrue="1" operator="lessThan">
      <formula>$L95</formula>
    </cfRule>
  </conditionalFormatting>
  <conditionalFormatting sqref="J96">
    <cfRule type="cellIs" dxfId="3997" priority="12" stopIfTrue="1" operator="greaterThan">
      <formula>$M96</formula>
    </cfRule>
  </conditionalFormatting>
  <conditionalFormatting sqref="J96">
    <cfRule type="cellIs" dxfId="3996" priority="11" stopIfTrue="1" operator="lessThan">
      <formula>$L96</formula>
    </cfRule>
  </conditionalFormatting>
  <conditionalFormatting sqref="J97">
    <cfRule type="cellIs" dxfId="3995" priority="10" stopIfTrue="1" operator="greaterThan">
      <formula>$M97</formula>
    </cfRule>
  </conditionalFormatting>
  <conditionalFormatting sqref="J97">
    <cfRule type="cellIs" dxfId="3994" priority="9" stopIfTrue="1" operator="lessThan">
      <formula>$L97</formula>
    </cfRule>
  </conditionalFormatting>
  <conditionalFormatting sqref="J99">
    <cfRule type="cellIs" dxfId="3993" priority="8" stopIfTrue="1" operator="greaterThan">
      <formula>$M99</formula>
    </cfRule>
  </conditionalFormatting>
  <conditionalFormatting sqref="J99">
    <cfRule type="cellIs" dxfId="3992" priority="7" stopIfTrue="1" operator="lessThan">
      <formula>$L99</formula>
    </cfRule>
  </conditionalFormatting>
  <conditionalFormatting sqref="J98">
    <cfRule type="cellIs" dxfId="3991" priority="6" stopIfTrue="1" operator="greaterThan">
      <formula>$M98</formula>
    </cfRule>
  </conditionalFormatting>
  <conditionalFormatting sqref="J98">
    <cfRule type="cellIs" dxfId="3990" priority="5" stopIfTrue="1" operator="lessThan">
      <formula>$L98</formula>
    </cfRule>
  </conditionalFormatting>
  <conditionalFormatting sqref="F13">
    <cfRule type="cellIs" dxfId="3989" priority="1" stopIfTrue="1" operator="greaterThan">
      <formula>$I$13</formula>
    </cfRule>
    <cfRule type="cellIs" dxfId="3988" priority="2" stopIfTrue="1" operator="lessThan">
      <formula>$H$13</formula>
    </cfRule>
  </conditionalFormatting>
  <dataValidations count="1">
    <dataValidation type="list" allowBlank="1" showInputMessage="1" showErrorMessage="1" sqref="Q56" xr:uid="{00000000-0002-0000-0400-000000000000}">
      <formula1>$Q$57:$Q$59</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dimension ref="A1:BJ112"/>
  <sheetViews>
    <sheetView zoomScaleNormal="100" workbookViewId="0">
      <selection activeCell="B11" sqref="B11"/>
    </sheetView>
  </sheetViews>
  <sheetFormatPr defaultColWidth="12.140625" defaultRowHeight="15" x14ac:dyDescent="0.25"/>
  <cols>
    <col min="1" max="1" width="7.28515625" style="72" customWidth="1"/>
    <col min="2" max="2" width="12.140625" style="72" customWidth="1"/>
    <col min="3" max="3" width="11.85546875" style="72" customWidth="1"/>
    <col min="4" max="4" width="12.140625" style="72" customWidth="1"/>
    <col min="5" max="5" width="15" style="72" customWidth="1"/>
    <col min="6" max="24" width="11.85546875" style="72" customWidth="1"/>
    <col min="25" max="25" width="11.85546875" style="52" customWidth="1"/>
    <col min="26" max="55" width="11.85546875" style="72" customWidth="1"/>
    <col min="56" max="16384" width="12.140625" style="72"/>
  </cols>
  <sheetData>
    <row r="1" spans="1:56" x14ac:dyDescent="0.25">
      <c r="A1" s="71"/>
      <c r="B1" s="71"/>
      <c r="C1" s="71"/>
      <c r="D1" s="71"/>
      <c r="E1" s="71"/>
      <c r="F1" s="71"/>
      <c r="G1" s="71"/>
      <c r="H1" s="71"/>
      <c r="I1" s="71"/>
      <c r="J1" s="71"/>
      <c r="K1" s="71"/>
      <c r="L1" s="71"/>
      <c r="M1" s="71"/>
      <c r="N1" s="71"/>
      <c r="O1" s="71"/>
      <c r="P1" s="71"/>
      <c r="Q1" s="71"/>
      <c r="R1" s="71"/>
      <c r="S1" s="71"/>
      <c r="T1" s="71"/>
      <c r="U1" s="71"/>
      <c r="V1" s="71"/>
      <c r="W1" s="71"/>
      <c r="X1" s="71"/>
      <c r="Y1" s="50"/>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6" ht="23.25" x14ac:dyDescent="0.35">
      <c r="A2" s="71"/>
      <c r="B2" s="59" t="s">
        <v>17</v>
      </c>
      <c r="C2" s="73"/>
      <c r="D2" s="73"/>
      <c r="E2" s="73"/>
      <c r="F2" s="73"/>
      <c r="G2" s="73"/>
      <c r="H2" s="73"/>
      <c r="I2" s="73"/>
      <c r="J2" s="73"/>
      <c r="K2" s="73"/>
      <c r="L2" s="73"/>
      <c r="M2" s="71"/>
      <c r="N2" s="71"/>
      <c r="O2" s="71"/>
      <c r="P2" s="10" t="s">
        <v>22</v>
      </c>
      <c r="Q2" s="80"/>
      <c r="R2" s="80"/>
      <c r="S2" s="80"/>
      <c r="T2" s="80"/>
      <c r="U2" s="74"/>
      <c r="V2" s="74"/>
      <c r="W2" s="9" t="s">
        <v>319</v>
      </c>
      <c r="X2" s="37"/>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56" ht="18.75" x14ac:dyDescent="0.3">
      <c r="A3" s="71"/>
      <c r="B3" s="4" t="s">
        <v>106</v>
      </c>
      <c r="C3" s="73"/>
      <c r="D3" s="73"/>
      <c r="E3" s="73"/>
      <c r="F3" s="73"/>
      <c r="G3" s="73"/>
      <c r="H3" s="73"/>
      <c r="I3" s="73"/>
      <c r="J3" s="73"/>
      <c r="K3" s="73"/>
      <c r="L3" s="73"/>
      <c r="M3" s="71"/>
      <c r="N3" s="71"/>
      <c r="O3" s="71"/>
      <c r="P3" s="71" t="s">
        <v>110</v>
      </c>
      <c r="Q3" s="80"/>
      <c r="R3" s="80"/>
      <c r="S3" s="80"/>
      <c r="T3" s="80"/>
      <c r="U3" s="71"/>
      <c r="V3" s="38"/>
      <c r="W3" s="9" t="s">
        <v>0</v>
      </c>
      <c r="X3" s="37"/>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row>
    <row r="4" spans="1:56" ht="18.75" x14ac:dyDescent="0.3">
      <c r="A4" s="71"/>
      <c r="B4" s="61"/>
      <c r="C4" s="73"/>
      <c r="D4" s="73"/>
      <c r="E4" s="73"/>
      <c r="F4" s="73"/>
      <c r="G4" s="73"/>
      <c r="H4" s="73"/>
      <c r="I4" s="73"/>
      <c r="J4" s="73"/>
      <c r="K4" s="73"/>
      <c r="L4" s="73"/>
      <c r="M4" s="71"/>
      <c r="N4" s="71"/>
      <c r="O4" s="38"/>
      <c r="P4" s="236" t="s">
        <v>279</v>
      </c>
      <c r="Q4" s="80"/>
      <c r="R4" s="80"/>
      <c r="S4" s="80"/>
      <c r="T4" s="80"/>
      <c r="U4" s="71"/>
      <c r="V4" s="38"/>
      <c r="W4" s="38"/>
      <c r="X4" s="37"/>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5" spans="1:56" ht="18.75" x14ac:dyDescent="0.3">
      <c r="A5" s="71"/>
      <c r="B5" s="4" t="s">
        <v>278</v>
      </c>
      <c r="C5" s="61"/>
      <c r="D5" s="73"/>
      <c r="E5" s="73"/>
      <c r="F5" s="73"/>
      <c r="G5" s="73"/>
      <c r="H5" s="73"/>
      <c r="I5" s="73"/>
      <c r="J5" s="73"/>
      <c r="K5" s="73"/>
      <c r="L5" s="73"/>
      <c r="M5" s="71"/>
      <c r="N5" s="71"/>
      <c r="O5" s="71"/>
      <c r="P5" s="246" t="s">
        <v>308</v>
      </c>
      <c r="Q5" s="80"/>
      <c r="R5" s="80"/>
      <c r="S5" s="80"/>
      <c r="T5" s="80"/>
      <c r="U5" s="71"/>
      <c r="V5" s="38"/>
      <c r="W5" s="38"/>
      <c r="X5" s="37" t="str">
        <f>IF(ISNUMBER(AT13),EXP(LN(SQRT(2/(E13-1))) + GAMMALN(E13/2) - GAMMALN((E13-1)/2)),"")</f>
        <v/>
      </c>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row>
    <row r="6" spans="1:56" s="77" customFormat="1" x14ac:dyDescent="0.25">
      <c r="A6" s="74"/>
      <c r="B6" s="75"/>
      <c r="C6" s="75"/>
      <c r="D6" s="75"/>
      <c r="E6" s="75"/>
      <c r="F6" s="75"/>
      <c r="G6" s="75"/>
      <c r="H6" s="75"/>
      <c r="I6" s="75"/>
      <c r="J6" s="75"/>
      <c r="K6" s="75"/>
      <c r="L6" s="75"/>
      <c r="M6" s="74"/>
      <c r="N6" s="74"/>
      <c r="O6" s="74"/>
      <c r="P6" s="80"/>
      <c r="Q6" s="80"/>
      <c r="R6" s="71"/>
      <c r="S6" s="80"/>
      <c r="T6" s="80"/>
      <c r="U6" s="80"/>
      <c r="V6" s="80"/>
      <c r="W6" s="71"/>
      <c r="X6" s="38"/>
      <c r="Y6" s="38"/>
      <c r="Z6" s="37" t="str">
        <f>IF(ISNUMBER(AT14),EXP(LN(SQRT(2/(E14-1))) + GAMMALN(E14/2) - GAMMALN((E14-1)/2)),"")</f>
        <v/>
      </c>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row>
    <row r="7" spans="1:56" s="77" customFormat="1" x14ac:dyDescent="0.25">
      <c r="A7" s="74"/>
      <c r="B7" s="75"/>
      <c r="C7" s="245"/>
      <c r="D7" s="244"/>
      <c r="E7" s="244"/>
      <c r="F7" s="245"/>
      <c r="G7" s="75"/>
      <c r="H7" s="75"/>
      <c r="I7" s="75"/>
      <c r="J7" s="63"/>
      <c r="K7" s="75"/>
      <c r="L7" s="75"/>
      <c r="M7" s="74"/>
      <c r="N7" s="74"/>
      <c r="O7" s="74"/>
      <c r="P7" s="74"/>
      <c r="Q7" s="74"/>
      <c r="R7" s="71"/>
      <c r="S7" s="80"/>
      <c r="T7" s="80"/>
      <c r="U7" s="80"/>
      <c r="V7" s="80"/>
      <c r="W7" s="71"/>
      <c r="X7" s="38"/>
      <c r="Y7" s="38"/>
      <c r="Z7" s="37" t="str">
        <f>IF(ISNUMBER(AT15),EXP(LN(SQRT(2/(E15-1))) + GAMMALN(E15/2) - GAMMALN((E15-1)/2)),"")</f>
        <v/>
      </c>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row>
    <row r="8" spans="1:56" s="77" customFormat="1" ht="15.75" thickBot="1" x14ac:dyDescent="0.3">
      <c r="A8" s="74"/>
      <c r="B8" s="75"/>
      <c r="C8" s="245"/>
      <c r="D8" s="244"/>
      <c r="E8" s="244"/>
      <c r="F8" s="245"/>
      <c r="G8" s="75"/>
      <c r="H8" s="75"/>
      <c r="I8" s="75"/>
      <c r="J8" s="63"/>
      <c r="K8" s="75"/>
      <c r="L8" s="75"/>
      <c r="M8" s="74"/>
      <c r="N8" s="74"/>
      <c r="O8" s="74"/>
      <c r="P8" s="74"/>
      <c r="Q8" s="74"/>
      <c r="R8" s="71"/>
      <c r="S8" s="80"/>
      <c r="T8" s="80"/>
      <c r="U8" s="80"/>
      <c r="V8" s="80"/>
      <c r="W8" s="71"/>
      <c r="X8" s="38"/>
      <c r="Y8" s="38"/>
      <c r="Z8" s="37" t="str">
        <f>IF(ISNUMBER(AT16),EXP(LN(SQRT(2/(E16-1))) + GAMMALN(E16/2) - GAMMALN((E16-1)/2)),"")</f>
        <v/>
      </c>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row>
    <row r="9" spans="1:56" s="77" customFormat="1" ht="15.75" thickBot="1" x14ac:dyDescent="0.3">
      <c r="A9" s="74"/>
      <c r="B9" s="75"/>
      <c r="C9" s="244"/>
      <c r="D9" s="244"/>
      <c r="E9" s="63"/>
      <c r="F9" s="264" t="s">
        <v>280</v>
      </c>
      <c r="G9" s="265"/>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65"/>
      <c r="BC9" s="266"/>
      <c r="BD9" s="74"/>
    </row>
    <row r="10" spans="1:56" ht="15.75" thickBot="1" x14ac:dyDescent="0.3">
      <c r="A10" s="71"/>
      <c r="B10" s="122" t="s">
        <v>11</v>
      </c>
      <c r="C10" s="232" t="s">
        <v>69</v>
      </c>
      <c r="D10" s="232" t="s">
        <v>92</v>
      </c>
      <c r="E10" s="232" t="s">
        <v>93</v>
      </c>
      <c r="F10" s="233">
        <v>1</v>
      </c>
      <c r="G10" s="233">
        <v>2</v>
      </c>
      <c r="H10" s="233">
        <v>3</v>
      </c>
      <c r="I10" s="233">
        <v>4</v>
      </c>
      <c r="J10" s="233">
        <v>5</v>
      </c>
      <c r="K10" s="233">
        <v>6</v>
      </c>
      <c r="L10" s="233">
        <v>7</v>
      </c>
      <c r="M10" s="233">
        <v>8</v>
      </c>
      <c r="N10" s="233">
        <v>9</v>
      </c>
      <c r="O10" s="233">
        <v>10</v>
      </c>
      <c r="P10" s="233">
        <v>11</v>
      </c>
      <c r="Q10" s="233">
        <v>12</v>
      </c>
      <c r="R10" s="233">
        <v>13</v>
      </c>
      <c r="S10" s="233">
        <v>14</v>
      </c>
      <c r="T10" s="233">
        <v>15</v>
      </c>
      <c r="U10" s="233">
        <v>16</v>
      </c>
      <c r="V10" s="233">
        <v>17</v>
      </c>
      <c r="W10" s="233">
        <v>18</v>
      </c>
      <c r="X10" s="233">
        <v>19</v>
      </c>
      <c r="Y10" s="233">
        <v>20</v>
      </c>
      <c r="Z10" s="233">
        <v>21</v>
      </c>
      <c r="AA10" s="233">
        <v>22</v>
      </c>
      <c r="AB10" s="233">
        <v>23</v>
      </c>
      <c r="AC10" s="233">
        <v>24</v>
      </c>
      <c r="AD10" s="233">
        <v>25</v>
      </c>
      <c r="AE10" s="233">
        <v>26</v>
      </c>
      <c r="AF10" s="233">
        <v>27</v>
      </c>
      <c r="AG10" s="233">
        <v>28</v>
      </c>
      <c r="AH10" s="233">
        <v>29</v>
      </c>
      <c r="AI10" s="233">
        <v>30</v>
      </c>
      <c r="AJ10" s="233">
        <v>31</v>
      </c>
      <c r="AK10" s="233">
        <v>32</v>
      </c>
      <c r="AL10" s="233">
        <v>33</v>
      </c>
      <c r="AM10" s="233">
        <v>34</v>
      </c>
      <c r="AN10" s="233">
        <v>35</v>
      </c>
      <c r="AO10" s="233">
        <v>36</v>
      </c>
      <c r="AP10" s="233">
        <v>37</v>
      </c>
      <c r="AQ10" s="233">
        <v>38</v>
      </c>
      <c r="AR10" s="233">
        <v>39</v>
      </c>
      <c r="AS10" s="233">
        <v>40</v>
      </c>
      <c r="AT10" s="233">
        <v>41</v>
      </c>
      <c r="AU10" s="233">
        <v>42</v>
      </c>
      <c r="AV10" s="233">
        <v>43</v>
      </c>
      <c r="AW10" s="233">
        <v>44</v>
      </c>
      <c r="AX10" s="233">
        <v>45</v>
      </c>
      <c r="AY10" s="233">
        <v>46</v>
      </c>
      <c r="AZ10" s="233">
        <v>47</v>
      </c>
      <c r="BA10" s="233">
        <v>48</v>
      </c>
      <c r="BB10" s="233">
        <v>49</v>
      </c>
      <c r="BC10" s="233">
        <v>50</v>
      </c>
      <c r="BD10" s="15"/>
    </row>
    <row r="11" spans="1:56" ht="15.75" thickBot="1" x14ac:dyDescent="0.3">
      <c r="A11" s="15">
        <v>1</v>
      </c>
      <c r="B11" s="170"/>
      <c r="C11" s="233" t="str">
        <f>IF(E11&lt;1,"",AVERAGE(F11:BC11))</f>
        <v/>
      </c>
      <c r="D11" s="233" t="str">
        <f>IF(E11&lt;2,"",STDEV(F11:BC11))</f>
        <v/>
      </c>
      <c r="E11" s="234">
        <f>COUNT(F11:BC11)</f>
        <v>0</v>
      </c>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C11" s="172"/>
      <c r="AD11" s="172"/>
      <c r="AE11" s="172"/>
      <c r="AF11" s="172"/>
      <c r="AG11" s="172"/>
      <c r="AH11" s="172"/>
      <c r="AI11" s="172"/>
      <c r="AJ11" s="172"/>
      <c r="AK11" s="172"/>
      <c r="AL11" s="172"/>
      <c r="AM11" s="172"/>
      <c r="AN11" s="172"/>
      <c r="AO11" s="172"/>
      <c r="AP11" s="172"/>
      <c r="AQ11" s="172"/>
      <c r="AR11" s="172"/>
      <c r="AS11" s="172"/>
      <c r="AT11" s="89"/>
      <c r="AU11" s="89"/>
      <c r="AV11" s="89"/>
      <c r="AW11" s="235"/>
      <c r="AX11" s="89"/>
      <c r="AY11" s="89"/>
      <c r="AZ11" s="89"/>
      <c r="BA11" s="89"/>
      <c r="BB11" s="89"/>
      <c r="BC11" s="235"/>
      <c r="BD11" s="15"/>
    </row>
    <row r="12" spans="1:56" ht="15.75" thickBot="1" x14ac:dyDescent="0.3">
      <c r="A12" s="15">
        <v>2</v>
      </c>
      <c r="B12" s="170"/>
      <c r="C12" s="233" t="str">
        <f t="shared" ref="C12:C75" si="0">IF(E12&lt;1,"",AVERAGE(F12:BC12))</f>
        <v/>
      </c>
      <c r="D12" s="233" t="str">
        <f t="shared" ref="D12:D75" si="1">IF(E12&lt;2,"",STDEV(F12:BC12))</f>
        <v/>
      </c>
      <c r="E12" s="234">
        <f t="shared" ref="E12:E75" si="2">COUNT(F12:BC12)</f>
        <v>0</v>
      </c>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89"/>
      <c r="AU12" s="89"/>
      <c r="AV12" s="89"/>
      <c r="AW12" s="235"/>
      <c r="AX12" s="89"/>
      <c r="AY12" s="89"/>
      <c r="AZ12" s="89"/>
      <c r="BA12" s="89"/>
      <c r="BB12" s="89"/>
      <c r="BC12" s="235"/>
      <c r="BD12" s="15"/>
    </row>
    <row r="13" spans="1:56" ht="15.75" thickBot="1" x14ac:dyDescent="0.3">
      <c r="A13" s="15">
        <v>3</v>
      </c>
      <c r="B13" s="170"/>
      <c r="C13" s="233" t="str">
        <f t="shared" si="0"/>
        <v/>
      </c>
      <c r="D13" s="233" t="str">
        <f t="shared" si="1"/>
        <v/>
      </c>
      <c r="E13" s="234">
        <f t="shared" si="2"/>
        <v>0</v>
      </c>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89"/>
      <c r="AU13" s="89"/>
      <c r="AV13" s="89"/>
      <c r="AW13" s="235"/>
      <c r="AX13" s="89"/>
      <c r="AY13" s="89"/>
      <c r="AZ13" s="89"/>
      <c r="BA13" s="89"/>
      <c r="BB13" s="89"/>
      <c r="BC13" s="235"/>
      <c r="BD13" s="15"/>
    </row>
    <row r="14" spans="1:56" ht="15.75" thickBot="1" x14ac:dyDescent="0.3">
      <c r="A14" s="15">
        <v>4</v>
      </c>
      <c r="B14" s="170"/>
      <c r="C14" s="233" t="str">
        <f t="shared" si="0"/>
        <v/>
      </c>
      <c r="D14" s="233" t="str">
        <f t="shared" si="1"/>
        <v/>
      </c>
      <c r="E14" s="234">
        <f t="shared" si="2"/>
        <v>0</v>
      </c>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5"/>
    </row>
    <row r="15" spans="1:56" ht="15.75" thickBot="1" x14ac:dyDescent="0.3">
      <c r="A15" s="15">
        <v>5</v>
      </c>
      <c r="B15" s="170"/>
      <c r="C15" s="233" t="str">
        <f t="shared" si="0"/>
        <v/>
      </c>
      <c r="D15" s="233" t="str">
        <f t="shared" si="1"/>
        <v/>
      </c>
      <c r="E15" s="234">
        <f t="shared" si="2"/>
        <v>0</v>
      </c>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89"/>
      <c r="AU15" s="89"/>
      <c r="AV15" s="89"/>
      <c r="AW15" s="235"/>
      <c r="AX15" s="89"/>
      <c r="AY15" s="89"/>
      <c r="AZ15" s="89"/>
      <c r="BA15" s="89"/>
      <c r="BB15" s="89"/>
      <c r="BC15" s="235"/>
      <c r="BD15" s="15"/>
    </row>
    <row r="16" spans="1:56" ht="15.75" thickBot="1" x14ac:dyDescent="0.3">
      <c r="A16" s="15">
        <v>6</v>
      </c>
      <c r="B16" s="170"/>
      <c r="C16" s="233" t="str">
        <f t="shared" si="0"/>
        <v/>
      </c>
      <c r="D16" s="233" t="str">
        <f t="shared" si="1"/>
        <v/>
      </c>
      <c r="E16" s="234">
        <f t="shared" si="2"/>
        <v>0</v>
      </c>
      <c r="F16" s="172"/>
      <c r="G16" s="172"/>
      <c r="H16" s="172"/>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89"/>
      <c r="AU16" s="89"/>
      <c r="AV16" s="89"/>
      <c r="AW16" s="235"/>
      <c r="AX16" s="89"/>
      <c r="AY16" s="89"/>
      <c r="AZ16" s="89"/>
      <c r="BA16" s="89"/>
      <c r="BB16" s="89"/>
      <c r="BC16" s="235"/>
      <c r="BD16" s="15"/>
    </row>
    <row r="17" spans="1:56" ht="15.75" thickBot="1" x14ac:dyDescent="0.3">
      <c r="A17" s="15">
        <v>7</v>
      </c>
      <c r="B17" s="170"/>
      <c r="C17" s="233" t="str">
        <f t="shared" si="0"/>
        <v/>
      </c>
      <c r="D17" s="233" t="str">
        <f t="shared" si="1"/>
        <v/>
      </c>
      <c r="E17" s="234">
        <f t="shared" si="2"/>
        <v>0</v>
      </c>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89"/>
      <c r="AU17" s="89"/>
      <c r="AV17" s="89"/>
      <c r="AW17" s="235"/>
      <c r="AX17" s="89"/>
      <c r="AY17" s="89"/>
      <c r="AZ17" s="89"/>
      <c r="BA17" s="89"/>
      <c r="BB17" s="89"/>
      <c r="BC17" s="235"/>
      <c r="BD17" s="15"/>
    </row>
    <row r="18" spans="1:56" ht="15.75" thickBot="1" x14ac:dyDescent="0.3">
      <c r="A18" s="15">
        <v>8</v>
      </c>
      <c r="B18" s="170"/>
      <c r="C18" s="233" t="str">
        <f t="shared" si="0"/>
        <v/>
      </c>
      <c r="D18" s="233" t="str">
        <f t="shared" si="1"/>
        <v/>
      </c>
      <c r="E18" s="234">
        <f t="shared" si="2"/>
        <v>0</v>
      </c>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89"/>
      <c r="AU18" s="89"/>
      <c r="AV18" s="89"/>
      <c r="AW18" s="235"/>
      <c r="AX18" s="89"/>
      <c r="AY18" s="89"/>
      <c r="AZ18" s="89"/>
      <c r="BA18" s="89"/>
      <c r="BB18" s="89"/>
      <c r="BC18" s="235"/>
      <c r="BD18" s="15"/>
    </row>
    <row r="19" spans="1:56" ht="15.75" thickBot="1" x14ac:dyDescent="0.3">
      <c r="A19" s="15">
        <v>9</v>
      </c>
      <c r="B19" s="170"/>
      <c r="C19" s="233" t="str">
        <f t="shared" si="0"/>
        <v/>
      </c>
      <c r="D19" s="233" t="str">
        <f t="shared" si="1"/>
        <v/>
      </c>
      <c r="E19" s="234">
        <f t="shared" si="2"/>
        <v>0</v>
      </c>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89"/>
      <c r="AU19" s="89"/>
      <c r="AV19" s="89"/>
      <c r="AW19" s="235"/>
      <c r="AX19" s="89"/>
      <c r="AY19" s="89"/>
      <c r="AZ19" s="89"/>
      <c r="BA19" s="89"/>
      <c r="BB19" s="89"/>
      <c r="BC19" s="235"/>
      <c r="BD19" s="15"/>
    </row>
    <row r="20" spans="1:56" ht="15.75" thickBot="1" x14ac:dyDescent="0.3">
      <c r="A20" s="15">
        <v>10</v>
      </c>
      <c r="B20" s="170"/>
      <c r="C20" s="233" t="str">
        <f t="shared" si="0"/>
        <v/>
      </c>
      <c r="D20" s="233" t="str">
        <f t="shared" si="1"/>
        <v/>
      </c>
      <c r="E20" s="234">
        <f t="shared" si="2"/>
        <v>0</v>
      </c>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89"/>
      <c r="AU20" s="89"/>
      <c r="AV20" s="89"/>
      <c r="AW20" s="235"/>
      <c r="AX20" s="89"/>
      <c r="AY20" s="89"/>
      <c r="AZ20" s="89"/>
      <c r="BA20" s="89"/>
      <c r="BB20" s="89"/>
      <c r="BC20" s="235"/>
      <c r="BD20" s="15"/>
    </row>
    <row r="21" spans="1:56" ht="15.75" thickBot="1" x14ac:dyDescent="0.3">
      <c r="A21" s="15">
        <v>11</v>
      </c>
      <c r="B21" s="170"/>
      <c r="C21" s="233" t="str">
        <f t="shared" si="0"/>
        <v/>
      </c>
      <c r="D21" s="233" t="str">
        <f t="shared" si="1"/>
        <v/>
      </c>
      <c r="E21" s="234">
        <f t="shared" si="2"/>
        <v>0</v>
      </c>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89"/>
      <c r="AU21" s="89"/>
      <c r="AV21" s="89"/>
      <c r="AW21" s="235"/>
      <c r="AX21" s="89"/>
      <c r="AY21" s="89"/>
      <c r="AZ21" s="89"/>
      <c r="BA21" s="89"/>
      <c r="BB21" s="89"/>
      <c r="BC21" s="235"/>
      <c r="BD21" s="15"/>
    </row>
    <row r="22" spans="1:56" ht="15.75" thickBot="1" x14ac:dyDescent="0.3">
      <c r="A22" s="15">
        <v>12</v>
      </c>
      <c r="B22" s="170"/>
      <c r="C22" s="233" t="str">
        <f t="shared" si="0"/>
        <v/>
      </c>
      <c r="D22" s="233" t="str">
        <f t="shared" si="1"/>
        <v/>
      </c>
      <c r="E22" s="234">
        <f t="shared" si="2"/>
        <v>0</v>
      </c>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89"/>
      <c r="AU22" s="89"/>
      <c r="AV22" s="89"/>
      <c r="AW22" s="235"/>
      <c r="AX22" s="89"/>
      <c r="AY22" s="89"/>
      <c r="AZ22" s="89"/>
      <c r="BA22" s="89"/>
      <c r="BB22" s="89"/>
      <c r="BC22" s="235"/>
      <c r="BD22" s="15"/>
    </row>
    <row r="23" spans="1:56" ht="15.75" thickBot="1" x14ac:dyDescent="0.3">
      <c r="A23" s="15">
        <v>13</v>
      </c>
      <c r="B23" s="170"/>
      <c r="C23" s="233" t="str">
        <f t="shared" si="0"/>
        <v/>
      </c>
      <c r="D23" s="233" t="str">
        <f t="shared" si="1"/>
        <v/>
      </c>
      <c r="E23" s="234">
        <f t="shared" si="2"/>
        <v>0</v>
      </c>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89"/>
      <c r="AU23" s="89"/>
      <c r="AV23" s="89"/>
      <c r="AW23" s="235"/>
      <c r="AX23" s="89"/>
      <c r="AY23" s="89"/>
      <c r="AZ23" s="89"/>
      <c r="BA23" s="89"/>
      <c r="BB23" s="89"/>
      <c r="BC23" s="235"/>
      <c r="BD23" s="15"/>
    </row>
    <row r="24" spans="1:56" ht="15.75" thickBot="1" x14ac:dyDescent="0.3">
      <c r="A24" s="15">
        <v>14</v>
      </c>
      <c r="B24" s="170"/>
      <c r="C24" s="233" t="str">
        <f t="shared" si="0"/>
        <v/>
      </c>
      <c r="D24" s="233" t="str">
        <f t="shared" si="1"/>
        <v/>
      </c>
      <c r="E24" s="234">
        <f t="shared" si="2"/>
        <v>0</v>
      </c>
      <c r="F24" s="172"/>
      <c r="G24" s="172"/>
      <c r="H24" s="172"/>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89"/>
      <c r="AU24" s="89"/>
      <c r="AV24" s="89"/>
      <c r="AW24" s="235"/>
      <c r="AX24" s="89"/>
      <c r="AY24" s="89"/>
      <c r="AZ24" s="89"/>
      <c r="BA24" s="89"/>
      <c r="BB24" s="89"/>
      <c r="BC24" s="235"/>
      <c r="BD24" s="15"/>
    </row>
    <row r="25" spans="1:56" ht="15.75" thickBot="1" x14ac:dyDescent="0.3">
      <c r="A25" s="15">
        <v>15</v>
      </c>
      <c r="B25" s="170"/>
      <c r="C25" s="233" t="str">
        <f t="shared" si="0"/>
        <v/>
      </c>
      <c r="D25" s="233" t="str">
        <f t="shared" si="1"/>
        <v/>
      </c>
      <c r="E25" s="234">
        <f t="shared" si="2"/>
        <v>0</v>
      </c>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2"/>
      <c r="AP25" s="172"/>
      <c r="AQ25" s="172"/>
      <c r="AR25" s="172"/>
      <c r="AS25" s="172"/>
      <c r="AT25" s="89"/>
      <c r="AU25" s="89"/>
      <c r="AV25" s="89"/>
      <c r="AW25" s="235"/>
      <c r="AX25" s="89"/>
      <c r="AY25" s="89"/>
      <c r="AZ25" s="89"/>
      <c r="BA25" s="89"/>
      <c r="BB25" s="89"/>
      <c r="BC25" s="235"/>
      <c r="BD25" s="15"/>
    </row>
    <row r="26" spans="1:56" ht="15.75" thickBot="1" x14ac:dyDescent="0.3">
      <c r="A26" s="15">
        <v>16</v>
      </c>
      <c r="B26" s="170"/>
      <c r="C26" s="233" t="str">
        <f t="shared" si="0"/>
        <v/>
      </c>
      <c r="D26" s="233" t="str">
        <f t="shared" si="1"/>
        <v/>
      </c>
      <c r="E26" s="234">
        <f t="shared" si="2"/>
        <v>0</v>
      </c>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89"/>
      <c r="AU26" s="89"/>
      <c r="AV26" s="89"/>
      <c r="AW26" s="235"/>
      <c r="AX26" s="89"/>
      <c r="AY26" s="89"/>
      <c r="AZ26" s="89"/>
      <c r="BA26" s="89"/>
      <c r="BB26" s="89"/>
      <c r="BC26" s="235"/>
      <c r="BD26" s="15"/>
    </row>
    <row r="27" spans="1:56" ht="15.75" thickBot="1" x14ac:dyDescent="0.3">
      <c r="A27" s="15">
        <v>17</v>
      </c>
      <c r="B27" s="170"/>
      <c r="C27" s="233" t="str">
        <f t="shared" si="0"/>
        <v/>
      </c>
      <c r="D27" s="233" t="str">
        <f t="shared" si="1"/>
        <v/>
      </c>
      <c r="E27" s="234">
        <f t="shared" si="2"/>
        <v>0</v>
      </c>
      <c r="F27" s="172"/>
      <c r="G27" s="172"/>
      <c r="H27" s="172"/>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89"/>
      <c r="AU27" s="89"/>
      <c r="AV27" s="89"/>
      <c r="AW27" s="235"/>
      <c r="AX27" s="89"/>
      <c r="AY27" s="89"/>
      <c r="AZ27" s="89"/>
      <c r="BA27" s="89"/>
      <c r="BB27" s="89"/>
      <c r="BC27" s="235"/>
      <c r="BD27" s="15"/>
    </row>
    <row r="28" spans="1:56" ht="15.75" thickBot="1" x14ac:dyDescent="0.3">
      <c r="A28" s="15">
        <v>18</v>
      </c>
      <c r="B28" s="170"/>
      <c r="C28" s="233" t="str">
        <f t="shared" si="0"/>
        <v/>
      </c>
      <c r="D28" s="233" t="str">
        <f t="shared" si="1"/>
        <v/>
      </c>
      <c r="E28" s="234">
        <f t="shared" si="2"/>
        <v>0</v>
      </c>
      <c r="F28" s="172"/>
      <c r="G28" s="172"/>
      <c r="H28" s="172"/>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89"/>
      <c r="AU28" s="89"/>
      <c r="AV28" s="89"/>
      <c r="AW28" s="235"/>
      <c r="AX28" s="89"/>
      <c r="AY28" s="89"/>
      <c r="AZ28" s="89"/>
      <c r="BA28" s="89"/>
      <c r="BB28" s="89"/>
      <c r="BC28" s="235"/>
      <c r="BD28" s="15"/>
    </row>
    <row r="29" spans="1:56" ht="15.75" thickBot="1" x14ac:dyDescent="0.3">
      <c r="A29" s="15">
        <v>19</v>
      </c>
      <c r="B29" s="170"/>
      <c r="C29" s="233" t="str">
        <f t="shared" si="0"/>
        <v/>
      </c>
      <c r="D29" s="233" t="str">
        <f t="shared" si="1"/>
        <v/>
      </c>
      <c r="E29" s="234">
        <f t="shared" si="2"/>
        <v>0</v>
      </c>
      <c r="F29" s="172"/>
      <c r="G29" s="172"/>
      <c r="H29" s="172"/>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2"/>
      <c r="AP29" s="172"/>
      <c r="AQ29" s="172"/>
      <c r="AR29" s="172"/>
      <c r="AS29" s="172"/>
      <c r="AT29" s="89"/>
      <c r="AU29" s="89"/>
      <c r="AV29" s="89"/>
      <c r="AW29" s="235"/>
      <c r="AX29" s="89"/>
      <c r="AY29" s="89"/>
      <c r="AZ29" s="89"/>
      <c r="BA29" s="89"/>
      <c r="BB29" s="89"/>
      <c r="BC29" s="235"/>
      <c r="BD29" s="15"/>
    </row>
    <row r="30" spans="1:56" ht="15.75" thickBot="1" x14ac:dyDescent="0.3">
      <c r="A30" s="15">
        <v>20</v>
      </c>
      <c r="B30" s="170"/>
      <c r="C30" s="233" t="str">
        <f t="shared" si="0"/>
        <v/>
      </c>
      <c r="D30" s="233" t="str">
        <f t="shared" si="1"/>
        <v/>
      </c>
      <c r="E30" s="234">
        <f t="shared" si="2"/>
        <v>0</v>
      </c>
      <c r="F30" s="172"/>
      <c r="G30" s="172"/>
      <c r="H30" s="172"/>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R30" s="172"/>
      <c r="AS30" s="172"/>
      <c r="AT30" s="89"/>
      <c r="AU30" s="89"/>
      <c r="AV30" s="89"/>
      <c r="AW30" s="235"/>
      <c r="AX30" s="89"/>
      <c r="AY30" s="89"/>
      <c r="AZ30" s="89"/>
      <c r="BA30" s="89"/>
      <c r="BB30" s="89"/>
      <c r="BC30" s="235"/>
      <c r="BD30" s="15"/>
    </row>
    <row r="31" spans="1:56" ht="15.75" thickBot="1" x14ac:dyDescent="0.3">
      <c r="A31" s="15">
        <v>21</v>
      </c>
      <c r="B31" s="170"/>
      <c r="C31" s="233" t="str">
        <f t="shared" si="0"/>
        <v/>
      </c>
      <c r="D31" s="233" t="str">
        <f t="shared" si="1"/>
        <v/>
      </c>
      <c r="E31" s="234">
        <f t="shared" si="2"/>
        <v>0</v>
      </c>
      <c r="F31" s="172"/>
      <c r="G31" s="172"/>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c r="AK31" s="172"/>
      <c r="AL31" s="172"/>
      <c r="AM31" s="172"/>
      <c r="AN31" s="172"/>
      <c r="AO31" s="172"/>
      <c r="AP31" s="172"/>
      <c r="AQ31" s="172"/>
      <c r="AR31" s="172"/>
      <c r="AS31" s="172"/>
      <c r="AT31" s="89"/>
      <c r="AU31" s="89"/>
      <c r="AV31" s="89"/>
      <c r="AW31" s="235"/>
      <c r="AX31" s="89"/>
      <c r="AY31" s="89"/>
      <c r="AZ31" s="89"/>
      <c r="BA31" s="89"/>
      <c r="BB31" s="89"/>
      <c r="BC31" s="235"/>
      <c r="BD31" s="15"/>
    </row>
    <row r="32" spans="1:56" ht="15.75" thickBot="1" x14ac:dyDescent="0.3">
      <c r="A32" s="15">
        <v>22</v>
      </c>
      <c r="B32" s="170"/>
      <c r="C32" s="233" t="str">
        <f t="shared" si="0"/>
        <v/>
      </c>
      <c r="D32" s="233" t="str">
        <f t="shared" si="1"/>
        <v/>
      </c>
      <c r="E32" s="234">
        <f t="shared" si="2"/>
        <v>0</v>
      </c>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89"/>
      <c r="AU32" s="89"/>
      <c r="AV32" s="89"/>
      <c r="AW32" s="235"/>
      <c r="AX32" s="89"/>
      <c r="AY32" s="89"/>
      <c r="AZ32" s="89"/>
      <c r="BA32" s="89"/>
      <c r="BB32" s="89"/>
      <c r="BC32" s="235"/>
      <c r="BD32" s="15"/>
    </row>
    <row r="33" spans="1:56" ht="15.75" thickBot="1" x14ac:dyDescent="0.3">
      <c r="A33" s="15">
        <v>23</v>
      </c>
      <c r="B33" s="170"/>
      <c r="C33" s="233" t="str">
        <f t="shared" si="0"/>
        <v/>
      </c>
      <c r="D33" s="233" t="str">
        <f t="shared" si="1"/>
        <v/>
      </c>
      <c r="E33" s="234">
        <f t="shared" si="2"/>
        <v>0</v>
      </c>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89"/>
      <c r="AU33" s="89"/>
      <c r="AV33" s="89"/>
      <c r="AW33" s="235"/>
      <c r="AX33" s="89"/>
      <c r="AY33" s="89"/>
      <c r="AZ33" s="89"/>
      <c r="BA33" s="89"/>
      <c r="BB33" s="89"/>
      <c r="BC33" s="235"/>
      <c r="BD33" s="15"/>
    </row>
    <row r="34" spans="1:56" ht="15.75" thickBot="1" x14ac:dyDescent="0.3">
      <c r="A34" s="15">
        <v>24</v>
      </c>
      <c r="B34" s="170"/>
      <c r="C34" s="233" t="str">
        <f t="shared" si="0"/>
        <v/>
      </c>
      <c r="D34" s="233" t="str">
        <f t="shared" si="1"/>
        <v/>
      </c>
      <c r="E34" s="234">
        <f t="shared" si="2"/>
        <v>0</v>
      </c>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89"/>
      <c r="AU34" s="89"/>
      <c r="AV34" s="89"/>
      <c r="AW34" s="235"/>
      <c r="AX34" s="89"/>
      <c r="AY34" s="89"/>
      <c r="AZ34" s="89"/>
      <c r="BA34" s="89"/>
      <c r="BB34" s="89"/>
      <c r="BC34" s="235"/>
      <c r="BD34" s="15"/>
    </row>
    <row r="35" spans="1:56" ht="15.75" thickBot="1" x14ac:dyDescent="0.3">
      <c r="A35" s="15">
        <v>25</v>
      </c>
      <c r="B35" s="170"/>
      <c r="C35" s="233" t="str">
        <f t="shared" si="0"/>
        <v/>
      </c>
      <c r="D35" s="233" t="str">
        <f t="shared" si="1"/>
        <v/>
      </c>
      <c r="E35" s="234">
        <f t="shared" si="2"/>
        <v>0</v>
      </c>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c r="AT35" s="89"/>
      <c r="AU35" s="89"/>
      <c r="AV35" s="89"/>
      <c r="AW35" s="235"/>
      <c r="AX35" s="89"/>
      <c r="AY35" s="89"/>
      <c r="AZ35" s="89"/>
      <c r="BA35" s="89"/>
      <c r="BB35" s="89"/>
      <c r="BC35" s="235"/>
      <c r="BD35" s="15"/>
    </row>
    <row r="36" spans="1:56" ht="15.75" thickBot="1" x14ac:dyDescent="0.3">
      <c r="A36" s="15">
        <v>26</v>
      </c>
      <c r="B36" s="170"/>
      <c r="C36" s="233" t="str">
        <f t="shared" si="0"/>
        <v/>
      </c>
      <c r="D36" s="233" t="str">
        <f t="shared" si="1"/>
        <v/>
      </c>
      <c r="E36" s="234">
        <f t="shared" si="2"/>
        <v>0</v>
      </c>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89"/>
      <c r="AU36" s="89"/>
      <c r="AV36" s="89"/>
      <c r="AW36" s="235"/>
      <c r="AX36" s="89"/>
      <c r="AY36" s="89"/>
      <c r="AZ36" s="89"/>
      <c r="BA36" s="89"/>
      <c r="BB36" s="89"/>
      <c r="BC36" s="235"/>
      <c r="BD36" s="15"/>
    </row>
    <row r="37" spans="1:56" ht="15.75" thickBot="1" x14ac:dyDescent="0.3">
      <c r="A37" s="15">
        <v>27</v>
      </c>
      <c r="B37" s="170"/>
      <c r="C37" s="233" t="str">
        <f t="shared" si="0"/>
        <v/>
      </c>
      <c r="D37" s="233" t="str">
        <f t="shared" si="1"/>
        <v/>
      </c>
      <c r="E37" s="234">
        <f t="shared" si="2"/>
        <v>0</v>
      </c>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89"/>
      <c r="AU37" s="89"/>
      <c r="AV37" s="89"/>
      <c r="AW37" s="235"/>
      <c r="AX37" s="89"/>
      <c r="AY37" s="89"/>
      <c r="AZ37" s="89"/>
      <c r="BA37" s="89"/>
      <c r="BB37" s="89"/>
      <c r="BC37" s="235"/>
      <c r="BD37" s="15"/>
    </row>
    <row r="38" spans="1:56" ht="15.75" thickBot="1" x14ac:dyDescent="0.3">
      <c r="A38" s="15">
        <v>28</v>
      </c>
      <c r="B38" s="170"/>
      <c r="C38" s="233" t="str">
        <f t="shared" si="0"/>
        <v/>
      </c>
      <c r="D38" s="233" t="str">
        <f t="shared" si="1"/>
        <v/>
      </c>
      <c r="E38" s="234">
        <f t="shared" si="2"/>
        <v>0</v>
      </c>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89"/>
      <c r="AU38" s="89"/>
      <c r="AV38" s="89"/>
      <c r="AW38" s="235"/>
      <c r="AX38" s="89"/>
      <c r="AY38" s="89"/>
      <c r="AZ38" s="89"/>
      <c r="BA38" s="89"/>
      <c r="BB38" s="89"/>
      <c r="BC38" s="235"/>
      <c r="BD38" s="15"/>
    </row>
    <row r="39" spans="1:56" ht="15.75" thickBot="1" x14ac:dyDescent="0.3">
      <c r="A39" s="15">
        <v>29</v>
      </c>
      <c r="B39" s="170"/>
      <c r="C39" s="233" t="str">
        <f t="shared" si="0"/>
        <v/>
      </c>
      <c r="D39" s="233" t="str">
        <f t="shared" si="1"/>
        <v/>
      </c>
      <c r="E39" s="234">
        <f t="shared" si="2"/>
        <v>0</v>
      </c>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89"/>
      <c r="AU39" s="89"/>
      <c r="AV39" s="89"/>
      <c r="AW39" s="235"/>
      <c r="AX39" s="89"/>
      <c r="AY39" s="89"/>
      <c r="AZ39" s="89"/>
      <c r="BA39" s="89"/>
      <c r="BB39" s="89"/>
      <c r="BC39" s="235"/>
      <c r="BD39" s="15"/>
    </row>
    <row r="40" spans="1:56" ht="15.75" thickBot="1" x14ac:dyDescent="0.3">
      <c r="A40" s="15">
        <v>30</v>
      </c>
      <c r="B40" s="170"/>
      <c r="C40" s="233" t="str">
        <f t="shared" si="0"/>
        <v/>
      </c>
      <c r="D40" s="233" t="str">
        <f t="shared" si="1"/>
        <v/>
      </c>
      <c r="E40" s="234">
        <f t="shared" si="2"/>
        <v>0</v>
      </c>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89"/>
      <c r="AU40" s="89"/>
      <c r="AV40" s="89"/>
      <c r="AW40" s="235"/>
      <c r="AX40" s="89"/>
      <c r="AY40" s="89"/>
      <c r="AZ40" s="89"/>
      <c r="BA40" s="89"/>
      <c r="BB40" s="89"/>
      <c r="BC40" s="235"/>
      <c r="BD40" s="15"/>
    </row>
    <row r="41" spans="1:56" ht="15.75" thickBot="1" x14ac:dyDescent="0.3">
      <c r="A41" s="15">
        <v>31</v>
      </c>
      <c r="B41" s="170"/>
      <c r="C41" s="233" t="str">
        <f t="shared" si="0"/>
        <v/>
      </c>
      <c r="D41" s="233" t="str">
        <f t="shared" si="1"/>
        <v/>
      </c>
      <c r="E41" s="234">
        <f t="shared" si="2"/>
        <v>0</v>
      </c>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89"/>
      <c r="AU41" s="89"/>
      <c r="AV41" s="89"/>
      <c r="AW41" s="235"/>
      <c r="AX41" s="89"/>
      <c r="AY41" s="89"/>
      <c r="AZ41" s="89"/>
      <c r="BA41" s="89"/>
      <c r="BB41" s="89"/>
      <c r="BC41" s="235"/>
      <c r="BD41" s="15"/>
    </row>
    <row r="42" spans="1:56" ht="15.75" thickBot="1" x14ac:dyDescent="0.3">
      <c r="A42" s="15">
        <v>32</v>
      </c>
      <c r="B42" s="170"/>
      <c r="C42" s="233" t="str">
        <f t="shared" si="0"/>
        <v/>
      </c>
      <c r="D42" s="233" t="str">
        <f t="shared" si="1"/>
        <v/>
      </c>
      <c r="E42" s="234">
        <f t="shared" si="2"/>
        <v>0</v>
      </c>
      <c r="F42" s="172"/>
      <c r="G42" s="172"/>
      <c r="H42" s="172"/>
      <c r="I42" s="172"/>
      <c r="J42" s="172"/>
      <c r="K42" s="172"/>
      <c r="L42" s="172"/>
      <c r="M42" s="172"/>
      <c r="N42" s="172"/>
      <c r="O42" s="172"/>
      <c r="P42" s="172"/>
      <c r="Q42" s="172"/>
      <c r="R42" s="172"/>
      <c r="S42" s="172"/>
      <c r="T42" s="172"/>
      <c r="U42" s="172"/>
      <c r="V42" s="172"/>
      <c r="W42" s="172"/>
      <c r="X42" s="172"/>
      <c r="Y42" s="172"/>
      <c r="Z42" s="172"/>
      <c r="AA42" s="172"/>
      <c r="AB42" s="172"/>
      <c r="AC42" s="172"/>
      <c r="AD42" s="172"/>
      <c r="AE42" s="172"/>
      <c r="AF42" s="172"/>
      <c r="AG42" s="172"/>
      <c r="AH42" s="172"/>
      <c r="AI42" s="172"/>
      <c r="AJ42" s="172"/>
      <c r="AK42" s="172"/>
      <c r="AL42" s="172"/>
      <c r="AM42" s="172"/>
      <c r="AN42" s="172"/>
      <c r="AO42" s="172"/>
      <c r="AP42" s="172"/>
      <c r="AQ42" s="172"/>
      <c r="AR42" s="172"/>
      <c r="AS42" s="172"/>
      <c r="AT42" s="89"/>
      <c r="AU42" s="89"/>
      <c r="AV42" s="89"/>
      <c r="AW42" s="235"/>
      <c r="AX42" s="89"/>
      <c r="AY42" s="89"/>
      <c r="AZ42" s="89"/>
      <c r="BA42" s="89"/>
      <c r="BB42" s="89"/>
      <c r="BC42" s="235"/>
      <c r="BD42" s="15"/>
    </row>
    <row r="43" spans="1:56" ht="15.75" thickBot="1" x14ac:dyDescent="0.3">
      <c r="A43" s="15">
        <v>33</v>
      </c>
      <c r="B43" s="170"/>
      <c r="C43" s="233" t="str">
        <f t="shared" si="0"/>
        <v/>
      </c>
      <c r="D43" s="233" t="str">
        <f t="shared" si="1"/>
        <v/>
      </c>
      <c r="E43" s="234">
        <f t="shared" si="2"/>
        <v>0</v>
      </c>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89"/>
      <c r="AU43" s="89"/>
      <c r="AV43" s="89"/>
      <c r="AW43" s="235"/>
      <c r="AX43" s="89"/>
      <c r="AY43" s="89"/>
      <c r="AZ43" s="89"/>
      <c r="BA43" s="89"/>
      <c r="BB43" s="89"/>
      <c r="BC43" s="235"/>
      <c r="BD43" s="15"/>
    </row>
    <row r="44" spans="1:56" ht="15.75" thickBot="1" x14ac:dyDescent="0.3">
      <c r="A44" s="15">
        <v>34</v>
      </c>
      <c r="B44" s="170"/>
      <c r="C44" s="233" t="str">
        <f t="shared" si="0"/>
        <v/>
      </c>
      <c r="D44" s="233" t="str">
        <f t="shared" si="1"/>
        <v/>
      </c>
      <c r="E44" s="234">
        <f t="shared" si="2"/>
        <v>0</v>
      </c>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89"/>
      <c r="AU44" s="89"/>
      <c r="AV44" s="89"/>
      <c r="AW44" s="235"/>
      <c r="AX44" s="89"/>
      <c r="AY44" s="89"/>
      <c r="AZ44" s="89"/>
      <c r="BA44" s="89"/>
      <c r="BB44" s="89"/>
      <c r="BC44" s="235"/>
      <c r="BD44" s="15"/>
    </row>
    <row r="45" spans="1:56" ht="15.75" thickBot="1" x14ac:dyDescent="0.3">
      <c r="A45" s="15">
        <v>35</v>
      </c>
      <c r="B45" s="170"/>
      <c r="C45" s="233" t="str">
        <f t="shared" si="0"/>
        <v/>
      </c>
      <c r="D45" s="233" t="str">
        <f t="shared" si="1"/>
        <v/>
      </c>
      <c r="E45" s="234">
        <f t="shared" si="2"/>
        <v>0</v>
      </c>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89"/>
      <c r="AU45" s="89"/>
      <c r="AV45" s="89"/>
      <c r="AW45" s="235"/>
      <c r="AX45" s="89"/>
      <c r="AY45" s="89"/>
      <c r="AZ45" s="89"/>
      <c r="BA45" s="89"/>
      <c r="BB45" s="89"/>
      <c r="BC45" s="235"/>
      <c r="BD45" s="15"/>
    </row>
    <row r="46" spans="1:56" ht="15.75" thickBot="1" x14ac:dyDescent="0.3">
      <c r="A46" s="15">
        <v>36</v>
      </c>
      <c r="B46" s="170"/>
      <c r="C46" s="233" t="str">
        <f t="shared" si="0"/>
        <v/>
      </c>
      <c r="D46" s="233" t="str">
        <f t="shared" si="1"/>
        <v/>
      </c>
      <c r="E46" s="234">
        <f t="shared" si="2"/>
        <v>0</v>
      </c>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89"/>
      <c r="AU46" s="89"/>
      <c r="AV46" s="89"/>
      <c r="AW46" s="235"/>
      <c r="AX46" s="89"/>
      <c r="AY46" s="89"/>
      <c r="AZ46" s="89"/>
      <c r="BA46" s="89"/>
      <c r="BB46" s="89"/>
      <c r="BC46" s="235"/>
      <c r="BD46" s="15"/>
    </row>
    <row r="47" spans="1:56" ht="15.75" thickBot="1" x14ac:dyDescent="0.3">
      <c r="A47" s="15">
        <v>37</v>
      </c>
      <c r="B47" s="170"/>
      <c r="C47" s="233" t="str">
        <f t="shared" si="0"/>
        <v/>
      </c>
      <c r="D47" s="233" t="str">
        <f t="shared" si="1"/>
        <v/>
      </c>
      <c r="E47" s="234">
        <f t="shared" si="2"/>
        <v>0</v>
      </c>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89"/>
      <c r="AU47" s="89"/>
      <c r="AV47" s="89"/>
      <c r="AW47" s="235"/>
      <c r="AX47" s="89"/>
      <c r="AY47" s="89"/>
      <c r="AZ47" s="89"/>
      <c r="BA47" s="89"/>
      <c r="BB47" s="89"/>
      <c r="BC47" s="235"/>
      <c r="BD47" s="15"/>
    </row>
    <row r="48" spans="1:56" ht="15.75" thickBot="1" x14ac:dyDescent="0.3">
      <c r="A48" s="15">
        <v>38</v>
      </c>
      <c r="B48" s="170"/>
      <c r="C48" s="233" t="str">
        <f t="shared" si="0"/>
        <v/>
      </c>
      <c r="D48" s="233" t="str">
        <f t="shared" si="1"/>
        <v/>
      </c>
      <c r="E48" s="234">
        <f t="shared" si="2"/>
        <v>0</v>
      </c>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89"/>
      <c r="AU48" s="89"/>
      <c r="AV48" s="89"/>
      <c r="AW48" s="235"/>
      <c r="AX48" s="89"/>
      <c r="AY48" s="89"/>
      <c r="AZ48" s="89"/>
      <c r="BA48" s="89"/>
      <c r="BB48" s="89"/>
      <c r="BC48" s="235"/>
      <c r="BD48" s="15"/>
    </row>
    <row r="49" spans="1:62" ht="15.75" thickBot="1" x14ac:dyDescent="0.3">
      <c r="A49" s="15">
        <v>39</v>
      </c>
      <c r="B49" s="170"/>
      <c r="C49" s="233" t="str">
        <f t="shared" si="0"/>
        <v/>
      </c>
      <c r="D49" s="233" t="str">
        <f t="shared" si="1"/>
        <v/>
      </c>
      <c r="E49" s="234">
        <f t="shared" si="2"/>
        <v>0</v>
      </c>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89"/>
      <c r="AU49" s="89"/>
      <c r="AV49" s="89"/>
      <c r="AW49" s="235"/>
      <c r="AX49" s="89"/>
      <c r="AY49" s="89"/>
      <c r="AZ49" s="89"/>
      <c r="BA49" s="89"/>
      <c r="BB49" s="89"/>
      <c r="BC49" s="235"/>
      <c r="BD49" s="15"/>
    </row>
    <row r="50" spans="1:62" ht="15.75" thickBot="1" x14ac:dyDescent="0.3">
      <c r="A50" s="15">
        <v>40</v>
      </c>
      <c r="B50" s="170"/>
      <c r="C50" s="233" t="str">
        <f t="shared" si="0"/>
        <v/>
      </c>
      <c r="D50" s="233" t="str">
        <f t="shared" si="1"/>
        <v/>
      </c>
      <c r="E50" s="234">
        <f t="shared" si="2"/>
        <v>0</v>
      </c>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89"/>
      <c r="AU50" s="89"/>
      <c r="AV50" s="89"/>
      <c r="AW50" s="235"/>
      <c r="AX50" s="89"/>
      <c r="AY50" s="89"/>
      <c r="AZ50" s="89"/>
      <c r="BA50" s="89"/>
      <c r="BB50" s="89"/>
      <c r="BC50" s="235"/>
      <c r="BD50" s="15"/>
      <c r="BE50" s="81"/>
      <c r="BF50" s="81"/>
      <c r="BG50" s="81"/>
      <c r="BH50" s="81"/>
      <c r="BI50" s="81"/>
      <c r="BJ50" s="81"/>
    </row>
    <row r="51" spans="1:62" ht="15.75" thickBot="1" x14ac:dyDescent="0.3">
      <c r="A51" s="15">
        <v>41</v>
      </c>
      <c r="B51" s="170"/>
      <c r="C51" s="233" t="str">
        <f t="shared" si="0"/>
        <v/>
      </c>
      <c r="D51" s="233" t="str">
        <f t="shared" si="1"/>
        <v/>
      </c>
      <c r="E51" s="234">
        <f t="shared" si="2"/>
        <v>0</v>
      </c>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89"/>
      <c r="AU51" s="89"/>
      <c r="AV51" s="89"/>
      <c r="AW51" s="235"/>
      <c r="AX51" s="89"/>
      <c r="AY51" s="89"/>
      <c r="AZ51" s="89"/>
      <c r="BA51" s="89"/>
      <c r="BB51" s="89"/>
      <c r="BC51" s="235"/>
      <c r="BD51" s="15"/>
      <c r="BE51" s="81"/>
      <c r="BF51" s="81"/>
      <c r="BG51" s="81"/>
      <c r="BH51" s="81"/>
      <c r="BI51" s="81"/>
      <c r="BJ51" s="81"/>
    </row>
    <row r="52" spans="1:62" ht="15.75" thickBot="1" x14ac:dyDescent="0.3">
      <c r="A52" s="15">
        <v>42</v>
      </c>
      <c r="B52" s="170"/>
      <c r="C52" s="233" t="str">
        <f t="shared" si="0"/>
        <v/>
      </c>
      <c r="D52" s="233" t="str">
        <f t="shared" si="1"/>
        <v/>
      </c>
      <c r="E52" s="234">
        <f t="shared" si="2"/>
        <v>0</v>
      </c>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89"/>
      <c r="AU52" s="89"/>
      <c r="AV52" s="89"/>
      <c r="AW52" s="235"/>
      <c r="AX52" s="89"/>
      <c r="AY52" s="89"/>
      <c r="AZ52" s="89"/>
      <c r="BA52" s="89"/>
      <c r="BB52" s="89"/>
      <c r="BC52" s="235"/>
      <c r="BD52" s="15"/>
      <c r="BE52" s="81"/>
      <c r="BF52" s="81"/>
      <c r="BG52" s="81"/>
      <c r="BH52" s="81"/>
      <c r="BI52" s="81"/>
      <c r="BJ52" s="81"/>
    </row>
    <row r="53" spans="1:62" ht="15.75" thickBot="1" x14ac:dyDescent="0.3">
      <c r="A53" s="15">
        <v>43</v>
      </c>
      <c r="B53" s="170"/>
      <c r="C53" s="233" t="str">
        <f t="shared" si="0"/>
        <v/>
      </c>
      <c r="D53" s="233" t="str">
        <f t="shared" si="1"/>
        <v/>
      </c>
      <c r="E53" s="234">
        <f t="shared" si="2"/>
        <v>0</v>
      </c>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89"/>
      <c r="AU53" s="89"/>
      <c r="AV53" s="89"/>
      <c r="AW53" s="235"/>
      <c r="AX53" s="89"/>
      <c r="AY53" s="89"/>
      <c r="AZ53" s="89"/>
      <c r="BA53" s="89"/>
      <c r="BB53" s="89"/>
      <c r="BC53" s="235"/>
      <c r="BD53" s="15"/>
      <c r="BE53" s="81"/>
      <c r="BF53" s="81"/>
      <c r="BG53" s="81"/>
      <c r="BH53" s="81"/>
      <c r="BI53" s="81"/>
      <c r="BJ53" s="81"/>
    </row>
    <row r="54" spans="1:62" ht="15.75" thickBot="1" x14ac:dyDescent="0.3">
      <c r="A54" s="15">
        <v>44</v>
      </c>
      <c r="B54" s="170"/>
      <c r="C54" s="233" t="str">
        <f t="shared" si="0"/>
        <v/>
      </c>
      <c r="D54" s="233" t="str">
        <f t="shared" si="1"/>
        <v/>
      </c>
      <c r="E54" s="234">
        <f t="shared" si="2"/>
        <v>0</v>
      </c>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89"/>
      <c r="AU54" s="89"/>
      <c r="AV54" s="89"/>
      <c r="AW54" s="235"/>
      <c r="AX54" s="89"/>
      <c r="AY54" s="89"/>
      <c r="AZ54" s="89"/>
      <c r="BA54" s="89"/>
      <c r="BB54" s="89"/>
      <c r="BC54" s="235"/>
      <c r="BD54" s="15"/>
      <c r="BE54" s="81"/>
      <c r="BF54" s="81"/>
      <c r="BG54" s="81"/>
      <c r="BH54" s="81"/>
      <c r="BI54" s="81"/>
      <c r="BJ54" s="81"/>
    </row>
    <row r="55" spans="1:62" ht="15.75" thickBot="1" x14ac:dyDescent="0.3">
      <c r="A55" s="15">
        <v>45</v>
      </c>
      <c r="B55" s="170"/>
      <c r="C55" s="233" t="str">
        <f t="shared" si="0"/>
        <v/>
      </c>
      <c r="D55" s="233" t="str">
        <f t="shared" si="1"/>
        <v/>
      </c>
      <c r="E55" s="234">
        <f t="shared" si="2"/>
        <v>0</v>
      </c>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89"/>
      <c r="AU55" s="89"/>
      <c r="AV55" s="89"/>
      <c r="AW55" s="235"/>
      <c r="AX55" s="89"/>
      <c r="AY55" s="89"/>
      <c r="AZ55" s="89"/>
      <c r="BA55" s="89"/>
      <c r="BB55" s="89"/>
      <c r="BC55" s="235"/>
      <c r="BD55" s="15"/>
      <c r="BE55" s="81"/>
      <c r="BF55" s="81"/>
      <c r="BG55" s="81"/>
      <c r="BH55" s="81"/>
      <c r="BI55" s="81"/>
      <c r="BJ55" s="81"/>
    </row>
    <row r="56" spans="1:62" ht="15.75" thickBot="1" x14ac:dyDescent="0.3">
      <c r="A56" s="15">
        <v>46</v>
      </c>
      <c r="B56" s="170"/>
      <c r="C56" s="233" t="str">
        <f t="shared" si="0"/>
        <v/>
      </c>
      <c r="D56" s="233" t="str">
        <f t="shared" si="1"/>
        <v/>
      </c>
      <c r="E56" s="234">
        <f t="shared" si="2"/>
        <v>0</v>
      </c>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89"/>
      <c r="AU56" s="89"/>
      <c r="AV56" s="89"/>
      <c r="AW56" s="235"/>
      <c r="AX56" s="89"/>
      <c r="AY56" s="89"/>
      <c r="AZ56" s="89"/>
      <c r="BA56" s="89"/>
      <c r="BB56" s="89"/>
      <c r="BC56" s="235"/>
      <c r="BD56" s="15"/>
      <c r="BE56" s="81"/>
      <c r="BF56" s="81"/>
      <c r="BG56" s="81"/>
      <c r="BH56" s="81"/>
      <c r="BI56" s="81"/>
      <c r="BJ56" s="81"/>
    </row>
    <row r="57" spans="1:62" ht="15.75" thickBot="1" x14ac:dyDescent="0.3">
      <c r="A57" s="15">
        <v>47</v>
      </c>
      <c r="B57" s="170"/>
      <c r="C57" s="233" t="str">
        <f t="shared" si="0"/>
        <v/>
      </c>
      <c r="D57" s="233" t="str">
        <f t="shared" si="1"/>
        <v/>
      </c>
      <c r="E57" s="234">
        <f t="shared" si="2"/>
        <v>0</v>
      </c>
      <c r="F57" s="172"/>
      <c r="G57" s="172"/>
      <c r="H57" s="172"/>
      <c r="I57" s="172"/>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89"/>
      <c r="AU57" s="89"/>
      <c r="AV57" s="89"/>
      <c r="AW57" s="235"/>
      <c r="AX57" s="89"/>
      <c r="AY57" s="89"/>
      <c r="AZ57" s="89"/>
      <c r="BA57" s="89"/>
      <c r="BB57" s="89"/>
      <c r="BC57" s="235"/>
      <c r="BD57" s="15"/>
      <c r="BE57" s="81"/>
      <c r="BF57" s="81"/>
      <c r="BG57" s="81"/>
      <c r="BH57" s="81"/>
      <c r="BI57" s="81"/>
      <c r="BJ57" s="81"/>
    </row>
    <row r="58" spans="1:62" ht="15.75" thickBot="1" x14ac:dyDescent="0.3">
      <c r="A58" s="15">
        <v>48</v>
      </c>
      <c r="B58" s="170"/>
      <c r="C58" s="233" t="str">
        <f t="shared" si="0"/>
        <v/>
      </c>
      <c r="D58" s="233" t="str">
        <f t="shared" si="1"/>
        <v/>
      </c>
      <c r="E58" s="234">
        <f t="shared" si="2"/>
        <v>0</v>
      </c>
      <c r="F58" s="172"/>
      <c r="G58" s="172"/>
      <c r="H58" s="172"/>
      <c r="I58" s="172"/>
      <c r="J58" s="172"/>
      <c r="K58" s="172"/>
      <c r="L58" s="17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89"/>
      <c r="AU58" s="89"/>
      <c r="AV58" s="89"/>
      <c r="AW58" s="235"/>
      <c r="AX58" s="89"/>
      <c r="AY58" s="89"/>
      <c r="AZ58" s="89"/>
      <c r="BA58" s="89"/>
      <c r="BB58" s="89"/>
      <c r="BC58" s="235"/>
      <c r="BD58" s="15"/>
      <c r="BE58" s="81"/>
      <c r="BF58" s="81"/>
      <c r="BG58" s="81"/>
      <c r="BH58" s="81"/>
      <c r="BI58" s="81"/>
      <c r="BJ58" s="81"/>
    </row>
    <row r="59" spans="1:62" ht="15.75" thickBot="1" x14ac:dyDescent="0.3">
      <c r="A59" s="15">
        <v>49</v>
      </c>
      <c r="B59" s="170"/>
      <c r="C59" s="233" t="str">
        <f t="shared" si="0"/>
        <v/>
      </c>
      <c r="D59" s="233" t="str">
        <f t="shared" si="1"/>
        <v/>
      </c>
      <c r="E59" s="234">
        <f t="shared" si="2"/>
        <v>0</v>
      </c>
      <c r="F59" s="172"/>
      <c r="G59" s="172"/>
      <c r="H59" s="172"/>
      <c r="I59" s="172"/>
      <c r="J59" s="172"/>
      <c r="K59" s="172"/>
      <c r="L59" s="17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89"/>
      <c r="AU59" s="89"/>
      <c r="AV59" s="89"/>
      <c r="AW59" s="235"/>
      <c r="AX59" s="89"/>
      <c r="AY59" s="89"/>
      <c r="AZ59" s="89"/>
      <c r="BA59" s="89"/>
      <c r="BB59" s="89"/>
      <c r="BC59" s="235"/>
      <c r="BD59" s="15"/>
      <c r="BE59" s="81"/>
      <c r="BF59" s="81"/>
      <c r="BG59" s="81"/>
      <c r="BH59" s="81"/>
      <c r="BI59" s="81"/>
      <c r="BJ59" s="81"/>
    </row>
    <row r="60" spans="1:62" ht="15.75" thickBot="1" x14ac:dyDescent="0.3">
      <c r="A60" s="15">
        <v>50</v>
      </c>
      <c r="B60" s="170"/>
      <c r="C60" s="233" t="str">
        <f t="shared" si="0"/>
        <v/>
      </c>
      <c r="D60" s="233" t="str">
        <f t="shared" si="1"/>
        <v/>
      </c>
      <c r="E60" s="234">
        <f t="shared" si="2"/>
        <v>0</v>
      </c>
      <c r="F60" s="172"/>
      <c r="G60" s="172"/>
      <c r="H60" s="172"/>
      <c r="I60" s="172"/>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89"/>
      <c r="AU60" s="89"/>
      <c r="AV60" s="89"/>
      <c r="AW60" s="235"/>
      <c r="AX60" s="89"/>
      <c r="AY60" s="89"/>
      <c r="AZ60" s="89"/>
      <c r="BA60" s="89"/>
      <c r="BB60" s="89"/>
      <c r="BC60" s="235"/>
      <c r="BD60" s="15"/>
      <c r="BE60" s="81"/>
      <c r="BF60" s="81"/>
      <c r="BG60" s="81"/>
      <c r="BH60" s="81"/>
      <c r="BI60" s="81"/>
      <c r="BJ60" s="81"/>
    </row>
    <row r="61" spans="1:62" ht="15.75" thickBot="1" x14ac:dyDescent="0.3">
      <c r="A61" s="15">
        <v>51</v>
      </c>
      <c r="B61" s="170"/>
      <c r="C61" s="233" t="str">
        <f t="shared" si="0"/>
        <v/>
      </c>
      <c r="D61" s="233" t="str">
        <f t="shared" si="1"/>
        <v/>
      </c>
      <c r="E61" s="234">
        <f t="shared" si="2"/>
        <v>0</v>
      </c>
      <c r="F61" s="172"/>
      <c r="G61" s="172"/>
      <c r="H61" s="172"/>
      <c r="I61" s="172"/>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89"/>
      <c r="AU61" s="89"/>
      <c r="AV61" s="89"/>
      <c r="AW61" s="235"/>
      <c r="AX61" s="89"/>
      <c r="AY61" s="89"/>
      <c r="AZ61" s="89"/>
      <c r="BA61" s="89"/>
      <c r="BB61" s="89"/>
      <c r="BC61" s="235"/>
      <c r="BD61" s="15"/>
      <c r="BE61" s="81"/>
      <c r="BF61" s="81"/>
      <c r="BG61" s="81"/>
      <c r="BH61" s="81"/>
      <c r="BI61" s="81"/>
      <c r="BJ61" s="81"/>
    </row>
    <row r="62" spans="1:62" ht="15.75" thickBot="1" x14ac:dyDescent="0.3">
      <c r="A62" s="15">
        <v>52</v>
      </c>
      <c r="B62" s="170"/>
      <c r="C62" s="233" t="str">
        <f t="shared" si="0"/>
        <v/>
      </c>
      <c r="D62" s="233" t="str">
        <f t="shared" si="1"/>
        <v/>
      </c>
      <c r="E62" s="234">
        <f t="shared" si="2"/>
        <v>0</v>
      </c>
      <c r="F62" s="172"/>
      <c r="G62" s="172"/>
      <c r="H62" s="172"/>
      <c r="I62" s="172"/>
      <c r="J62" s="172"/>
      <c r="K62" s="172"/>
      <c r="L62" s="172"/>
      <c r="M62" s="172"/>
      <c r="N62" s="172"/>
      <c r="O62" s="172"/>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89"/>
      <c r="AU62" s="89"/>
      <c r="AV62" s="89"/>
      <c r="AW62" s="235"/>
      <c r="AX62" s="89"/>
      <c r="AY62" s="89"/>
      <c r="AZ62" s="89"/>
      <c r="BA62" s="89"/>
      <c r="BB62" s="89"/>
      <c r="BC62" s="235"/>
      <c r="BD62" s="15"/>
      <c r="BE62" s="81"/>
      <c r="BF62" s="81"/>
      <c r="BG62" s="81"/>
      <c r="BH62" s="81"/>
      <c r="BI62" s="81"/>
      <c r="BJ62" s="81"/>
    </row>
    <row r="63" spans="1:62" ht="15.75" thickBot="1" x14ac:dyDescent="0.3">
      <c r="A63" s="15">
        <v>53</v>
      </c>
      <c r="B63" s="170"/>
      <c r="C63" s="233" t="str">
        <f t="shared" si="0"/>
        <v/>
      </c>
      <c r="D63" s="233" t="str">
        <f t="shared" si="1"/>
        <v/>
      </c>
      <c r="E63" s="234">
        <f t="shared" si="2"/>
        <v>0</v>
      </c>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89"/>
      <c r="AU63" s="89"/>
      <c r="AV63" s="89"/>
      <c r="AW63" s="235"/>
      <c r="AX63" s="89"/>
      <c r="AY63" s="89"/>
      <c r="AZ63" s="89"/>
      <c r="BA63" s="89"/>
      <c r="BB63" s="89"/>
      <c r="BC63" s="235"/>
      <c r="BD63" s="80"/>
      <c r="BE63" s="81"/>
      <c r="BF63" s="81"/>
      <c r="BG63" s="81"/>
      <c r="BH63" s="81"/>
      <c r="BI63" s="81"/>
      <c r="BJ63" s="81"/>
    </row>
    <row r="64" spans="1:62" ht="15.75" thickBot="1" x14ac:dyDescent="0.3">
      <c r="A64" s="15">
        <v>54</v>
      </c>
      <c r="B64" s="170"/>
      <c r="C64" s="233" t="str">
        <f t="shared" si="0"/>
        <v/>
      </c>
      <c r="D64" s="233" t="str">
        <f t="shared" si="1"/>
        <v/>
      </c>
      <c r="E64" s="234">
        <f t="shared" si="2"/>
        <v>0</v>
      </c>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89"/>
      <c r="AU64" s="89"/>
      <c r="AV64" s="89"/>
      <c r="AW64" s="235"/>
      <c r="AX64" s="89"/>
      <c r="AY64" s="89"/>
      <c r="AZ64" s="89"/>
      <c r="BA64" s="89"/>
      <c r="BB64" s="89"/>
      <c r="BC64" s="235"/>
      <c r="BD64" s="80"/>
      <c r="BE64" s="81"/>
      <c r="BF64" s="81"/>
      <c r="BG64" s="81"/>
      <c r="BH64" s="81"/>
      <c r="BI64" s="81"/>
      <c r="BJ64" s="81"/>
    </row>
    <row r="65" spans="1:62" ht="15.75" thickBot="1" x14ac:dyDescent="0.3">
      <c r="A65" s="15">
        <v>55</v>
      </c>
      <c r="B65" s="170"/>
      <c r="C65" s="233" t="str">
        <f t="shared" si="0"/>
        <v/>
      </c>
      <c r="D65" s="233" t="str">
        <f t="shared" si="1"/>
        <v/>
      </c>
      <c r="E65" s="234">
        <f t="shared" si="2"/>
        <v>0</v>
      </c>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89"/>
      <c r="AU65" s="89"/>
      <c r="AV65" s="89"/>
      <c r="AW65" s="235"/>
      <c r="AX65" s="89"/>
      <c r="AY65" s="89"/>
      <c r="AZ65" s="89"/>
      <c r="BA65" s="89"/>
      <c r="BB65" s="89"/>
      <c r="BC65" s="235"/>
      <c r="BD65" s="80"/>
      <c r="BE65" s="81"/>
      <c r="BF65" s="81"/>
      <c r="BG65" s="81"/>
      <c r="BH65" s="81"/>
      <c r="BI65" s="81"/>
      <c r="BJ65" s="81"/>
    </row>
    <row r="66" spans="1:62" ht="15.75" thickBot="1" x14ac:dyDescent="0.3">
      <c r="A66" s="15">
        <v>56</v>
      </c>
      <c r="B66" s="170"/>
      <c r="C66" s="233" t="str">
        <f t="shared" si="0"/>
        <v/>
      </c>
      <c r="D66" s="233" t="str">
        <f t="shared" si="1"/>
        <v/>
      </c>
      <c r="E66" s="234">
        <f t="shared" si="2"/>
        <v>0</v>
      </c>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89"/>
      <c r="AU66" s="89"/>
      <c r="AV66" s="89"/>
      <c r="AW66" s="235"/>
      <c r="AX66" s="89"/>
      <c r="AY66" s="89"/>
      <c r="AZ66" s="89"/>
      <c r="BA66" s="89"/>
      <c r="BB66" s="89"/>
      <c r="BC66" s="235"/>
      <c r="BD66" s="80"/>
      <c r="BE66" s="81"/>
      <c r="BF66" s="81"/>
      <c r="BG66" s="81"/>
      <c r="BH66" s="81"/>
      <c r="BI66" s="81"/>
      <c r="BJ66" s="81"/>
    </row>
    <row r="67" spans="1:62" ht="15.75" thickBot="1" x14ac:dyDescent="0.3">
      <c r="A67" s="15">
        <v>57</v>
      </c>
      <c r="B67" s="170"/>
      <c r="C67" s="233" t="str">
        <f t="shared" si="0"/>
        <v/>
      </c>
      <c r="D67" s="233" t="str">
        <f t="shared" si="1"/>
        <v/>
      </c>
      <c r="E67" s="234">
        <f t="shared" si="2"/>
        <v>0</v>
      </c>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89"/>
      <c r="AU67" s="89"/>
      <c r="AV67" s="89"/>
      <c r="AW67" s="235"/>
      <c r="AX67" s="89"/>
      <c r="AY67" s="89"/>
      <c r="AZ67" s="89"/>
      <c r="BA67" s="89"/>
      <c r="BB67" s="89"/>
      <c r="BC67" s="235"/>
      <c r="BD67" s="80"/>
      <c r="BE67" s="81"/>
      <c r="BF67" s="81"/>
      <c r="BG67" s="81"/>
      <c r="BH67" s="81"/>
      <c r="BI67" s="81"/>
      <c r="BJ67" s="81"/>
    </row>
    <row r="68" spans="1:62" ht="15.75" thickBot="1" x14ac:dyDescent="0.3">
      <c r="A68" s="15">
        <v>58</v>
      </c>
      <c r="B68" s="170"/>
      <c r="C68" s="233" t="str">
        <f t="shared" si="0"/>
        <v/>
      </c>
      <c r="D68" s="233" t="str">
        <f t="shared" si="1"/>
        <v/>
      </c>
      <c r="E68" s="234">
        <f t="shared" si="2"/>
        <v>0</v>
      </c>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89"/>
      <c r="AU68" s="89"/>
      <c r="AV68" s="89"/>
      <c r="AW68" s="235"/>
      <c r="AX68" s="89"/>
      <c r="AY68" s="89"/>
      <c r="AZ68" s="89"/>
      <c r="BA68" s="89"/>
      <c r="BB68" s="89"/>
      <c r="BC68" s="235"/>
      <c r="BD68" s="80"/>
      <c r="BE68" s="81"/>
      <c r="BF68" s="81"/>
      <c r="BG68" s="81"/>
      <c r="BH68" s="81"/>
      <c r="BI68" s="81"/>
      <c r="BJ68" s="81"/>
    </row>
    <row r="69" spans="1:62" ht="15.75" thickBot="1" x14ac:dyDescent="0.3">
      <c r="A69" s="15">
        <v>59</v>
      </c>
      <c r="B69" s="170"/>
      <c r="C69" s="233" t="str">
        <f t="shared" si="0"/>
        <v/>
      </c>
      <c r="D69" s="233" t="str">
        <f t="shared" si="1"/>
        <v/>
      </c>
      <c r="E69" s="234">
        <f t="shared" si="2"/>
        <v>0</v>
      </c>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89"/>
      <c r="AU69" s="89"/>
      <c r="AV69" s="89"/>
      <c r="AW69" s="235"/>
      <c r="AX69" s="89"/>
      <c r="AY69" s="89"/>
      <c r="AZ69" s="89"/>
      <c r="BA69" s="89"/>
      <c r="BB69" s="89"/>
      <c r="BC69" s="235"/>
      <c r="BD69" s="80"/>
      <c r="BE69" s="81"/>
      <c r="BF69" s="81"/>
      <c r="BG69" s="81"/>
      <c r="BH69" s="81"/>
      <c r="BI69" s="81"/>
      <c r="BJ69" s="81"/>
    </row>
    <row r="70" spans="1:62" ht="15.75" thickBot="1" x14ac:dyDescent="0.3">
      <c r="A70" s="15">
        <v>60</v>
      </c>
      <c r="B70" s="170"/>
      <c r="C70" s="233" t="str">
        <f t="shared" si="0"/>
        <v/>
      </c>
      <c r="D70" s="233" t="str">
        <f t="shared" si="1"/>
        <v/>
      </c>
      <c r="E70" s="234">
        <f t="shared" si="2"/>
        <v>0</v>
      </c>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89"/>
      <c r="AU70" s="89"/>
      <c r="AV70" s="89"/>
      <c r="AW70" s="235"/>
      <c r="AX70" s="89"/>
      <c r="AY70" s="89"/>
      <c r="AZ70" s="89"/>
      <c r="BA70" s="89"/>
      <c r="BB70" s="89"/>
      <c r="BC70" s="235"/>
      <c r="BD70" s="80"/>
      <c r="BE70" s="81"/>
      <c r="BF70" s="81"/>
      <c r="BG70" s="81"/>
      <c r="BH70" s="81"/>
      <c r="BI70" s="81"/>
      <c r="BJ70" s="81"/>
    </row>
    <row r="71" spans="1:62" ht="15.75" thickBot="1" x14ac:dyDescent="0.3">
      <c r="A71" s="15">
        <v>61</v>
      </c>
      <c r="B71" s="170"/>
      <c r="C71" s="233" t="str">
        <f t="shared" si="0"/>
        <v/>
      </c>
      <c r="D71" s="233" t="str">
        <f t="shared" si="1"/>
        <v/>
      </c>
      <c r="E71" s="234">
        <f t="shared" si="2"/>
        <v>0</v>
      </c>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89"/>
      <c r="AU71" s="89"/>
      <c r="AV71" s="89"/>
      <c r="AW71" s="235"/>
      <c r="AX71" s="89"/>
      <c r="AY71" s="89"/>
      <c r="AZ71" s="89"/>
      <c r="BA71" s="89"/>
      <c r="BB71" s="89"/>
      <c r="BC71" s="235"/>
      <c r="BD71" s="80"/>
      <c r="BE71" s="81"/>
      <c r="BF71" s="81"/>
      <c r="BG71" s="81"/>
      <c r="BH71" s="81"/>
      <c r="BI71" s="81"/>
      <c r="BJ71" s="81"/>
    </row>
    <row r="72" spans="1:62" ht="15.75" thickBot="1" x14ac:dyDescent="0.3">
      <c r="A72" s="15">
        <v>62</v>
      </c>
      <c r="B72" s="170"/>
      <c r="C72" s="233" t="str">
        <f t="shared" si="0"/>
        <v/>
      </c>
      <c r="D72" s="233" t="str">
        <f t="shared" si="1"/>
        <v/>
      </c>
      <c r="E72" s="234">
        <f t="shared" si="2"/>
        <v>0</v>
      </c>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89"/>
      <c r="AU72" s="89"/>
      <c r="AV72" s="89"/>
      <c r="AW72" s="235"/>
      <c r="AX72" s="89"/>
      <c r="AY72" s="89"/>
      <c r="AZ72" s="89"/>
      <c r="BA72" s="89"/>
      <c r="BB72" s="89"/>
      <c r="BC72" s="235"/>
      <c r="BD72" s="80"/>
      <c r="BE72" s="81"/>
      <c r="BF72" s="81"/>
      <c r="BG72" s="81"/>
      <c r="BH72" s="81"/>
      <c r="BI72" s="81"/>
      <c r="BJ72" s="81"/>
    </row>
    <row r="73" spans="1:62" ht="15.75" thickBot="1" x14ac:dyDescent="0.3">
      <c r="A73" s="15">
        <v>63</v>
      </c>
      <c r="B73" s="170"/>
      <c r="C73" s="233" t="str">
        <f t="shared" si="0"/>
        <v/>
      </c>
      <c r="D73" s="233" t="str">
        <f t="shared" si="1"/>
        <v/>
      </c>
      <c r="E73" s="234">
        <f t="shared" si="2"/>
        <v>0</v>
      </c>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89"/>
      <c r="AU73" s="89"/>
      <c r="AV73" s="89"/>
      <c r="AW73" s="235"/>
      <c r="AX73" s="89"/>
      <c r="AY73" s="89"/>
      <c r="AZ73" s="89"/>
      <c r="BA73" s="89"/>
      <c r="BB73" s="89"/>
      <c r="BC73" s="235"/>
      <c r="BD73" s="80"/>
      <c r="BE73" s="81"/>
      <c r="BF73" s="81"/>
      <c r="BG73" s="81"/>
      <c r="BH73" s="81"/>
      <c r="BI73" s="81"/>
      <c r="BJ73" s="81"/>
    </row>
    <row r="74" spans="1:62" ht="15.75" thickBot="1" x14ac:dyDescent="0.3">
      <c r="A74" s="15">
        <v>64</v>
      </c>
      <c r="B74" s="170"/>
      <c r="C74" s="233" t="str">
        <f t="shared" si="0"/>
        <v/>
      </c>
      <c r="D74" s="233" t="str">
        <f t="shared" si="1"/>
        <v/>
      </c>
      <c r="E74" s="234">
        <f t="shared" si="2"/>
        <v>0</v>
      </c>
      <c r="F74" s="172"/>
      <c r="G74" s="172"/>
      <c r="H74" s="172"/>
      <c r="I74" s="172"/>
      <c r="J74" s="172"/>
      <c r="K74" s="172"/>
      <c r="L74" s="172"/>
      <c r="M74" s="172"/>
      <c r="N74" s="172"/>
      <c r="O74" s="172"/>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89"/>
      <c r="AU74" s="89"/>
      <c r="AV74" s="89"/>
      <c r="AW74" s="235"/>
      <c r="AX74" s="89"/>
      <c r="AY74" s="89"/>
      <c r="AZ74" s="89"/>
      <c r="BA74" s="89"/>
      <c r="BB74" s="89"/>
      <c r="BC74" s="235"/>
      <c r="BD74" s="80"/>
      <c r="BE74" s="81"/>
      <c r="BF74" s="81"/>
      <c r="BG74" s="81"/>
      <c r="BH74" s="81"/>
      <c r="BI74" s="81"/>
      <c r="BJ74" s="81"/>
    </row>
    <row r="75" spans="1:62" ht="15.75" thickBot="1" x14ac:dyDescent="0.3">
      <c r="A75" s="15">
        <v>65</v>
      </c>
      <c r="B75" s="170"/>
      <c r="C75" s="233" t="str">
        <f t="shared" si="0"/>
        <v/>
      </c>
      <c r="D75" s="233" t="str">
        <f t="shared" si="1"/>
        <v/>
      </c>
      <c r="E75" s="234">
        <f t="shared" si="2"/>
        <v>0</v>
      </c>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89"/>
      <c r="AU75" s="89"/>
      <c r="AV75" s="89"/>
      <c r="AW75" s="235"/>
      <c r="AX75" s="89"/>
      <c r="AY75" s="89"/>
      <c r="AZ75" s="89"/>
      <c r="BA75" s="89"/>
      <c r="BB75" s="89"/>
      <c r="BC75" s="235"/>
      <c r="BD75" s="80"/>
      <c r="BE75" s="81"/>
      <c r="BF75" s="81"/>
      <c r="BG75" s="81"/>
      <c r="BH75" s="81"/>
      <c r="BI75" s="81"/>
      <c r="BJ75" s="81"/>
    </row>
    <row r="76" spans="1:62" ht="15.75" thickBot="1" x14ac:dyDescent="0.3">
      <c r="A76" s="15">
        <v>66</v>
      </c>
      <c r="B76" s="170"/>
      <c r="C76" s="233" t="str">
        <f t="shared" ref="C76:C110" si="3">IF(E76&lt;1,"",AVERAGE(F76:BC76))</f>
        <v/>
      </c>
      <c r="D76" s="233" t="str">
        <f t="shared" ref="D76:D110" si="4">IF(E76&lt;2,"",STDEV(F76:BC76))</f>
        <v/>
      </c>
      <c r="E76" s="234">
        <f t="shared" ref="E76:E110" si="5">COUNT(F76:BC76)</f>
        <v>0</v>
      </c>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89"/>
      <c r="AU76" s="89"/>
      <c r="AV76" s="89"/>
      <c r="AW76" s="235"/>
      <c r="AX76" s="89"/>
      <c r="AY76" s="89"/>
      <c r="AZ76" s="89"/>
      <c r="BA76" s="89"/>
      <c r="BB76" s="89"/>
      <c r="BC76" s="235"/>
      <c r="BD76" s="80"/>
      <c r="BE76" s="81"/>
      <c r="BF76" s="81"/>
      <c r="BG76" s="81"/>
      <c r="BH76" s="81"/>
      <c r="BI76" s="81"/>
      <c r="BJ76" s="81"/>
    </row>
    <row r="77" spans="1:62" ht="15.75" thickBot="1" x14ac:dyDescent="0.3">
      <c r="A77" s="15">
        <v>67</v>
      </c>
      <c r="B77" s="170"/>
      <c r="C77" s="233" t="str">
        <f t="shared" si="3"/>
        <v/>
      </c>
      <c r="D77" s="233" t="str">
        <f t="shared" si="4"/>
        <v/>
      </c>
      <c r="E77" s="234">
        <f t="shared" si="5"/>
        <v>0</v>
      </c>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89"/>
      <c r="AU77" s="89"/>
      <c r="AV77" s="89"/>
      <c r="AW77" s="235"/>
      <c r="AX77" s="89"/>
      <c r="AY77" s="89"/>
      <c r="AZ77" s="89"/>
      <c r="BA77" s="89"/>
      <c r="BB77" s="89"/>
      <c r="BC77" s="235"/>
      <c r="BD77" s="80"/>
      <c r="BE77" s="81"/>
      <c r="BF77" s="81"/>
      <c r="BG77" s="81"/>
      <c r="BH77" s="81"/>
      <c r="BI77" s="81"/>
      <c r="BJ77" s="81"/>
    </row>
    <row r="78" spans="1:62" ht="15.75" thickBot="1" x14ac:dyDescent="0.3">
      <c r="A78" s="15">
        <v>68</v>
      </c>
      <c r="B78" s="170"/>
      <c r="C78" s="233" t="str">
        <f t="shared" si="3"/>
        <v/>
      </c>
      <c r="D78" s="233" t="str">
        <f t="shared" si="4"/>
        <v/>
      </c>
      <c r="E78" s="234">
        <f t="shared" si="5"/>
        <v>0</v>
      </c>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89"/>
      <c r="AU78" s="89"/>
      <c r="AV78" s="89"/>
      <c r="AW78" s="235"/>
      <c r="AX78" s="89"/>
      <c r="AY78" s="89"/>
      <c r="AZ78" s="89"/>
      <c r="BA78" s="89"/>
      <c r="BB78" s="89"/>
      <c r="BC78" s="235"/>
      <c r="BD78" s="80"/>
      <c r="BE78" s="81"/>
      <c r="BF78" s="81"/>
      <c r="BG78" s="81"/>
      <c r="BH78" s="81"/>
      <c r="BI78" s="81"/>
      <c r="BJ78" s="81"/>
    </row>
    <row r="79" spans="1:62" ht="15.75" thickBot="1" x14ac:dyDescent="0.3">
      <c r="A79" s="15">
        <v>69</v>
      </c>
      <c r="B79" s="170"/>
      <c r="C79" s="233" t="str">
        <f t="shared" si="3"/>
        <v/>
      </c>
      <c r="D79" s="233" t="str">
        <f t="shared" si="4"/>
        <v/>
      </c>
      <c r="E79" s="234">
        <f t="shared" si="5"/>
        <v>0</v>
      </c>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89"/>
      <c r="AU79" s="89"/>
      <c r="AV79" s="89"/>
      <c r="AW79" s="235"/>
      <c r="AX79" s="89"/>
      <c r="AY79" s="89"/>
      <c r="AZ79" s="89"/>
      <c r="BA79" s="89"/>
      <c r="BB79" s="89"/>
      <c r="BC79" s="235"/>
      <c r="BD79" s="80"/>
      <c r="BE79" s="81"/>
      <c r="BF79" s="81"/>
      <c r="BG79" s="81"/>
      <c r="BH79" s="81"/>
      <c r="BI79" s="81"/>
      <c r="BJ79" s="81"/>
    </row>
    <row r="80" spans="1:62" ht="15.75" thickBot="1" x14ac:dyDescent="0.3">
      <c r="A80" s="15">
        <v>70</v>
      </c>
      <c r="B80" s="170"/>
      <c r="C80" s="233" t="str">
        <f t="shared" si="3"/>
        <v/>
      </c>
      <c r="D80" s="233" t="str">
        <f t="shared" si="4"/>
        <v/>
      </c>
      <c r="E80" s="234">
        <f t="shared" si="5"/>
        <v>0</v>
      </c>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89"/>
      <c r="AU80" s="89"/>
      <c r="AV80" s="89"/>
      <c r="AW80" s="235"/>
      <c r="AX80" s="89"/>
      <c r="AY80" s="89"/>
      <c r="AZ80" s="89"/>
      <c r="BA80" s="89"/>
      <c r="BB80" s="89"/>
      <c r="BC80" s="235"/>
      <c r="BD80" s="80"/>
      <c r="BE80" s="81"/>
      <c r="BF80" s="81"/>
      <c r="BG80" s="81"/>
      <c r="BH80" s="81"/>
      <c r="BI80" s="81"/>
      <c r="BJ80" s="81"/>
    </row>
    <row r="81" spans="1:62" ht="15.75" thickBot="1" x14ac:dyDescent="0.3">
      <c r="A81" s="15">
        <v>71</v>
      </c>
      <c r="B81" s="170"/>
      <c r="C81" s="233" t="str">
        <f t="shared" si="3"/>
        <v/>
      </c>
      <c r="D81" s="233" t="str">
        <f t="shared" si="4"/>
        <v/>
      </c>
      <c r="E81" s="234">
        <f t="shared" si="5"/>
        <v>0</v>
      </c>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89"/>
      <c r="AU81" s="89"/>
      <c r="AV81" s="89"/>
      <c r="AW81" s="235"/>
      <c r="AX81" s="89"/>
      <c r="AY81" s="89"/>
      <c r="AZ81" s="89"/>
      <c r="BA81" s="89"/>
      <c r="BB81" s="89"/>
      <c r="BC81" s="235"/>
      <c r="BD81" s="80"/>
      <c r="BE81" s="81"/>
      <c r="BF81" s="81"/>
      <c r="BG81" s="81"/>
      <c r="BH81" s="81"/>
      <c r="BI81" s="81"/>
      <c r="BJ81" s="81"/>
    </row>
    <row r="82" spans="1:62" ht="15.75" thickBot="1" x14ac:dyDescent="0.3">
      <c r="A82" s="15">
        <v>72</v>
      </c>
      <c r="B82" s="170"/>
      <c r="C82" s="233" t="str">
        <f t="shared" si="3"/>
        <v/>
      </c>
      <c r="D82" s="233" t="str">
        <f t="shared" si="4"/>
        <v/>
      </c>
      <c r="E82" s="234">
        <f t="shared" si="5"/>
        <v>0</v>
      </c>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89"/>
      <c r="AU82" s="89"/>
      <c r="AV82" s="89"/>
      <c r="AW82" s="235"/>
      <c r="AX82" s="89"/>
      <c r="AY82" s="89"/>
      <c r="AZ82" s="89"/>
      <c r="BA82" s="89"/>
      <c r="BB82" s="89"/>
      <c r="BC82" s="235"/>
      <c r="BD82" s="80"/>
      <c r="BE82" s="81"/>
      <c r="BF82" s="81"/>
      <c r="BG82" s="81"/>
      <c r="BH82" s="81"/>
      <c r="BI82" s="81"/>
      <c r="BJ82" s="81"/>
    </row>
    <row r="83" spans="1:62" ht="15.75" thickBot="1" x14ac:dyDescent="0.3">
      <c r="A83" s="15">
        <v>73</v>
      </c>
      <c r="B83" s="170"/>
      <c r="C83" s="233" t="str">
        <f t="shared" si="3"/>
        <v/>
      </c>
      <c r="D83" s="233" t="str">
        <f t="shared" si="4"/>
        <v/>
      </c>
      <c r="E83" s="234">
        <f t="shared" si="5"/>
        <v>0</v>
      </c>
      <c r="F83" s="172"/>
      <c r="G83" s="172"/>
      <c r="H83" s="172"/>
      <c r="I83" s="172"/>
      <c r="J83" s="172"/>
      <c r="K83" s="172"/>
      <c r="L83" s="172"/>
      <c r="M83" s="172"/>
      <c r="N83" s="172"/>
      <c r="O83" s="172"/>
      <c r="P83" s="172"/>
      <c r="Q83" s="172"/>
      <c r="R83" s="172"/>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89"/>
      <c r="AU83" s="89"/>
      <c r="AV83" s="89"/>
      <c r="AW83" s="235"/>
      <c r="AX83" s="89"/>
      <c r="AY83" s="89"/>
      <c r="AZ83" s="89"/>
      <c r="BA83" s="89"/>
      <c r="BB83" s="89"/>
      <c r="BC83" s="235"/>
      <c r="BD83" s="80"/>
      <c r="BE83" s="81"/>
      <c r="BF83" s="81"/>
      <c r="BG83" s="81"/>
      <c r="BH83" s="81"/>
      <c r="BI83" s="81"/>
      <c r="BJ83" s="81"/>
    </row>
    <row r="84" spans="1:62" ht="15.75" thickBot="1" x14ac:dyDescent="0.3">
      <c r="A84" s="15">
        <v>74</v>
      </c>
      <c r="B84" s="170"/>
      <c r="C84" s="233" t="str">
        <f t="shared" si="3"/>
        <v/>
      </c>
      <c r="D84" s="233" t="str">
        <f t="shared" si="4"/>
        <v/>
      </c>
      <c r="E84" s="234">
        <f t="shared" si="5"/>
        <v>0</v>
      </c>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89"/>
      <c r="AU84" s="89"/>
      <c r="AV84" s="89"/>
      <c r="AW84" s="235"/>
      <c r="AX84" s="89"/>
      <c r="AY84" s="89"/>
      <c r="AZ84" s="89"/>
      <c r="BA84" s="89"/>
      <c r="BB84" s="89"/>
      <c r="BC84" s="235"/>
      <c r="BD84" s="71"/>
      <c r="BE84" s="81"/>
      <c r="BF84" s="81"/>
      <c r="BG84" s="81"/>
      <c r="BH84" s="81"/>
      <c r="BI84" s="81"/>
      <c r="BJ84" s="81"/>
    </row>
    <row r="85" spans="1:62" ht="15.75" thickBot="1" x14ac:dyDescent="0.3">
      <c r="A85" s="15">
        <v>75</v>
      </c>
      <c r="B85" s="170"/>
      <c r="C85" s="233" t="str">
        <f t="shared" si="3"/>
        <v/>
      </c>
      <c r="D85" s="233" t="str">
        <f t="shared" si="4"/>
        <v/>
      </c>
      <c r="E85" s="234">
        <f t="shared" si="5"/>
        <v>0</v>
      </c>
      <c r="F85" s="172"/>
      <c r="G85" s="172"/>
      <c r="H85" s="172"/>
      <c r="I85" s="172"/>
      <c r="J85" s="172"/>
      <c r="K85" s="172"/>
      <c r="L85" s="172"/>
      <c r="M85" s="172"/>
      <c r="N85" s="172"/>
      <c r="O85" s="172"/>
      <c r="P85" s="172"/>
      <c r="Q85" s="172"/>
      <c r="R85" s="172"/>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89"/>
      <c r="AU85" s="89"/>
      <c r="AV85" s="89"/>
      <c r="AW85" s="235"/>
      <c r="AX85" s="89"/>
      <c r="AY85" s="89"/>
      <c r="AZ85" s="89"/>
      <c r="BA85" s="89"/>
      <c r="BB85" s="89"/>
      <c r="BC85" s="235"/>
      <c r="BD85" s="9"/>
      <c r="BE85" s="81"/>
      <c r="BF85" s="81"/>
      <c r="BG85" s="81"/>
      <c r="BH85" s="81"/>
      <c r="BI85" s="81"/>
      <c r="BJ85" s="81"/>
    </row>
    <row r="86" spans="1:62" ht="15.75" thickBot="1" x14ac:dyDescent="0.3">
      <c r="A86" s="15">
        <v>76</v>
      </c>
      <c r="B86" s="170"/>
      <c r="C86" s="233" t="str">
        <f t="shared" si="3"/>
        <v/>
      </c>
      <c r="D86" s="233" t="str">
        <f t="shared" si="4"/>
        <v/>
      </c>
      <c r="E86" s="234">
        <f t="shared" si="5"/>
        <v>0</v>
      </c>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89"/>
      <c r="AU86" s="89"/>
      <c r="AV86" s="89"/>
      <c r="AW86" s="235"/>
      <c r="AX86" s="89"/>
      <c r="AY86" s="89"/>
      <c r="AZ86" s="89"/>
      <c r="BA86" s="89"/>
      <c r="BB86" s="89"/>
      <c r="BC86" s="235"/>
      <c r="BD86" s="9"/>
      <c r="BE86" s="81"/>
      <c r="BF86" s="81"/>
      <c r="BG86" s="81"/>
      <c r="BH86" s="81"/>
      <c r="BI86" s="81"/>
      <c r="BJ86" s="81"/>
    </row>
    <row r="87" spans="1:62" ht="15.75" thickBot="1" x14ac:dyDescent="0.3">
      <c r="A87" s="15">
        <v>77</v>
      </c>
      <c r="B87" s="170"/>
      <c r="C87" s="233" t="str">
        <f t="shared" si="3"/>
        <v/>
      </c>
      <c r="D87" s="233" t="str">
        <f t="shared" si="4"/>
        <v/>
      </c>
      <c r="E87" s="234">
        <f t="shared" si="5"/>
        <v>0</v>
      </c>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89"/>
      <c r="AU87" s="89"/>
      <c r="AV87" s="89"/>
      <c r="AW87" s="235"/>
      <c r="AX87" s="89"/>
      <c r="AY87" s="89"/>
      <c r="AZ87" s="89"/>
      <c r="BA87" s="89"/>
      <c r="BB87" s="89"/>
      <c r="BC87" s="235"/>
      <c r="BD87" s="71"/>
      <c r="BE87" s="81"/>
      <c r="BF87" s="81"/>
      <c r="BG87" s="81"/>
      <c r="BH87" s="81"/>
      <c r="BI87" s="81"/>
      <c r="BJ87" s="81"/>
    </row>
    <row r="88" spans="1:62" ht="15.75" thickBot="1" x14ac:dyDescent="0.3">
      <c r="A88" s="15">
        <v>78</v>
      </c>
      <c r="B88" s="170"/>
      <c r="C88" s="233" t="str">
        <f t="shared" si="3"/>
        <v/>
      </c>
      <c r="D88" s="233" t="str">
        <f t="shared" si="4"/>
        <v/>
      </c>
      <c r="E88" s="234">
        <f t="shared" si="5"/>
        <v>0</v>
      </c>
      <c r="F88" s="172"/>
      <c r="G88" s="172"/>
      <c r="H88" s="172"/>
      <c r="I88" s="172"/>
      <c r="J88" s="172"/>
      <c r="K88" s="172"/>
      <c r="L88" s="172"/>
      <c r="M88" s="172"/>
      <c r="N88" s="172"/>
      <c r="O88" s="172"/>
      <c r="P88" s="172"/>
      <c r="Q88" s="172"/>
      <c r="R88" s="172"/>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89"/>
      <c r="AU88" s="89"/>
      <c r="AV88" s="89"/>
      <c r="AW88" s="235"/>
      <c r="AX88" s="89"/>
      <c r="AY88" s="89"/>
      <c r="AZ88" s="89"/>
      <c r="BA88" s="89"/>
      <c r="BB88" s="89"/>
      <c r="BC88" s="235"/>
      <c r="BD88" s="71"/>
      <c r="BE88" s="81"/>
      <c r="BF88" s="81"/>
      <c r="BG88" s="81"/>
      <c r="BH88" s="81"/>
      <c r="BI88" s="81"/>
      <c r="BJ88" s="81"/>
    </row>
    <row r="89" spans="1:62" ht="15.75" thickBot="1" x14ac:dyDescent="0.3">
      <c r="A89" s="15">
        <v>79</v>
      </c>
      <c r="B89" s="170"/>
      <c r="C89" s="233" t="str">
        <f t="shared" si="3"/>
        <v/>
      </c>
      <c r="D89" s="233" t="str">
        <f t="shared" si="4"/>
        <v/>
      </c>
      <c r="E89" s="234">
        <f t="shared" si="5"/>
        <v>0</v>
      </c>
      <c r="F89" s="172"/>
      <c r="G89" s="172"/>
      <c r="H89" s="172"/>
      <c r="I89" s="172"/>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89"/>
      <c r="AU89" s="89"/>
      <c r="AV89" s="89"/>
      <c r="AW89" s="235"/>
      <c r="AX89" s="89"/>
      <c r="AY89" s="89"/>
      <c r="AZ89" s="89"/>
      <c r="BA89" s="89"/>
      <c r="BB89" s="89"/>
      <c r="BC89" s="235"/>
      <c r="BD89" s="71"/>
      <c r="BE89" s="81"/>
      <c r="BF89" s="81"/>
      <c r="BG89" s="81"/>
      <c r="BH89" s="81"/>
      <c r="BI89" s="81"/>
      <c r="BJ89" s="81"/>
    </row>
    <row r="90" spans="1:62" ht="15.75" thickBot="1" x14ac:dyDescent="0.3">
      <c r="A90" s="15">
        <v>80</v>
      </c>
      <c r="B90" s="170"/>
      <c r="C90" s="233" t="str">
        <f t="shared" si="3"/>
        <v/>
      </c>
      <c r="D90" s="233" t="str">
        <f t="shared" si="4"/>
        <v/>
      </c>
      <c r="E90" s="234">
        <f t="shared" si="5"/>
        <v>0</v>
      </c>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89"/>
      <c r="AU90" s="89"/>
      <c r="AV90" s="89"/>
      <c r="AW90" s="235"/>
      <c r="AX90" s="89"/>
      <c r="AY90" s="89"/>
      <c r="AZ90" s="89"/>
      <c r="BA90" s="89"/>
      <c r="BB90" s="89"/>
      <c r="BC90" s="235"/>
      <c r="BD90" s="71"/>
      <c r="BE90" s="81"/>
      <c r="BF90" s="81"/>
      <c r="BG90" s="81"/>
      <c r="BH90" s="81"/>
      <c r="BI90" s="81"/>
      <c r="BJ90" s="81"/>
    </row>
    <row r="91" spans="1:62" ht="15.75" thickBot="1" x14ac:dyDescent="0.3">
      <c r="A91" s="15">
        <v>81</v>
      </c>
      <c r="B91" s="170"/>
      <c r="C91" s="233" t="str">
        <f t="shared" si="3"/>
        <v/>
      </c>
      <c r="D91" s="233" t="str">
        <f t="shared" si="4"/>
        <v/>
      </c>
      <c r="E91" s="234">
        <f t="shared" si="5"/>
        <v>0</v>
      </c>
      <c r="F91" s="172"/>
      <c r="G91" s="172"/>
      <c r="H91" s="172"/>
      <c r="I91" s="172"/>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89"/>
      <c r="AU91" s="89"/>
      <c r="AV91" s="89"/>
      <c r="AW91" s="235"/>
      <c r="AX91" s="89"/>
      <c r="AY91" s="89"/>
      <c r="AZ91" s="89"/>
      <c r="BA91" s="89"/>
      <c r="BB91" s="89"/>
      <c r="BC91" s="235"/>
      <c r="BD91" s="71"/>
      <c r="BE91" s="81"/>
      <c r="BF91" s="81"/>
      <c r="BG91" s="81"/>
      <c r="BH91" s="81"/>
      <c r="BI91" s="81"/>
      <c r="BJ91" s="81"/>
    </row>
    <row r="92" spans="1:62" ht="15.75" thickBot="1" x14ac:dyDescent="0.3">
      <c r="A92" s="15">
        <v>82</v>
      </c>
      <c r="B92" s="170"/>
      <c r="C92" s="233" t="str">
        <f t="shared" si="3"/>
        <v/>
      </c>
      <c r="D92" s="233" t="str">
        <f t="shared" si="4"/>
        <v/>
      </c>
      <c r="E92" s="234">
        <f t="shared" si="5"/>
        <v>0</v>
      </c>
      <c r="F92" s="172"/>
      <c r="G92" s="172"/>
      <c r="H92" s="172"/>
      <c r="I92" s="172"/>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89"/>
      <c r="AU92" s="89"/>
      <c r="AV92" s="89"/>
      <c r="AW92" s="235"/>
      <c r="AX92" s="89"/>
      <c r="AY92" s="89"/>
      <c r="AZ92" s="89"/>
      <c r="BA92" s="89"/>
      <c r="BB92" s="89"/>
      <c r="BC92" s="235"/>
      <c r="BD92" s="71"/>
      <c r="BE92" s="81"/>
      <c r="BF92" s="81"/>
      <c r="BG92" s="81"/>
      <c r="BH92" s="81"/>
      <c r="BI92" s="81"/>
      <c r="BJ92" s="81"/>
    </row>
    <row r="93" spans="1:62" ht="15.75" thickBot="1" x14ac:dyDescent="0.3">
      <c r="A93" s="15">
        <v>83</v>
      </c>
      <c r="B93" s="170"/>
      <c r="C93" s="233" t="str">
        <f t="shared" si="3"/>
        <v/>
      </c>
      <c r="D93" s="233" t="str">
        <f t="shared" si="4"/>
        <v/>
      </c>
      <c r="E93" s="234">
        <f t="shared" si="5"/>
        <v>0</v>
      </c>
      <c r="F93" s="172"/>
      <c r="G93" s="172"/>
      <c r="H93" s="172"/>
      <c r="I93" s="172"/>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89"/>
      <c r="AU93" s="89"/>
      <c r="AV93" s="89"/>
      <c r="AW93" s="235"/>
      <c r="AX93" s="89"/>
      <c r="AY93" s="89"/>
      <c r="AZ93" s="89"/>
      <c r="BA93" s="89"/>
      <c r="BB93" s="89"/>
      <c r="BC93" s="235"/>
      <c r="BD93" s="71"/>
      <c r="BE93" s="81"/>
      <c r="BF93" s="81"/>
      <c r="BG93" s="81"/>
      <c r="BH93" s="81"/>
      <c r="BI93" s="81"/>
      <c r="BJ93" s="81"/>
    </row>
    <row r="94" spans="1:62" ht="15.75" thickBot="1" x14ac:dyDescent="0.3">
      <c r="A94" s="15">
        <v>84</v>
      </c>
      <c r="B94" s="170"/>
      <c r="C94" s="233" t="str">
        <f t="shared" si="3"/>
        <v/>
      </c>
      <c r="D94" s="233" t="str">
        <f t="shared" si="4"/>
        <v/>
      </c>
      <c r="E94" s="234">
        <f t="shared" si="5"/>
        <v>0</v>
      </c>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89"/>
      <c r="AU94" s="89"/>
      <c r="AV94" s="89"/>
      <c r="AW94" s="235"/>
      <c r="AX94" s="89"/>
      <c r="AY94" s="89"/>
      <c r="AZ94" s="89"/>
      <c r="BA94" s="89"/>
      <c r="BB94" s="89"/>
      <c r="BC94" s="235"/>
      <c r="BD94" s="71"/>
      <c r="BE94" s="81"/>
      <c r="BF94" s="81"/>
      <c r="BG94" s="81"/>
      <c r="BH94" s="81"/>
      <c r="BI94" s="81"/>
      <c r="BJ94" s="81"/>
    </row>
    <row r="95" spans="1:62" ht="15.75" thickBot="1" x14ac:dyDescent="0.3">
      <c r="A95" s="15">
        <v>85</v>
      </c>
      <c r="B95" s="170"/>
      <c r="C95" s="233" t="str">
        <f t="shared" si="3"/>
        <v/>
      </c>
      <c r="D95" s="233" t="str">
        <f t="shared" si="4"/>
        <v/>
      </c>
      <c r="E95" s="234">
        <f t="shared" si="5"/>
        <v>0</v>
      </c>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89"/>
      <c r="AU95" s="89"/>
      <c r="AV95" s="89"/>
      <c r="AW95" s="235"/>
      <c r="AX95" s="89"/>
      <c r="AY95" s="89"/>
      <c r="AZ95" s="89"/>
      <c r="BA95" s="89"/>
      <c r="BB95" s="89"/>
      <c r="BC95" s="235"/>
      <c r="BD95" s="71"/>
      <c r="BE95" s="81"/>
      <c r="BF95" s="81"/>
      <c r="BG95" s="81"/>
      <c r="BH95" s="81"/>
      <c r="BI95" s="81"/>
      <c r="BJ95" s="81"/>
    </row>
    <row r="96" spans="1:62" ht="15.75" thickBot="1" x14ac:dyDescent="0.3">
      <c r="A96" s="15">
        <v>86</v>
      </c>
      <c r="B96" s="170"/>
      <c r="C96" s="233" t="str">
        <f t="shared" si="3"/>
        <v/>
      </c>
      <c r="D96" s="233" t="str">
        <f t="shared" si="4"/>
        <v/>
      </c>
      <c r="E96" s="234">
        <f t="shared" si="5"/>
        <v>0</v>
      </c>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89"/>
      <c r="AU96" s="89"/>
      <c r="AV96" s="89"/>
      <c r="AW96" s="235"/>
      <c r="AX96" s="89"/>
      <c r="AY96" s="89"/>
      <c r="AZ96" s="89"/>
      <c r="BA96" s="89"/>
      <c r="BB96" s="89"/>
      <c r="BC96" s="235"/>
      <c r="BD96" s="71"/>
      <c r="BE96" s="81"/>
      <c r="BF96" s="81"/>
      <c r="BG96" s="81"/>
      <c r="BH96" s="81"/>
      <c r="BI96" s="81"/>
      <c r="BJ96" s="81"/>
    </row>
    <row r="97" spans="1:62" ht="15.75" thickBot="1" x14ac:dyDescent="0.3">
      <c r="A97" s="15">
        <v>87</v>
      </c>
      <c r="B97" s="170"/>
      <c r="C97" s="233" t="str">
        <f t="shared" si="3"/>
        <v/>
      </c>
      <c r="D97" s="233" t="str">
        <f t="shared" si="4"/>
        <v/>
      </c>
      <c r="E97" s="234">
        <f t="shared" si="5"/>
        <v>0</v>
      </c>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89"/>
      <c r="AU97" s="89"/>
      <c r="AV97" s="89"/>
      <c r="AW97" s="235"/>
      <c r="AX97" s="89"/>
      <c r="AY97" s="89"/>
      <c r="AZ97" s="89"/>
      <c r="BA97" s="89"/>
      <c r="BB97" s="89"/>
      <c r="BC97" s="235"/>
      <c r="BD97" s="71"/>
      <c r="BE97" s="81"/>
      <c r="BF97" s="81"/>
      <c r="BG97" s="81"/>
      <c r="BH97" s="81"/>
      <c r="BI97" s="81"/>
      <c r="BJ97" s="81"/>
    </row>
    <row r="98" spans="1:62" ht="15.75" thickBot="1" x14ac:dyDescent="0.3">
      <c r="A98" s="15">
        <v>88</v>
      </c>
      <c r="B98" s="170"/>
      <c r="C98" s="233" t="str">
        <f t="shared" si="3"/>
        <v/>
      </c>
      <c r="D98" s="233" t="str">
        <f t="shared" si="4"/>
        <v/>
      </c>
      <c r="E98" s="234">
        <f t="shared" si="5"/>
        <v>0</v>
      </c>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89"/>
      <c r="AU98" s="89"/>
      <c r="AV98" s="89"/>
      <c r="AW98" s="235"/>
      <c r="AX98" s="89"/>
      <c r="AY98" s="89"/>
      <c r="AZ98" s="89"/>
      <c r="BA98" s="89"/>
      <c r="BB98" s="89"/>
      <c r="BC98" s="235"/>
      <c r="BD98" s="71"/>
      <c r="BE98" s="81"/>
      <c r="BF98" s="81"/>
      <c r="BG98" s="81"/>
      <c r="BH98" s="81"/>
      <c r="BI98" s="81"/>
      <c r="BJ98" s="81"/>
    </row>
    <row r="99" spans="1:62" ht="15.75" thickBot="1" x14ac:dyDescent="0.3">
      <c r="A99" s="15">
        <v>89</v>
      </c>
      <c r="B99" s="170"/>
      <c r="C99" s="233" t="str">
        <f t="shared" si="3"/>
        <v/>
      </c>
      <c r="D99" s="233" t="str">
        <f t="shared" si="4"/>
        <v/>
      </c>
      <c r="E99" s="234">
        <f t="shared" si="5"/>
        <v>0</v>
      </c>
      <c r="F99" s="172"/>
      <c r="G99" s="172"/>
      <c r="H99" s="172"/>
      <c r="I99" s="172"/>
      <c r="J99" s="172"/>
      <c r="K99" s="172"/>
      <c r="L99" s="172"/>
      <c r="M99" s="172"/>
      <c r="N99" s="172"/>
      <c r="O99" s="172"/>
      <c r="P99" s="172"/>
      <c r="Q99" s="172"/>
      <c r="R99" s="172"/>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89"/>
      <c r="AU99" s="89"/>
      <c r="AV99" s="89"/>
      <c r="AW99" s="235"/>
      <c r="AX99" s="89"/>
      <c r="AY99" s="89"/>
      <c r="AZ99" s="89"/>
      <c r="BA99" s="89"/>
      <c r="BB99" s="89"/>
      <c r="BC99" s="235"/>
      <c r="BD99" s="71"/>
      <c r="BE99" s="81"/>
      <c r="BF99" s="81"/>
      <c r="BG99" s="81"/>
      <c r="BH99" s="81"/>
      <c r="BI99" s="81"/>
      <c r="BJ99" s="81"/>
    </row>
    <row r="100" spans="1:62" ht="15.75" thickBot="1" x14ac:dyDescent="0.3">
      <c r="A100" s="15">
        <v>90</v>
      </c>
      <c r="B100" s="170"/>
      <c r="C100" s="233" t="str">
        <f t="shared" si="3"/>
        <v/>
      </c>
      <c r="D100" s="233" t="str">
        <f t="shared" si="4"/>
        <v/>
      </c>
      <c r="E100" s="234">
        <f t="shared" si="5"/>
        <v>0</v>
      </c>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89"/>
      <c r="AU100" s="89"/>
      <c r="AV100" s="89"/>
      <c r="AW100" s="235"/>
      <c r="AX100" s="89"/>
      <c r="AY100" s="89"/>
      <c r="AZ100" s="89"/>
      <c r="BA100" s="89"/>
      <c r="BB100" s="89"/>
      <c r="BC100" s="235"/>
      <c r="BD100" s="71"/>
      <c r="BE100" s="81"/>
      <c r="BF100" s="81"/>
      <c r="BG100" s="81"/>
      <c r="BH100" s="81"/>
      <c r="BI100" s="81"/>
      <c r="BJ100" s="81"/>
    </row>
    <row r="101" spans="1:62" ht="15.75" thickBot="1" x14ac:dyDescent="0.3">
      <c r="A101" s="15">
        <v>91</v>
      </c>
      <c r="B101" s="170"/>
      <c r="C101" s="233" t="str">
        <f t="shared" si="3"/>
        <v/>
      </c>
      <c r="D101" s="233" t="str">
        <f t="shared" si="4"/>
        <v/>
      </c>
      <c r="E101" s="234">
        <f t="shared" si="5"/>
        <v>0</v>
      </c>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89"/>
      <c r="AU101" s="89"/>
      <c r="AV101" s="89"/>
      <c r="AW101" s="235"/>
      <c r="AX101" s="89"/>
      <c r="AY101" s="89"/>
      <c r="AZ101" s="89"/>
      <c r="BA101" s="89"/>
      <c r="BB101" s="89"/>
      <c r="BC101" s="235"/>
      <c r="BD101" s="71"/>
      <c r="BE101" s="81"/>
      <c r="BF101" s="81"/>
      <c r="BG101" s="81"/>
      <c r="BH101" s="81"/>
      <c r="BI101" s="81"/>
      <c r="BJ101" s="81"/>
    </row>
    <row r="102" spans="1:62" ht="15.75" thickBot="1" x14ac:dyDescent="0.3">
      <c r="A102" s="15">
        <v>92</v>
      </c>
      <c r="B102" s="170"/>
      <c r="C102" s="233" t="str">
        <f t="shared" si="3"/>
        <v/>
      </c>
      <c r="D102" s="233" t="str">
        <f t="shared" si="4"/>
        <v/>
      </c>
      <c r="E102" s="234">
        <f t="shared" si="5"/>
        <v>0</v>
      </c>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89"/>
      <c r="AU102" s="89"/>
      <c r="AV102" s="89"/>
      <c r="AW102" s="235"/>
      <c r="AX102" s="89"/>
      <c r="AY102" s="89"/>
      <c r="AZ102" s="89"/>
      <c r="BA102" s="89"/>
      <c r="BB102" s="89"/>
      <c r="BC102" s="235"/>
      <c r="BD102" s="71"/>
      <c r="BE102" s="81"/>
      <c r="BF102" s="81"/>
      <c r="BG102" s="81"/>
      <c r="BH102" s="81"/>
      <c r="BI102" s="81"/>
      <c r="BJ102" s="81"/>
    </row>
    <row r="103" spans="1:62" ht="15.75" thickBot="1" x14ac:dyDescent="0.3">
      <c r="A103" s="15">
        <v>93</v>
      </c>
      <c r="B103" s="170"/>
      <c r="C103" s="233" t="str">
        <f t="shared" si="3"/>
        <v/>
      </c>
      <c r="D103" s="233" t="str">
        <f t="shared" si="4"/>
        <v/>
      </c>
      <c r="E103" s="234">
        <f t="shared" si="5"/>
        <v>0</v>
      </c>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89"/>
      <c r="AU103" s="89"/>
      <c r="AV103" s="89"/>
      <c r="AW103" s="235"/>
      <c r="AX103" s="89"/>
      <c r="AY103" s="89"/>
      <c r="AZ103" s="89"/>
      <c r="BA103" s="89"/>
      <c r="BB103" s="89"/>
      <c r="BC103" s="235"/>
      <c r="BD103" s="71"/>
      <c r="BE103" s="81"/>
      <c r="BF103" s="81"/>
      <c r="BG103" s="81"/>
      <c r="BH103" s="81"/>
      <c r="BI103" s="81"/>
      <c r="BJ103" s="81"/>
    </row>
    <row r="104" spans="1:62" ht="15.75" thickBot="1" x14ac:dyDescent="0.3">
      <c r="A104" s="15">
        <v>94</v>
      </c>
      <c r="B104" s="170"/>
      <c r="C104" s="233" t="str">
        <f t="shared" si="3"/>
        <v/>
      </c>
      <c r="D104" s="233" t="str">
        <f t="shared" si="4"/>
        <v/>
      </c>
      <c r="E104" s="234">
        <f t="shared" si="5"/>
        <v>0</v>
      </c>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89"/>
      <c r="AU104" s="89"/>
      <c r="AV104" s="89"/>
      <c r="AW104" s="235"/>
      <c r="AX104" s="89"/>
      <c r="AY104" s="89"/>
      <c r="AZ104" s="89"/>
      <c r="BA104" s="89"/>
      <c r="BB104" s="89"/>
      <c r="BC104" s="235"/>
      <c r="BD104" s="71"/>
      <c r="BE104" s="81"/>
      <c r="BF104" s="81"/>
      <c r="BG104" s="81"/>
      <c r="BH104" s="81"/>
      <c r="BI104" s="81"/>
      <c r="BJ104" s="81"/>
    </row>
    <row r="105" spans="1:62" ht="15.75" thickBot="1" x14ac:dyDescent="0.3">
      <c r="A105" s="15">
        <v>95</v>
      </c>
      <c r="B105" s="170"/>
      <c r="C105" s="233" t="str">
        <f t="shared" si="3"/>
        <v/>
      </c>
      <c r="D105" s="233" t="str">
        <f t="shared" si="4"/>
        <v/>
      </c>
      <c r="E105" s="234">
        <f t="shared" si="5"/>
        <v>0</v>
      </c>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89"/>
      <c r="AU105" s="89"/>
      <c r="AV105" s="89"/>
      <c r="AW105" s="235"/>
      <c r="AX105" s="89"/>
      <c r="AY105" s="89"/>
      <c r="AZ105" s="89"/>
      <c r="BA105" s="89"/>
      <c r="BB105" s="89"/>
      <c r="BC105" s="235"/>
      <c r="BD105" s="71"/>
      <c r="BE105" s="81"/>
      <c r="BF105" s="81"/>
      <c r="BG105" s="81"/>
      <c r="BH105" s="81"/>
      <c r="BI105" s="81"/>
      <c r="BJ105" s="81"/>
    </row>
    <row r="106" spans="1:62" ht="15.75" thickBot="1" x14ac:dyDescent="0.3">
      <c r="A106" s="15">
        <v>96</v>
      </c>
      <c r="B106" s="170"/>
      <c r="C106" s="233" t="str">
        <f t="shared" si="3"/>
        <v/>
      </c>
      <c r="D106" s="233" t="str">
        <f t="shared" si="4"/>
        <v/>
      </c>
      <c r="E106" s="234">
        <f t="shared" si="5"/>
        <v>0</v>
      </c>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89"/>
      <c r="AU106" s="89"/>
      <c r="AV106" s="89"/>
      <c r="AW106" s="235"/>
      <c r="AX106" s="89"/>
      <c r="AY106" s="89"/>
      <c r="AZ106" s="89"/>
      <c r="BA106" s="89"/>
      <c r="BB106" s="89"/>
      <c r="BC106" s="235"/>
      <c r="BD106" s="71"/>
      <c r="BE106" s="81"/>
      <c r="BF106" s="81"/>
      <c r="BG106" s="81"/>
      <c r="BH106" s="81"/>
      <c r="BI106" s="81"/>
      <c r="BJ106" s="81"/>
    </row>
    <row r="107" spans="1:62" ht="15.75" thickBot="1" x14ac:dyDescent="0.3">
      <c r="A107" s="15">
        <v>97</v>
      </c>
      <c r="B107" s="170"/>
      <c r="C107" s="233" t="str">
        <f t="shared" si="3"/>
        <v/>
      </c>
      <c r="D107" s="233" t="str">
        <f t="shared" si="4"/>
        <v/>
      </c>
      <c r="E107" s="234">
        <f t="shared" si="5"/>
        <v>0</v>
      </c>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89"/>
      <c r="AU107" s="89"/>
      <c r="AV107" s="89"/>
      <c r="AW107" s="235"/>
      <c r="AX107" s="89"/>
      <c r="AY107" s="89"/>
      <c r="AZ107" s="89"/>
      <c r="BA107" s="89"/>
      <c r="BB107" s="89"/>
      <c r="BC107" s="235"/>
      <c r="BD107" s="71"/>
      <c r="BE107" s="81"/>
      <c r="BF107" s="81"/>
      <c r="BG107" s="81"/>
      <c r="BH107" s="81"/>
      <c r="BI107" s="81"/>
      <c r="BJ107" s="81"/>
    </row>
    <row r="108" spans="1:62" ht="15.75" thickBot="1" x14ac:dyDescent="0.3">
      <c r="A108" s="15">
        <v>98</v>
      </c>
      <c r="B108" s="170"/>
      <c r="C108" s="233" t="str">
        <f t="shared" si="3"/>
        <v/>
      </c>
      <c r="D108" s="233" t="str">
        <f t="shared" si="4"/>
        <v/>
      </c>
      <c r="E108" s="234">
        <f t="shared" si="5"/>
        <v>0</v>
      </c>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89"/>
      <c r="AU108" s="89"/>
      <c r="AV108" s="89"/>
      <c r="AW108" s="235"/>
      <c r="AX108" s="89"/>
      <c r="AY108" s="89"/>
      <c r="AZ108" s="89"/>
      <c r="BA108" s="89"/>
      <c r="BB108" s="89"/>
      <c r="BC108" s="235"/>
      <c r="BD108" s="71"/>
    </row>
    <row r="109" spans="1:62" ht="15.75" thickBot="1" x14ac:dyDescent="0.3">
      <c r="A109" s="15">
        <v>99</v>
      </c>
      <c r="B109" s="170"/>
      <c r="C109" s="233" t="str">
        <f t="shared" si="3"/>
        <v/>
      </c>
      <c r="D109" s="233" t="str">
        <f t="shared" si="4"/>
        <v/>
      </c>
      <c r="E109" s="234">
        <f t="shared" si="5"/>
        <v>0</v>
      </c>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89"/>
      <c r="AU109" s="89"/>
      <c r="AV109" s="89"/>
      <c r="AW109" s="235"/>
      <c r="AX109" s="89"/>
      <c r="AY109" s="89"/>
      <c r="AZ109" s="89"/>
      <c r="BA109" s="89"/>
      <c r="BB109" s="89"/>
      <c r="BC109" s="235"/>
      <c r="BD109" s="71"/>
    </row>
    <row r="110" spans="1:62" ht="15.75" thickBot="1" x14ac:dyDescent="0.3">
      <c r="A110" s="15">
        <v>100</v>
      </c>
      <c r="B110" s="170"/>
      <c r="C110" s="233" t="str">
        <f t="shared" si="3"/>
        <v/>
      </c>
      <c r="D110" s="233" t="str">
        <f t="shared" si="4"/>
        <v/>
      </c>
      <c r="E110" s="234">
        <f t="shared" si="5"/>
        <v>0</v>
      </c>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89"/>
      <c r="AU110" s="89"/>
      <c r="AV110" s="89"/>
      <c r="AW110" s="235"/>
      <c r="AX110" s="89"/>
      <c r="AY110" s="89"/>
      <c r="AZ110" s="89"/>
      <c r="BA110" s="89"/>
      <c r="BB110" s="89"/>
      <c r="BC110" s="235"/>
      <c r="BD110" s="71"/>
    </row>
    <row r="111" spans="1:62" x14ac:dyDescent="0.25">
      <c r="A111" s="71"/>
      <c r="B111" s="71"/>
      <c r="C111" s="71"/>
      <c r="D111" s="71"/>
      <c r="E111" s="71"/>
      <c r="F111" s="71"/>
      <c r="G111" s="71"/>
      <c r="H111" s="71"/>
      <c r="I111" s="71"/>
      <c r="J111" s="71"/>
      <c r="K111" s="71"/>
      <c r="L111" s="71"/>
      <c r="M111" s="71"/>
      <c r="N111" s="71"/>
      <c r="O111" s="71"/>
      <c r="P111" s="71"/>
      <c r="Q111" s="71"/>
      <c r="R111" s="71"/>
      <c r="S111" s="71"/>
      <c r="T111" s="71"/>
      <c r="U111" s="50"/>
      <c r="V111" s="50"/>
      <c r="W111" s="50"/>
      <c r="X111" s="71"/>
      <c r="Y111" s="50"/>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row>
    <row r="112" spans="1:62" x14ac:dyDescent="0.25">
      <c r="V112" s="52"/>
    </row>
  </sheetData>
  <sheetProtection algorithmName="SHA-512" hashValue="ce1xtvP5GfQlkVmiUoc/jaxoqsMmXCgISeO7CdMgSXZpvUzDFqWDYh2keqn5XFyBHq3oi5KDX0zVUqQ4cl64UA==" saltValue="0ls65ZzXnyBGDh25x+Vo6A==" spinCount="100000" sheet="1" scenarios="1" formatCells="0"/>
  <mergeCells count="1">
    <mergeCell ref="F9:BC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AJ143"/>
  <sheetViews>
    <sheetView zoomScaleNormal="100" workbookViewId="0">
      <selection activeCell="B18" sqref="B18"/>
    </sheetView>
  </sheetViews>
  <sheetFormatPr defaultColWidth="12.140625" defaultRowHeight="15" x14ac:dyDescent="0.25"/>
  <cols>
    <col min="1" max="1" width="7.28515625" style="11" customWidth="1"/>
    <col min="2" max="2" width="12.140625" style="11" customWidth="1"/>
    <col min="3" max="3" width="15" style="11" customWidth="1"/>
    <col min="4" max="4" width="11.5703125" style="11" customWidth="1"/>
    <col min="5" max="5" width="18.28515625" style="11" customWidth="1"/>
    <col min="6" max="6" width="14" style="11" customWidth="1"/>
    <col min="7" max="7" width="12.140625" style="11"/>
    <col min="8" max="12" width="12.140625" style="11" customWidth="1"/>
    <col min="13" max="13" width="11.85546875" style="11" customWidth="1"/>
    <col min="14"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Z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c r="Z2" s="5"/>
    </row>
    <row r="3" spans="1:30" ht="18.75" x14ac:dyDescent="0.3">
      <c r="A3" s="5"/>
      <c r="B3" s="4" t="s">
        <v>63</v>
      </c>
      <c r="C3" s="60"/>
      <c r="D3" s="60"/>
      <c r="E3" s="60"/>
      <c r="F3" s="60"/>
      <c r="G3" s="60"/>
      <c r="H3" s="60"/>
      <c r="I3" s="60"/>
      <c r="J3" s="60"/>
      <c r="K3" s="60"/>
      <c r="L3" s="60"/>
      <c r="M3" s="5"/>
      <c r="N3" s="5"/>
      <c r="O3" s="5"/>
      <c r="P3" s="5"/>
      <c r="Q3" s="5"/>
      <c r="R3" s="5"/>
      <c r="S3" s="5"/>
      <c r="T3" s="5"/>
      <c r="U3" s="5"/>
      <c r="V3" s="5"/>
      <c r="W3" s="5"/>
      <c r="X3" s="5"/>
      <c r="Y3" s="5"/>
      <c r="Z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c r="Z4" s="5"/>
    </row>
    <row r="5" spans="1:30" ht="18.75" x14ac:dyDescent="0.3">
      <c r="A5" s="5"/>
      <c r="B5" s="4" t="s">
        <v>75</v>
      </c>
      <c r="C5" s="61"/>
      <c r="D5" s="60"/>
      <c r="E5" s="60"/>
      <c r="F5" s="60"/>
      <c r="G5" s="60"/>
      <c r="H5" s="60"/>
      <c r="I5" s="60"/>
      <c r="J5" s="60"/>
      <c r="K5" s="60"/>
      <c r="L5" s="60"/>
      <c r="M5" s="5"/>
      <c r="N5" s="5"/>
      <c r="O5" s="38" t="s">
        <v>70</v>
      </c>
      <c r="P5" s="5"/>
      <c r="Q5" s="5"/>
      <c r="R5" s="5"/>
      <c r="S5" s="5"/>
      <c r="T5" s="5"/>
      <c r="U5" s="5"/>
      <c r="V5" s="5"/>
      <c r="W5" s="5"/>
      <c r="X5" s="6"/>
      <c r="Y5" s="6"/>
      <c r="Z5" s="6"/>
      <c r="AA5" s="12"/>
      <c r="AB5" s="12"/>
    </row>
    <row r="6" spans="1:30" s="12" customFormat="1" x14ac:dyDescent="0.25">
      <c r="A6" s="6"/>
      <c r="B6" s="62"/>
      <c r="C6" s="62"/>
      <c r="D6" s="62"/>
      <c r="E6" s="62"/>
      <c r="F6" s="62"/>
      <c r="G6" s="62"/>
      <c r="H6" s="62"/>
      <c r="I6" s="62"/>
      <c r="J6" s="62"/>
      <c r="K6" s="62"/>
      <c r="L6" s="62"/>
      <c r="M6" s="6"/>
      <c r="N6" s="5"/>
      <c r="O6" s="38"/>
      <c r="P6" s="5"/>
      <c r="Q6" s="5"/>
      <c r="R6" s="5"/>
      <c r="S6" s="5"/>
      <c r="T6" s="6"/>
      <c r="U6" s="6"/>
      <c r="V6" s="6"/>
      <c r="W6" s="6"/>
      <c r="X6" s="6"/>
      <c r="Y6" s="6"/>
      <c r="Z6" s="154"/>
    </row>
    <row r="7" spans="1:30" s="12" customFormat="1" x14ac:dyDescent="0.25">
      <c r="A7" s="6"/>
      <c r="B7" s="62"/>
      <c r="C7" s="261" t="s">
        <v>14</v>
      </c>
      <c r="D7" s="261"/>
      <c r="E7" s="63">
        <f>COUNT(M18:M117)</f>
        <v>0</v>
      </c>
      <c r="F7" s="63"/>
      <c r="G7" s="62"/>
      <c r="H7" s="62"/>
      <c r="I7" s="62"/>
      <c r="J7" s="62"/>
      <c r="K7" s="62"/>
      <c r="L7" s="62"/>
      <c r="M7" s="6"/>
      <c r="N7" s="5"/>
      <c r="O7" s="38"/>
      <c r="P7" s="5"/>
      <c r="Q7" s="5"/>
      <c r="R7" s="5"/>
      <c r="S7" s="5"/>
      <c r="T7" s="67"/>
      <c r="U7" s="6"/>
      <c r="V7" s="6"/>
      <c r="W7" s="6"/>
      <c r="X7" s="51"/>
      <c r="Y7" s="6"/>
      <c r="Z7" s="6"/>
    </row>
    <row r="8" spans="1:30" s="12" customFormat="1" x14ac:dyDescent="0.25">
      <c r="A8" s="6"/>
      <c r="B8" s="62"/>
      <c r="C8" s="261" t="s">
        <v>88</v>
      </c>
      <c r="D8" s="261"/>
      <c r="E8" s="63" t="e">
        <f>IF(E7&gt;0,SUMIFS(C18:C117,M18:M117,"&gt;0"),NA())</f>
        <v>#N/A</v>
      </c>
      <c r="F8" s="139"/>
      <c r="G8" s="62"/>
      <c r="H8" s="62"/>
      <c r="I8" s="62"/>
      <c r="J8" s="62"/>
      <c r="K8" s="62"/>
      <c r="L8" s="62"/>
      <c r="M8" s="6"/>
      <c r="N8" s="6"/>
      <c r="O8" s="6"/>
      <c r="P8" s="6"/>
      <c r="Q8" s="6"/>
      <c r="R8" s="6"/>
      <c r="S8" s="6"/>
      <c r="T8" s="6"/>
      <c r="U8" s="6"/>
      <c r="V8" s="6"/>
      <c r="W8" s="6"/>
      <c r="X8" s="51"/>
      <c r="Y8" s="6"/>
      <c r="Z8" s="6"/>
    </row>
    <row r="9" spans="1:30" s="12" customFormat="1" x14ac:dyDescent="0.25">
      <c r="A9" s="6"/>
      <c r="B9" s="62"/>
      <c r="C9" s="261" t="s">
        <v>89</v>
      </c>
      <c r="D9" s="261"/>
      <c r="E9" s="63" t="e">
        <f>IF(E7&gt;0,SUMIFS(D18:D117,M18:M117,"&gt;0"),NA())</f>
        <v>#N/A</v>
      </c>
      <c r="F9" s="139"/>
      <c r="G9" s="62"/>
      <c r="H9" s="62"/>
      <c r="I9" s="62"/>
      <c r="J9" s="62"/>
      <c r="K9" s="62"/>
      <c r="L9" s="62"/>
      <c r="M9" s="6"/>
      <c r="N9" s="6"/>
      <c r="O9" s="6"/>
      <c r="P9" s="6"/>
      <c r="Q9" s="6"/>
      <c r="R9" s="6"/>
      <c r="S9" s="6"/>
      <c r="T9" s="6"/>
      <c r="U9" s="6"/>
      <c r="V9" s="6"/>
      <c r="W9" s="6"/>
      <c r="X9" s="51"/>
      <c r="Y9" s="6"/>
      <c r="Z9" s="6"/>
    </row>
    <row r="10" spans="1:30" s="12" customFormat="1" ht="15.75" thickBot="1" x14ac:dyDescent="0.3">
      <c r="A10" s="6"/>
      <c r="B10" s="62"/>
      <c r="C10" s="262" t="s">
        <v>65</v>
      </c>
      <c r="D10" s="262"/>
      <c r="E10" s="63" t="e">
        <f>IF(E7&gt;0,E8/E9,NA())</f>
        <v>#N/A</v>
      </c>
      <c r="F10" s="140" t="str">
        <f>"    Average of normalized "&amp;C17</f>
        <v xml:space="preserve">    Average of normalized Value</v>
      </c>
      <c r="G10" s="62"/>
      <c r="H10" s="62"/>
      <c r="I10" s="62"/>
      <c r="J10" s="62"/>
      <c r="K10" s="62"/>
      <c r="L10" s="62"/>
      <c r="M10" s="6"/>
      <c r="N10" s="6"/>
      <c r="O10" s="6"/>
      <c r="P10" s="6"/>
      <c r="Q10" s="6"/>
      <c r="R10" s="6"/>
      <c r="S10" s="6"/>
      <c r="T10" s="6"/>
      <c r="U10" s="6"/>
      <c r="V10" s="6"/>
      <c r="W10" s="6"/>
      <c r="X10" s="51"/>
      <c r="Y10" s="6"/>
      <c r="Z10" s="6"/>
    </row>
    <row r="11" spans="1:30" s="12" customFormat="1" ht="16.5" thickTop="1" thickBot="1" x14ac:dyDescent="0.3">
      <c r="A11" s="6"/>
      <c r="B11" s="62"/>
      <c r="C11" s="139" t="s">
        <v>68</v>
      </c>
      <c r="D11" s="139"/>
      <c r="E11" s="64" t="s">
        <v>69</v>
      </c>
      <c r="F11" s="140"/>
      <c r="G11" s="62"/>
      <c r="H11" s="62"/>
      <c r="I11" s="62"/>
      <c r="J11" s="62"/>
      <c r="K11" s="62"/>
      <c r="L11" s="62"/>
      <c r="M11" s="6"/>
      <c r="N11" s="230" t="s">
        <v>282</v>
      </c>
      <c r="O11" s="273" t="s">
        <v>91</v>
      </c>
      <c r="P11" s="274"/>
      <c r="Q11" s="267" t="s">
        <v>90</v>
      </c>
      <c r="R11" s="268"/>
      <c r="S11" s="269"/>
      <c r="T11" s="6"/>
      <c r="U11" s="6"/>
      <c r="V11" s="6"/>
      <c r="W11" s="6"/>
      <c r="X11" s="51"/>
      <c r="Y11" s="6"/>
      <c r="Z11" s="6"/>
    </row>
    <row r="12" spans="1:30" s="12" customFormat="1" ht="16.5" thickTop="1" thickBot="1" x14ac:dyDescent="0.3">
      <c r="A12" s="6"/>
      <c r="B12" s="62"/>
      <c r="C12" s="140" t="s">
        <v>66</v>
      </c>
      <c r="D12" s="139"/>
      <c r="E12" s="63" t="e">
        <f>IF(COUNT(I19:I117)&gt;0,IF(E11="Average",AVERAGE(Y19:Y117),(SQRT(2/PI())/NORMINV(0.75,0,1))*MEDIAN(Y19:Y117)),NA())</f>
        <v>#N/A</v>
      </c>
      <c r="F12" s="140" t="str">
        <f>"   Standard deviation of normalized "&amp;C17</f>
        <v xml:space="preserve">   Standard deviation of normalized Value</v>
      </c>
      <c r="G12" s="62"/>
      <c r="H12" s="62"/>
      <c r="I12" s="62"/>
      <c r="J12" s="63"/>
      <c r="K12" s="63"/>
      <c r="L12" s="62"/>
      <c r="M12" s="6"/>
      <c r="N12" s="55" t="e">
        <f>IF(AND(E12&gt;=0,E10&gt;0),E12/SQRT(E10),NA())</f>
        <v>#N/A</v>
      </c>
      <c r="O12" s="275" t="s">
        <v>83</v>
      </c>
      <c r="P12" s="276"/>
      <c r="Q12" s="270" t="s">
        <v>152</v>
      </c>
      <c r="R12" s="271"/>
      <c r="S12" s="272"/>
      <c r="T12" s="6"/>
      <c r="U12" s="6"/>
      <c r="V12" s="6"/>
      <c r="W12" s="6"/>
      <c r="X12" s="6"/>
      <c r="Y12" s="6"/>
      <c r="Z12" s="6"/>
    </row>
    <row r="13" spans="1:30" s="12" customFormat="1" ht="15.75" thickBot="1" x14ac:dyDescent="0.3">
      <c r="A13" s="6"/>
      <c r="B13" s="62"/>
      <c r="C13" s="139" t="s">
        <v>23</v>
      </c>
      <c r="D13" s="139"/>
      <c r="E13" s="65">
        <v>1</v>
      </c>
      <c r="F13" s="140" t="str">
        <f>"    Normalized values on plot are multiplied by "&amp;E13</f>
        <v xml:space="preserve">    Normalized values on plot are multiplied by 1</v>
      </c>
      <c r="G13" s="62"/>
      <c r="H13" s="62"/>
      <c r="I13" s="62"/>
      <c r="J13" s="62"/>
      <c r="K13" s="62"/>
      <c r="L13" s="62"/>
      <c r="M13" s="6"/>
      <c r="N13" s="55" t="e">
        <f>IF(AND(E12&gt;=0,E10&gt;0,E10&lt;1),E12/SQRT(E10*(1-E10)),NA())</f>
        <v>#N/A</v>
      </c>
      <c r="O13" s="275" t="s">
        <v>84</v>
      </c>
      <c r="P13" s="276"/>
      <c r="Q13" s="270" t="s">
        <v>153</v>
      </c>
      <c r="R13" s="271"/>
      <c r="S13" s="272"/>
      <c r="T13" s="6"/>
      <c r="U13" s="6"/>
      <c r="V13" s="6"/>
      <c r="W13" s="6"/>
      <c r="X13" s="6"/>
      <c r="Y13" s="6"/>
      <c r="Z13" s="6"/>
    </row>
    <row r="14" spans="1:30" s="12" customFormat="1" x14ac:dyDescent="0.25">
      <c r="A14" s="6"/>
      <c r="B14" s="62"/>
      <c r="C14" s="262" t="s">
        <v>79</v>
      </c>
      <c r="D14" s="262"/>
      <c r="E14" s="63" t="e">
        <f>IF(AND(E7&gt;0,ISNUMBER($E$13),$E$13&gt;0),E13*E8/E9,NA())</f>
        <v>#N/A</v>
      </c>
      <c r="F14" s="140" t="str">
        <f>"    Average of normalized "&amp;C17&amp;" times "&amp;E13</f>
        <v xml:space="preserve">    Average of normalized Value times 1</v>
      </c>
      <c r="G14" s="62"/>
      <c r="H14" s="62"/>
      <c r="I14" s="62"/>
      <c r="J14" s="62"/>
      <c r="K14" s="62"/>
      <c r="L14" s="62"/>
      <c r="M14" s="6"/>
      <c r="N14" s="6"/>
      <c r="O14" s="6"/>
      <c r="P14" s="6"/>
      <c r="Q14" s="6"/>
      <c r="R14" s="6"/>
      <c r="S14" s="6"/>
      <c r="T14" s="6"/>
      <c r="U14" s="6"/>
      <c r="V14" s="6"/>
      <c r="W14" s="6"/>
      <c r="X14" s="5"/>
      <c r="Y14" s="5"/>
      <c r="Z14" s="37"/>
      <c r="AA14" s="11"/>
      <c r="AB14" s="11"/>
    </row>
    <row r="15" spans="1:30" s="12" customFormat="1" ht="15.75" thickBot="1" x14ac:dyDescent="0.3">
      <c r="A15" s="6"/>
      <c r="B15" s="62"/>
      <c r="C15" s="139"/>
      <c r="D15" s="139"/>
      <c r="E15" s="63"/>
      <c r="F15" s="139"/>
      <c r="G15" s="62"/>
      <c r="H15" s="62"/>
      <c r="I15" s="62"/>
      <c r="J15" s="62"/>
      <c r="K15" s="62"/>
      <c r="L15" s="62"/>
      <c r="M15" s="6"/>
      <c r="N15" s="6"/>
      <c r="O15" s="6"/>
      <c r="P15" s="6"/>
      <c r="Q15" s="6"/>
      <c r="R15" s="6"/>
      <c r="S15" s="6"/>
      <c r="T15" s="6"/>
      <c r="U15" s="6"/>
      <c r="V15" s="6"/>
      <c r="W15" s="6"/>
      <c r="X15" s="5"/>
      <c r="Y15" s="5"/>
      <c r="Z15" s="37"/>
      <c r="AA15" s="11"/>
      <c r="AB15" s="11"/>
    </row>
    <row r="16" spans="1:30" s="12" customFormat="1" ht="18.75" thickBot="1" x14ac:dyDescent="0.4">
      <c r="A16" s="6"/>
      <c r="B16" s="62"/>
      <c r="C16" s="62"/>
      <c r="D16" s="62"/>
      <c r="E16" s="263" t="s">
        <v>87</v>
      </c>
      <c r="F16" s="263"/>
      <c r="G16" s="263"/>
      <c r="H16" s="263"/>
      <c r="I16" s="263" t="s">
        <v>72</v>
      </c>
      <c r="J16" s="263"/>
      <c r="K16" s="263"/>
      <c r="L16" s="263"/>
      <c r="M16" s="17">
        <f>MAX(MIN(M18:M117)-1,0)</f>
        <v>0</v>
      </c>
      <c r="N16" s="6"/>
      <c r="O16" s="6"/>
      <c r="P16" s="6"/>
      <c r="Q16" s="6"/>
      <c r="R16" s="6"/>
      <c r="S16" s="6"/>
      <c r="T16" s="6"/>
      <c r="U16" s="6"/>
      <c r="V16" s="6"/>
      <c r="W16" s="6"/>
      <c r="X16" s="5"/>
      <c r="Y16" s="5"/>
      <c r="Z16" s="37"/>
      <c r="AA16" s="11"/>
      <c r="AB16" s="11"/>
    </row>
    <row r="17" spans="1:26" ht="15.75" thickBot="1" x14ac:dyDescent="0.3">
      <c r="A17" s="5"/>
      <c r="B17" s="122" t="s">
        <v>11</v>
      </c>
      <c r="C17" s="123" t="s">
        <v>64</v>
      </c>
      <c r="D17" s="123" t="s">
        <v>67</v>
      </c>
      <c r="E17" s="91" t="str">
        <f>IF(E13=1,"Normalized "&amp;C17,"Normalized "&amp;C17&amp;" x "&amp;E13)</f>
        <v>Normalized Value</v>
      </c>
      <c r="F17" s="83" t="s">
        <v>21</v>
      </c>
      <c r="G17" s="83" t="s">
        <v>9</v>
      </c>
      <c r="H17" s="83" t="s">
        <v>10</v>
      </c>
      <c r="I17" s="91" t="s">
        <v>71</v>
      </c>
      <c r="J17" s="83" t="s">
        <v>21</v>
      </c>
      <c r="K17" s="83" t="str">
        <f>IF(P64="3 SD","LCL(3 SD)",IF(P64="Exact - LCL","LCL (Exact)","LCL (none)"))</f>
        <v>LCL (Exact)</v>
      </c>
      <c r="L17" s="83" t="str">
        <f>IF(P64="3 SD","UCL(3 SD)","UCL (Exact)")</f>
        <v>UCL (Exact)</v>
      </c>
      <c r="M17" s="15">
        <f>MAX(MAX(M18:M117)-M16,1)</f>
        <v>1</v>
      </c>
      <c r="N17" s="6"/>
      <c r="O17" s="6"/>
      <c r="P17" s="6"/>
      <c r="Q17" s="6"/>
      <c r="R17" s="6"/>
      <c r="S17" s="6"/>
      <c r="T17" s="5"/>
      <c r="U17" s="5"/>
      <c r="V17" s="5"/>
      <c r="W17" s="5"/>
      <c r="X17" s="37"/>
      <c r="Y17" s="15" t="s">
        <v>71</v>
      </c>
      <c r="Z17" s="37"/>
    </row>
    <row r="18" spans="1:26" ht="15.75" thickBot="1" x14ac:dyDescent="0.3">
      <c r="A18" s="15">
        <v>1</v>
      </c>
      <c r="B18" s="148"/>
      <c r="C18" s="149"/>
      <c r="D18" s="126">
        <v>1</v>
      </c>
      <c r="E18" s="86" t="e">
        <f>IF(AND(ISNUMBER(C18),ISNUMBER(D18),D18&gt;0,ISNUMBER($E$13),$E$13&gt;0),$E$13*C18/D18,NA())</f>
        <v>#N/A</v>
      </c>
      <c r="F18" s="86" t="e">
        <f>IF(ISNUMBER(E18),$E$13*$E$10,NA())</f>
        <v>#N/A</v>
      </c>
      <c r="G18" s="86" t="e">
        <f>IF(ISNUMBER(E18),$E$13*($E$10-3*$E$12*SQRT(1/D18)),NA())</f>
        <v>#N/A</v>
      </c>
      <c r="H18" s="87" t="e">
        <f>IF(ISNUMBER(E18),$E$13*($E$10+3*$E$12*SQRT(1/D18)),NA())</f>
        <v>#N/A</v>
      </c>
      <c r="I18" s="86" t="e">
        <v>#N/A</v>
      </c>
      <c r="J18" s="86" t="e">
        <v>#N/A</v>
      </c>
      <c r="K18" s="87" t="e">
        <v>#N/A</v>
      </c>
      <c r="L18" s="87" t="e">
        <v>#N/A</v>
      </c>
      <c r="M18" s="15" t="str">
        <f>IF(ISNUMBER(E18),A18,"")</f>
        <v/>
      </c>
      <c r="N18" s="6"/>
      <c r="O18" s="6"/>
      <c r="P18" s="6"/>
      <c r="Q18" s="6"/>
      <c r="R18" s="6"/>
      <c r="S18" s="6"/>
      <c r="T18" s="5"/>
      <c r="U18" s="5"/>
      <c r="V18" s="5"/>
      <c r="W18" s="5"/>
      <c r="X18" s="37"/>
      <c r="Y18" s="38"/>
      <c r="Z18" s="37"/>
    </row>
    <row r="19" spans="1:26" ht="15.75" thickBot="1" x14ac:dyDescent="0.3">
      <c r="A19" s="15">
        <v>2</v>
      </c>
      <c r="B19" s="148"/>
      <c r="C19" s="149"/>
      <c r="D19" s="126">
        <v>1</v>
      </c>
      <c r="E19" s="86" t="e">
        <f t="shared" ref="E19:E82" si="0">IF(AND(ISNUMBER(C19),ISNUMBER(D19),D19&gt;0,ISNUMBER($E$13),$E$13&gt;0),$E$13*C19/D19,NA())</f>
        <v>#N/A</v>
      </c>
      <c r="F19" s="86" t="e">
        <f t="shared" ref="F19:F82" si="1">IF(ISNUMBER(E19),$E$13*$E$10,NA())</f>
        <v>#N/A</v>
      </c>
      <c r="G19" s="86" t="e">
        <f t="shared" ref="G19:G82" si="2">IF(ISNUMBER(E19),$E$13*($E$10-3*$E$12*SQRT(1/D19)),NA())</f>
        <v>#N/A</v>
      </c>
      <c r="H19" s="87" t="e">
        <f t="shared" ref="H19:H82" si="3">IF(ISNUMBER(E19),$E$13*($E$10+3*$E$12*SQRT(1/D19)),NA())</f>
        <v>#N/A</v>
      </c>
      <c r="I19" s="86" t="e">
        <f t="shared" ref="I19:I50" si="4">IF(AND(ISNUMBER(E18),ISNUMBER(E19)),Y19,NA())</f>
        <v>#N/A</v>
      </c>
      <c r="J19" s="86" t="e">
        <f>IF(ISNUMBER(I19),$E$12,NA())</f>
        <v>#N/A</v>
      </c>
      <c r="K19" s="86" t="e">
        <f t="shared" ref="K19:K50" si="5">IF(AND(ISNUMBER(I19),$P$64&lt;&gt;"Exact - No LCL"),IF($P$64="3 SD",MAX(0,(1-3*SQRT(PI()/2-1))*$E$12),(-NORMINV((1-NORMDIST(-3,0,1,TRUE))/2,0,1)*SQRT(PI()/2))*$E$12),NA())</f>
        <v>#N/A</v>
      </c>
      <c r="L19" s="87" t="e">
        <f t="shared" ref="L19:L50" si="6">IF(ISNUMBER(I19),IF($P$64="3 SD",(1+3*SQRT(PI()/2-1))*$E$12,(-NORMINV((1-NORMDIST(3,0,1,TRUE))/2,0,1)*SQRT(PI()/2))*$E$12),NA())</f>
        <v>#N/A</v>
      </c>
      <c r="M19" s="15" t="str">
        <f t="shared" ref="M19:M82" si="7">IF(ISNUMBER(E19),A19,"")</f>
        <v/>
      </c>
      <c r="N19" s="6"/>
      <c r="O19" s="5"/>
      <c r="P19" s="5"/>
      <c r="Q19" s="5"/>
      <c r="R19" s="5"/>
      <c r="S19" s="5"/>
      <c r="T19" s="5"/>
      <c r="U19" s="5"/>
      <c r="V19" s="5"/>
      <c r="W19" s="5"/>
      <c r="X19" s="37"/>
      <c r="Y19" s="38" t="str">
        <f>IF(AND(ISNUMBER(C18),ISNUMBER(D18),D18&gt;0,ISNUMBER(C19),ISNUMBER(D19),D19&gt;0),SQRT(PI()/2)*ABS(C19/D19-C18/D18)/SQRT(1/D18+1/D19),"")</f>
        <v/>
      </c>
      <c r="Z19" s="37"/>
    </row>
    <row r="20" spans="1:26" ht="15.75" thickBot="1" x14ac:dyDescent="0.3">
      <c r="A20" s="15">
        <v>3</v>
      </c>
      <c r="B20" s="148"/>
      <c r="C20" s="149"/>
      <c r="D20" s="126">
        <v>1</v>
      </c>
      <c r="E20" s="86" t="e">
        <f>IF(AND(ISNUMBER(C20),ISNUMBER(D20),D20&gt;0,ISNUMBER($E$13),$E$13&gt;0),$E$13*C20/D20,NA())</f>
        <v>#N/A</v>
      </c>
      <c r="F20" s="86" t="e">
        <f t="shared" si="1"/>
        <v>#N/A</v>
      </c>
      <c r="G20" s="86" t="e">
        <f t="shared" si="2"/>
        <v>#N/A</v>
      </c>
      <c r="H20" s="87" t="e">
        <f>IF(ISNUMBER(E20),$E$13*($E$10+3*$E$12*SQRT(1/D20)),NA())</f>
        <v>#N/A</v>
      </c>
      <c r="I20" s="86" t="e">
        <f t="shared" si="4"/>
        <v>#N/A</v>
      </c>
      <c r="J20" s="86" t="e">
        <f t="shared" ref="J20:J83" si="8">IF(ISNUMBER(I20),$E$12,NA())</f>
        <v>#N/A</v>
      </c>
      <c r="K20" s="86" t="e">
        <f t="shared" si="5"/>
        <v>#N/A</v>
      </c>
      <c r="L20" s="87" t="e">
        <f t="shared" si="6"/>
        <v>#N/A</v>
      </c>
      <c r="M20" s="15" t="str">
        <f t="shared" si="7"/>
        <v/>
      </c>
      <c r="N20" s="6"/>
      <c r="O20" s="5"/>
      <c r="P20" s="5"/>
      <c r="Q20" s="5"/>
      <c r="R20" s="5"/>
      <c r="S20" s="5"/>
      <c r="T20" s="5"/>
      <c r="U20" s="5"/>
      <c r="V20" s="5"/>
      <c r="W20" s="5"/>
      <c r="X20" s="37"/>
      <c r="Y20" s="38" t="str">
        <f t="shared" ref="Y20:Y83" si="9">IF(AND(ISNUMBER(C19),ISNUMBER(D19),D19&gt;0,ISNUMBER(C20),ISNUMBER(D20),D20&gt;0),SQRT(PI()/2)*ABS(C20/D20-C19/D19)/SQRT(1/D19+1/D20),"")</f>
        <v/>
      </c>
      <c r="Z20" s="37"/>
    </row>
    <row r="21" spans="1:26" ht="15.75" thickBot="1" x14ac:dyDescent="0.3">
      <c r="A21" s="15">
        <v>4</v>
      </c>
      <c r="B21" s="148"/>
      <c r="C21" s="149"/>
      <c r="D21" s="126">
        <v>1</v>
      </c>
      <c r="E21" s="86" t="e">
        <f t="shared" si="0"/>
        <v>#N/A</v>
      </c>
      <c r="F21" s="86" t="e">
        <f t="shared" si="1"/>
        <v>#N/A</v>
      </c>
      <c r="G21" s="86" t="e">
        <f t="shared" si="2"/>
        <v>#N/A</v>
      </c>
      <c r="H21" s="87" t="e">
        <f t="shared" si="3"/>
        <v>#N/A</v>
      </c>
      <c r="I21" s="86" t="e">
        <f t="shared" si="4"/>
        <v>#N/A</v>
      </c>
      <c r="J21" s="86" t="e">
        <f t="shared" si="8"/>
        <v>#N/A</v>
      </c>
      <c r="K21" s="86" t="e">
        <f t="shared" si="5"/>
        <v>#N/A</v>
      </c>
      <c r="L21" s="87" t="e">
        <f t="shared" si="6"/>
        <v>#N/A</v>
      </c>
      <c r="M21" s="15" t="str">
        <f t="shared" si="7"/>
        <v/>
      </c>
      <c r="N21" s="6"/>
      <c r="O21" s="5"/>
      <c r="P21" s="5"/>
      <c r="Q21" s="5"/>
      <c r="R21" s="5"/>
      <c r="S21" s="5"/>
      <c r="T21" s="5"/>
      <c r="U21" s="5"/>
      <c r="V21" s="5"/>
      <c r="W21" s="5"/>
      <c r="X21" s="37"/>
      <c r="Y21" s="38" t="str">
        <f t="shared" si="9"/>
        <v/>
      </c>
      <c r="Z21" s="37"/>
    </row>
    <row r="22" spans="1:26" ht="15.75" thickBot="1" x14ac:dyDescent="0.3">
      <c r="A22" s="15">
        <v>5</v>
      </c>
      <c r="B22" s="148"/>
      <c r="C22" s="149"/>
      <c r="D22" s="126">
        <v>1</v>
      </c>
      <c r="E22" s="86" t="e">
        <f t="shared" si="0"/>
        <v>#N/A</v>
      </c>
      <c r="F22" s="86" t="e">
        <f t="shared" si="1"/>
        <v>#N/A</v>
      </c>
      <c r="G22" s="86" t="e">
        <f t="shared" si="2"/>
        <v>#N/A</v>
      </c>
      <c r="H22" s="87" t="e">
        <f t="shared" si="3"/>
        <v>#N/A</v>
      </c>
      <c r="I22" s="86" t="e">
        <f t="shared" si="4"/>
        <v>#N/A</v>
      </c>
      <c r="J22" s="86" t="e">
        <f t="shared" si="8"/>
        <v>#N/A</v>
      </c>
      <c r="K22" s="86" t="e">
        <f t="shared" si="5"/>
        <v>#N/A</v>
      </c>
      <c r="L22" s="87" t="e">
        <f t="shared" si="6"/>
        <v>#N/A</v>
      </c>
      <c r="M22" s="15" t="str">
        <f t="shared" si="7"/>
        <v/>
      </c>
      <c r="N22" s="6"/>
      <c r="O22" s="5"/>
      <c r="P22" s="5"/>
      <c r="Q22" s="5"/>
      <c r="R22" s="5"/>
      <c r="S22" s="5"/>
      <c r="T22" s="5"/>
      <c r="U22" s="5"/>
      <c r="V22" s="5"/>
      <c r="W22" s="5"/>
      <c r="X22" s="37"/>
      <c r="Y22" s="38" t="str">
        <f t="shared" si="9"/>
        <v/>
      </c>
      <c r="Z22" s="37"/>
    </row>
    <row r="23" spans="1:26" ht="15.75" thickBot="1" x14ac:dyDescent="0.3">
      <c r="A23" s="15">
        <v>6</v>
      </c>
      <c r="B23" s="148"/>
      <c r="C23" s="149"/>
      <c r="D23" s="126">
        <v>1</v>
      </c>
      <c r="E23" s="86" t="e">
        <f t="shared" si="0"/>
        <v>#N/A</v>
      </c>
      <c r="F23" s="86" t="e">
        <f t="shared" si="1"/>
        <v>#N/A</v>
      </c>
      <c r="G23" s="86" t="e">
        <f t="shared" si="2"/>
        <v>#N/A</v>
      </c>
      <c r="H23" s="87" t="e">
        <f t="shared" si="3"/>
        <v>#N/A</v>
      </c>
      <c r="I23" s="86" t="e">
        <f t="shared" si="4"/>
        <v>#N/A</v>
      </c>
      <c r="J23" s="86" t="e">
        <f t="shared" si="8"/>
        <v>#N/A</v>
      </c>
      <c r="K23" s="86" t="e">
        <f t="shared" si="5"/>
        <v>#N/A</v>
      </c>
      <c r="L23" s="87" t="e">
        <f t="shared" si="6"/>
        <v>#N/A</v>
      </c>
      <c r="M23" s="15" t="str">
        <f t="shared" si="7"/>
        <v/>
      </c>
      <c r="N23" s="6"/>
      <c r="O23" s="5"/>
      <c r="P23" s="5"/>
      <c r="Q23" s="5"/>
      <c r="R23" s="5"/>
      <c r="S23" s="5"/>
      <c r="T23" s="5"/>
      <c r="U23" s="5"/>
      <c r="V23" s="5"/>
      <c r="W23" s="5"/>
      <c r="X23" s="37"/>
      <c r="Y23" s="38" t="str">
        <f t="shared" si="9"/>
        <v/>
      </c>
      <c r="Z23" s="37"/>
    </row>
    <row r="24" spans="1:26" ht="15.75" thickBot="1" x14ac:dyDescent="0.3">
      <c r="A24" s="15">
        <v>7</v>
      </c>
      <c r="B24" s="148"/>
      <c r="C24" s="149"/>
      <c r="D24" s="126">
        <v>1</v>
      </c>
      <c r="E24" s="86" t="e">
        <f t="shared" si="0"/>
        <v>#N/A</v>
      </c>
      <c r="F24" s="86" t="e">
        <f t="shared" si="1"/>
        <v>#N/A</v>
      </c>
      <c r="G24" s="86" t="e">
        <f t="shared" si="2"/>
        <v>#N/A</v>
      </c>
      <c r="H24" s="87" t="e">
        <f t="shared" si="3"/>
        <v>#N/A</v>
      </c>
      <c r="I24" s="86" t="e">
        <f t="shared" si="4"/>
        <v>#N/A</v>
      </c>
      <c r="J24" s="86" t="e">
        <f t="shared" si="8"/>
        <v>#N/A</v>
      </c>
      <c r="K24" s="86" t="e">
        <f t="shared" si="5"/>
        <v>#N/A</v>
      </c>
      <c r="L24" s="87" t="e">
        <f t="shared" si="6"/>
        <v>#N/A</v>
      </c>
      <c r="M24" s="15" t="str">
        <f t="shared" si="7"/>
        <v/>
      </c>
      <c r="N24" s="6"/>
      <c r="O24" s="5"/>
      <c r="P24" s="5"/>
      <c r="Q24" s="5"/>
      <c r="R24" s="5"/>
      <c r="S24" s="5"/>
      <c r="T24" s="5"/>
      <c r="U24" s="5"/>
      <c r="V24" s="5"/>
      <c r="W24" s="5"/>
      <c r="X24" s="37"/>
      <c r="Y24" s="38" t="str">
        <f t="shared" si="9"/>
        <v/>
      </c>
      <c r="Z24" s="37"/>
    </row>
    <row r="25" spans="1:26" ht="15.75" thickBot="1" x14ac:dyDescent="0.3">
      <c r="A25" s="15">
        <v>8</v>
      </c>
      <c r="B25" s="148"/>
      <c r="C25" s="149"/>
      <c r="D25" s="126">
        <v>1</v>
      </c>
      <c r="E25" s="86" t="e">
        <f t="shared" si="0"/>
        <v>#N/A</v>
      </c>
      <c r="F25" s="86" t="e">
        <f t="shared" si="1"/>
        <v>#N/A</v>
      </c>
      <c r="G25" s="86" t="e">
        <f t="shared" si="2"/>
        <v>#N/A</v>
      </c>
      <c r="H25" s="87" t="e">
        <f t="shared" si="3"/>
        <v>#N/A</v>
      </c>
      <c r="I25" s="86" t="e">
        <f t="shared" si="4"/>
        <v>#N/A</v>
      </c>
      <c r="J25" s="86" t="e">
        <f t="shared" si="8"/>
        <v>#N/A</v>
      </c>
      <c r="K25" s="86" t="e">
        <f t="shared" si="5"/>
        <v>#N/A</v>
      </c>
      <c r="L25" s="87" t="e">
        <f t="shared" si="6"/>
        <v>#N/A</v>
      </c>
      <c r="M25" s="15" t="str">
        <f t="shared" si="7"/>
        <v/>
      </c>
      <c r="N25" s="6"/>
      <c r="O25" s="5"/>
      <c r="P25" s="5"/>
      <c r="Q25" s="5"/>
      <c r="R25" s="5"/>
      <c r="S25" s="5"/>
      <c r="T25" s="5"/>
      <c r="U25" s="5"/>
      <c r="V25" s="5"/>
      <c r="W25" s="5"/>
      <c r="X25" s="37"/>
      <c r="Y25" s="38" t="str">
        <f t="shared" si="9"/>
        <v/>
      </c>
      <c r="Z25" s="37"/>
    </row>
    <row r="26" spans="1:26" ht="15.75" thickBot="1" x14ac:dyDescent="0.3">
      <c r="A26" s="15">
        <v>9</v>
      </c>
      <c r="B26" s="148"/>
      <c r="C26" s="149"/>
      <c r="D26" s="126">
        <v>1</v>
      </c>
      <c r="E26" s="86" t="e">
        <f t="shared" si="0"/>
        <v>#N/A</v>
      </c>
      <c r="F26" s="86" t="e">
        <f t="shared" si="1"/>
        <v>#N/A</v>
      </c>
      <c r="G26" s="86" t="e">
        <f t="shared" si="2"/>
        <v>#N/A</v>
      </c>
      <c r="H26" s="87" t="e">
        <f t="shared" si="3"/>
        <v>#N/A</v>
      </c>
      <c r="I26" s="86" t="e">
        <f t="shared" si="4"/>
        <v>#N/A</v>
      </c>
      <c r="J26" s="86" t="e">
        <f t="shared" si="8"/>
        <v>#N/A</v>
      </c>
      <c r="K26" s="86" t="e">
        <f t="shared" si="5"/>
        <v>#N/A</v>
      </c>
      <c r="L26" s="87" t="e">
        <f t="shared" si="6"/>
        <v>#N/A</v>
      </c>
      <c r="M26" s="15" t="str">
        <f t="shared" si="7"/>
        <v/>
      </c>
      <c r="N26" s="6"/>
      <c r="O26" s="5"/>
      <c r="P26" s="5"/>
      <c r="Q26" s="5"/>
      <c r="R26" s="5"/>
      <c r="S26" s="5"/>
      <c r="T26" s="5"/>
      <c r="U26" s="5"/>
      <c r="V26" s="5"/>
      <c r="W26" s="5"/>
      <c r="X26" s="37"/>
      <c r="Y26" s="38" t="str">
        <f t="shared" si="9"/>
        <v/>
      </c>
      <c r="Z26" s="37"/>
    </row>
    <row r="27" spans="1:26" ht="15.75" thickBot="1" x14ac:dyDescent="0.3">
      <c r="A27" s="15">
        <v>10</v>
      </c>
      <c r="B27" s="148"/>
      <c r="C27" s="149"/>
      <c r="D27" s="126">
        <v>1</v>
      </c>
      <c r="E27" s="86" t="e">
        <f t="shared" si="0"/>
        <v>#N/A</v>
      </c>
      <c r="F27" s="86" t="e">
        <f t="shared" si="1"/>
        <v>#N/A</v>
      </c>
      <c r="G27" s="86" t="e">
        <f t="shared" si="2"/>
        <v>#N/A</v>
      </c>
      <c r="H27" s="87" t="e">
        <f t="shared" si="3"/>
        <v>#N/A</v>
      </c>
      <c r="I27" s="86" t="e">
        <f t="shared" si="4"/>
        <v>#N/A</v>
      </c>
      <c r="J27" s="86" t="e">
        <f t="shared" si="8"/>
        <v>#N/A</v>
      </c>
      <c r="K27" s="86" t="e">
        <f t="shared" si="5"/>
        <v>#N/A</v>
      </c>
      <c r="L27" s="87" t="e">
        <f t="shared" si="6"/>
        <v>#N/A</v>
      </c>
      <c r="M27" s="15" t="str">
        <f t="shared" si="7"/>
        <v/>
      </c>
      <c r="N27" s="6"/>
      <c r="O27" s="5"/>
      <c r="P27" s="5"/>
      <c r="Q27" s="5"/>
      <c r="R27" s="5"/>
      <c r="S27" s="5"/>
      <c r="T27" s="5"/>
      <c r="U27" s="5"/>
      <c r="V27" s="5"/>
      <c r="W27" s="5"/>
      <c r="X27" s="37"/>
      <c r="Y27" s="38" t="str">
        <f t="shared" si="9"/>
        <v/>
      </c>
      <c r="Z27" s="37"/>
    </row>
    <row r="28" spans="1:26" ht="15.75" thickBot="1" x14ac:dyDescent="0.3">
      <c r="A28" s="15">
        <v>11</v>
      </c>
      <c r="B28" s="148"/>
      <c r="C28" s="149"/>
      <c r="D28" s="126">
        <v>1</v>
      </c>
      <c r="E28" s="86" t="e">
        <f t="shared" si="0"/>
        <v>#N/A</v>
      </c>
      <c r="F28" s="86" t="e">
        <f t="shared" si="1"/>
        <v>#N/A</v>
      </c>
      <c r="G28" s="86" t="e">
        <f t="shared" si="2"/>
        <v>#N/A</v>
      </c>
      <c r="H28" s="87" t="e">
        <f t="shared" si="3"/>
        <v>#N/A</v>
      </c>
      <c r="I28" s="86" t="e">
        <f t="shared" si="4"/>
        <v>#N/A</v>
      </c>
      <c r="J28" s="86" t="e">
        <f t="shared" si="8"/>
        <v>#N/A</v>
      </c>
      <c r="K28" s="86" t="e">
        <f t="shared" si="5"/>
        <v>#N/A</v>
      </c>
      <c r="L28" s="87" t="e">
        <f t="shared" si="6"/>
        <v>#N/A</v>
      </c>
      <c r="M28" s="15" t="str">
        <f t="shared" si="7"/>
        <v/>
      </c>
      <c r="N28" s="6"/>
      <c r="O28" s="5"/>
      <c r="P28" s="5"/>
      <c r="Q28" s="5"/>
      <c r="R28" s="5"/>
      <c r="S28" s="5"/>
      <c r="T28" s="5"/>
      <c r="U28" s="5"/>
      <c r="V28" s="5"/>
      <c r="W28" s="5"/>
      <c r="X28" s="37"/>
      <c r="Y28" s="38" t="str">
        <f t="shared" si="9"/>
        <v/>
      </c>
      <c r="Z28" s="37"/>
    </row>
    <row r="29" spans="1:26" ht="15.75" thickBot="1" x14ac:dyDescent="0.3">
      <c r="A29" s="15">
        <v>12</v>
      </c>
      <c r="B29" s="148"/>
      <c r="C29" s="149"/>
      <c r="D29" s="126">
        <v>1</v>
      </c>
      <c r="E29" s="86" t="e">
        <f t="shared" si="0"/>
        <v>#N/A</v>
      </c>
      <c r="F29" s="86" t="e">
        <f t="shared" si="1"/>
        <v>#N/A</v>
      </c>
      <c r="G29" s="86" t="e">
        <f t="shared" si="2"/>
        <v>#N/A</v>
      </c>
      <c r="H29" s="87" t="e">
        <f t="shared" si="3"/>
        <v>#N/A</v>
      </c>
      <c r="I29" s="86" t="e">
        <f t="shared" si="4"/>
        <v>#N/A</v>
      </c>
      <c r="J29" s="86" t="e">
        <f t="shared" si="8"/>
        <v>#N/A</v>
      </c>
      <c r="K29" s="86" t="e">
        <f t="shared" si="5"/>
        <v>#N/A</v>
      </c>
      <c r="L29" s="87" t="e">
        <f t="shared" si="6"/>
        <v>#N/A</v>
      </c>
      <c r="M29" s="15" t="str">
        <f t="shared" si="7"/>
        <v/>
      </c>
      <c r="N29" s="6"/>
      <c r="O29" s="5"/>
      <c r="P29" s="5"/>
      <c r="Q29" s="5"/>
      <c r="R29" s="5"/>
      <c r="S29" s="5"/>
      <c r="T29" s="5"/>
      <c r="U29" s="5"/>
      <c r="V29" s="5"/>
      <c r="W29" s="5"/>
      <c r="X29" s="37"/>
      <c r="Y29" s="38" t="str">
        <f t="shared" si="9"/>
        <v/>
      </c>
      <c r="Z29" s="37"/>
    </row>
    <row r="30" spans="1:26" ht="15.75" thickBot="1" x14ac:dyDescent="0.3">
      <c r="A30" s="15">
        <v>13</v>
      </c>
      <c r="B30" s="148"/>
      <c r="C30" s="149"/>
      <c r="D30" s="126">
        <v>1</v>
      </c>
      <c r="E30" s="86" t="e">
        <f t="shared" si="0"/>
        <v>#N/A</v>
      </c>
      <c r="F30" s="86" t="e">
        <f t="shared" si="1"/>
        <v>#N/A</v>
      </c>
      <c r="G30" s="86" t="e">
        <f t="shared" si="2"/>
        <v>#N/A</v>
      </c>
      <c r="H30" s="87" t="e">
        <f t="shared" si="3"/>
        <v>#N/A</v>
      </c>
      <c r="I30" s="86" t="e">
        <f t="shared" si="4"/>
        <v>#N/A</v>
      </c>
      <c r="J30" s="86" t="e">
        <f t="shared" si="8"/>
        <v>#N/A</v>
      </c>
      <c r="K30" s="86" t="e">
        <f t="shared" si="5"/>
        <v>#N/A</v>
      </c>
      <c r="L30" s="87" t="e">
        <f t="shared" si="6"/>
        <v>#N/A</v>
      </c>
      <c r="M30" s="15" t="str">
        <f t="shared" si="7"/>
        <v/>
      </c>
      <c r="N30" s="6"/>
      <c r="O30" s="5"/>
      <c r="P30" s="5"/>
      <c r="Q30" s="5"/>
      <c r="R30" s="5"/>
      <c r="S30" s="5"/>
      <c r="T30" s="5"/>
      <c r="U30" s="5"/>
      <c r="V30" s="5"/>
      <c r="W30" s="5"/>
      <c r="X30" s="37"/>
      <c r="Y30" s="38" t="str">
        <f t="shared" si="9"/>
        <v/>
      </c>
      <c r="Z30" s="37"/>
    </row>
    <row r="31" spans="1:26" ht="15.75" thickBot="1" x14ac:dyDescent="0.3">
      <c r="A31" s="15">
        <v>14</v>
      </c>
      <c r="B31" s="148"/>
      <c r="C31" s="149"/>
      <c r="D31" s="126">
        <v>1</v>
      </c>
      <c r="E31" s="86" t="e">
        <f t="shared" si="0"/>
        <v>#N/A</v>
      </c>
      <c r="F31" s="86" t="e">
        <f t="shared" si="1"/>
        <v>#N/A</v>
      </c>
      <c r="G31" s="86" t="e">
        <f t="shared" si="2"/>
        <v>#N/A</v>
      </c>
      <c r="H31" s="87" t="e">
        <f t="shared" si="3"/>
        <v>#N/A</v>
      </c>
      <c r="I31" s="86" t="e">
        <f t="shared" si="4"/>
        <v>#N/A</v>
      </c>
      <c r="J31" s="86" t="e">
        <f t="shared" si="8"/>
        <v>#N/A</v>
      </c>
      <c r="K31" s="86" t="e">
        <f t="shared" si="5"/>
        <v>#N/A</v>
      </c>
      <c r="L31" s="87" t="e">
        <f t="shared" si="6"/>
        <v>#N/A</v>
      </c>
      <c r="M31" s="15" t="str">
        <f t="shared" si="7"/>
        <v/>
      </c>
      <c r="N31" s="6"/>
      <c r="O31" s="5"/>
      <c r="P31" s="5"/>
      <c r="Q31" s="5"/>
      <c r="R31" s="5"/>
      <c r="S31" s="5"/>
      <c r="T31" s="5"/>
      <c r="U31" s="5"/>
      <c r="V31" s="5"/>
      <c r="W31" s="5"/>
      <c r="X31" s="37"/>
      <c r="Y31" s="38" t="str">
        <f t="shared" si="9"/>
        <v/>
      </c>
      <c r="Z31" s="37"/>
    </row>
    <row r="32" spans="1:26" ht="15.75" thickBot="1" x14ac:dyDescent="0.3">
      <c r="A32" s="15">
        <v>15</v>
      </c>
      <c r="B32" s="148"/>
      <c r="C32" s="149"/>
      <c r="D32" s="126">
        <v>1</v>
      </c>
      <c r="E32" s="86" t="e">
        <f t="shared" si="0"/>
        <v>#N/A</v>
      </c>
      <c r="F32" s="86" t="e">
        <f t="shared" si="1"/>
        <v>#N/A</v>
      </c>
      <c r="G32" s="86" t="e">
        <f t="shared" si="2"/>
        <v>#N/A</v>
      </c>
      <c r="H32" s="87" t="e">
        <f t="shared" si="3"/>
        <v>#N/A</v>
      </c>
      <c r="I32" s="86" t="e">
        <f t="shared" si="4"/>
        <v>#N/A</v>
      </c>
      <c r="J32" s="86" t="e">
        <f t="shared" si="8"/>
        <v>#N/A</v>
      </c>
      <c r="K32" s="86" t="e">
        <f t="shared" si="5"/>
        <v>#N/A</v>
      </c>
      <c r="L32" s="87" t="e">
        <f t="shared" si="6"/>
        <v>#N/A</v>
      </c>
      <c r="M32" s="15" t="str">
        <f t="shared" si="7"/>
        <v/>
      </c>
      <c r="N32" s="6"/>
      <c r="O32" s="5"/>
      <c r="P32" s="5"/>
      <c r="Q32" s="5"/>
      <c r="R32" s="5"/>
      <c r="S32" s="5"/>
      <c r="T32" s="5"/>
      <c r="U32" s="5"/>
      <c r="V32" s="5"/>
      <c r="W32" s="5"/>
      <c r="X32" s="37"/>
      <c r="Y32" s="38" t="str">
        <f t="shared" si="9"/>
        <v/>
      </c>
      <c r="Z32" s="37"/>
    </row>
    <row r="33" spans="1:28" ht="15.75" thickBot="1" x14ac:dyDescent="0.3">
      <c r="A33" s="15">
        <v>16</v>
      </c>
      <c r="B33" s="148"/>
      <c r="C33" s="149"/>
      <c r="D33" s="126">
        <v>1</v>
      </c>
      <c r="E33" s="86" t="e">
        <f t="shared" si="0"/>
        <v>#N/A</v>
      </c>
      <c r="F33" s="86" t="e">
        <f t="shared" si="1"/>
        <v>#N/A</v>
      </c>
      <c r="G33" s="86" t="e">
        <f t="shared" si="2"/>
        <v>#N/A</v>
      </c>
      <c r="H33" s="87" t="e">
        <f t="shared" si="3"/>
        <v>#N/A</v>
      </c>
      <c r="I33" s="86" t="e">
        <f t="shared" si="4"/>
        <v>#N/A</v>
      </c>
      <c r="J33" s="86" t="e">
        <f t="shared" si="8"/>
        <v>#N/A</v>
      </c>
      <c r="K33" s="86" t="e">
        <f t="shared" si="5"/>
        <v>#N/A</v>
      </c>
      <c r="L33" s="87" t="e">
        <f t="shared" si="6"/>
        <v>#N/A</v>
      </c>
      <c r="M33" s="15" t="str">
        <f t="shared" si="7"/>
        <v/>
      </c>
      <c r="N33" s="6"/>
      <c r="O33" s="5"/>
      <c r="P33" s="5"/>
      <c r="Q33" s="5"/>
      <c r="R33" s="5"/>
      <c r="S33" s="5"/>
      <c r="T33" s="5"/>
      <c r="U33" s="5"/>
      <c r="V33" s="5"/>
      <c r="W33" s="5"/>
      <c r="X33" s="37"/>
      <c r="Y33" s="38" t="str">
        <f t="shared" si="9"/>
        <v/>
      </c>
      <c r="Z33" s="37"/>
    </row>
    <row r="34" spans="1:28" ht="15.75" thickBot="1" x14ac:dyDescent="0.3">
      <c r="A34" s="15">
        <v>17</v>
      </c>
      <c r="B34" s="148"/>
      <c r="C34" s="149"/>
      <c r="D34" s="126">
        <v>1</v>
      </c>
      <c r="E34" s="86" t="e">
        <f t="shared" si="0"/>
        <v>#N/A</v>
      </c>
      <c r="F34" s="86" t="e">
        <f t="shared" si="1"/>
        <v>#N/A</v>
      </c>
      <c r="G34" s="86" t="e">
        <f t="shared" si="2"/>
        <v>#N/A</v>
      </c>
      <c r="H34" s="87" t="e">
        <f t="shared" si="3"/>
        <v>#N/A</v>
      </c>
      <c r="I34" s="86" t="e">
        <f t="shared" si="4"/>
        <v>#N/A</v>
      </c>
      <c r="J34" s="86" t="e">
        <f t="shared" si="8"/>
        <v>#N/A</v>
      </c>
      <c r="K34" s="86" t="e">
        <f t="shared" si="5"/>
        <v>#N/A</v>
      </c>
      <c r="L34" s="87" t="e">
        <f t="shared" si="6"/>
        <v>#N/A</v>
      </c>
      <c r="M34" s="15" t="str">
        <f t="shared" si="7"/>
        <v/>
      </c>
      <c r="N34" s="6"/>
      <c r="O34" s="5"/>
      <c r="P34" s="5"/>
      <c r="Q34" s="5"/>
      <c r="R34" s="5"/>
      <c r="S34" s="5"/>
      <c r="T34" s="5"/>
      <c r="U34" s="5"/>
      <c r="V34" s="5"/>
      <c r="W34" s="5"/>
      <c r="X34" s="37"/>
      <c r="Y34" s="38" t="str">
        <f t="shared" si="9"/>
        <v/>
      </c>
      <c r="Z34" s="37"/>
    </row>
    <row r="35" spans="1:28" ht="15.75" thickBot="1" x14ac:dyDescent="0.3">
      <c r="A35" s="15">
        <v>18</v>
      </c>
      <c r="B35" s="148"/>
      <c r="C35" s="149"/>
      <c r="D35" s="126">
        <v>1</v>
      </c>
      <c r="E35" s="86" t="e">
        <f t="shared" si="0"/>
        <v>#N/A</v>
      </c>
      <c r="F35" s="86" t="e">
        <f t="shared" si="1"/>
        <v>#N/A</v>
      </c>
      <c r="G35" s="86" t="e">
        <f t="shared" si="2"/>
        <v>#N/A</v>
      </c>
      <c r="H35" s="87" t="e">
        <f t="shared" si="3"/>
        <v>#N/A</v>
      </c>
      <c r="I35" s="86" t="e">
        <f t="shared" si="4"/>
        <v>#N/A</v>
      </c>
      <c r="J35" s="86" t="e">
        <f t="shared" si="8"/>
        <v>#N/A</v>
      </c>
      <c r="K35" s="86" t="e">
        <f t="shared" si="5"/>
        <v>#N/A</v>
      </c>
      <c r="L35" s="87" t="e">
        <f t="shared" si="6"/>
        <v>#N/A</v>
      </c>
      <c r="M35" s="15" t="str">
        <f t="shared" si="7"/>
        <v/>
      </c>
      <c r="N35" s="6"/>
      <c r="O35" s="5"/>
      <c r="P35" s="5"/>
      <c r="Q35" s="5"/>
      <c r="R35" s="5"/>
      <c r="S35" s="5"/>
      <c r="T35" s="5"/>
      <c r="U35" s="5"/>
      <c r="V35" s="5"/>
      <c r="W35" s="5"/>
      <c r="X35" s="37"/>
      <c r="Y35" s="38" t="str">
        <f t="shared" si="9"/>
        <v/>
      </c>
      <c r="Z35" s="37"/>
    </row>
    <row r="36" spans="1:28" ht="15.75" thickBot="1" x14ac:dyDescent="0.3">
      <c r="A36" s="15">
        <v>19</v>
      </c>
      <c r="B36" s="148"/>
      <c r="C36" s="149"/>
      <c r="D36" s="126">
        <v>1</v>
      </c>
      <c r="E36" s="86" t="e">
        <f t="shared" si="0"/>
        <v>#N/A</v>
      </c>
      <c r="F36" s="86" t="e">
        <f t="shared" si="1"/>
        <v>#N/A</v>
      </c>
      <c r="G36" s="86" t="e">
        <f t="shared" si="2"/>
        <v>#N/A</v>
      </c>
      <c r="H36" s="87" t="e">
        <f t="shared" si="3"/>
        <v>#N/A</v>
      </c>
      <c r="I36" s="86" t="e">
        <f t="shared" si="4"/>
        <v>#N/A</v>
      </c>
      <c r="J36" s="86" t="e">
        <f t="shared" si="8"/>
        <v>#N/A</v>
      </c>
      <c r="K36" s="86" t="e">
        <f t="shared" si="5"/>
        <v>#N/A</v>
      </c>
      <c r="L36" s="87" t="e">
        <f t="shared" si="6"/>
        <v>#N/A</v>
      </c>
      <c r="M36" s="15" t="str">
        <f t="shared" si="7"/>
        <v/>
      </c>
      <c r="N36" s="6"/>
      <c r="O36" s="5"/>
      <c r="P36" s="5"/>
      <c r="Q36" s="5"/>
      <c r="R36" s="5"/>
      <c r="S36" s="5"/>
      <c r="T36" s="5"/>
      <c r="U36" s="5"/>
      <c r="V36" s="5"/>
      <c r="W36" s="5"/>
      <c r="X36" s="37"/>
      <c r="Y36" s="38" t="str">
        <f t="shared" si="9"/>
        <v/>
      </c>
      <c r="Z36" s="37"/>
    </row>
    <row r="37" spans="1:28" ht="15.75" thickBot="1" x14ac:dyDescent="0.3">
      <c r="A37" s="15">
        <v>20</v>
      </c>
      <c r="B37" s="148"/>
      <c r="C37" s="149"/>
      <c r="D37" s="126">
        <v>1</v>
      </c>
      <c r="E37" s="86" t="e">
        <f t="shared" si="0"/>
        <v>#N/A</v>
      </c>
      <c r="F37" s="86" t="e">
        <f t="shared" si="1"/>
        <v>#N/A</v>
      </c>
      <c r="G37" s="86" t="e">
        <f t="shared" si="2"/>
        <v>#N/A</v>
      </c>
      <c r="H37" s="87" t="e">
        <f t="shared" si="3"/>
        <v>#N/A</v>
      </c>
      <c r="I37" s="86" t="e">
        <f t="shared" si="4"/>
        <v>#N/A</v>
      </c>
      <c r="J37" s="86" t="e">
        <f t="shared" si="8"/>
        <v>#N/A</v>
      </c>
      <c r="K37" s="86" t="e">
        <f t="shared" si="5"/>
        <v>#N/A</v>
      </c>
      <c r="L37" s="87" t="e">
        <f t="shared" si="6"/>
        <v>#N/A</v>
      </c>
      <c r="M37" s="15" t="str">
        <f t="shared" si="7"/>
        <v/>
      </c>
      <c r="N37" s="6"/>
      <c r="O37" s="5"/>
      <c r="P37" s="5"/>
      <c r="Q37" s="5"/>
      <c r="R37" s="5"/>
      <c r="S37" s="5"/>
      <c r="T37" s="5"/>
      <c r="U37" s="5"/>
      <c r="V37" s="5"/>
      <c r="W37" s="5"/>
      <c r="X37" s="37"/>
      <c r="Y37" s="38" t="str">
        <f t="shared" si="9"/>
        <v/>
      </c>
      <c r="Z37" s="37"/>
    </row>
    <row r="38" spans="1:28" ht="15.75" thickBot="1" x14ac:dyDescent="0.3">
      <c r="A38" s="15">
        <v>21</v>
      </c>
      <c r="B38" s="121"/>
      <c r="C38" s="125"/>
      <c r="D38" s="126">
        <v>1</v>
      </c>
      <c r="E38" s="86" t="e">
        <f t="shared" si="0"/>
        <v>#N/A</v>
      </c>
      <c r="F38" s="86" t="e">
        <f t="shared" si="1"/>
        <v>#N/A</v>
      </c>
      <c r="G38" s="86" t="e">
        <f t="shared" si="2"/>
        <v>#N/A</v>
      </c>
      <c r="H38" s="87" t="e">
        <f t="shared" si="3"/>
        <v>#N/A</v>
      </c>
      <c r="I38" s="86" t="e">
        <f t="shared" si="4"/>
        <v>#N/A</v>
      </c>
      <c r="J38" s="86" t="e">
        <f t="shared" si="8"/>
        <v>#N/A</v>
      </c>
      <c r="K38" s="86" t="e">
        <f t="shared" si="5"/>
        <v>#N/A</v>
      </c>
      <c r="L38" s="87" t="e">
        <f t="shared" si="6"/>
        <v>#N/A</v>
      </c>
      <c r="M38" s="15" t="str">
        <f t="shared" si="7"/>
        <v/>
      </c>
      <c r="N38" s="6"/>
      <c r="O38" s="5"/>
      <c r="P38" s="5"/>
      <c r="Q38" s="5"/>
      <c r="R38" s="5"/>
      <c r="S38" s="5"/>
      <c r="T38" s="5"/>
      <c r="U38" s="5"/>
      <c r="V38" s="5"/>
      <c r="W38" s="5"/>
      <c r="X38" s="37"/>
      <c r="Y38" s="38" t="str">
        <f t="shared" si="9"/>
        <v/>
      </c>
      <c r="Z38" s="37"/>
    </row>
    <row r="39" spans="1:28" ht="15.75" thickBot="1" x14ac:dyDescent="0.3">
      <c r="A39" s="15">
        <v>22</v>
      </c>
      <c r="B39" s="88"/>
      <c r="C39" s="125"/>
      <c r="D39" s="126">
        <v>1</v>
      </c>
      <c r="E39" s="86" t="e">
        <f t="shared" si="0"/>
        <v>#N/A</v>
      </c>
      <c r="F39" s="86" t="e">
        <f t="shared" si="1"/>
        <v>#N/A</v>
      </c>
      <c r="G39" s="86" t="e">
        <f t="shared" si="2"/>
        <v>#N/A</v>
      </c>
      <c r="H39" s="87" t="e">
        <f t="shared" si="3"/>
        <v>#N/A</v>
      </c>
      <c r="I39" s="86" t="e">
        <f t="shared" si="4"/>
        <v>#N/A</v>
      </c>
      <c r="J39" s="86" t="e">
        <f t="shared" si="8"/>
        <v>#N/A</v>
      </c>
      <c r="K39" s="86" t="e">
        <f t="shared" si="5"/>
        <v>#N/A</v>
      </c>
      <c r="L39" s="87" t="e">
        <f t="shared" si="6"/>
        <v>#N/A</v>
      </c>
      <c r="M39" s="15" t="str">
        <f t="shared" si="7"/>
        <v/>
      </c>
      <c r="N39" s="6"/>
      <c r="O39" s="5"/>
      <c r="P39" s="5"/>
      <c r="Q39" s="5"/>
      <c r="R39" s="5"/>
      <c r="S39" s="5"/>
      <c r="T39" s="5"/>
      <c r="U39" s="5"/>
      <c r="V39" s="5"/>
      <c r="W39" s="5"/>
      <c r="X39" s="37"/>
      <c r="Y39" s="38" t="str">
        <f t="shared" si="9"/>
        <v/>
      </c>
      <c r="Z39" s="37"/>
    </row>
    <row r="40" spans="1:28" ht="15.75" thickBot="1" x14ac:dyDescent="0.3">
      <c r="A40" s="15">
        <v>23</v>
      </c>
      <c r="B40" s="88"/>
      <c r="C40" s="125"/>
      <c r="D40" s="126">
        <v>1</v>
      </c>
      <c r="E40" s="86" t="e">
        <f t="shared" si="0"/>
        <v>#N/A</v>
      </c>
      <c r="F40" s="86" t="e">
        <f t="shared" si="1"/>
        <v>#N/A</v>
      </c>
      <c r="G40" s="86" t="e">
        <f t="shared" si="2"/>
        <v>#N/A</v>
      </c>
      <c r="H40" s="87" t="e">
        <f t="shared" si="3"/>
        <v>#N/A</v>
      </c>
      <c r="I40" s="86" t="e">
        <f t="shared" si="4"/>
        <v>#N/A</v>
      </c>
      <c r="J40" s="86" t="e">
        <f t="shared" si="8"/>
        <v>#N/A</v>
      </c>
      <c r="K40" s="86" t="e">
        <f t="shared" si="5"/>
        <v>#N/A</v>
      </c>
      <c r="L40" s="87" t="e">
        <f t="shared" si="6"/>
        <v>#N/A</v>
      </c>
      <c r="M40" s="15" t="str">
        <f t="shared" si="7"/>
        <v/>
      </c>
      <c r="N40" s="6"/>
      <c r="O40" s="5"/>
      <c r="P40" s="5"/>
      <c r="Q40" s="5"/>
      <c r="R40" s="5"/>
      <c r="S40" s="5"/>
      <c r="T40" s="5"/>
      <c r="U40" s="5"/>
      <c r="V40" s="5"/>
      <c r="W40" s="5"/>
      <c r="X40" s="37"/>
      <c r="Y40" s="38" t="str">
        <f t="shared" si="9"/>
        <v/>
      </c>
      <c r="Z40" s="37"/>
    </row>
    <row r="41" spans="1:28" ht="15.75" thickBot="1" x14ac:dyDescent="0.3">
      <c r="A41" s="15">
        <v>24</v>
      </c>
      <c r="B41" s="88"/>
      <c r="C41" s="125"/>
      <c r="D41" s="126">
        <v>1</v>
      </c>
      <c r="E41" s="86" t="e">
        <f t="shared" si="0"/>
        <v>#N/A</v>
      </c>
      <c r="F41" s="86" t="e">
        <f t="shared" si="1"/>
        <v>#N/A</v>
      </c>
      <c r="G41" s="86" t="e">
        <f t="shared" si="2"/>
        <v>#N/A</v>
      </c>
      <c r="H41" s="87" t="e">
        <f t="shared" si="3"/>
        <v>#N/A</v>
      </c>
      <c r="I41" s="86" t="e">
        <f t="shared" si="4"/>
        <v>#N/A</v>
      </c>
      <c r="J41" s="86" t="e">
        <f t="shared" si="8"/>
        <v>#N/A</v>
      </c>
      <c r="K41" s="86" t="e">
        <f t="shared" si="5"/>
        <v>#N/A</v>
      </c>
      <c r="L41" s="87" t="e">
        <f t="shared" si="6"/>
        <v>#N/A</v>
      </c>
      <c r="M41" s="15" t="str">
        <f t="shared" si="7"/>
        <v/>
      </c>
      <c r="N41" s="6"/>
      <c r="O41" s="5"/>
      <c r="P41" s="5"/>
      <c r="Q41" s="5"/>
      <c r="R41" s="5"/>
      <c r="S41" s="5"/>
      <c r="T41" s="5"/>
      <c r="U41" s="5"/>
      <c r="V41" s="5"/>
      <c r="W41" s="5"/>
      <c r="X41" s="37"/>
      <c r="Y41" s="38" t="str">
        <f t="shared" si="9"/>
        <v/>
      </c>
      <c r="Z41" s="37"/>
    </row>
    <row r="42" spans="1:28" ht="15.75" thickBot="1" x14ac:dyDescent="0.3">
      <c r="A42" s="15">
        <v>25</v>
      </c>
      <c r="B42" s="88"/>
      <c r="C42" s="125"/>
      <c r="D42" s="126">
        <v>1</v>
      </c>
      <c r="E42" s="86" t="e">
        <f t="shared" si="0"/>
        <v>#N/A</v>
      </c>
      <c r="F42" s="86" t="e">
        <f t="shared" si="1"/>
        <v>#N/A</v>
      </c>
      <c r="G42" s="86" t="e">
        <f t="shared" si="2"/>
        <v>#N/A</v>
      </c>
      <c r="H42" s="87" t="e">
        <f t="shared" si="3"/>
        <v>#N/A</v>
      </c>
      <c r="I42" s="86" t="e">
        <f t="shared" si="4"/>
        <v>#N/A</v>
      </c>
      <c r="J42" s="86" t="e">
        <f t="shared" si="8"/>
        <v>#N/A</v>
      </c>
      <c r="K42" s="86" t="e">
        <f t="shared" si="5"/>
        <v>#N/A</v>
      </c>
      <c r="L42" s="87" t="e">
        <f t="shared" si="6"/>
        <v>#N/A</v>
      </c>
      <c r="M42" s="15" t="str">
        <f t="shared" si="7"/>
        <v/>
      </c>
      <c r="N42" s="6"/>
      <c r="O42" s="5"/>
      <c r="P42" s="5"/>
      <c r="Q42" s="5"/>
      <c r="R42" s="5"/>
      <c r="S42" s="5"/>
      <c r="T42" s="5"/>
      <c r="U42" s="5"/>
      <c r="V42" s="5"/>
      <c r="W42" s="5"/>
      <c r="X42" s="37"/>
      <c r="Y42" s="38" t="str">
        <f t="shared" si="9"/>
        <v/>
      </c>
      <c r="Z42" s="37"/>
    </row>
    <row r="43" spans="1:28" ht="16.5" thickBot="1" x14ac:dyDescent="0.3">
      <c r="A43" s="15">
        <v>26</v>
      </c>
      <c r="B43" s="88"/>
      <c r="C43" s="125"/>
      <c r="D43" s="126">
        <v>1</v>
      </c>
      <c r="E43" s="86" t="e">
        <f t="shared" si="0"/>
        <v>#N/A</v>
      </c>
      <c r="F43" s="86" t="e">
        <f t="shared" si="1"/>
        <v>#N/A</v>
      </c>
      <c r="G43" s="86" t="e">
        <f t="shared" si="2"/>
        <v>#N/A</v>
      </c>
      <c r="H43" s="87" t="e">
        <f t="shared" si="3"/>
        <v>#N/A</v>
      </c>
      <c r="I43" s="86" t="e">
        <f t="shared" si="4"/>
        <v>#N/A</v>
      </c>
      <c r="J43" s="86" t="e">
        <f t="shared" si="8"/>
        <v>#N/A</v>
      </c>
      <c r="K43" s="86" t="e">
        <f t="shared" si="5"/>
        <v>#N/A</v>
      </c>
      <c r="L43" s="87" t="e">
        <f t="shared" si="6"/>
        <v>#N/A</v>
      </c>
      <c r="M43" s="15" t="str">
        <f t="shared" si="7"/>
        <v/>
      </c>
      <c r="N43" s="5"/>
      <c r="O43" s="10"/>
      <c r="P43" s="10"/>
      <c r="Q43" s="10"/>
      <c r="R43" s="5"/>
      <c r="S43" s="5"/>
      <c r="T43" s="5"/>
      <c r="U43" s="5"/>
      <c r="V43" s="5"/>
      <c r="W43" s="5"/>
      <c r="X43" s="37"/>
      <c r="Y43" s="38" t="str">
        <f t="shared" si="9"/>
        <v/>
      </c>
      <c r="Z43" s="37"/>
    </row>
    <row r="44" spans="1:28" ht="15.75" thickBot="1" x14ac:dyDescent="0.3">
      <c r="A44" s="15">
        <v>27</v>
      </c>
      <c r="B44" s="88"/>
      <c r="C44" s="125"/>
      <c r="D44" s="126">
        <v>1</v>
      </c>
      <c r="E44" s="86" t="e">
        <f t="shared" si="0"/>
        <v>#N/A</v>
      </c>
      <c r="F44" s="86" t="e">
        <f t="shared" si="1"/>
        <v>#N/A</v>
      </c>
      <c r="G44" s="86" t="e">
        <f t="shared" si="2"/>
        <v>#N/A</v>
      </c>
      <c r="H44" s="87" t="e">
        <f t="shared" si="3"/>
        <v>#N/A</v>
      </c>
      <c r="I44" s="86" t="e">
        <f t="shared" si="4"/>
        <v>#N/A</v>
      </c>
      <c r="J44" s="86" t="e">
        <f t="shared" si="8"/>
        <v>#N/A</v>
      </c>
      <c r="K44" s="86" t="e">
        <f t="shared" si="5"/>
        <v>#N/A</v>
      </c>
      <c r="L44" s="87" t="e">
        <f t="shared" si="6"/>
        <v>#N/A</v>
      </c>
      <c r="M44" s="15" t="str">
        <f t="shared" si="7"/>
        <v/>
      </c>
      <c r="N44" s="5"/>
      <c r="O44" s="5"/>
      <c r="P44" s="5"/>
      <c r="Q44" s="5"/>
      <c r="R44" s="5"/>
      <c r="S44" s="5"/>
      <c r="T44" s="5"/>
      <c r="U44" s="5"/>
      <c r="V44" s="5"/>
      <c r="W44" s="5"/>
      <c r="X44" s="37"/>
      <c r="Y44" s="38" t="str">
        <f t="shared" si="9"/>
        <v/>
      </c>
      <c r="Z44" s="37"/>
    </row>
    <row r="45" spans="1:28" ht="15.75" thickBot="1" x14ac:dyDescent="0.3">
      <c r="A45" s="15">
        <v>28</v>
      </c>
      <c r="B45" s="88"/>
      <c r="C45" s="125"/>
      <c r="D45" s="126">
        <v>1</v>
      </c>
      <c r="E45" s="86" t="e">
        <f t="shared" si="0"/>
        <v>#N/A</v>
      </c>
      <c r="F45" s="86" t="e">
        <f t="shared" si="1"/>
        <v>#N/A</v>
      </c>
      <c r="G45" s="86" t="e">
        <f t="shared" si="2"/>
        <v>#N/A</v>
      </c>
      <c r="H45" s="87" t="e">
        <f t="shared" si="3"/>
        <v>#N/A</v>
      </c>
      <c r="I45" s="86" t="e">
        <f t="shared" si="4"/>
        <v>#N/A</v>
      </c>
      <c r="J45" s="86" t="e">
        <f t="shared" si="8"/>
        <v>#N/A</v>
      </c>
      <c r="K45" s="86" t="e">
        <f t="shared" si="5"/>
        <v>#N/A</v>
      </c>
      <c r="L45" s="87" t="e">
        <f t="shared" si="6"/>
        <v>#N/A</v>
      </c>
      <c r="M45" s="15" t="str">
        <f t="shared" si="7"/>
        <v/>
      </c>
      <c r="N45" s="5"/>
      <c r="O45" s="16"/>
      <c r="P45" s="16"/>
      <c r="Q45" s="16"/>
      <c r="R45" s="5"/>
      <c r="S45" s="5"/>
      <c r="T45" s="5"/>
      <c r="U45" s="5"/>
      <c r="V45" s="5"/>
      <c r="W45" s="5"/>
      <c r="X45" s="37"/>
      <c r="Y45" s="38" t="str">
        <f t="shared" si="9"/>
        <v/>
      </c>
      <c r="Z45" s="37"/>
    </row>
    <row r="46" spans="1:28" ht="15.75" thickBot="1" x14ac:dyDescent="0.3">
      <c r="A46" s="15">
        <v>29</v>
      </c>
      <c r="B46" s="88"/>
      <c r="C46" s="125"/>
      <c r="D46" s="126">
        <v>1</v>
      </c>
      <c r="E46" s="86" t="e">
        <f t="shared" si="0"/>
        <v>#N/A</v>
      </c>
      <c r="F46" s="86" t="e">
        <f t="shared" si="1"/>
        <v>#N/A</v>
      </c>
      <c r="G46" s="86" t="e">
        <f t="shared" si="2"/>
        <v>#N/A</v>
      </c>
      <c r="H46" s="87" t="e">
        <f t="shared" si="3"/>
        <v>#N/A</v>
      </c>
      <c r="I46" s="86" t="e">
        <f t="shared" si="4"/>
        <v>#N/A</v>
      </c>
      <c r="J46" s="86" t="e">
        <f t="shared" si="8"/>
        <v>#N/A</v>
      </c>
      <c r="K46" s="86" t="e">
        <f t="shared" si="5"/>
        <v>#N/A</v>
      </c>
      <c r="L46" s="87" t="e">
        <f t="shared" si="6"/>
        <v>#N/A</v>
      </c>
      <c r="M46" s="15" t="str">
        <f t="shared" si="7"/>
        <v/>
      </c>
      <c r="N46" s="5"/>
      <c r="O46" s="16"/>
      <c r="P46" s="16"/>
      <c r="Q46" s="16"/>
      <c r="R46" s="5"/>
      <c r="S46" s="5"/>
      <c r="T46" s="5"/>
      <c r="U46" s="5"/>
      <c r="V46" s="5"/>
      <c r="W46" s="5"/>
      <c r="X46" s="37"/>
      <c r="Y46" s="38" t="str">
        <f t="shared" si="9"/>
        <v/>
      </c>
      <c r="Z46" s="5"/>
    </row>
    <row r="47" spans="1:28" ht="15.75" thickBot="1" x14ac:dyDescent="0.3">
      <c r="A47" s="15">
        <v>30</v>
      </c>
      <c r="B47" s="88"/>
      <c r="C47" s="125"/>
      <c r="D47" s="126">
        <v>1</v>
      </c>
      <c r="E47" s="86" t="e">
        <f t="shared" si="0"/>
        <v>#N/A</v>
      </c>
      <c r="F47" s="86" t="e">
        <f t="shared" si="1"/>
        <v>#N/A</v>
      </c>
      <c r="G47" s="86" t="e">
        <f t="shared" si="2"/>
        <v>#N/A</v>
      </c>
      <c r="H47" s="87" t="e">
        <f t="shared" si="3"/>
        <v>#N/A</v>
      </c>
      <c r="I47" s="86" t="e">
        <f t="shared" si="4"/>
        <v>#N/A</v>
      </c>
      <c r="J47" s="86" t="e">
        <f t="shared" si="8"/>
        <v>#N/A</v>
      </c>
      <c r="K47" s="86" t="e">
        <f t="shared" si="5"/>
        <v>#N/A</v>
      </c>
      <c r="L47" s="87" t="e">
        <f t="shared" si="6"/>
        <v>#N/A</v>
      </c>
      <c r="M47" s="15" t="str">
        <f t="shared" si="7"/>
        <v/>
      </c>
      <c r="N47" s="5"/>
      <c r="O47" s="5"/>
      <c r="P47" s="5"/>
      <c r="Q47" s="5"/>
      <c r="R47" s="5"/>
      <c r="S47" s="5"/>
      <c r="T47" s="5"/>
      <c r="U47" s="5"/>
      <c r="V47" s="5"/>
      <c r="W47" s="5"/>
      <c r="X47" s="37"/>
      <c r="Y47" s="38" t="str">
        <f t="shared" si="9"/>
        <v/>
      </c>
      <c r="Z47" s="5"/>
    </row>
    <row r="48" spans="1:28" ht="15.75" thickBot="1" x14ac:dyDescent="0.3">
      <c r="A48" s="15">
        <v>31</v>
      </c>
      <c r="B48" s="88"/>
      <c r="C48" s="125"/>
      <c r="D48" s="126">
        <v>1</v>
      </c>
      <c r="E48" s="86" t="e">
        <f t="shared" si="0"/>
        <v>#N/A</v>
      </c>
      <c r="F48" s="86" t="e">
        <f t="shared" si="1"/>
        <v>#N/A</v>
      </c>
      <c r="G48" s="86" t="e">
        <f t="shared" si="2"/>
        <v>#N/A</v>
      </c>
      <c r="H48" s="87" t="e">
        <f t="shared" si="3"/>
        <v>#N/A</v>
      </c>
      <c r="I48" s="86" t="e">
        <f t="shared" si="4"/>
        <v>#N/A</v>
      </c>
      <c r="J48" s="86" t="e">
        <f t="shared" si="8"/>
        <v>#N/A</v>
      </c>
      <c r="K48" s="86" t="e">
        <f t="shared" si="5"/>
        <v>#N/A</v>
      </c>
      <c r="L48" s="87" t="e">
        <f t="shared" si="6"/>
        <v>#N/A</v>
      </c>
      <c r="M48" s="15" t="str">
        <f t="shared" si="7"/>
        <v/>
      </c>
      <c r="N48" s="5"/>
      <c r="O48" s="5"/>
      <c r="P48" s="5"/>
      <c r="Q48" s="5"/>
      <c r="R48" s="5"/>
      <c r="S48" s="5"/>
      <c r="T48" s="5"/>
      <c r="U48" s="5"/>
      <c r="V48" s="5"/>
      <c r="W48" s="5"/>
      <c r="X48" s="37"/>
      <c r="Y48" s="38" t="str">
        <f t="shared" si="9"/>
        <v/>
      </c>
      <c r="Z48" s="5"/>
      <c r="AA48" s="57"/>
      <c r="AB48" s="57"/>
    </row>
    <row r="49" spans="1:36" ht="15.75" thickBot="1" x14ac:dyDescent="0.3">
      <c r="A49" s="15">
        <v>32</v>
      </c>
      <c r="B49" s="88"/>
      <c r="C49" s="125"/>
      <c r="D49" s="126">
        <v>1</v>
      </c>
      <c r="E49" s="86" t="e">
        <f t="shared" si="0"/>
        <v>#N/A</v>
      </c>
      <c r="F49" s="86" t="e">
        <f t="shared" si="1"/>
        <v>#N/A</v>
      </c>
      <c r="G49" s="86" t="e">
        <f t="shared" si="2"/>
        <v>#N/A</v>
      </c>
      <c r="H49" s="87" t="e">
        <f t="shared" si="3"/>
        <v>#N/A</v>
      </c>
      <c r="I49" s="86" t="e">
        <f t="shared" si="4"/>
        <v>#N/A</v>
      </c>
      <c r="J49" s="86" t="e">
        <f t="shared" si="8"/>
        <v>#N/A</v>
      </c>
      <c r="K49" s="86" t="e">
        <f t="shared" si="5"/>
        <v>#N/A</v>
      </c>
      <c r="L49" s="87" t="e">
        <f t="shared" si="6"/>
        <v>#N/A</v>
      </c>
      <c r="M49" s="15" t="str">
        <f t="shared" si="7"/>
        <v/>
      </c>
      <c r="N49" s="5"/>
      <c r="O49" s="5"/>
      <c r="P49" s="5"/>
      <c r="Q49" s="5"/>
      <c r="R49" s="5"/>
      <c r="S49" s="5"/>
      <c r="T49" s="5"/>
      <c r="U49" s="5"/>
      <c r="V49" s="5"/>
      <c r="W49" s="5"/>
      <c r="X49" s="37"/>
      <c r="Y49" s="38" t="str">
        <f t="shared" si="9"/>
        <v/>
      </c>
      <c r="Z49" s="5"/>
      <c r="AA49" s="57"/>
      <c r="AB49" s="57"/>
      <c r="AD49" s="54"/>
    </row>
    <row r="50" spans="1:36" ht="15.75" thickBot="1" x14ac:dyDescent="0.3">
      <c r="A50" s="15">
        <v>33</v>
      </c>
      <c r="B50" s="88"/>
      <c r="C50" s="125"/>
      <c r="D50" s="126">
        <v>1</v>
      </c>
      <c r="E50" s="86" t="e">
        <f t="shared" si="0"/>
        <v>#N/A</v>
      </c>
      <c r="F50" s="86" t="e">
        <f t="shared" si="1"/>
        <v>#N/A</v>
      </c>
      <c r="G50" s="86" t="e">
        <f t="shared" si="2"/>
        <v>#N/A</v>
      </c>
      <c r="H50" s="87" t="e">
        <f t="shared" si="3"/>
        <v>#N/A</v>
      </c>
      <c r="I50" s="86" t="e">
        <f t="shared" si="4"/>
        <v>#N/A</v>
      </c>
      <c r="J50" s="86" t="e">
        <f t="shared" si="8"/>
        <v>#N/A</v>
      </c>
      <c r="K50" s="86" t="e">
        <f t="shared" si="5"/>
        <v>#N/A</v>
      </c>
      <c r="L50" s="87" t="e">
        <f t="shared" si="6"/>
        <v>#N/A</v>
      </c>
      <c r="M50" s="15" t="str">
        <f t="shared" si="7"/>
        <v/>
      </c>
      <c r="N50" s="5"/>
      <c r="O50" s="5"/>
      <c r="P50" s="5"/>
      <c r="Q50" s="5"/>
      <c r="R50" s="5"/>
      <c r="S50" s="5"/>
      <c r="T50" s="5"/>
      <c r="U50" s="5"/>
      <c r="V50" s="5"/>
      <c r="W50" s="5"/>
      <c r="X50" s="37"/>
      <c r="Y50" s="38" t="str">
        <f t="shared" si="9"/>
        <v/>
      </c>
      <c r="Z50" s="5"/>
      <c r="AA50" s="57"/>
      <c r="AB50" s="57"/>
    </row>
    <row r="51" spans="1:36" ht="15.75" thickBot="1" x14ac:dyDescent="0.3">
      <c r="A51" s="15">
        <v>34</v>
      </c>
      <c r="B51" s="88"/>
      <c r="C51" s="125"/>
      <c r="D51" s="126">
        <v>1</v>
      </c>
      <c r="E51" s="86" t="e">
        <f t="shared" si="0"/>
        <v>#N/A</v>
      </c>
      <c r="F51" s="86" t="e">
        <f t="shared" si="1"/>
        <v>#N/A</v>
      </c>
      <c r="G51" s="86" t="e">
        <f t="shared" si="2"/>
        <v>#N/A</v>
      </c>
      <c r="H51" s="87" t="e">
        <f t="shared" si="3"/>
        <v>#N/A</v>
      </c>
      <c r="I51" s="86" t="e">
        <f t="shared" ref="I51:I82" si="10">IF(AND(ISNUMBER(E50),ISNUMBER(E51)),Y51,NA())</f>
        <v>#N/A</v>
      </c>
      <c r="J51" s="86" t="e">
        <f t="shared" si="8"/>
        <v>#N/A</v>
      </c>
      <c r="K51" s="86" t="e">
        <f t="shared" ref="K51:K82" si="11">IF(AND(ISNUMBER(I51),$P$64&lt;&gt;"Exact - No LCL"),IF($P$64="3 SD",MAX(0,(1-3*SQRT(PI()/2-1))*$E$12),(-NORMINV((1-NORMDIST(-3,0,1,TRUE))/2,0,1)*SQRT(PI()/2))*$E$12),NA())</f>
        <v>#N/A</v>
      </c>
      <c r="L51" s="87" t="e">
        <f t="shared" ref="L51:L82" si="12">IF(ISNUMBER(I51),IF($P$64="3 SD",(1+3*SQRT(PI()/2-1))*$E$12,(-NORMINV((1-NORMDIST(3,0,1,TRUE))/2,0,1)*SQRT(PI()/2))*$E$12),NA())</f>
        <v>#N/A</v>
      </c>
      <c r="M51" s="15" t="str">
        <f t="shared" si="7"/>
        <v/>
      </c>
      <c r="N51" s="5"/>
      <c r="O51" s="16"/>
      <c r="P51" s="16"/>
      <c r="Q51" s="16"/>
      <c r="R51" s="5"/>
      <c r="S51" s="5"/>
      <c r="T51" s="5"/>
      <c r="U51" s="5"/>
      <c r="V51" s="5"/>
      <c r="W51" s="5"/>
      <c r="X51" s="37"/>
      <c r="Y51" s="38" t="str">
        <f t="shared" si="9"/>
        <v/>
      </c>
      <c r="Z51" s="5"/>
      <c r="AA51" s="57"/>
      <c r="AB51" s="57"/>
    </row>
    <row r="52" spans="1:36" ht="15.75" thickBot="1" x14ac:dyDescent="0.3">
      <c r="A52" s="15">
        <v>35</v>
      </c>
      <c r="B52" s="88"/>
      <c r="C52" s="125"/>
      <c r="D52" s="126">
        <v>1</v>
      </c>
      <c r="E52" s="86" t="e">
        <f t="shared" si="0"/>
        <v>#N/A</v>
      </c>
      <c r="F52" s="86" t="e">
        <f t="shared" si="1"/>
        <v>#N/A</v>
      </c>
      <c r="G52" s="86" t="e">
        <f t="shared" si="2"/>
        <v>#N/A</v>
      </c>
      <c r="H52" s="87" t="e">
        <f t="shared" si="3"/>
        <v>#N/A</v>
      </c>
      <c r="I52" s="86" t="e">
        <f t="shared" si="10"/>
        <v>#N/A</v>
      </c>
      <c r="J52" s="86" t="e">
        <f t="shared" si="8"/>
        <v>#N/A</v>
      </c>
      <c r="K52" s="86" t="e">
        <f t="shared" si="11"/>
        <v>#N/A</v>
      </c>
      <c r="L52" s="87" t="e">
        <f t="shared" si="12"/>
        <v>#N/A</v>
      </c>
      <c r="M52" s="15" t="str">
        <f t="shared" si="7"/>
        <v/>
      </c>
      <c r="N52" s="5"/>
      <c r="O52" s="14"/>
      <c r="P52" s="14"/>
      <c r="Q52" s="14"/>
      <c r="R52" s="5"/>
      <c r="S52" s="5"/>
      <c r="T52" s="5"/>
      <c r="U52" s="5"/>
      <c r="V52" s="5"/>
      <c r="W52" s="5"/>
      <c r="X52" s="37"/>
      <c r="Y52" s="38" t="str">
        <f t="shared" si="9"/>
        <v/>
      </c>
      <c r="Z52" s="5"/>
      <c r="AA52" s="57"/>
      <c r="AB52" s="57"/>
    </row>
    <row r="53" spans="1:36" ht="15.75" thickBot="1" x14ac:dyDescent="0.3">
      <c r="A53" s="15">
        <v>36</v>
      </c>
      <c r="B53" s="88"/>
      <c r="C53" s="125"/>
      <c r="D53" s="126">
        <v>1</v>
      </c>
      <c r="E53" s="86" t="e">
        <f t="shared" si="0"/>
        <v>#N/A</v>
      </c>
      <c r="F53" s="86" t="e">
        <f t="shared" si="1"/>
        <v>#N/A</v>
      </c>
      <c r="G53" s="86" t="e">
        <f t="shared" si="2"/>
        <v>#N/A</v>
      </c>
      <c r="H53" s="87" t="e">
        <f t="shared" si="3"/>
        <v>#N/A</v>
      </c>
      <c r="I53" s="86" t="e">
        <f t="shared" si="10"/>
        <v>#N/A</v>
      </c>
      <c r="J53" s="86" t="e">
        <f t="shared" si="8"/>
        <v>#N/A</v>
      </c>
      <c r="K53" s="86" t="e">
        <f t="shared" si="11"/>
        <v>#N/A</v>
      </c>
      <c r="L53" s="87" t="e">
        <f t="shared" si="12"/>
        <v>#N/A</v>
      </c>
      <c r="M53" s="15" t="str">
        <f t="shared" si="7"/>
        <v/>
      </c>
      <c r="N53" s="5"/>
      <c r="O53" s="14"/>
      <c r="P53" s="14"/>
      <c r="Q53" s="14"/>
      <c r="R53" s="5"/>
      <c r="S53" s="5"/>
      <c r="T53" s="5"/>
      <c r="U53" s="5"/>
      <c r="V53" s="5"/>
      <c r="W53" s="5"/>
      <c r="X53" s="37"/>
      <c r="Y53" s="38" t="str">
        <f t="shared" si="9"/>
        <v/>
      </c>
      <c r="Z53" s="5"/>
      <c r="AA53" s="57"/>
      <c r="AB53" s="57"/>
    </row>
    <row r="54" spans="1:36" ht="15.75" thickBot="1" x14ac:dyDescent="0.3">
      <c r="A54" s="15">
        <v>37</v>
      </c>
      <c r="B54" s="88"/>
      <c r="C54" s="125"/>
      <c r="D54" s="126">
        <v>1</v>
      </c>
      <c r="E54" s="86" t="e">
        <f t="shared" si="0"/>
        <v>#N/A</v>
      </c>
      <c r="F54" s="86" t="e">
        <f t="shared" si="1"/>
        <v>#N/A</v>
      </c>
      <c r="G54" s="86" t="e">
        <f t="shared" si="2"/>
        <v>#N/A</v>
      </c>
      <c r="H54" s="87" t="e">
        <f t="shared" si="3"/>
        <v>#N/A</v>
      </c>
      <c r="I54" s="86" t="e">
        <f t="shared" si="10"/>
        <v>#N/A</v>
      </c>
      <c r="J54" s="86" t="e">
        <f t="shared" si="8"/>
        <v>#N/A</v>
      </c>
      <c r="K54" s="86" t="e">
        <f t="shared" si="11"/>
        <v>#N/A</v>
      </c>
      <c r="L54" s="87" t="e">
        <f t="shared" si="12"/>
        <v>#N/A</v>
      </c>
      <c r="M54" s="15" t="str">
        <f t="shared" si="7"/>
        <v/>
      </c>
      <c r="N54" s="5"/>
      <c r="O54" s="34"/>
      <c r="P54" s="34"/>
      <c r="Q54" s="34"/>
      <c r="R54" s="5"/>
      <c r="S54" s="5"/>
      <c r="T54" s="5"/>
      <c r="U54" s="5"/>
      <c r="V54" s="5"/>
      <c r="W54" s="5"/>
      <c r="X54" s="37"/>
      <c r="Y54" s="38" t="str">
        <f t="shared" si="9"/>
        <v/>
      </c>
      <c r="Z54" s="5"/>
      <c r="AA54" s="57"/>
      <c r="AB54" s="57"/>
    </row>
    <row r="55" spans="1:36" ht="15.75" thickBot="1" x14ac:dyDescent="0.3">
      <c r="A55" s="15">
        <v>38</v>
      </c>
      <c r="B55" s="88"/>
      <c r="C55" s="125"/>
      <c r="D55" s="126">
        <v>1</v>
      </c>
      <c r="E55" s="86" t="e">
        <f t="shared" si="0"/>
        <v>#N/A</v>
      </c>
      <c r="F55" s="86" t="e">
        <f t="shared" si="1"/>
        <v>#N/A</v>
      </c>
      <c r="G55" s="86" t="e">
        <f t="shared" si="2"/>
        <v>#N/A</v>
      </c>
      <c r="H55" s="87" t="e">
        <f t="shared" si="3"/>
        <v>#N/A</v>
      </c>
      <c r="I55" s="86" t="e">
        <f t="shared" si="10"/>
        <v>#N/A</v>
      </c>
      <c r="J55" s="86" t="e">
        <f t="shared" si="8"/>
        <v>#N/A</v>
      </c>
      <c r="K55" s="86" t="e">
        <f t="shared" si="11"/>
        <v>#N/A</v>
      </c>
      <c r="L55" s="87" t="e">
        <f t="shared" si="12"/>
        <v>#N/A</v>
      </c>
      <c r="M55" s="15" t="str">
        <f t="shared" si="7"/>
        <v/>
      </c>
      <c r="N55" s="5"/>
      <c r="O55" s="9"/>
      <c r="P55" s="9"/>
      <c r="Q55" s="9"/>
      <c r="R55" s="5"/>
      <c r="S55" s="5"/>
      <c r="T55" s="5"/>
      <c r="U55" s="5"/>
      <c r="V55" s="5"/>
      <c r="W55" s="5"/>
      <c r="X55" s="37"/>
      <c r="Y55" s="38" t="str">
        <f t="shared" si="9"/>
        <v/>
      </c>
      <c r="Z55" s="5"/>
      <c r="AA55" s="57"/>
      <c r="AB55" s="57"/>
    </row>
    <row r="56" spans="1:36" ht="15.75" thickBot="1" x14ac:dyDescent="0.3">
      <c r="A56" s="15">
        <v>39</v>
      </c>
      <c r="B56" s="88"/>
      <c r="C56" s="125"/>
      <c r="D56" s="126">
        <v>1</v>
      </c>
      <c r="E56" s="86" t="e">
        <f t="shared" si="0"/>
        <v>#N/A</v>
      </c>
      <c r="F56" s="86" t="e">
        <f t="shared" si="1"/>
        <v>#N/A</v>
      </c>
      <c r="G56" s="86" t="e">
        <f t="shared" si="2"/>
        <v>#N/A</v>
      </c>
      <c r="H56" s="87" t="e">
        <f t="shared" si="3"/>
        <v>#N/A</v>
      </c>
      <c r="I56" s="86" t="e">
        <f t="shared" si="10"/>
        <v>#N/A</v>
      </c>
      <c r="J56" s="86" t="e">
        <f t="shared" si="8"/>
        <v>#N/A</v>
      </c>
      <c r="K56" s="86" t="e">
        <f t="shared" si="11"/>
        <v>#N/A</v>
      </c>
      <c r="L56" s="87" t="e">
        <f t="shared" si="12"/>
        <v>#N/A</v>
      </c>
      <c r="M56" s="15" t="str">
        <f t="shared" si="7"/>
        <v/>
      </c>
      <c r="N56" s="5"/>
      <c r="O56" s="9"/>
      <c r="P56" s="9"/>
      <c r="Q56" s="9"/>
      <c r="R56" s="5"/>
      <c r="S56" s="5"/>
      <c r="T56" s="5"/>
      <c r="U56" s="5"/>
      <c r="V56" s="5"/>
      <c r="W56" s="5"/>
      <c r="X56" s="37"/>
      <c r="Y56" s="38" t="str">
        <f t="shared" si="9"/>
        <v/>
      </c>
      <c r="Z56" s="5"/>
      <c r="AA56" s="57"/>
      <c r="AB56" s="57"/>
    </row>
    <row r="57" spans="1:36" ht="15.75" thickBot="1" x14ac:dyDescent="0.3">
      <c r="A57" s="15">
        <v>40</v>
      </c>
      <c r="B57" s="88"/>
      <c r="C57" s="125"/>
      <c r="D57" s="126">
        <v>1</v>
      </c>
      <c r="E57" s="86" t="e">
        <f t="shared" si="0"/>
        <v>#N/A</v>
      </c>
      <c r="F57" s="86" t="e">
        <f t="shared" si="1"/>
        <v>#N/A</v>
      </c>
      <c r="G57" s="86" t="e">
        <f t="shared" si="2"/>
        <v>#N/A</v>
      </c>
      <c r="H57" s="87" t="e">
        <f t="shared" si="3"/>
        <v>#N/A</v>
      </c>
      <c r="I57" s="86" t="e">
        <f t="shared" si="10"/>
        <v>#N/A</v>
      </c>
      <c r="J57" s="86" t="e">
        <f t="shared" si="8"/>
        <v>#N/A</v>
      </c>
      <c r="K57" s="86" t="e">
        <f t="shared" si="11"/>
        <v>#N/A</v>
      </c>
      <c r="L57" s="87" t="e">
        <f t="shared" si="12"/>
        <v>#N/A</v>
      </c>
      <c r="M57" s="15" t="str">
        <f t="shared" si="7"/>
        <v/>
      </c>
      <c r="N57" s="5"/>
      <c r="O57" s="9"/>
      <c r="P57" s="9"/>
      <c r="Q57" s="9"/>
      <c r="R57" s="5"/>
      <c r="S57" s="5"/>
      <c r="T57" s="36"/>
      <c r="U57" s="36"/>
      <c r="V57" s="36"/>
      <c r="W57" s="36"/>
      <c r="X57" s="37"/>
      <c r="Y57" s="38" t="str">
        <f t="shared" si="9"/>
        <v/>
      </c>
      <c r="Z57" s="36"/>
      <c r="AA57" s="57"/>
      <c r="AB57" s="57"/>
      <c r="AC57" s="18"/>
      <c r="AD57" s="18"/>
      <c r="AE57" s="18"/>
      <c r="AF57" s="18"/>
      <c r="AG57" s="18"/>
      <c r="AH57" s="18"/>
      <c r="AI57" s="18"/>
      <c r="AJ57" s="18"/>
    </row>
    <row r="58" spans="1:36" ht="15.75" thickBot="1" x14ac:dyDescent="0.3">
      <c r="A58" s="15">
        <v>41</v>
      </c>
      <c r="B58" s="88"/>
      <c r="C58" s="125"/>
      <c r="D58" s="126">
        <v>1</v>
      </c>
      <c r="E58" s="86" t="e">
        <f t="shared" si="0"/>
        <v>#N/A</v>
      </c>
      <c r="F58" s="86" t="e">
        <f t="shared" si="1"/>
        <v>#N/A</v>
      </c>
      <c r="G58" s="86" t="e">
        <f t="shared" si="2"/>
        <v>#N/A</v>
      </c>
      <c r="H58" s="87" t="e">
        <f t="shared" si="3"/>
        <v>#N/A</v>
      </c>
      <c r="I58" s="86" t="e">
        <f t="shared" si="10"/>
        <v>#N/A</v>
      </c>
      <c r="J58" s="86" t="e">
        <f t="shared" si="8"/>
        <v>#N/A</v>
      </c>
      <c r="K58" s="86" t="e">
        <f t="shared" si="11"/>
        <v>#N/A</v>
      </c>
      <c r="L58" s="87" t="e">
        <f t="shared" si="12"/>
        <v>#N/A</v>
      </c>
      <c r="M58" s="15" t="str">
        <f t="shared" si="7"/>
        <v/>
      </c>
      <c r="N58" s="5"/>
      <c r="O58" s="9"/>
      <c r="P58" s="9"/>
      <c r="Q58" s="9"/>
      <c r="R58" s="5"/>
      <c r="S58" s="5"/>
      <c r="T58" s="36"/>
      <c r="U58" s="36"/>
      <c r="V58" s="36"/>
      <c r="W58" s="36"/>
      <c r="X58" s="37"/>
      <c r="Y58" s="38" t="str">
        <f t="shared" si="9"/>
        <v/>
      </c>
      <c r="Z58" s="36"/>
      <c r="AA58" s="57"/>
      <c r="AB58" s="57"/>
      <c r="AC58" s="18"/>
      <c r="AD58" s="18"/>
      <c r="AE58" s="18"/>
      <c r="AF58" s="18"/>
      <c r="AG58" s="18"/>
      <c r="AH58" s="18"/>
      <c r="AI58" s="18"/>
      <c r="AJ58" s="18"/>
    </row>
    <row r="59" spans="1:36" ht="15.75" thickBot="1" x14ac:dyDescent="0.3">
      <c r="A59" s="15">
        <v>42</v>
      </c>
      <c r="B59" s="88"/>
      <c r="C59" s="125"/>
      <c r="D59" s="126">
        <v>1</v>
      </c>
      <c r="E59" s="86" t="e">
        <f t="shared" si="0"/>
        <v>#N/A</v>
      </c>
      <c r="F59" s="86" t="e">
        <f t="shared" si="1"/>
        <v>#N/A</v>
      </c>
      <c r="G59" s="86" t="e">
        <f t="shared" si="2"/>
        <v>#N/A</v>
      </c>
      <c r="H59" s="87" t="e">
        <f t="shared" si="3"/>
        <v>#N/A</v>
      </c>
      <c r="I59" s="86" t="e">
        <f t="shared" si="10"/>
        <v>#N/A</v>
      </c>
      <c r="J59" s="86" t="e">
        <f t="shared" si="8"/>
        <v>#N/A</v>
      </c>
      <c r="K59" s="86" t="e">
        <f t="shared" si="11"/>
        <v>#N/A</v>
      </c>
      <c r="L59" s="87" t="e">
        <f t="shared" si="12"/>
        <v>#N/A</v>
      </c>
      <c r="M59" s="15" t="str">
        <f t="shared" si="7"/>
        <v/>
      </c>
      <c r="N59" s="5"/>
      <c r="O59" s="35"/>
      <c r="P59" s="35"/>
      <c r="Q59" s="35"/>
      <c r="R59" s="36"/>
      <c r="S59" s="36"/>
      <c r="T59" s="36"/>
      <c r="U59" s="36"/>
      <c r="V59" s="36"/>
      <c r="W59" s="36"/>
      <c r="X59" s="37"/>
      <c r="Y59" s="38" t="str">
        <f t="shared" si="9"/>
        <v/>
      </c>
      <c r="Z59" s="36"/>
      <c r="AA59" s="57"/>
      <c r="AB59" s="57"/>
      <c r="AC59" s="18"/>
      <c r="AD59" s="18"/>
      <c r="AE59" s="18"/>
      <c r="AF59" s="18"/>
      <c r="AG59" s="18"/>
      <c r="AH59" s="18"/>
      <c r="AI59" s="18"/>
      <c r="AJ59" s="18"/>
    </row>
    <row r="60" spans="1:36" ht="15.75" thickBot="1" x14ac:dyDescent="0.3">
      <c r="A60" s="15">
        <v>43</v>
      </c>
      <c r="B60" s="88"/>
      <c r="C60" s="125"/>
      <c r="D60" s="126">
        <v>1</v>
      </c>
      <c r="E60" s="86" t="e">
        <f t="shared" si="0"/>
        <v>#N/A</v>
      </c>
      <c r="F60" s="86" t="e">
        <f t="shared" si="1"/>
        <v>#N/A</v>
      </c>
      <c r="G60" s="86" t="e">
        <f t="shared" si="2"/>
        <v>#N/A</v>
      </c>
      <c r="H60" s="87" t="e">
        <f t="shared" si="3"/>
        <v>#N/A</v>
      </c>
      <c r="I60" s="86" t="e">
        <f t="shared" si="10"/>
        <v>#N/A</v>
      </c>
      <c r="J60" s="86" t="e">
        <f t="shared" si="8"/>
        <v>#N/A</v>
      </c>
      <c r="K60" s="86" t="e">
        <f t="shared" si="11"/>
        <v>#N/A</v>
      </c>
      <c r="L60" s="87" t="e">
        <f t="shared" si="12"/>
        <v>#N/A</v>
      </c>
      <c r="M60" s="15" t="str">
        <f t="shared" si="7"/>
        <v/>
      </c>
      <c r="N60" s="5"/>
      <c r="O60" s="36"/>
      <c r="P60" s="36"/>
      <c r="Q60" s="36"/>
      <c r="R60" s="36"/>
      <c r="S60" s="36"/>
      <c r="T60" s="36"/>
      <c r="U60" s="36"/>
      <c r="V60" s="36"/>
      <c r="W60" s="36"/>
      <c r="X60" s="37"/>
      <c r="Y60" s="38" t="str">
        <f t="shared" si="9"/>
        <v/>
      </c>
      <c r="Z60" s="36"/>
      <c r="AA60" s="57"/>
      <c r="AB60" s="57"/>
      <c r="AC60" s="18"/>
      <c r="AD60" s="18"/>
      <c r="AE60" s="18"/>
      <c r="AF60" s="18"/>
      <c r="AG60" s="18"/>
      <c r="AH60" s="18"/>
      <c r="AI60" s="18"/>
      <c r="AJ60" s="18"/>
    </row>
    <row r="61" spans="1:36" ht="15.75" thickBot="1" x14ac:dyDescent="0.3">
      <c r="A61" s="15">
        <v>44</v>
      </c>
      <c r="B61" s="88"/>
      <c r="C61" s="125"/>
      <c r="D61" s="126">
        <v>1</v>
      </c>
      <c r="E61" s="86" t="e">
        <f t="shared" si="0"/>
        <v>#N/A</v>
      </c>
      <c r="F61" s="86" t="e">
        <f t="shared" si="1"/>
        <v>#N/A</v>
      </c>
      <c r="G61" s="86" t="e">
        <f t="shared" si="2"/>
        <v>#N/A</v>
      </c>
      <c r="H61" s="87" t="e">
        <f t="shared" si="3"/>
        <v>#N/A</v>
      </c>
      <c r="I61" s="86" t="e">
        <f t="shared" si="10"/>
        <v>#N/A</v>
      </c>
      <c r="J61" s="86" t="e">
        <f t="shared" si="8"/>
        <v>#N/A</v>
      </c>
      <c r="K61" s="86" t="e">
        <f t="shared" si="11"/>
        <v>#N/A</v>
      </c>
      <c r="L61" s="87" t="e">
        <f t="shared" si="12"/>
        <v>#N/A</v>
      </c>
      <c r="M61" s="15" t="str">
        <f t="shared" si="7"/>
        <v/>
      </c>
      <c r="N61" s="5"/>
      <c r="O61" s="36"/>
      <c r="P61" s="36"/>
      <c r="Q61" s="36"/>
      <c r="R61" s="36"/>
      <c r="S61" s="36"/>
      <c r="T61" s="36"/>
      <c r="U61" s="36"/>
      <c r="V61" s="36"/>
      <c r="W61" s="36"/>
      <c r="X61" s="37"/>
      <c r="Y61" s="38" t="str">
        <f t="shared" si="9"/>
        <v/>
      </c>
      <c r="Z61" s="36"/>
      <c r="AA61" s="57"/>
      <c r="AB61" s="57"/>
      <c r="AC61" s="18"/>
      <c r="AD61" s="18"/>
      <c r="AE61" s="18"/>
      <c r="AF61" s="18"/>
      <c r="AG61" s="18"/>
      <c r="AH61" s="18"/>
      <c r="AI61" s="18"/>
      <c r="AJ61" s="18"/>
    </row>
    <row r="62" spans="1:36" ht="15.75" thickBot="1" x14ac:dyDescent="0.3">
      <c r="A62" s="15">
        <v>45</v>
      </c>
      <c r="B62" s="88"/>
      <c r="C62" s="125"/>
      <c r="D62" s="126">
        <v>1</v>
      </c>
      <c r="E62" s="86" t="e">
        <f t="shared" si="0"/>
        <v>#N/A</v>
      </c>
      <c r="F62" s="86" t="e">
        <f t="shared" si="1"/>
        <v>#N/A</v>
      </c>
      <c r="G62" s="86" t="e">
        <f t="shared" si="2"/>
        <v>#N/A</v>
      </c>
      <c r="H62" s="87" t="e">
        <f t="shared" si="3"/>
        <v>#N/A</v>
      </c>
      <c r="I62" s="86" t="e">
        <f t="shared" si="10"/>
        <v>#N/A</v>
      </c>
      <c r="J62" s="86" t="e">
        <f t="shared" si="8"/>
        <v>#N/A</v>
      </c>
      <c r="K62" s="86" t="e">
        <f t="shared" si="11"/>
        <v>#N/A</v>
      </c>
      <c r="L62" s="87" t="e">
        <f t="shared" si="12"/>
        <v>#N/A</v>
      </c>
      <c r="M62" s="15" t="str">
        <f t="shared" si="7"/>
        <v/>
      </c>
      <c r="N62" s="5"/>
      <c r="O62" s="36"/>
      <c r="P62" s="36"/>
      <c r="Q62" s="36"/>
      <c r="R62" s="36"/>
      <c r="S62" s="36"/>
      <c r="T62" s="36"/>
      <c r="U62" s="36"/>
      <c r="V62" s="36"/>
      <c r="W62" s="36"/>
      <c r="X62" s="37"/>
      <c r="Y62" s="38" t="str">
        <f t="shared" si="9"/>
        <v/>
      </c>
      <c r="Z62" s="36"/>
      <c r="AA62" s="57"/>
      <c r="AB62" s="57"/>
      <c r="AC62" s="18"/>
      <c r="AD62" s="18"/>
      <c r="AE62" s="18"/>
      <c r="AF62" s="18"/>
      <c r="AG62" s="18"/>
      <c r="AH62" s="18"/>
      <c r="AI62" s="18"/>
      <c r="AJ62" s="18"/>
    </row>
    <row r="63" spans="1:36" ht="15.75" thickBot="1" x14ac:dyDescent="0.3">
      <c r="A63" s="15">
        <v>46</v>
      </c>
      <c r="B63" s="88"/>
      <c r="C63" s="125"/>
      <c r="D63" s="126">
        <v>1</v>
      </c>
      <c r="E63" s="86" t="e">
        <f t="shared" si="0"/>
        <v>#N/A</v>
      </c>
      <c r="F63" s="86" t="e">
        <f t="shared" si="1"/>
        <v>#N/A</v>
      </c>
      <c r="G63" s="86" t="e">
        <f t="shared" si="2"/>
        <v>#N/A</v>
      </c>
      <c r="H63" s="87" t="e">
        <f t="shared" si="3"/>
        <v>#N/A</v>
      </c>
      <c r="I63" s="86" t="e">
        <f t="shared" si="10"/>
        <v>#N/A</v>
      </c>
      <c r="J63" s="86" t="e">
        <f t="shared" si="8"/>
        <v>#N/A</v>
      </c>
      <c r="K63" s="86" t="e">
        <f t="shared" si="11"/>
        <v>#N/A</v>
      </c>
      <c r="L63" s="87" t="e">
        <f t="shared" si="12"/>
        <v>#N/A</v>
      </c>
      <c r="M63" s="15" t="str">
        <f t="shared" si="7"/>
        <v/>
      </c>
      <c r="N63" s="5"/>
      <c r="O63" s="36"/>
      <c r="P63" s="36"/>
      <c r="Q63" s="36"/>
      <c r="R63" s="36"/>
      <c r="S63" s="36"/>
      <c r="T63" s="36"/>
      <c r="U63" s="36"/>
      <c r="V63" s="36"/>
      <c r="W63" s="36"/>
      <c r="X63" s="37"/>
      <c r="Y63" s="38" t="str">
        <f t="shared" si="9"/>
        <v/>
      </c>
      <c r="Z63" s="36"/>
      <c r="AA63" s="57"/>
      <c r="AB63" s="57"/>
      <c r="AC63" s="18"/>
      <c r="AD63" s="18"/>
      <c r="AE63" s="18"/>
      <c r="AF63" s="18"/>
      <c r="AG63" s="18"/>
      <c r="AH63" s="18"/>
      <c r="AI63" s="18"/>
      <c r="AJ63" s="18"/>
    </row>
    <row r="64" spans="1:36" ht="15.75" thickBot="1" x14ac:dyDescent="0.3">
      <c r="A64" s="15">
        <v>47</v>
      </c>
      <c r="B64" s="88"/>
      <c r="C64" s="125"/>
      <c r="D64" s="126">
        <v>1</v>
      </c>
      <c r="E64" s="86" t="e">
        <f t="shared" si="0"/>
        <v>#N/A</v>
      </c>
      <c r="F64" s="86" t="e">
        <f t="shared" si="1"/>
        <v>#N/A</v>
      </c>
      <c r="G64" s="86" t="e">
        <f t="shared" si="2"/>
        <v>#N/A</v>
      </c>
      <c r="H64" s="87" t="e">
        <f t="shared" si="3"/>
        <v>#N/A</v>
      </c>
      <c r="I64" s="86" t="e">
        <f t="shared" si="10"/>
        <v>#N/A</v>
      </c>
      <c r="J64" s="86" t="e">
        <f t="shared" si="8"/>
        <v>#N/A</v>
      </c>
      <c r="K64" s="86" t="e">
        <f t="shared" si="11"/>
        <v>#N/A</v>
      </c>
      <c r="L64" s="87" t="e">
        <f t="shared" si="12"/>
        <v>#N/A</v>
      </c>
      <c r="M64" s="15" t="str">
        <f t="shared" si="7"/>
        <v/>
      </c>
      <c r="N64" s="259" t="s">
        <v>108</v>
      </c>
      <c r="O64" s="259"/>
      <c r="P64" s="78" t="s">
        <v>172</v>
      </c>
      <c r="Q64" s="70"/>
      <c r="R64" s="36"/>
      <c r="S64" s="36"/>
      <c r="T64" s="36"/>
      <c r="U64" s="36"/>
      <c r="V64" s="36"/>
      <c r="W64" s="36"/>
      <c r="X64" s="37"/>
      <c r="Y64" s="38" t="str">
        <f t="shared" si="9"/>
        <v/>
      </c>
      <c r="Z64" s="36"/>
      <c r="AA64" s="57"/>
      <c r="AB64" s="57"/>
      <c r="AC64" s="18"/>
      <c r="AD64" s="18"/>
      <c r="AE64" s="18"/>
      <c r="AF64" s="18"/>
      <c r="AG64" s="18"/>
      <c r="AH64" s="18"/>
      <c r="AI64" s="18"/>
      <c r="AJ64" s="18"/>
    </row>
    <row r="65" spans="1:36" ht="15.75" thickBot="1" x14ac:dyDescent="0.3">
      <c r="A65" s="15">
        <v>48</v>
      </c>
      <c r="B65" s="88"/>
      <c r="C65" s="125"/>
      <c r="D65" s="126">
        <v>1</v>
      </c>
      <c r="E65" s="86" t="e">
        <f t="shared" si="0"/>
        <v>#N/A</v>
      </c>
      <c r="F65" s="86" t="e">
        <f t="shared" si="1"/>
        <v>#N/A</v>
      </c>
      <c r="G65" s="86" t="e">
        <f t="shared" si="2"/>
        <v>#N/A</v>
      </c>
      <c r="H65" s="87" t="e">
        <f t="shared" si="3"/>
        <v>#N/A</v>
      </c>
      <c r="I65" s="86" t="e">
        <f t="shared" si="10"/>
        <v>#N/A</v>
      </c>
      <c r="J65" s="86" t="e">
        <f t="shared" si="8"/>
        <v>#N/A</v>
      </c>
      <c r="K65" s="86" t="e">
        <f t="shared" si="11"/>
        <v>#N/A</v>
      </c>
      <c r="L65" s="87" t="e">
        <f t="shared" si="12"/>
        <v>#N/A</v>
      </c>
      <c r="M65" s="15" t="str">
        <f t="shared" si="7"/>
        <v/>
      </c>
      <c r="N65" s="5"/>
      <c r="O65" s="36"/>
      <c r="P65" s="38" t="s">
        <v>107</v>
      </c>
      <c r="Q65" s="70"/>
      <c r="R65" s="36"/>
      <c r="S65" s="36"/>
      <c r="T65" s="36"/>
      <c r="U65" s="36"/>
      <c r="V65" s="36"/>
      <c r="W65" s="36"/>
      <c r="X65" s="37"/>
      <c r="Y65" s="38" t="str">
        <f t="shared" si="9"/>
        <v/>
      </c>
      <c r="Z65" s="36"/>
      <c r="AA65" s="57"/>
      <c r="AB65" s="57"/>
      <c r="AC65" s="18"/>
      <c r="AD65" s="18"/>
      <c r="AE65" s="18"/>
      <c r="AF65" s="18"/>
      <c r="AG65" s="18"/>
      <c r="AH65" s="18"/>
      <c r="AI65" s="18"/>
      <c r="AJ65" s="18"/>
    </row>
    <row r="66" spans="1:36" ht="15.75" thickBot="1" x14ac:dyDescent="0.3">
      <c r="A66" s="15">
        <v>49</v>
      </c>
      <c r="B66" s="88"/>
      <c r="C66" s="125"/>
      <c r="D66" s="126">
        <v>1</v>
      </c>
      <c r="E66" s="86" t="e">
        <f t="shared" si="0"/>
        <v>#N/A</v>
      </c>
      <c r="F66" s="86" t="e">
        <f t="shared" si="1"/>
        <v>#N/A</v>
      </c>
      <c r="G66" s="86" t="e">
        <f t="shared" si="2"/>
        <v>#N/A</v>
      </c>
      <c r="H66" s="87" t="e">
        <f t="shared" si="3"/>
        <v>#N/A</v>
      </c>
      <c r="I66" s="86" t="e">
        <f t="shared" si="10"/>
        <v>#N/A</v>
      </c>
      <c r="J66" s="86" t="e">
        <f t="shared" si="8"/>
        <v>#N/A</v>
      </c>
      <c r="K66" s="86" t="e">
        <f t="shared" si="11"/>
        <v>#N/A</v>
      </c>
      <c r="L66" s="87" t="e">
        <f t="shared" si="12"/>
        <v>#N/A</v>
      </c>
      <c r="M66" s="15" t="str">
        <f t="shared" si="7"/>
        <v/>
      </c>
      <c r="N66" s="5"/>
      <c r="O66" s="36"/>
      <c r="P66" s="70" t="s">
        <v>172</v>
      </c>
      <c r="Q66" s="36"/>
      <c r="R66" s="36"/>
      <c r="S66" s="36"/>
      <c r="T66" s="36"/>
      <c r="U66" s="36"/>
      <c r="V66" s="36"/>
      <c r="W66" s="36"/>
      <c r="X66" s="37"/>
      <c r="Y66" s="38" t="str">
        <f t="shared" si="9"/>
        <v/>
      </c>
      <c r="Z66" s="36"/>
      <c r="AA66" s="57"/>
      <c r="AB66" s="57"/>
      <c r="AC66" s="18"/>
      <c r="AD66" s="18"/>
      <c r="AE66" s="18"/>
      <c r="AF66" s="18"/>
      <c r="AG66" s="18"/>
      <c r="AH66" s="18"/>
      <c r="AI66" s="18"/>
      <c r="AJ66" s="18"/>
    </row>
    <row r="67" spans="1:36" ht="15.75" thickBot="1" x14ac:dyDescent="0.3">
      <c r="A67" s="15">
        <v>50</v>
      </c>
      <c r="B67" s="88"/>
      <c r="C67" s="125"/>
      <c r="D67" s="126">
        <v>1</v>
      </c>
      <c r="E67" s="86" t="e">
        <f t="shared" si="0"/>
        <v>#N/A</v>
      </c>
      <c r="F67" s="86" t="e">
        <f t="shared" si="1"/>
        <v>#N/A</v>
      </c>
      <c r="G67" s="86" t="e">
        <f t="shared" si="2"/>
        <v>#N/A</v>
      </c>
      <c r="H67" s="87" t="e">
        <f t="shared" si="3"/>
        <v>#N/A</v>
      </c>
      <c r="I67" s="86" t="e">
        <f t="shared" si="10"/>
        <v>#N/A</v>
      </c>
      <c r="J67" s="86" t="e">
        <f t="shared" si="8"/>
        <v>#N/A</v>
      </c>
      <c r="K67" s="86" t="e">
        <f t="shared" si="11"/>
        <v>#N/A</v>
      </c>
      <c r="L67" s="87" t="e">
        <f t="shared" si="12"/>
        <v>#N/A</v>
      </c>
      <c r="M67" s="15" t="str">
        <f t="shared" si="7"/>
        <v/>
      </c>
      <c r="N67" s="5"/>
      <c r="O67" s="36"/>
      <c r="P67" s="70" t="s">
        <v>171</v>
      </c>
      <c r="Q67" s="36"/>
      <c r="R67" s="36"/>
      <c r="S67" s="36"/>
      <c r="T67" s="36"/>
      <c r="U67" s="36"/>
      <c r="V67" s="36"/>
      <c r="W67" s="36"/>
      <c r="X67" s="37"/>
      <c r="Y67" s="38" t="str">
        <f t="shared" si="9"/>
        <v/>
      </c>
      <c r="Z67" s="36"/>
      <c r="AA67" s="57"/>
      <c r="AB67" s="57"/>
      <c r="AC67" s="18"/>
      <c r="AD67" s="18"/>
      <c r="AE67" s="18"/>
      <c r="AF67" s="18"/>
      <c r="AG67" s="18"/>
      <c r="AH67" s="18"/>
      <c r="AI67" s="18"/>
      <c r="AJ67" s="18"/>
    </row>
    <row r="68" spans="1:36" ht="16.5" thickBot="1" x14ac:dyDescent="0.3">
      <c r="A68" s="15">
        <v>51</v>
      </c>
      <c r="B68" s="88"/>
      <c r="C68" s="125"/>
      <c r="D68" s="126">
        <v>1</v>
      </c>
      <c r="E68" s="86" t="e">
        <f t="shared" si="0"/>
        <v>#N/A</v>
      </c>
      <c r="F68" s="86" t="e">
        <f t="shared" si="1"/>
        <v>#N/A</v>
      </c>
      <c r="G68" s="86" t="e">
        <f t="shared" si="2"/>
        <v>#N/A</v>
      </c>
      <c r="H68" s="87" t="e">
        <f t="shared" si="3"/>
        <v>#N/A</v>
      </c>
      <c r="I68" s="86" t="e">
        <f t="shared" si="10"/>
        <v>#N/A</v>
      </c>
      <c r="J68" s="86" t="e">
        <f t="shared" si="8"/>
        <v>#N/A</v>
      </c>
      <c r="K68" s="86" t="e">
        <f t="shared" si="11"/>
        <v>#N/A</v>
      </c>
      <c r="L68" s="87" t="e">
        <f t="shared" si="12"/>
        <v>#N/A</v>
      </c>
      <c r="M68" s="15" t="str">
        <f t="shared" si="7"/>
        <v/>
      </c>
      <c r="N68" s="10" t="s">
        <v>22</v>
      </c>
      <c r="O68" s="36"/>
      <c r="P68" s="36"/>
      <c r="Q68" s="36"/>
      <c r="R68" s="36"/>
      <c r="S68" s="36"/>
      <c r="T68" s="36"/>
      <c r="U68" s="36"/>
      <c r="V68" s="36"/>
      <c r="W68" s="36"/>
      <c r="X68" s="37"/>
      <c r="Y68" s="38" t="str">
        <f t="shared" si="9"/>
        <v/>
      </c>
      <c r="Z68" s="36"/>
      <c r="AA68" s="57"/>
      <c r="AB68" s="57"/>
      <c r="AC68" s="18"/>
      <c r="AD68" s="18"/>
      <c r="AE68" s="18"/>
      <c r="AF68" s="18"/>
      <c r="AG68" s="18"/>
      <c r="AH68" s="18"/>
      <c r="AI68" s="18"/>
      <c r="AJ68" s="18"/>
    </row>
    <row r="69" spans="1:36" ht="15.75" thickBot="1" x14ac:dyDescent="0.3">
      <c r="A69" s="15">
        <v>52</v>
      </c>
      <c r="B69" s="88"/>
      <c r="C69" s="125"/>
      <c r="D69" s="126">
        <v>1</v>
      </c>
      <c r="E69" s="86" t="e">
        <f t="shared" si="0"/>
        <v>#N/A</v>
      </c>
      <c r="F69" s="86" t="e">
        <f t="shared" si="1"/>
        <v>#N/A</v>
      </c>
      <c r="G69" s="86" t="e">
        <f t="shared" si="2"/>
        <v>#N/A</v>
      </c>
      <c r="H69" s="87" t="e">
        <f t="shared" si="3"/>
        <v>#N/A</v>
      </c>
      <c r="I69" s="86" t="e">
        <f t="shared" si="10"/>
        <v>#N/A</v>
      </c>
      <c r="J69" s="86" t="e">
        <f t="shared" si="8"/>
        <v>#N/A</v>
      </c>
      <c r="K69" s="86" t="e">
        <f t="shared" si="11"/>
        <v>#N/A</v>
      </c>
      <c r="L69" s="87" t="e">
        <f t="shared" si="12"/>
        <v>#N/A</v>
      </c>
      <c r="M69" s="15" t="str">
        <f t="shared" si="7"/>
        <v/>
      </c>
      <c r="N69" s="5"/>
      <c r="O69" s="36"/>
      <c r="P69" s="36"/>
      <c r="Q69" s="36"/>
      <c r="R69" s="36"/>
      <c r="S69" s="36"/>
      <c r="T69" s="36"/>
      <c r="U69" s="36"/>
      <c r="V69" s="36"/>
      <c r="W69" s="36"/>
      <c r="X69" s="37"/>
      <c r="Y69" s="38" t="str">
        <f t="shared" si="9"/>
        <v/>
      </c>
      <c r="Z69" s="36"/>
      <c r="AA69" s="57"/>
      <c r="AB69" s="57"/>
      <c r="AC69" s="18"/>
      <c r="AD69" s="18"/>
      <c r="AE69" s="18"/>
      <c r="AF69" s="18"/>
      <c r="AG69" s="18"/>
      <c r="AH69" s="18"/>
      <c r="AI69" s="18"/>
      <c r="AJ69" s="18"/>
    </row>
    <row r="70" spans="1:36" ht="15.75" thickBot="1" x14ac:dyDescent="0.3">
      <c r="A70" s="15">
        <v>53</v>
      </c>
      <c r="B70" s="88"/>
      <c r="C70" s="125"/>
      <c r="D70" s="126">
        <v>1</v>
      </c>
      <c r="E70" s="86" t="e">
        <f t="shared" si="0"/>
        <v>#N/A</v>
      </c>
      <c r="F70" s="86" t="e">
        <f t="shared" si="1"/>
        <v>#N/A</v>
      </c>
      <c r="G70" s="86" t="e">
        <f t="shared" si="2"/>
        <v>#N/A</v>
      </c>
      <c r="H70" s="87" t="e">
        <f t="shared" si="3"/>
        <v>#N/A</v>
      </c>
      <c r="I70" s="86" t="e">
        <f t="shared" si="10"/>
        <v>#N/A</v>
      </c>
      <c r="J70" s="86" t="e">
        <f t="shared" si="8"/>
        <v>#N/A</v>
      </c>
      <c r="K70" s="86" t="e">
        <f t="shared" si="11"/>
        <v>#N/A</v>
      </c>
      <c r="L70" s="87" t="e">
        <f t="shared" si="12"/>
        <v>#N/A</v>
      </c>
      <c r="M70" s="15" t="str">
        <f t="shared" si="7"/>
        <v/>
      </c>
      <c r="N70" s="16" t="s">
        <v>30</v>
      </c>
      <c r="O70" s="36"/>
      <c r="P70" s="36"/>
      <c r="Q70" s="36"/>
      <c r="R70" s="36"/>
      <c r="S70" s="36"/>
      <c r="T70" s="36"/>
      <c r="U70" s="36"/>
      <c r="V70" s="36"/>
      <c r="W70" s="36"/>
      <c r="X70" s="37"/>
      <c r="Y70" s="38" t="str">
        <f t="shared" si="9"/>
        <v/>
      </c>
      <c r="Z70" s="36"/>
      <c r="AA70" s="57"/>
      <c r="AB70" s="57"/>
      <c r="AC70" s="18"/>
      <c r="AD70" s="18"/>
      <c r="AE70" s="18"/>
      <c r="AF70" s="18"/>
      <c r="AG70" s="18"/>
      <c r="AH70" s="18"/>
      <c r="AI70" s="18"/>
      <c r="AJ70" s="18"/>
    </row>
    <row r="71" spans="1:36" ht="15.75" thickBot="1" x14ac:dyDescent="0.3">
      <c r="A71" s="15">
        <v>54</v>
      </c>
      <c r="B71" s="88"/>
      <c r="C71" s="125"/>
      <c r="D71" s="126">
        <v>1</v>
      </c>
      <c r="E71" s="86" t="e">
        <f t="shared" si="0"/>
        <v>#N/A</v>
      </c>
      <c r="F71" s="86" t="e">
        <f t="shared" si="1"/>
        <v>#N/A</v>
      </c>
      <c r="G71" s="86" t="e">
        <f t="shared" si="2"/>
        <v>#N/A</v>
      </c>
      <c r="H71" s="87" t="e">
        <f t="shared" si="3"/>
        <v>#N/A</v>
      </c>
      <c r="I71" s="86" t="e">
        <f t="shared" si="10"/>
        <v>#N/A</v>
      </c>
      <c r="J71" s="86" t="e">
        <f t="shared" si="8"/>
        <v>#N/A</v>
      </c>
      <c r="K71" s="86" t="e">
        <f t="shared" si="11"/>
        <v>#N/A</v>
      </c>
      <c r="L71" s="87" t="e">
        <f t="shared" si="12"/>
        <v>#N/A</v>
      </c>
      <c r="M71" s="15" t="str">
        <f t="shared" si="7"/>
        <v/>
      </c>
      <c r="N71" s="16" t="s">
        <v>25</v>
      </c>
      <c r="O71" s="36"/>
      <c r="P71" s="36"/>
      <c r="Q71" s="36"/>
      <c r="R71" s="36"/>
      <c r="S71" s="36"/>
      <c r="T71" s="36"/>
      <c r="U71" s="36"/>
      <c r="V71" s="36"/>
      <c r="W71" s="36"/>
      <c r="X71" s="37"/>
      <c r="Y71" s="38" t="str">
        <f t="shared" si="9"/>
        <v/>
      </c>
      <c r="Z71" s="36"/>
      <c r="AA71" s="57"/>
      <c r="AB71" s="57"/>
      <c r="AC71" s="18"/>
      <c r="AD71" s="18"/>
      <c r="AE71" s="18"/>
      <c r="AF71" s="18"/>
      <c r="AG71" s="18"/>
      <c r="AH71" s="18"/>
      <c r="AI71" s="18"/>
      <c r="AJ71" s="18"/>
    </row>
    <row r="72" spans="1:36" ht="15.75" thickBot="1" x14ac:dyDescent="0.3">
      <c r="A72" s="15">
        <v>55</v>
      </c>
      <c r="B72" s="88"/>
      <c r="C72" s="125"/>
      <c r="D72" s="126">
        <v>1</v>
      </c>
      <c r="E72" s="86" t="e">
        <f t="shared" si="0"/>
        <v>#N/A</v>
      </c>
      <c r="F72" s="86" t="e">
        <f t="shared" si="1"/>
        <v>#N/A</v>
      </c>
      <c r="G72" s="86" t="e">
        <f t="shared" si="2"/>
        <v>#N/A</v>
      </c>
      <c r="H72" s="87" t="e">
        <f t="shared" si="3"/>
        <v>#N/A</v>
      </c>
      <c r="I72" s="86" t="e">
        <f t="shared" si="10"/>
        <v>#N/A</v>
      </c>
      <c r="J72" s="86" t="e">
        <f t="shared" si="8"/>
        <v>#N/A</v>
      </c>
      <c r="K72" s="86" t="e">
        <f t="shared" si="11"/>
        <v>#N/A</v>
      </c>
      <c r="L72" s="87" t="e">
        <f t="shared" si="12"/>
        <v>#N/A</v>
      </c>
      <c r="M72" s="15" t="str">
        <f t="shared" si="7"/>
        <v/>
      </c>
      <c r="N72" s="5" t="s">
        <v>18</v>
      </c>
      <c r="O72" s="36"/>
      <c r="P72" s="36"/>
      <c r="Q72" s="36"/>
      <c r="R72" s="36"/>
      <c r="S72" s="36"/>
      <c r="T72" s="36"/>
      <c r="U72" s="36"/>
      <c r="V72" s="36"/>
      <c r="W72" s="36"/>
      <c r="X72" s="37"/>
      <c r="Y72" s="38" t="str">
        <f t="shared" si="9"/>
        <v/>
      </c>
      <c r="Z72" s="36"/>
      <c r="AA72" s="57"/>
      <c r="AB72" s="57"/>
      <c r="AC72" s="18"/>
      <c r="AD72" s="18"/>
      <c r="AE72" s="18"/>
      <c r="AF72" s="18"/>
      <c r="AG72" s="18"/>
      <c r="AH72" s="18"/>
      <c r="AI72" s="18"/>
      <c r="AJ72" s="18"/>
    </row>
    <row r="73" spans="1:36" ht="15.75" thickBot="1" x14ac:dyDescent="0.3">
      <c r="A73" s="15">
        <v>56</v>
      </c>
      <c r="B73" s="88"/>
      <c r="C73" s="125"/>
      <c r="D73" s="126">
        <v>1</v>
      </c>
      <c r="E73" s="86" t="e">
        <f t="shared" si="0"/>
        <v>#N/A</v>
      </c>
      <c r="F73" s="86" t="e">
        <f t="shared" si="1"/>
        <v>#N/A</v>
      </c>
      <c r="G73" s="86" t="e">
        <f t="shared" si="2"/>
        <v>#N/A</v>
      </c>
      <c r="H73" s="87" t="e">
        <f t="shared" si="3"/>
        <v>#N/A</v>
      </c>
      <c r="I73" s="86" t="e">
        <f t="shared" si="10"/>
        <v>#N/A</v>
      </c>
      <c r="J73" s="86" t="e">
        <f t="shared" si="8"/>
        <v>#N/A</v>
      </c>
      <c r="K73" s="86" t="e">
        <f t="shared" si="11"/>
        <v>#N/A</v>
      </c>
      <c r="L73" s="87" t="e">
        <f t="shared" si="12"/>
        <v>#N/A</v>
      </c>
      <c r="M73" s="15" t="str">
        <f t="shared" si="7"/>
        <v/>
      </c>
      <c r="N73" s="153" t="s">
        <v>173</v>
      </c>
      <c r="O73" s="36"/>
      <c r="P73" s="36"/>
      <c r="Q73" s="36"/>
      <c r="R73" s="36"/>
      <c r="S73" s="36"/>
      <c r="T73" s="36"/>
      <c r="U73" s="36"/>
      <c r="V73" s="36"/>
      <c r="W73" s="36"/>
      <c r="X73" s="37"/>
      <c r="Y73" s="38" t="str">
        <f t="shared" si="9"/>
        <v/>
      </c>
      <c r="Z73" s="36"/>
      <c r="AA73" s="57"/>
      <c r="AB73" s="57"/>
      <c r="AC73" s="18"/>
      <c r="AD73" s="18"/>
      <c r="AE73" s="18"/>
      <c r="AF73" s="18"/>
      <c r="AG73" s="18"/>
      <c r="AH73" s="18"/>
      <c r="AI73" s="18"/>
      <c r="AJ73" s="18"/>
    </row>
    <row r="74" spans="1:36" ht="15.75" thickBot="1" x14ac:dyDescent="0.3">
      <c r="A74" s="15">
        <v>57</v>
      </c>
      <c r="B74" s="88"/>
      <c r="C74" s="125"/>
      <c r="D74" s="126">
        <v>1</v>
      </c>
      <c r="E74" s="86" t="e">
        <f t="shared" si="0"/>
        <v>#N/A</v>
      </c>
      <c r="F74" s="86" t="e">
        <f t="shared" si="1"/>
        <v>#N/A</v>
      </c>
      <c r="G74" s="86" t="e">
        <f t="shared" si="2"/>
        <v>#N/A</v>
      </c>
      <c r="H74" s="87" t="e">
        <f t="shared" si="3"/>
        <v>#N/A</v>
      </c>
      <c r="I74" s="86" t="e">
        <f t="shared" si="10"/>
        <v>#N/A</v>
      </c>
      <c r="J74" s="86" t="e">
        <f t="shared" si="8"/>
        <v>#N/A</v>
      </c>
      <c r="K74" s="86" t="e">
        <f t="shared" si="11"/>
        <v>#N/A</v>
      </c>
      <c r="L74" s="87" t="e">
        <f t="shared" si="12"/>
        <v>#N/A</v>
      </c>
      <c r="M74" s="15" t="str">
        <f t="shared" si="7"/>
        <v/>
      </c>
      <c r="N74" s="118" t="s">
        <v>118</v>
      </c>
      <c r="O74" s="36"/>
      <c r="P74" s="36"/>
      <c r="Q74" s="36"/>
      <c r="R74" s="36"/>
      <c r="S74" s="36"/>
      <c r="T74" s="36"/>
      <c r="U74" s="36"/>
      <c r="V74" s="36"/>
      <c r="W74" s="36"/>
      <c r="X74" s="37"/>
      <c r="Y74" s="38" t="str">
        <f t="shared" si="9"/>
        <v/>
      </c>
      <c r="Z74" s="36"/>
      <c r="AA74" s="57"/>
      <c r="AB74" s="57"/>
      <c r="AC74" s="18"/>
      <c r="AD74" s="18"/>
      <c r="AE74" s="18"/>
      <c r="AF74" s="18"/>
      <c r="AG74" s="18"/>
      <c r="AH74" s="18"/>
      <c r="AI74" s="18"/>
      <c r="AJ74" s="18"/>
    </row>
    <row r="75" spans="1:36" ht="15.75" thickBot="1" x14ac:dyDescent="0.3">
      <c r="A75" s="15">
        <v>58</v>
      </c>
      <c r="B75" s="88"/>
      <c r="C75" s="125"/>
      <c r="D75" s="126">
        <v>1</v>
      </c>
      <c r="E75" s="86" t="e">
        <f t="shared" si="0"/>
        <v>#N/A</v>
      </c>
      <c r="F75" s="86" t="e">
        <f t="shared" si="1"/>
        <v>#N/A</v>
      </c>
      <c r="G75" s="86" t="e">
        <f t="shared" si="2"/>
        <v>#N/A</v>
      </c>
      <c r="H75" s="87" t="e">
        <f t="shared" si="3"/>
        <v>#N/A</v>
      </c>
      <c r="I75" s="86" t="e">
        <f t="shared" si="10"/>
        <v>#N/A</v>
      </c>
      <c r="J75" s="86" t="e">
        <f t="shared" si="8"/>
        <v>#N/A</v>
      </c>
      <c r="K75" s="86" t="e">
        <f t="shared" si="11"/>
        <v>#N/A</v>
      </c>
      <c r="L75" s="87" t="e">
        <f t="shared" si="12"/>
        <v>#N/A</v>
      </c>
      <c r="M75" s="15" t="str">
        <f t="shared" si="7"/>
        <v/>
      </c>
      <c r="N75" s="5" t="s">
        <v>20</v>
      </c>
      <c r="O75" s="36"/>
      <c r="P75" s="36"/>
      <c r="Q75" s="36"/>
      <c r="R75" s="36"/>
      <c r="S75" s="36"/>
      <c r="T75" s="36"/>
      <c r="U75" s="36"/>
      <c r="V75" s="36"/>
      <c r="W75" s="36"/>
      <c r="X75" s="37"/>
      <c r="Y75" s="38" t="str">
        <f t="shared" si="9"/>
        <v/>
      </c>
      <c r="Z75" s="36"/>
      <c r="AA75" s="57"/>
      <c r="AB75" s="57"/>
      <c r="AC75" s="18"/>
      <c r="AD75" s="18"/>
      <c r="AE75" s="18"/>
      <c r="AF75" s="18"/>
      <c r="AG75" s="18"/>
      <c r="AH75" s="18"/>
      <c r="AI75" s="18"/>
      <c r="AJ75" s="18"/>
    </row>
    <row r="76" spans="1:36" ht="15.75" thickBot="1" x14ac:dyDescent="0.3">
      <c r="A76" s="15">
        <v>59</v>
      </c>
      <c r="B76" s="88"/>
      <c r="C76" s="125"/>
      <c r="D76" s="126">
        <v>1</v>
      </c>
      <c r="E76" s="86" t="e">
        <f t="shared" si="0"/>
        <v>#N/A</v>
      </c>
      <c r="F76" s="86" t="e">
        <f t="shared" si="1"/>
        <v>#N/A</v>
      </c>
      <c r="G76" s="86" t="e">
        <f t="shared" si="2"/>
        <v>#N/A</v>
      </c>
      <c r="H76" s="87" t="e">
        <f t="shared" si="3"/>
        <v>#N/A</v>
      </c>
      <c r="I76" s="86" t="e">
        <f t="shared" si="10"/>
        <v>#N/A</v>
      </c>
      <c r="J76" s="86" t="e">
        <f t="shared" si="8"/>
        <v>#N/A</v>
      </c>
      <c r="K76" s="86" t="e">
        <f t="shared" si="11"/>
        <v>#N/A</v>
      </c>
      <c r="L76" s="87" t="e">
        <f t="shared" si="12"/>
        <v>#N/A</v>
      </c>
      <c r="M76" s="15" t="str">
        <f t="shared" si="7"/>
        <v/>
      </c>
      <c r="N76" s="49" t="s">
        <v>73</v>
      </c>
      <c r="O76" s="36"/>
      <c r="P76" s="36"/>
      <c r="Q76" s="36"/>
      <c r="R76" s="36"/>
      <c r="S76" s="36"/>
      <c r="T76" s="36"/>
      <c r="U76" s="36"/>
      <c r="V76" s="36"/>
      <c r="W76" s="36"/>
      <c r="X76" s="37"/>
      <c r="Y76" s="38" t="str">
        <f t="shared" si="9"/>
        <v/>
      </c>
      <c r="Z76" s="36"/>
      <c r="AA76" s="57"/>
      <c r="AB76" s="57"/>
      <c r="AC76" s="18"/>
      <c r="AD76" s="18"/>
      <c r="AE76" s="18"/>
      <c r="AF76" s="18"/>
      <c r="AG76" s="18"/>
      <c r="AH76" s="18"/>
      <c r="AI76" s="18"/>
      <c r="AJ76" s="18"/>
    </row>
    <row r="77" spans="1:36" ht="15.75" thickBot="1" x14ac:dyDescent="0.3">
      <c r="A77" s="15">
        <v>60</v>
      </c>
      <c r="B77" s="88"/>
      <c r="C77" s="125"/>
      <c r="D77" s="126">
        <v>1</v>
      </c>
      <c r="E77" s="86" t="e">
        <f t="shared" si="0"/>
        <v>#N/A</v>
      </c>
      <c r="F77" s="86" t="e">
        <f t="shared" si="1"/>
        <v>#N/A</v>
      </c>
      <c r="G77" s="86" t="e">
        <f t="shared" si="2"/>
        <v>#N/A</v>
      </c>
      <c r="H77" s="87" t="e">
        <f t="shared" si="3"/>
        <v>#N/A</v>
      </c>
      <c r="I77" s="86" t="e">
        <f t="shared" si="10"/>
        <v>#N/A</v>
      </c>
      <c r="J77" s="86" t="e">
        <f t="shared" si="8"/>
        <v>#N/A</v>
      </c>
      <c r="K77" s="86" t="e">
        <f t="shared" si="11"/>
        <v>#N/A</v>
      </c>
      <c r="L77" s="87" t="e">
        <f t="shared" si="12"/>
        <v>#N/A</v>
      </c>
      <c r="M77" s="15" t="str">
        <f t="shared" si="7"/>
        <v/>
      </c>
      <c r="N77" s="49" t="s">
        <v>74</v>
      </c>
      <c r="O77" s="36"/>
      <c r="P77" s="36"/>
      <c r="Q77" s="36"/>
      <c r="R77" s="36"/>
      <c r="S77" s="36"/>
      <c r="T77" s="36"/>
      <c r="U77" s="36"/>
      <c r="V77" s="36"/>
      <c r="W77" s="36"/>
      <c r="X77" s="37"/>
      <c r="Y77" s="38" t="str">
        <f t="shared" si="9"/>
        <v/>
      </c>
      <c r="Z77" s="36"/>
      <c r="AA77" s="57"/>
      <c r="AB77" s="57"/>
      <c r="AC77" s="18"/>
      <c r="AD77" s="18"/>
      <c r="AE77" s="18"/>
      <c r="AF77" s="18"/>
      <c r="AG77" s="18"/>
      <c r="AH77" s="18"/>
      <c r="AI77" s="18"/>
      <c r="AJ77" s="18"/>
    </row>
    <row r="78" spans="1:36" ht="15.75" thickBot="1" x14ac:dyDescent="0.3">
      <c r="A78" s="15">
        <v>61</v>
      </c>
      <c r="B78" s="88"/>
      <c r="C78" s="125"/>
      <c r="D78" s="126">
        <v>1</v>
      </c>
      <c r="E78" s="86" t="e">
        <f t="shared" si="0"/>
        <v>#N/A</v>
      </c>
      <c r="F78" s="86" t="e">
        <f t="shared" si="1"/>
        <v>#N/A</v>
      </c>
      <c r="G78" s="86" t="e">
        <f t="shared" si="2"/>
        <v>#N/A</v>
      </c>
      <c r="H78" s="87" t="e">
        <f t="shared" si="3"/>
        <v>#N/A</v>
      </c>
      <c r="I78" s="86" t="e">
        <f t="shared" si="10"/>
        <v>#N/A</v>
      </c>
      <c r="J78" s="86" t="e">
        <f t="shared" si="8"/>
        <v>#N/A</v>
      </c>
      <c r="K78" s="86" t="e">
        <f t="shared" si="11"/>
        <v>#N/A</v>
      </c>
      <c r="L78" s="87" t="e">
        <f t="shared" si="12"/>
        <v>#N/A</v>
      </c>
      <c r="M78" s="15" t="str">
        <f t="shared" si="7"/>
        <v/>
      </c>
      <c r="N78" s="246" t="s">
        <v>309</v>
      </c>
      <c r="O78" s="36"/>
      <c r="P78" s="36"/>
      <c r="Q78" s="36"/>
      <c r="R78" s="36"/>
      <c r="S78" s="36"/>
      <c r="T78" s="36"/>
      <c r="U78" s="36"/>
      <c r="V78" s="36"/>
      <c r="W78" s="36"/>
      <c r="X78" s="37"/>
      <c r="Y78" s="38" t="str">
        <f t="shared" si="9"/>
        <v/>
      </c>
      <c r="Z78" s="36"/>
      <c r="AA78" s="57"/>
      <c r="AB78" s="57"/>
      <c r="AC78" s="18"/>
      <c r="AD78" s="18"/>
      <c r="AE78" s="18"/>
      <c r="AF78" s="18"/>
      <c r="AG78" s="18"/>
      <c r="AH78" s="18"/>
      <c r="AI78" s="18"/>
      <c r="AJ78" s="18"/>
    </row>
    <row r="79" spans="1:36" ht="15.75" thickBot="1" x14ac:dyDescent="0.3">
      <c r="A79" s="15">
        <v>62</v>
      </c>
      <c r="B79" s="88"/>
      <c r="C79" s="125"/>
      <c r="D79" s="126">
        <v>1</v>
      </c>
      <c r="E79" s="86" t="e">
        <f t="shared" si="0"/>
        <v>#N/A</v>
      </c>
      <c r="F79" s="86" t="e">
        <f t="shared" si="1"/>
        <v>#N/A</v>
      </c>
      <c r="G79" s="86" t="e">
        <f t="shared" si="2"/>
        <v>#N/A</v>
      </c>
      <c r="H79" s="87" t="e">
        <f t="shared" si="3"/>
        <v>#N/A</v>
      </c>
      <c r="I79" s="86" t="e">
        <f t="shared" si="10"/>
        <v>#N/A</v>
      </c>
      <c r="J79" s="86" t="e">
        <f t="shared" si="8"/>
        <v>#N/A</v>
      </c>
      <c r="K79" s="86" t="e">
        <f t="shared" si="11"/>
        <v>#N/A</v>
      </c>
      <c r="L79" s="87" t="e">
        <f t="shared" si="12"/>
        <v>#N/A</v>
      </c>
      <c r="M79" s="15" t="str">
        <f t="shared" si="7"/>
        <v/>
      </c>
      <c r="O79" s="36"/>
      <c r="P79" s="36"/>
      <c r="Q79" s="36"/>
      <c r="R79" s="36"/>
      <c r="S79" s="36"/>
      <c r="T79" s="36"/>
      <c r="U79" s="36"/>
      <c r="V79" s="36"/>
      <c r="W79" s="36"/>
      <c r="X79" s="37"/>
      <c r="Y79" s="38" t="str">
        <f t="shared" si="9"/>
        <v/>
      </c>
      <c r="Z79" s="36"/>
      <c r="AA79" s="57"/>
      <c r="AB79" s="57"/>
      <c r="AC79" s="18"/>
      <c r="AD79" s="18"/>
      <c r="AE79" s="18"/>
      <c r="AF79" s="18"/>
      <c r="AG79" s="18"/>
      <c r="AH79" s="18"/>
      <c r="AI79" s="18"/>
      <c r="AJ79" s="18"/>
    </row>
    <row r="80" spans="1:36" ht="15.75" thickBot="1" x14ac:dyDescent="0.3">
      <c r="A80" s="15">
        <v>63</v>
      </c>
      <c r="B80" s="88"/>
      <c r="C80" s="125"/>
      <c r="D80" s="126">
        <v>1</v>
      </c>
      <c r="E80" s="86" t="e">
        <f t="shared" si="0"/>
        <v>#N/A</v>
      </c>
      <c r="F80" s="86" t="e">
        <f t="shared" si="1"/>
        <v>#N/A</v>
      </c>
      <c r="G80" s="86" t="e">
        <f t="shared" si="2"/>
        <v>#N/A</v>
      </c>
      <c r="H80" s="87" t="e">
        <f t="shared" si="3"/>
        <v>#N/A</v>
      </c>
      <c r="I80" s="86" t="e">
        <f t="shared" si="10"/>
        <v>#N/A</v>
      </c>
      <c r="J80" s="86" t="e">
        <f t="shared" si="8"/>
        <v>#N/A</v>
      </c>
      <c r="K80" s="86" t="e">
        <f t="shared" si="11"/>
        <v>#N/A</v>
      </c>
      <c r="L80" s="87" t="e">
        <f t="shared" si="12"/>
        <v>#N/A</v>
      </c>
      <c r="M80" s="15" t="str">
        <f t="shared" si="7"/>
        <v/>
      </c>
      <c r="N80" s="9"/>
      <c r="O80" s="36"/>
      <c r="P80" s="36"/>
      <c r="Q80" s="36"/>
      <c r="R80" s="36"/>
      <c r="S80" s="36"/>
      <c r="T80" s="36"/>
      <c r="U80" s="36"/>
      <c r="V80" s="36"/>
      <c r="W80" s="36"/>
      <c r="X80" s="37"/>
      <c r="Y80" s="38" t="str">
        <f t="shared" si="9"/>
        <v/>
      </c>
      <c r="Z80" s="36"/>
      <c r="AA80" s="57"/>
      <c r="AB80" s="57"/>
      <c r="AC80" s="18"/>
      <c r="AD80" s="18"/>
      <c r="AE80" s="18"/>
      <c r="AF80" s="18"/>
      <c r="AG80" s="18"/>
      <c r="AH80" s="18"/>
      <c r="AI80" s="18"/>
      <c r="AJ80" s="18"/>
    </row>
    <row r="81" spans="1:36" ht="15.75" thickBot="1" x14ac:dyDescent="0.3">
      <c r="A81" s="15">
        <v>64</v>
      </c>
      <c r="B81" s="88"/>
      <c r="C81" s="125"/>
      <c r="D81" s="126">
        <v>1</v>
      </c>
      <c r="E81" s="86" t="e">
        <f t="shared" si="0"/>
        <v>#N/A</v>
      </c>
      <c r="F81" s="86" t="e">
        <f t="shared" si="1"/>
        <v>#N/A</v>
      </c>
      <c r="G81" s="86" t="e">
        <f t="shared" si="2"/>
        <v>#N/A</v>
      </c>
      <c r="H81" s="87" t="e">
        <f t="shared" si="3"/>
        <v>#N/A</v>
      </c>
      <c r="I81" s="86" t="e">
        <f t="shared" si="10"/>
        <v>#N/A</v>
      </c>
      <c r="J81" s="86" t="e">
        <f t="shared" si="8"/>
        <v>#N/A</v>
      </c>
      <c r="K81" s="86" t="e">
        <f t="shared" si="11"/>
        <v>#N/A</v>
      </c>
      <c r="L81" s="87" t="e">
        <f t="shared" si="12"/>
        <v>#N/A</v>
      </c>
      <c r="M81" s="15" t="str">
        <f t="shared" si="7"/>
        <v/>
      </c>
      <c r="N81" s="9" t="s">
        <v>319</v>
      </c>
      <c r="O81" s="36"/>
      <c r="P81" s="36"/>
      <c r="Q81" s="36"/>
      <c r="R81" s="36"/>
      <c r="S81" s="36"/>
      <c r="T81" s="36"/>
      <c r="U81" s="36"/>
      <c r="V81" s="36"/>
      <c r="W81" s="36"/>
      <c r="X81" s="37"/>
      <c r="Y81" s="38" t="str">
        <f t="shared" si="9"/>
        <v/>
      </c>
      <c r="Z81" s="36"/>
      <c r="AA81" s="57"/>
      <c r="AB81" s="57"/>
      <c r="AC81" s="18"/>
      <c r="AD81" s="18"/>
      <c r="AE81" s="18"/>
      <c r="AF81" s="18"/>
      <c r="AG81" s="18"/>
      <c r="AH81" s="18"/>
      <c r="AI81" s="18"/>
      <c r="AJ81" s="18"/>
    </row>
    <row r="82" spans="1:36" ht="15.75" thickBot="1" x14ac:dyDescent="0.3">
      <c r="A82" s="15">
        <v>65</v>
      </c>
      <c r="B82" s="88"/>
      <c r="C82" s="125"/>
      <c r="D82" s="126">
        <v>1</v>
      </c>
      <c r="E82" s="86" t="e">
        <f t="shared" si="0"/>
        <v>#N/A</v>
      </c>
      <c r="F82" s="86" t="e">
        <f t="shared" si="1"/>
        <v>#N/A</v>
      </c>
      <c r="G82" s="86" t="e">
        <f t="shared" si="2"/>
        <v>#N/A</v>
      </c>
      <c r="H82" s="87" t="e">
        <f t="shared" si="3"/>
        <v>#N/A</v>
      </c>
      <c r="I82" s="86" t="e">
        <f t="shared" si="10"/>
        <v>#N/A</v>
      </c>
      <c r="J82" s="86" t="e">
        <f t="shared" si="8"/>
        <v>#N/A</v>
      </c>
      <c r="K82" s="86" t="e">
        <f t="shared" si="11"/>
        <v>#N/A</v>
      </c>
      <c r="L82" s="87" t="e">
        <f t="shared" si="12"/>
        <v>#N/A</v>
      </c>
      <c r="M82" s="15" t="str">
        <f t="shared" si="7"/>
        <v/>
      </c>
      <c r="N82" s="9" t="s">
        <v>0</v>
      </c>
      <c r="O82" s="36"/>
      <c r="P82" s="36"/>
      <c r="Q82" s="36"/>
      <c r="R82" s="36"/>
      <c r="S82" s="36"/>
      <c r="T82" s="36"/>
      <c r="U82" s="36"/>
      <c r="V82" s="36"/>
      <c r="W82" s="36"/>
      <c r="X82" s="37"/>
      <c r="Y82" s="38" t="str">
        <f t="shared" si="9"/>
        <v/>
      </c>
      <c r="Z82" s="36"/>
      <c r="AA82" s="57"/>
      <c r="AB82" s="57"/>
      <c r="AC82" s="18"/>
      <c r="AD82" s="18"/>
      <c r="AE82" s="18"/>
      <c r="AF82" s="18"/>
      <c r="AG82" s="18"/>
      <c r="AH82" s="18"/>
      <c r="AI82" s="18"/>
      <c r="AJ82" s="18"/>
    </row>
    <row r="83" spans="1:36" ht="15.75" thickBot="1" x14ac:dyDescent="0.3">
      <c r="A83" s="15">
        <v>66</v>
      </c>
      <c r="B83" s="88"/>
      <c r="C83" s="125"/>
      <c r="D83" s="126">
        <v>1</v>
      </c>
      <c r="E83" s="86" t="e">
        <f t="shared" ref="E83:E117" si="13">IF(AND(ISNUMBER(C83),ISNUMBER(D83),D83&gt;0,ISNUMBER($E$13),$E$13&gt;0),$E$13*C83/D83,NA())</f>
        <v>#N/A</v>
      </c>
      <c r="F83" s="86" t="e">
        <f t="shared" ref="F83:F117" si="14">IF(ISNUMBER(E83),$E$13*$E$10,NA())</f>
        <v>#N/A</v>
      </c>
      <c r="G83" s="86" t="e">
        <f t="shared" ref="G83:G117" si="15">IF(ISNUMBER(E83),$E$13*($E$10-3*$E$12*SQRT(1/D83)),NA())</f>
        <v>#N/A</v>
      </c>
      <c r="H83" s="87" t="e">
        <f t="shared" ref="H83:H117" si="16">IF(ISNUMBER(E83),$E$13*($E$10+3*$E$12*SQRT(1/D83)),NA())</f>
        <v>#N/A</v>
      </c>
      <c r="I83" s="86" t="e">
        <f t="shared" ref="I83:I117" si="17">IF(AND(ISNUMBER(E82),ISNUMBER(E83)),Y83,NA())</f>
        <v>#N/A</v>
      </c>
      <c r="J83" s="86" t="e">
        <f t="shared" si="8"/>
        <v>#N/A</v>
      </c>
      <c r="K83" s="86" t="e">
        <f t="shared" ref="K83:K117" si="18">IF(AND(ISNUMBER(I83),$P$64&lt;&gt;"Exact - No LCL"),IF($P$64="3 SD",MAX(0,(1-3*SQRT(PI()/2-1))*$E$12),(-NORMINV((1-NORMDIST(-3,0,1,TRUE))/2,0,1)*SQRT(PI()/2))*$E$12),NA())</f>
        <v>#N/A</v>
      </c>
      <c r="L83" s="87" t="e">
        <f t="shared" ref="L83:L117" si="19">IF(ISNUMBER(I83),IF($P$64="3 SD",(1+3*SQRT(PI()/2-1))*$E$12,(-NORMINV((1-NORMDIST(3,0,1,TRUE))/2,0,1)*SQRT(PI()/2))*$E$12),NA())</f>
        <v>#N/A</v>
      </c>
      <c r="M83" s="15" t="str">
        <f t="shared" ref="M83:M117" si="20">IF(ISNUMBER(E83),A83,"")</f>
        <v/>
      </c>
      <c r="N83" s="5"/>
      <c r="O83" s="36"/>
      <c r="P83" s="36"/>
      <c r="Q83" s="36"/>
      <c r="R83" s="36"/>
      <c r="S83" s="36"/>
      <c r="T83" s="36"/>
      <c r="U83" s="36"/>
      <c r="V83" s="36"/>
      <c r="W83" s="36"/>
      <c r="X83" s="37"/>
      <c r="Y83" s="38" t="str">
        <f t="shared" si="9"/>
        <v/>
      </c>
      <c r="Z83" s="36"/>
      <c r="AA83" s="57"/>
      <c r="AB83" s="57"/>
      <c r="AC83" s="18"/>
      <c r="AD83" s="18"/>
      <c r="AE83" s="18"/>
      <c r="AF83" s="18"/>
      <c r="AG83" s="18"/>
      <c r="AH83" s="18"/>
      <c r="AI83" s="18"/>
      <c r="AJ83" s="18"/>
    </row>
    <row r="84" spans="1:36" ht="15.75" thickBot="1" x14ac:dyDescent="0.3">
      <c r="A84" s="15">
        <v>67</v>
      </c>
      <c r="B84" s="88"/>
      <c r="C84" s="125"/>
      <c r="D84" s="126">
        <v>1</v>
      </c>
      <c r="E84" s="86" t="e">
        <f t="shared" si="13"/>
        <v>#N/A</v>
      </c>
      <c r="F84" s="86" t="e">
        <f t="shared" si="14"/>
        <v>#N/A</v>
      </c>
      <c r="G84" s="86" t="e">
        <f t="shared" si="15"/>
        <v>#N/A</v>
      </c>
      <c r="H84" s="87" t="e">
        <f t="shared" si="16"/>
        <v>#N/A</v>
      </c>
      <c r="I84" s="86" t="e">
        <f t="shared" si="17"/>
        <v>#N/A</v>
      </c>
      <c r="J84" s="86" t="e">
        <f t="shared" ref="J84:J117" si="21">IF(ISNUMBER(I84),$E$12,NA())</f>
        <v>#N/A</v>
      </c>
      <c r="K84" s="86" t="e">
        <f t="shared" si="18"/>
        <v>#N/A</v>
      </c>
      <c r="L84" s="87" t="e">
        <f t="shared" si="19"/>
        <v>#N/A</v>
      </c>
      <c r="M84" s="15" t="str">
        <f t="shared" si="20"/>
        <v/>
      </c>
      <c r="N84" s="36"/>
      <c r="O84" s="36"/>
      <c r="P84" s="36"/>
      <c r="Q84" s="36"/>
      <c r="R84" s="36"/>
      <c r="S84" s="36"/>
      <c r="T84" s="36"/>
      <c r="U84" s="36"/>
      <c r="V84" s="36"/>
      <c r="W84" s="36"/>
      <c r="X84" s="37"/>
      <c r="Y84" s="38" t="str">
        <f t="shared" ref="Y84:Y117" si="22">IF(AND(ISNUMBER(C83),ISNUMBER(D83),D83&gt;0,ISNUMBER(C84),ISNUMBER(D84),D84&gt;0),SQRT(PI()/2)*ABS(C84/D84-C83/D83)/SQRT(1/D83+1/D84),"")</f>
        <v/>
      </c>
      <c r="Z84" s="36"/>
      <c r="AA84" s="57"/>
      <c r="AB84" s="57"/>
      <c r="AC84" s="18"/>
      <c r="AD84" s="18"/>
      <c r="AE84" s="18"/>
      <c r="AF84" s="18"/>
      <c r="AG84" s="18"/>
      <c r="AH84" s="18"/>
      <c r="AI84" s="18"/>
      <c r="AJ84" s="18"/>
    </row>
    <row r="85" spans="1:36" ht="15.75" thickBot="1" x14ac:dyDescent="0.3">
      <c r="A85" s="15">
        <v>68</v>
      </c>
      <c r="B85" s="88"/>
      <c r="C85" s="125"/>
      <c r="D85" s="126">
        <v>1</v>
      </c>
      <c r="E85" s="86" t="e">
        <f t="shared" si="13"/>
        <v>#N/A</v>
      </c>
      <c r="F85" s="86" t="e">
        <f t="shared" si="14"/>
        <v>#N/A</v>
      </c>
      <c r="G85" s="86" t="e">
        <f t="shared" si="15"/>
        <v>#N/A</v>
      </c>
      <c r="H85" s="87" t="e">
        <f t="shared" si="16"/>
        <v>#N/A</v>
      </c>
      <c r="I85" s="86" t="e">
        <f t="shared" si="17"/>
        <v>#N/A</v>
      </c>
      <c r="J85" s="86" t="e">
        <f t="shared" si="21"/>
        <v>#N/A</v>
      </c>
      <c r="K85" s="86" t="e">
        <f t="shared" si="18"/>
        <v>#N/A</v>
      </c>
      <c r="L85" s="87" t="e">
        <f t="shared" si="19"/>
        <v>#N/A</v>
      </c>
      <c r="M85" s="15" t="str">
        <f t="shared" si="20"/>
        <v/>
      </c>
      <c r="N85" s="71"/>
      <c r="O85" s="36"/>
      <c r="P85" s="36"/>
      <c r="Q85" s="36"/>
      <c r="R85" s="36"/>
      <c r="S85" s="36"/>
      <c r="T85" s="36"/>
      <c r="U85" s="36"/>
      <c r="V85" s="36"/>
      <c r="W85" s="36"/>
      <c r="X85" s="37"/>
      <c r="Y85" s="38" t="str">
        <f t="shared" si="22"/>
        <v/>
      </c>
      <c r="Z85" s="36"/>
      <c r="AA85" s="57"/>
      <c r="AB85" s="57"/>
      <c r="AC85" s="18"/>
      <c r="AD85" s="18"/>
      <c r="AE85" s="18"/>
      <c r="AF85" s="18"/>
      <c r="AG85" s="18"/>
      <c r="AH85" s="18"/>
      <c r="AI85" s="18"/>
      <c r="AJ85" s="18"/>
    </row>
    <row r="86" spans="1:36" ht="15.75" thickBot="1" x14ac:dyDescent="0.3">
      <c r="A86" s="15">
        <v>69</v>
      </c>
      <c r="B86" s="88"/>
      <c r="C86" s="125"/>
      <c r="D86" s="126">
        <v>1</v>
      </c>
      <c r="E86" s="86" t="e">
        <f t="shared" si="13"/>
        <v>#N/A</v>
      </c>
      <c r="F86" s="86" t="e">
        <f t="shared" si="14"/>
        <v>#N/A</v>
      </c>
      <c r="G86" s="86" t="e">
        <f t="shared" si="15"/>
        <v>#N/A</v>
      </c>
      <c r="H86" s="87" t="e">
        <f t="shared" si="16"/>
        <v>#N/A</v>
      </c>
      <c r="I86" s="86" t="e">
        <f t="shared" si="17"/>
        <v>#N/A</v>
      </c>
      <c r="J86" s="86" t="e">
        <f t="shared" si="21"/>
        <v>#N/A</v>
      </c>
      <c r="K86" s="86" t="e">
        <f t="shared" si="18"/>
        <v>#N/A</v>
      </c>
      <c r="L86" s="87" t="e">
        <f t="shared" si="19"/>
        <v>#N/A</v>
      </c>
      <c r="M86" s="15" t="str">
        <f t="shared" si="20"/>
        <v/>
      </c>
      <c r="N86" s="71"/>
      <c r="O86" s="36"/>
      <c r="P86" s="36"/>
      <c r="Q86" s="36"/>
      <c r="R86" s="36"/>
      <c r="S86" s="36"/>
      <c r="T86" s="36"/>
      <c r="U86" s="36"/>
      <c r="V86" s="36"/>
      <c r="W86" s="36"/>
      <c r="X86" s="37"/>
      <c r="Y86" s="38" t="str">
        <f t="shared" si="22"/>
        <v/>
      </c>
      <c r="Z86" s="36"/>
      <c r="AA86" s="57"/>
      <c r="AB86" s="57"/>
      <c r="AC86" s="18"/>
      <c r="AD86" s="18"/>
      <c r="AE86" s="18"/>
      <c r="AF86" s="18"/>
      <c r="AG86" s="18"/>
      <c r="AH86" s="18"/>
      <c r="AI86" s="18"/>
      <c r="AJ86" s="18"/>
    </row>
    <row r="87" spans="1:36" ht="15.75" thickBot="1" x14ac:dyDescent="0.3">
      <c r="A87" s="15">
        <v>70</v>
      </c>
      <c r="B87" s="88"/>
      <c r="C87" s="125"/>
      <c r="D87" s="126">
        <v>1</v>
      </c>
      <c r="E87" s="86" t="e">
        <f t="shared" si="13"/>
        <v>#N/A</v>
      </c>
      <c r="F87" s="86" t="e">
        <f t="shared" si="14"/>
        <v>#N/A</v>
      </c>
      <c r="G87" s="86" t="e">
        <f t="shared" si="15"/>
        <v>#N/A</v>
      </c>
      <c r="H87" s="87" t="e">
        <f t="shared" si="16"/>
        <v>#N/A</v>
      </c>
      <c r="I87" s="86" t="e">
        <f t="shared" si="17"/>
        <v>#N/A</v>
      </c>
      <c r="J87" s="86" t="e">
        <f t="shared" si="21"/>
        <v>#N/A</v>
      </c>
      <c r="K87" s="86" t="e">
        <f t="shared" si="18"/>
        <v>#N/A</v>
      </c>
      <c r="L87" s="87" t="e">
        <f t="shared" si="19"/>
        <v>#N/A</v>
      </c>
      <c r="M87" s="15" t="str">
        <f t="shared" si="20"/>
        <v/>
      </c>
      <c r="N87" s="71"/>
      <c r="O87" s="36"/>
      <c r="P87" s="36"/>
      <c r="Q87" s="36"/>
      <c r="R87" s="36"/>
      <c r="S87" s="36"/>
      <c r="T87" s="36"/>
      <c r="U87" s="36"/>
      <c r="V87" s="36"/>
      <c r="W87" s="36"/>
      <c r="X87" s="37"/>
      <c r="Y87" s="38" t="str">
        <f t="shared" si="22"/>
        <v/>
      </c>
      <c r="Z87" s="36"/>
      <c r="AA87" s="57"/>
      <c r="AB87" s="57"/>
      <c r="AC87" s="18"/>
      <c r="AD87" s="18"/>
      <c r="AE87" s="18"/>
      <c r="AF87" s="18"/>
      <c r="AG87" s="18"/>
      <c r="AH87" s="18"/>
      <c r="AI87" s="18"/>
      <c r="AJ87" s="18"/>
    </row>
    <row r="88" spans="1:36" ht="15.75" thickBot="1" x14ac:dyDescent="0.3">
      <c r="A88" s="15">
        <v>71</v>
      </c>
      <c r="B88" s="88"/>
      <c r="C88" s="125"/>
      <c r="D88" s="126">
        <v>1</v>
      </c>
      <c r="E88" s="86" t="e">
        <f t="shared" si="13"/>
        <v>#N/A</v>
      </c>
      <c r="F88" s="86" t="e">
        <f t="shared" si="14"/>
        <v>#N/A</v>
      </c>
      <c r="G88" s="86" t="e">
        <f t="shared" si="15"/>
        <v>#N/A</v>
      </c>
      <c r="H88" s="87" t="e">
        <f t="shared" si="16"/>
        <v>#N/A</v>
      </c>
      <c r="I88" s="86" t="e">
        <f t="shared" si="17"/>
        <v>#N/A</v>
      </c>
      <c r="J88" s="86" t="e">
        <f t="shared" si="21"/>
        <v>#N/A</v>
      </c>
      <c r="K88" s="86" t="e">
        <f t="shared" si="18"/>
        <v>#N/A</v>
      </c>
      <c r="L88" s="87" t="e">
        <f t="shared" si="19"/>
        <v>#N/A</v>
      </c>
      <c r="M88" s="15" t="str">
        <f t="shared" si="20"/>
        <v/>
      </c>
      <c r="N88" s="71"/>
      <c r="O88" s="36"/>
      <c r="P88" s="36"/>
      <c r="Q88" s="36"/>
      <c r="R88" s="36"/>
      <c r="S88" s="36"/>
      <c r="T88" s="36"/>
      <c r="U88" s="36"/>
      <c r="V88" s="36"/>
      <c r="W88" s="36"/>
      <c r="X88" s="37"/>
      <c r="Y88" s="38" t="str">
        <f t="shared" si="22"/>
        <v/>
      </c>
      <c r="Z88" s="36"/>
      <c r="AA88" s="57"/>
      <c r="AB88" s="57"/>
      <c r="AC88" s="18"/>
      <c r="AD88" s="18"/>
      <c r="AE88" s="18"/>
      <c r="AF88" s="18"/>
      <c r="AG88" s="18"/>
      <c r="AH88" s="18"/>
      <c r="AI88" s="18"/>
      <c r="AJ88" s="18"/>
    </row>
    <row r="89" spans="1:36" ht="15.75" thickBot="1" x14ac:dyDescent="0.3">
      <c r="A89" s="15">
        <v>72</v>
      </c>
      <c r="B89" s="88"/>
      <c r="C89" s="125"/>
      <c r="D89" s="126">
        <v>1</v>
      </c>
      <c r="E89" s="86" t="e">
        <f t="shared" si="13"/>
        <v>#N/A</v>
      </c>
      <c r="F89" s="86" t="e">
        <f t="shared" si="14"/>
        <v>#N/A</v>
      </c>
      <c r="G89" s="86" t="e">
        <f t="shared" si="15"/>
        <v>#N/A</v>
      </c>
      <c r="H89" s="87" t="e">
        <f t="shared" si="16"/>
        <v>#N/A</v>
      </c>
      <c r="I89" s="86" t="e">
        <f t="shared" si="17"/>
        <v>#N/A</v>
      </c>
      <c r="J89" s="86" t="e">
        <f t="shared" si="21"/>
        <v>#N/A</v>
      </c>
      <c r="K89" s="86" t="e">
        <f t="shared" si="18"/>
        <v>#N/A</v>
      </c>
      <c r="L89" s="87" t="e">
        <f t="shared" si="19"/>
        <v>#N/A</v>
      </c>
      <c r="M89" s="15" t="str">
        <f t="shared" si="20"/>
        <v/>
      </c>
      <c r="N89" s="71"/>
      <c r="O89" s="36"/>
      <c r="P89" s="36"/>
      <c r="Q89" s="36"/>
      <c r="R89" s="36"/>
      <c r="S89" s="36"/>
      <c r="T89" s="36"/>
      <c r="U89" s="36"/>
      <c r="V89" s="36"/>
      <c r="W89" s="36"/>
      <c r="X89" s="37"/>
      <c r="Y89" s="38" t="str">
        <f t="shared" si="22"/>
        <v/>
      </c>
      <c r="Z89" s="36"/>
      <c r="AA89" s="57"/>
      <c r="AB89" s="57"/>
      <c r="AC89" s="18"/>
      <c r="AD89" s="18"/>
      <c r="AE89" s="18"/>
      <c r="AF89" s="18"/>
      <c r="AG89" s="18"/>
      <c r="AH89" s="18"/>
      <c r="AI89" s="18"/>
      <c r="AJ89" s="18"/>
    </row>
    <row r="90" spans="1:36" ht="15.75" thickBot="1" x14ac:dyDescent="0.3">
      <c r="A90" s="15">
        <v>73</v>
      </c>
      <c r="B90" s="88"/>
      <c r="C90" s="125"/>
      <c r="D90" s="126">
        <v>1</v>
      </c>
      <c r="E90" s="86" t="e">
        <f t="shared" si="13"/>
        <v>#N/A</v>
      </c>
      <c r="F90" s="86" t="e">
        <f t="shared" si="14"/>
        <v>#N/A</v>
      </c>
      <c r="G90" s="86" t="e">
        <f t="shared" si="15"/>
        <v>#N/A</v>
      </c>
      <c r="H90" s="87" t="e">
        <f t="shared" si="16"/>
        <v>#N/A</v>
      </c>
      <c r="I90" s="86" t="e">
        <f t="shared" si="17"/>
        <v>#N/A</v>
      </c>
      <c r="J90" s="86" t="e">
        <f t="shared" si="21"/>
        <v>#N/A</v>
      </c>
      <c r="K90" s="86" t="e">
        <f t="shared" si="18"/>
        <v>#N/A</v>
      </c>
      <c r="L90" s="87" t="e">
        <f t="shared" si="19"/>
        <v>#N/A</v>
      </c>
      <c r="M90" s="15" t="str">
        <f t="shared" si="20"/>
        <v/>
      </c>
      <c r="N90" s="118"/>
      <c r="O90" s="36"/>
      <c r="P90" s="36"/>
      <c r="Q90" s="36"/>
      <c r="R90" s="36"/>
      <c r="S90" s="36"/>
      <c r="T90" s="36"/>
      <c r="U90" s="36"/>
      <c r="V90" s="36"/>
      <c r="W90" s="36"/>
      <c r="X90" s="37"/>
      <c r="Y90" s="38" t="str">
        <f t="shared" si="22"/>
        <v/>
      </c>
      <c r="Z90" s="36"/>
      <c r="AA90" s="57"/>
      <c r="AB90" s="57"/>
      <c r="AC90" s="18"/>
      <c r="AD90" s="18"/>
      <c r="AE90" s="18"/>
      <c r="AF90" s="18"/>
      <c r="AG90" s="18"/>
      <c r="AH90" s="18"/>
      <c r="AI90" s="18"/>
      <c r="AJ90" s="18"/>
    </row>
    <row r="91" spans="1:36" ht="15.75" thickBot="1" x14ac:dyDescent="0.3">
      <c r="A91" s="15">
        <v>74</v>
      </c>
      <c r="B91" s="88"/>
      <c r="C91" s="125"/>
      <c r="D91" s="126">
        <v>1</v>
      </c>
      <c r="E91" s="86" t="e">
        <f t="shared" si="13"/>
        <v>#N/A</v>
      </c>
      <c r="F91" s="86" t="e">
        <f t="shared" si="14"/>
        <v>#N/A</v>
      </c>
      <c r="G91" s="86" t="e">
        <f t="shared" si="15"/>
        <v>#N/A</v>
      </c>
      <c r="H91" s="87" t="e">
        <f t="shared" si="16"/>
        <v>#N/A</v>
      </c>
      <c r="I91" s="86" t="e">
        <f t="shared" si="17"/>
        <v>#N/A</v>
      </c>
      <c r="J91" s="86" t="e">
        <f t="shared" si="21"/>
        <v>#N/A</v>
      </c>
      <c r="K91" s="86" t="e">
        <f t="shared" si="18"/>
        <v>#N/A</v>
      </c>
      <c r="L91" s="87" t="e">
        <f t="shared" si="19"/>
        <v>#N/A</v>
      </c>
      <c r="M91" s="15" t="str">
        <f t="shared" si="20"/>
        <v/>
      </c>
      <c r="N91" s="71"/>
      <c r="O91" s="36"/>
      <c r="P91" s="36"/>
      <c r="Q91" s="36"/>
      <c r="R91" s="36"/>
      <c r="S91" s="36"/>
      <c r="T91" s="36"/>
      <c r="U91" s="36"/>
      <c r="V91" s="36"/>
      <c r="W91" s="36"/>
      <c r="X91" s="37"/>
      <c r="Y91" s="38" t="str">
        <f t="shared" si="22"/>
        <v/>
      </c>
      <c r="Z91" s="36"/>
      <c r="AA91" s="57"/>
      <c r="AB91" s="57"/>
      <c r="AC91" s="18"/>
      <c r="AD91" s="18"/>
      <c r="AE91" s="18"/>
      <c r="AF91" s="18"/>
      <c r="AG91" s="18"/>
      <c r="AH91" s="18"/>
      <c r="AI91" s="18"/>
      <c r="AJ91" s="18"/>
    </row>
    <row r="92" spans="1:36" ht="15.75" thickBot="1" x14ac:dyDescent="0.3">
      <c r="A92" s="15">
        <v>75</v>
      </c>
      <c r="B92" s="88"/>
      <c r="C92" s="125"/>
      <c r="D92" s="126">
        <v>1</v>
      </c>
      <c r="E92" s="86" t="e">
        <f t="shared" si="13"/>
        <v>#N/A</v>
      </c>
      <c r="F92" s="86" t="e">
        <f t="shared" si="14"/>
        <v>#N/A</v>
      </c>
      <c r="G92" s="86" t="e">
        <f t="shared" si="15"/>
        <v>#N/A</v>
      </c>
      <c r="H92" s="87" t="e">
        <f t="shared" si="16"/>
        <v>#N/A</v>
      </c>
      <c r="I92" s="86" t="e">
        <f t="shared" si="17"/>
        <v>#N/A</v>
      </c>
      <c r="J92" s="86" t="e">
        <f t="shared" si="21"/>
        <v>#N/A</v>
      </c>
      <c r="K92" s="86" t="e">
        <f t="shared" si="18"/>
        <v>#N/A</v>
      </c>
      <c r="L92" s="87" t="e">
        <f t="shared" si="19"/>
        <v>#N/A</v>
      </c>
      <c r="M92" s="15" t="str">
        <f t="shared" si="20"/>
        <v/>
      </c>
      <c r="N92" s="71"/>
      <c r="O92" s="36"/>
      <c r="P92" s="36"/>
      <c r="Q92" s="36"/>
      <c r="R92" s="36"/>
      <c r="S92" s="36"/>
      <c r="T92" s="36"/>
      <c r="U92" s="36"/>
      <c r="V92" s="36"/>
      <c r="W92" s="36"/>
      <c r="X92" s="37"/>
      <c r="Y92" s="38" t="str">
        <f t="shared" si="22"/>
        <v/>
      </c>
      <c r="Z92" s="36"/>
      <c r="AA92" s="57"/>
      <c r="AB92" s="57"/>
      <c r="AC92" s="18"/>
      <c r="AD92" s="18"/>
      <c r="AE92" s="18"/>
      <c r="AF92" s="18"/>
      <c r="AG92" s="18"/>
      <c r="AH92" s="18"/>
      <c r="AI92" s="18"/>
      <c r="AJ92" s="18"/>
    </row>
    <row r="93" spans="1:36" ht="15.75" thickBot="1" x14ac:dyDescent="0.3">
      <c r="A93" s="15">
        <v>76</v>
      </c>
      <c r="B93" s="88"/>
      <c r="C93" s="125"/>
      <c r="D93" s="126">
        <v>1</v>
      </c>
      <c r="E93" s="86" t="e">
        <f t="shared" si="13"/>
        <v>#N/A</v>
      </c>
      <c r="F93" s="86" t="e">
        <f t="shared" si="14"/>
        <v>#N/A</v>
      </c>
      <c r="G93" s="86" t="e">
        <f t="shared" si="15"/>
        <v>#N/A</v>
      </c>
      <c r="H93" s="87" t="e">
        <f t="shared" si="16"/>
        <v>#N/A</v>
      </c>
      <c r="I93" s="86" t="e">
        <f t="shared" si="17"/>
        <v>#N/A</v>
      </c>
      <c r="J93" s="86" t="e">
        <f t="shared" si="21"/>
        <v>#N/A</v>
      </c>
      <c r="K93" s="86" t="e">
        <f t="shared" si="18"/>
        <v>#N/A</v>
      </c>
      <c r="L93" s="87" t="e">
        <f t="shared" si="19"/>
        <v>#N/A</v>
      </c>
      <c r="M93" s="15" t="str">
        <f t="shared" si="20"/>
        <v/>
      </c>
      <c r="N93" s="71"/>
      <c r="O93" s="36"/>
      <c r="P93" s="36"/>
      <c r="Q93" s="36"/>
      <c r="R93" s="36"/>
      <c r="S93" s="36"/>
      <c r="T93" s="36"/>
      <c r="U93" s="36"/>
      <c r="V93" s="36"/>
      <c r="W93" s="36"/>
      <c r="X93" s="37"/>
      <c r="Y93" s="38" t="str">
        <f t="shared" si="22"/>
        <v/>
      </c>
      <c r="Z93" s="36"/>
      <c r="AA93" s="57"/>
      <c r="AB93" s="57"/>
      <c r="AC93" s="18"/>
      <c r="AD93" s="18"/>
      <c r="AE93" s="18"/>
      <c r="AF93" s="18"/>
      <c r="AG93" s="18"/>
      <c r="AH93" s="18"/>
      <c r="AI93" s="18"/>
      <c r="AJ93" s="18"/>
    </row>
    <row r="94" spans="1:36" ht="15.75" thickBot="1" x14ac:dyDescent="0.3">
      <c r="A94" s="15">
        <v>77</v>
      </c>
      <c r="B94" s="88"/>
      <c r="C94" s="125"/>
      <c r="D94" s="126">
        <v>1</v>
      </c>
      <c r="E94" s="86" t="e">
        <f t="shared" si="13"/>
        <v>#N/A</v>
      </c>
      <c r="F94" s="86" t="e">
        <f t="shared" si="14"/>
        <v>#N/A</v>
      </c>
      <c r="G94" s="86" t="e">
        <f t="shared" si="15"/>
        <v>#N/A</v>
      </c>
      <c r="H94" s="87" t="e">
        <f t="shared" si="16"/>
        <v>#N/A</v>
      </c>
      <c r="I94" s="86" t="e">
        <f t="shared" si="17"/>
        <v>#N/A</v>
      </c>
      <c r="J94" s="86" t="e">
        <f t="shared" si="21"/>
        <v>#N/A</v>
      </c>
      <c r="K94" s="86" t="e">
        <f t="shared" si="18"/>
        <v>#N/A</v>
      </c>
      <c r="L94" s="87" t="e">
        <f t="shared" si="19"/>
        <v>#N/A</v>
      </c>
      <c r="M94" s="15" t="str">
        <f t="shared" si="20"/>
        <v/>
      </c>
      <c r="N94" s="71"/>
      <c r="O94" s="36"/>
      <c r="P94" s="36"/>
      <c r="Q94" s="36"/>
      <c r="R94" s="36"/>
      <c r="S94" s="36"/>
      <c r="T94" s="36"/>
      <c r="U94" s="36"/>
      <c r="V94" s="36"/>
      <c r="W94" s="36"/>
      <c r="X94" s="37"/>
      <c r="Y94" s="38" t="str">
        <f t="shared" si="22"/>
        <v/>
      </c>
      <c r="Z94" s="36"/>
      <c r="AA94" s="57"/>
      <c r="AB94" s="57"/>
      <c r="AC94" s="18"/>
      <c r="AD94" s="18"/>
      <c r="AE94" s="18"/>
      <c r="AF94" s="18"/>
      <c r="AG94" s="18"/>
      <c r="AH94" s="18"/>
      <c r="AI94" s="18"/>
      <c r="AJ94" s="18"/>
    </row>
    <row r="95" spans="1:36" ht="15.75" thickBot="1" x14ac:dyDescent="0.3">
      <c r="A95" s="15">
        <v>78</v>
      </c>
      <c r="B95" s="88"/>
      <c r="C95" s="125"/>
      <c r="D95" s="126">
        <v>1</v>
      </c>
      <c r="E95" s="86" t="e">
        <f t="shared" si="13"/>
        <v>#N/A</v>
      </c>
      <c r="F95" s="86" t="e">
        <f t="shared" si="14"/>
        <v>#N/A</v>
      </c>
      <c r="G95" s="86" t="e">
        <f t="shared" si="15"/>
        <v>#N/A</v>
      </c>
      <c r="H95" s="87" t="e">
        <f t="shared" si="16"/>
        <v>#N/A</v>
      </c>
      <c r="I95" s="86" t="e">
        <f t="shared" si="17"/>
        <v>#N/A</v>
      </c>
      <c r="J95" s="86" t="e">
        <f t="shared" si="21"/>
        <v>#N/A</v>
      </c>
      <c r="K95" s="86" t="e">
        <f t="shared" si="18"/>
        <v>#N/A</v>
      </c>
      <c r="L95" s="87" t="e">
        <f t="shared" si="19"/>
        <v>#N/A</v>
      </c>
      <c r="M95" s="15" t="str">
        <f t="shared" si="20"/>
        <v/>
      </c>
      <c r="N95" s="36"/>
      <c r="O95" s="36"/>
      <c r="P95" s="36"/>
      <c r="Q95" s="36"/>
      <c r="R95" s="36"/>
      <c r="S95" s="36"/>
      <c r="T95" s="36"/>
      <c r="U95" s="36"/>
      <c r="V95" s="36"/>
      <c r="W95" s="36"/>
      <c r="X95" s="37"/>
      <c r="Y95" s="38" t="str">
        <f t="shared" si="22"/>
        <v/>
      </c>
      <c r="Z95" s="36"/>
      <c r="AA95" s="57"/>
      <c r="AB95" s="57"/>
      <c r="AC95" s="18"/>
      <c r="AD95" s="18"/>
      <c r="AE95" s="18"/>
      <c r="AF95" s="18"/>
      <c r="AG95" s="18"/>
      <c r="AH95" s="18"/>
      <c r="AI95" s="18"/>
      <c r="AJ95" s="18"/>
    </row>
    <row r="96" spans="1:36" ht="15.75" thickBot="1" x14ac:dyDescent="0.3">
      <c r="A96" s="15">
        <v>79</v>
      </c>
      <c r="B96" s="88"/>
      <c r="C96" s="125"/>
      <c r="D96" s="126">
        <v>1</v>
      </c>
      <c r="E96" s="86" t="e">
        <f t="shared" si="13"/>
        <v>#N/A</v>
      </c>
      <c r="F96" s="86" t="e">
        <f t="shared" si="14"/>
        <v>#N/A</v>
      </c>
      <c r="G96" s="86" t="e">
        <f t="shared" si="15"/>
        <v>#N/A</v>
      </c>
      <c r="H96" s="87" t="e">
        <f t="shared" si="16"/>
        <v>#N/A</v>
      </c>
      <c r="I96" s="86" t="e">
        <f t="shared" si="17"/>
        <v>#N/A</v>
      </c>
      <c r="J96" s="86" t="e">
        <f t="shared" si="21"/>
        <v>#N/A</v>
      </c>
      <c r="K96" s="86" t="e">
        <f t="shared" si="18"/>
        <v>#N/A</v>
      </c>
      <c r="L96" s="87" t="e">
        <f t="shared" si="19"/>
        <v>#N/A</v>
      </c>
      <c r="M96" s="15" t="str">
        <f t="shared" si="20"/>
        <v/>
      </c>
      <c r="N96" s="36"/>
      <c r="O96" s="36"/>
      <c r="P96" s="36"/>
      <c r="Q96" s="36"/>
      <c r="R96" s="36"/>
      <c r="S96" s="36"/>
      <c r="T96" s="36"/>
      <c r="U96" s="36"/>
      <c r="V96" s="36"/>
      <c r="W96" s="36"/>
      <c r="X96" s="37"/>
      <c r="Y96" s="38" t="str">
        <f t="shared" si="22"/>
        <v/>
      </c>
      <c r="Z96" s="36"/>
      <c r="AA96" s="57"/>
      <c r="AB96" s="57"/>
      <c r="AC96" s="18"/>
      <c r="AD96" s="18"/>
      <c r="AE96" s="18"/>
      <c r="AF96" s="18"/>
      <c r="AG96" s="18"/>
      <c r="AH96" s="18"/>
      <c r="AI96" s="18"/>
      <c r="AJ96" s="18"/>
    </row>
    <row r="97" spans="1:36" ht="15.75" thickBot="1" x14ac:dyDescent="0.3">
      <c r="A97" s="15">
        <v>80</v>
      </c>
      <c r="B97" s="88"/>
      <c r="C97" s="125"/>
      <c r="D97" s="126">
        <v>1</v>
      </c>
      <c r="E97" s="86" t="e">
        <f t="shared" si="13"/>
        <v>#N/A</v>
      </c>
      <c r="F97" s="86" t="e">
        <f t="shared" si="14"/>
        <v>#N/A</v>
      </c>
      <c r="G97" s="86" t="e">
        <f t="shared" si="15"/>
        <v>#N/A</v>
      </c>
      <c r="H97" s="87" t="e">
        <f t="shared" si="16"/>
        <v>#N/A</v>
      </c>
      <c r="I97" s="86" t="e">
        <f t="shared" si="17"/>
        <v>#N/A</v>
      </c>
      <c r="J97" s="86" t="e">
        <f t="shared" si="21"/>
        <v>#N/A</v>
      </c>
      <c r="K97" s="86" t="e">
        <f t="shared" si="18"/>
        <v>#N/A</v>
      </c>
      <c r="L97" s="87" t="e">
        <f t="shared" si="19"/>
        <v>#N/A</v>
      </c>
      <c r="M97" s="15" t="str">
        <f t="shared" si="20"/>
        <v/>
      </c>
      <c r="N97" s="36"/>
      <c r="O97" s="36"/>
      <c r="P97" s="36"/>
      <c r="Q97" s="36"/>
      <c r="R97" s="36"/>
      <c r="S97" s="36"/>
      <c r="T97" s="36"/>
      <c r="U97" s="36"/>
      <c r="V97" s="36"/>
      <c r="W97" s="36"/>
      <c r="X97" s="37"/>
      <c r="Y97" s="38" t="str">
        <f t="shared" si="22"/>
        <v/>
      </c>
      <c r="Z97" s="36"/>
      <c r="AA97" s="57"/>
      <c r="AB97" s="57"/>
      <c r="AC97" s="18"/>
      <c r="AD97" s="18"/>
      <c r="AE97" s="18"/>
      <c r="AF97" s="18"/>
      <c r="AG97" s="18"/>
      <c r="AH97" s="18"/>
      <c r="AI97" s="18"/>
      <c r="AJ97" s="18"/>
    </row>
    <row r="98" spans="1:36" ht="15.75" thickBot="1" x14ac:dyDescent="0.3">
      <c r="A98" s="15">
        <v>81</v>
      </c>
      <c r="B98" s="88"/>
      <c r="C98" s="125"/>
      <c r="D98" s="126">
        <v>1</v>
      </c>
      <c r="E98" s="86" t="e">
        <f t="shared" si="13"/>
        <v>#N/A</v>
      </c>
      <c r="F98" s="86" t="e">
        <f t="shared" si="14"/>
        <v>#N/A</v>
      </c>
      <c r="G98" s="86" t="e">
        <f t="shared" si="15"/>
        <v>#N/A</v>
      </c>
      <c r="H98" s="87" t="e">
        <f t="shared" si="16"/>
        <v>#N/A</v>
      </c>
      <c r="I98" s="86" t="e">
        <f t="shared" si="17"/>
        <v>#N/A</v>
      </c>
      <c r="J98" s="86" t="e">
        <f t="shared" si="21"/>
        <v>#N/A</v>
      </c>
      <c r="K98" s="86" t="e">
        <f t="shared" si="18"/>
        <v>#N/A</v>
      </c>
      <c r="L98" s="87" t="e">
        <f t="shared" si="19"/>
        <v>#N/A</v>
      </c>
      <c r="M98" s="15" t="str">
        <f t="shared" si="20"/>
        <v/>
      </c>
      <c r="N98" s="36"/>
      <c r="O98" s="36"/>
      <c r="P98" s="36"/>
      <c r="Q98" s="36"/>
      <c r="R98" s="36"/>
      <c r="S98" s="36"/>
      <c r="T98" s="36"/>
      <c r="U98" s="36"/>
      <c r="V98" s="36"/>
      <c r="W98" s="36"/>
      <c r="X98" s="37"/>
      <c r="Y98" s="38" t="str">
        <f t="shared" si="22"/>
        <v/>
      </c>
      <c r="Z98" s="36"/>
      <c r="AA98" s="57"/>
      <c r="AB98" s="57"/>
      <c r="AC98" s="18"/>
      <c r="AD98" s="18"/>
      <c r="AE98" s="18"/>
      <c r="AF98" s="18"/>
      <c r="AG98" s="18"/>
      <c r="AH98" s="18"/>
      <c r="AI98" s="18"/>
      <c r="AJ98" s="18"/>
    </row>
    <row r="99" spans="1:36" ht="15.75" thickBot="1" x14ac:dyDescent="0.3">
      <c r="A99" s="15">
        <v>82</v>
      </c>
      <c r="B99" s="88"/>
      <c r="C99" s="125"/>
      <c r="D99" s="126">
        <v>1</v>
      </c>
      <c r="E99" s="86" t="e">
        <f t="shared" si="13"/>
        <v>#N/A</v>
      </c>
      <c r="F99" s="86" t="e">
        <f t="shared" si="14"/>
        <v>#N/A</v>
      </c>
      <c r="G99" s="86" t="e">
        <f t="shared" si="15"/>
        <v>#N/A</v>
      </c>
      <c r="H99" s="87" t="e">
        <f t="shared" si="16"/>
        <v>#N/A</v>
      </c>
      <c r="I99" s="86" t="e">
        <f t="shared" si="17"/>
        <v>#N/A</v>
      </c>
      <c r="J99" s="86" t="e">
        <f t="shared" si="21"/>
        <v>#N/A</v>
      </c>
      <c r="K99" s="86" t="e">
        <f t="shared" si="18"/>
        <v>#N/A</v>
      </c>
      <c r="L99" s="87" t="e">
        <f t="shared" si="19"/>
        <v>#N/A</v>
      </c>
      <c r="M99" s="15" t="str">
        <f t="shared" si="20"/>
        <v/>
      </c>
      <c r="N99" s="36"/>
      <c r="O99" s="36"/>
      <c r="P99" s="36"/>
      <c r="Q99" s="36"/>
      <c r="R99" s="36"/>
      <c r="S99" s="36"/>
      <c r="T99" s="36"/>
      <c r="U99" s="36"/>
      <c r="V99" s="36"/>
      <c r="W99" s="36"/>
      <c r="X99" s="37"/>
      <c r="Y99" s="38" t="str">
        <f t="shared" si="22"/>
        <v/>
      </c>
      <c r="Z99" s="36"/>
      <c r="AA99" s="57"/>
      <c r="AB99" s="57"/>
      <c r="AC99" s="18"/>
      <c r="AD99" s="18"/>
      <c r="AE99" s="18"/>
      <c r="AF99" s="18"/>
      <c r="AG99" s="18"/>
      <c r="AH99" s="18"/>
      <c r="AI99" s="18"/>
      <c r="AJ99" s="18"/>
    </row>
    <row r="100" spans="1:36" ht="15.75" thickBot="1" x14ac:dyDescent="0.3">
      <c r="A100" s="15">
        <v>83</v>
      </c>
      <c r="B100" s="88"/>
      <c r="C100" s="125"/>
      <c r="D100" s="126">
        <v>1</v>
      </c>
      <c r="E100" s="86" t="e">
        <f t="shared" si="13"/>
        <v>#N/A</v>
      </c>
      <c r="F100" s="86" t="e">
        <f t="shared" si="14"/>
        <v>#N/A</v>
      </c>
      <c r="G100" s="86" t="e">
        <f t="shared" si="15"/>
        <v>#N/A</v>
      </c>
      <c r="H100" s="87" t="e">
        <f t="shared" si="16"/>
        <v>#N/A</v>
      </c>
      <c r="I100" s="86" t="e">
        <f t="shared" si="17"/>
        <v>#N/A</v>
      </c>
      <c r="J100" s="86" t="e">
        <f t="shared" si="21"/>
        <v>#N/A</v>
      </c>
      <c r="K100" s="86" t="e">
        <f t="shared" si="18"/>
        <v>#N/A</v>
      </c>
      <c r="L100" s="87" t="e">
        <f t="shared" si="19"/>
        <v>#N/A</v>
      </c>
      <c r="M100" s="15" t="str">
        <f t="shared" si="20"/>
        <v/>
      </c>
      <c r="N100" s="36"/>
      <c r="O100" s="36"/>
      <c r="P100" s="36"/>
      <c r="Q100" s="36"/>
      <c r="R100" s="36"/>
      <c r="S100" s="36"/>
      <c r="T100" s="36"/>
      <c r="U100" s="36"/>
      <c r="V100" s="36"/>
      <c r="W100" s="36"/>
      <c r="X100" s="37"/>
      <c r="Y100" s="38" t="str">
        <f t="shared" si="22"/>
        <v/>
      </c>
      <c r="Z100" s="36"/>
      <c r="AA100" s="57"/>
      <c r="AB100" s="57"/>
      <c r="AC100" s="18"/>
      <c r="AD100" s="18"/>
      <c r="AE100" s="18"/>
      <c r="AF100" s="18"/>
      <c r="AG100" s="18"/>
      <c r="AH100" s="18"/>
      <c r="AI100" s="18"/>
      <c r="AJ100" s="18"/>
    </row>
    <row r="101" spans="1:36" ht="15.75" thickBot="1" x14ac:dyDescent="0.3">
      <c r="A101" s="15">
        <v>84</v>
      </c>
      <c r="B101" s="88"/>
      <c r="C101" s="125"/>
      <c r="D101" s="126">
        <v>1</v>
      </c>
      <c r="E101" s="86" t="e">
        <f t="shared" si="13"/>
        <v>#N/A</v>
      </c>
      <c r="F101" s="86" t="e">
        <f t="shared" si="14"/>
        <v>#N/A</v>
      </c>
      <c r="G101" s="86" t="e">
        <f t="shared" si="15"/>
        <v>#N/A</v>
      </c>
      <c r="H101" s="87" t="e">
        <f t="shared" si="16"/>
        <v>#N/A</v>
      </c>
      <c r="I101" s="86" t="e">
        <f t="shared" si="17"/>
        <v>#N/A</v>
      </c>
      <c r="J101" s="86" t="e">
        <f t="shared" si="21"/>
        <v>#N/A</v>
      </c>
      <c r="K101" s="86" t="e">
        <f t="shared" si="18"/>
        <v>#N/A</v>
      </c>
      <c r="L101" s="87" t="e">
        <f t="shared" si="19"/>
        <v>#N/A</v>
      </c>
      <c r="M101" s="15" t="str">
        <f t="shared" si="20"/>
        <v/>
      </c>
      <c r="N101" s="36"/>
      <c r="O101" s="36"/>
      <c r="P101" s="36"/>
      <c r="Q101" s="36"/>
      <c r="R101" s="36"/>
      <c r="S101" s="36"/>
      <c r="T101" s="36"/>
      <c r="U101" s="36"/>
      <c r="V101" s="36"/>
      <c r="W101" s="36"/>
      <c r="X101" s="37"/>
      <c r="Y101" s="38" t="str">
        <f t="shared" si="22"/>
        <v/>
      </c>
      <c r="Z101" s="36"/>
      <c r="AA101" s="57"/>
      <c r="AB101" s="57"/>
      <c r="AC101" s="18"/>
      <c r="AD101" s="18"/>
      <c r="AE101" s="18"/>
      <c r="AF101" s="18"/>
      <c r="AG101" s="18"/>
      <c r="AH101" s="18"/>
      <c r="AI101" s="18"/>
      <c r="AJ101" s="18"/>
    </row>
    <row r="102" spans="1:36" ht="15.75" thickBot="1" x14ac:dyDescent="0.3">
      <c r="A102" s="15">
        <v>85</v>
      </c>
      <c r="B102" s="88"/>
      <c r="C102" s="125"/>
      <c r="D102" s="126">
        <v>1</v>
      </c>
      <c r="E102" s="86" t="e">
        <f t="shared" si="13"/>
        <v>#N/A</v>
      </c>
      <c r="F102" s="86" t="e">
        <f t="shared" si="14"/>
        <v>#N/A</v>
      </c>
      <c r="G102" s="86" t="e">
        <f t="shared" si="15"/>
        <v>#N/A</v>
      </c>
      <c r="H102" s="87" t="e">
        <f t="shared" si="16"/>
        <v>#N/A</v>
      </c>
      <c r="I102" s="86" t="e">
        <f t="shared" si="17"/>
        <v>#N/A</v>
      </c>
      <c r="J102" s="86" t="e">
        <f t="shared" si="21"/>
        <v>#N/A</v>
      </c>
      <c r="K102" s="86" t="e">
        <f t="shared" si="18"/>
        <v>#N/A</v>
      </c>
      <c r="L102" s="87" t="e">
        <f t="shared" si="19"/>
        <v>#N/A</v>
      </c>
      <c r="M102" s="15" t="str">
        <f t="shared" si="20"/>
        <v/>
      </c>
      <c r="N102" s="36"/>
      <c r="O102" s="36"/>
      <c r="P102" s="36"/>
      <c r="Q102" s="36"/>
      <c r="R102" s="36"/>
      <c r="S102" s="36"/>
      <c r="T102" s="36"/>
      <c r="U102" s="36"/>
      <c r="V102" s="36"/>
      <c r="W102" s="36"/>
      <c r="X102" s="37"/>
      <c r="Y102" s="38" t="str">
        <f t="shared" si="22"/>
        <v/>
      </c>
      <c r="Z102" s="36"/>
      <c r="AA102" s="57"/>
      <c r="AB102" s="57"/>
      <c r="AC102" s="18"/>
      <c r="AD102" s="18"/>
      <c r="AE102" s="18"/>
      <c r="AF102" s="18"/>
      <c r="AG102" s="18"/>
      <c r="AH102" s="18"/>
      <c r="AI102" s="18"/>
      <c r="AJ102" s="18"/>
    </row>
    <row r="103" spans="1:36" ht="15.75" thickBot="1" x14ac:dyDescent="0.3">
      <c r="A103" s="15">
        <v>86</v>
      </c>
      <c r="B103" s="88"/>
      <c r="C103" s="125"/>
      <c r="D103" s="126">
        <v>1</v>
      </c>
      <c r="E103" s="86" t="e">
        <f t="shared" si="13"/>
        <v>#N/A</v>
      </c>
      <c r="F103" s="86" t="e">
        <f t="shared" si="14"/>
        <v>#N/A</v>
      </c>
      <c r="G103" s="86" t="e">
        <f t="shared" si="15"/>
        <v>#N/A</v>
      </c>
      <c r="H103" s="87" t="e">
        <f t="shared" si="16"/>
        <v>#N/A</v>
      </c>
      <c r="I103" s="86" t="e">
        <f t="shared" si="17"/>
        <v>#N/A</v>
      </c>
      <c r="J103" s="86" t="e">
        <f t="shared" si="21"/>
        <v>#N/A</v>
      </c>
      <c r="K103" s="86" t="e">
        <f t="shared" si="18"/>
        <v>#N/A</v>
      </c>
      <c r="L103" s="87" t="e">
        <f t="shared" si="19"/>
        <v>#N/A</v>
      </c>
      <c r="M103" s="15" t="str">
        <f t="shared" si="20"/>
        <v/>
      </c>
      <c r="N103" s="36"/>
      <c r="O103" s="36"/>
      <c r="P103" s="36"/>
      <c r="Q103" s="36"/>
      <c r="R103" s="36"/>
      <c r="S103" s="36"/>
      <c r="T103" s="36"/>
      <c r="U103" s="36"/>
      <c r="V103" s="36"/>
      <c r="W103" s="36"/>
      <c r="X103" s="37"/>
      <c r="Y103" s="38" t="str">
        <f t="shared" si="22"/>
        <v/>
      </c>
      <c r="Z103" s="36"/>
      <c r="AA103" s="57"/>
      <c r="AB103" s="57"/>
      <c r="AC103" s="18"/>
      <c r="AD103" s="18"/>
      <c r="AE103" s="18"/>
      <c r="AF103" s="18"/>
      <c r="AG103" s="18"/>
      <c r="AH103" s="18"/>
      <c r="AI103" s="18"/>
      <c r="AJ103" s="18"/>
    </row>
    <row r="104" spans="1:36" ht="15.75" thickBot="1" x14ac:dyDescent="0.3">
      <c r="A104" s="15">
        <v>87</v>
      </c>
      <c r="B104" s="88"/>
      <c r="C104" s="125"/>
      <c r="D104" s="126">
        <v>1</v>
      </c>
      <c r="E104" s="86" t="e">
        <f t="shared" si="13"/>
        <v>#N/A</v>
      </c>
      <c r="F104" s="86" t="e">
        <f t="shared" si="14"/>
        <v>#N/A</v>
      </c>
      <c r="G104" s="86" t="e">
        <f t="shared" si="15"/>
        <v>#N/A</v>
      </c>
      <c r="H104" s="87" t="e">
        <f t="shared" si="16"/>
        <v>#N/A</v>
      </c>
      <c r="I104" s="86" t="e">
        <f t="shared" si="17"/>
        <v>#N/A</v>
      </c>
      <c r="J104" s="86" t="e">
        <f t="shared" si="21"/>
        <v>#N/A</v>
      </c>
      <c r="K104" s="86" t="e">
        <f t="shared" si="18"/>
        <v>#N/A</v>
      </c>
      <c r="L104" s="87" t="e">
        <f t="shared" si="19"/>
        <v>#N/A</v>
      </c>
      <c r="M104" s="15" t="str">
        <f t="shared" si="20"/>
        <v/>
      </c>
      <c r="N104" s="36"/>
      <c r="O104" s="36"/>
      <c r="P104" s="36"/>
      <c r="Q104" s="36"/>
      <c r="R104" s="36"/>
      <c r="S104" s="36"/>
      <c r="T104" s="36"/>
      <c r="U104" s="36"/>
      <c r="V104" s="36"/>
      <c r="W104" s="36"/>
      <c r="X104" s="37"/>
      <c r="Y104" s="38" t="str">
        <f t="shared" si="22"/>
        <v/>
      </c>
      <c r="Z104" s="36"/>
      <c r="AA104" s="57"/>
      <c r="AB104" s="57"/>
      <c r="AC104" s="18"/>
      <c r="AD104" s="18"/>
      <c r="AE104" s="18"/>
      <c r="AF104" s="18"/>
      <c r="AG104" s="18"/>
      <c r="AH104" s="18"/>
      <c r="AI104" s="18"/>
      <c r="AJ104" s="18"/>
    </row>
    <row r="105" spans="1:36" ht="15.75" thickBot="1" x14ac:dyDescent="0.3">
      <c r="A105" s="15">
        <v>88</v>
      </c>
      <c r="B105" s="88"/>
      <c r="C105" s="125"/>
      <c r="D105" s="126">
        <v>1</v>
      </c>
      <c r="E105" s="86" t="e">
        <f t="shared" si="13"/>
        <v>#N/A</v>
      </c>
      <c r="F105" s="86" t="e">
        <f t="shared" si="14"/>
        <v>#N/A</v>
      </c>
      <c r="G105" s="86" t="e">
        <f t="shared" si="15"/>
        <v>#N/A</v>
      </c>
      <c r="H105" s="87" t="e">
        <f t="shared" si="16"/>
        <v>#N/A</v>
      </c>
      <c r="I105" s="86" t="e">
        <f t="shared" si="17"/>
        <v>#N/A</v>
      </c>
      <c r="J105" s="86" t="e">
        <f t="shared" si="21"/>
        <v>#N/A</v>
      </c>
      <c r="K105" s="86" t="e">
        <f t="shared" si="18"/>
        <v>#N/A</v>
      </c>
      <c r="L105" s="87" t="e">
        <f t="shared" si="19"/>
        <v>#N/A</v>
      </c>
      <c r="M105" s="15" t="str">
        <f t="shared" si="20"/>
        <v/>
      </c>
      <c r="N105" s="36"/>
      <c r="O105" s="36"/>
      <c r="P105" s="36"/>
      <c r="Q105" s="36"/>
      <c r="R105" s="36"/>
      <c r="S105" s="36"/>
      <c r="T105" s="36"/>
      <c r="U105" s="36"/>
      <c r="V105" s="36"/>
      <c r="W105" s="36"/>
      <c r="X105" s="37"/>
      <c r="Y105" s="38" t="str">
        <f t="shared" si="22"/>
        <v/>
      </c>
      <c r="Z105" s="36"/>
      <c r="AA105" s="57"/>
      <c r="AB105" s="57"/>
      <c r="AC105" s="18"/>
      <c r="AD105" s="18"/>
      <c r="AE105" s="18"/>
      <c r="AF105" s="18"/>
      <c r="AG105" s="18"/>
      <c r="AH105" s="18"/>
      <c r="AI105" s="18"/>
      <c r="AJ105" s="18"/>
    </row>
    <row r="106" spans="1:36" ht="15.75" thickBot="1" x14ac:dyDescent="0.3">
      <c r="A106" s="15">
        <v>89</v>
      </c>
      <c r="B106" s="88"/>
      <c r="C106" s="125"/>
      <c r="D106" s="126">
        <v>1</v>
      </c>
      <c r="E106" s="86" t="e">
        <f t="shared" si="13"/>
        <v>#N/A</v>
      </c>
      <c r="F106" s="86" t="e">
        <f t="shared" si="14"/>
        <v>#N/A</v>
      </c>
      <c r="G106" s="86" t="e">
        <f t="shared" si="15"/>
        <v>#N/A</v>
      </c>
      <c r="H106" s="87" t="e">
        <f t="shared" si="16"/>
        <v>#N/A</v>
      </c>
      <c r="I106" s="86" t="e">
        <f t="shared" si="17"/>
        <v>#N/A</v>
      </c>
      <c r="J106" s="86" t="e">
        <f t="shared" si="21"/>
        <v>#N/A</v>
      </c>
      <c r="K106" s="86" t="e">
        <f t="shared" si="18"/>
        <v>#N/A</v>
      </c>
      <c r="L106" s="87" t="e">
        <f t="shared" si="19"/>
        <v>#N/A</v>
      </c>
      <c r="M106" s="15" t="str">
        <f t="shared" si="20"/>
        <v/>
      </c>
      <c r="N106" s="36"/>
      <c r="O106" s="36"/>
      <c r="P106" s="36"/>
      <c r="Q106" s="36"/>
      <c r="R106" s="36"/>
      <c r="S106" s="36"/>
      <c r="T106" s="36"/>
      <c r="U106" s="36"/>
      <c r="V106" s="36"/>
      <c r="W106" s="36"/>
      <c r="X106" s="37"/>
      <c r="Y106" s="38" t="str">
        <f t="shared" si="22"/>
        <v/>
      </c>
      <c r="Z106" s="36"/>
      <c r="AA106" s="57"/>
      <c r="AB106" s="57"/>
      <c r="AC106" s="18"/>
      <c r="AD106" s="53"/>
      <c r="AE106" s="18"/>
      <c r="AF106" s="18"/>
      <c r="AG106" s="18"/>
      <c r="AH106" s="18"/>
      <c r="AI106" s="18"/>
      <c r="AJ106" s="18"/>
    </row>
    <row r="107" spans="1:36" ht="15.75" thickBot="1" x14ac:dyDescent="0.3">
      <c r="A107" s="15">
        <v>90</v>
      </c>
      <c r="B107" s="88"/>
      <c r="C107" s="125"/>
      <c r="D107" s="126">
        <v>1</v>
      </c>
      <c r="E107" s="86" t="e">
        <f t="shared" si="13"/>
        <v>#N/A</v>
      </c>
      <c r="F107" s="86" t="e">
        <f t="shared" si="14"/>
        <v>#N/A</v>
      </c>
      <c r="G107" s="86" t="e">
        <f t="shared" si="15"/>
        <v>#N/A</v>
      </c>
      <c r="H107" s="87" t="e">
        <f t="shared" si="16"/>
        <v>#N/A</v>
      </c>
      <c r="I107" s="86" t="e">
        <f t="shared" si="17"/>
        <v>#N/A</v>
      </c>
      <c r="J107" s="86" t="e">
        <f t="shared" si="21"/>
        <v>#N/A</v>
      </c>
      <c r="K107" s="86" t="e">
        <f t="shared" si="18"/>
        <v>#N/A</v>
      </c>
      <c r="L107" s="87" t="e">
        <f t="shared" si="19"/>
        <v>#N/A</v>
      </c>
      <c r="M107" s="15" t="str">
        <f t="shared" si="20"/>
        <v/>
      </c>
      <c r="N107" s="36"/>
      <c r="O107" s="36"/>
      <c r="P107" s="36"/>
      <c r="Q107" s="36"/>
      <c r="R107" s="36"/>
      <c r="S107" s="36"/>
      <c r="T107" s="36"/>
      <c r="U107" s="36"/>
      <c r="V107" s="36"/>
      <c r="W107" s="36"/>
      <c r="X107" s="37"/>
      <c r="Y107" s="38" t="str">
        <f t="shared" si="22"/>
        <v/>
      </c>
      <c r="Z107" s="36"/>
      <c r="AA107" s="57"/>
      <c r="AB107" s="57"/>
      <c r="AC107" s="18"/>
      <c r="AD107" s="18"/>
      <c r="AE107" s="18"/>
      <c r="AF107" s="18"/>
      <c r="AG107" s="18"/>
      <c r="AH107" s="18"/>
      <c r="AI107" s="18"/>
      <c r="AJ107" s="18"/>
    </row>
    <row r="108" spans="1:36" ht="15.75" thickBot="1" x14ac:dyDescent="0.3">
      <c r="A108" s="15">
        <v>91</v>
      </c>
      <c r="B108" s="88"/>
      <c r="C108" s="125"/>
      <c r="D108" s="126">
        <v>1</v>
      </c>
      <c r="E108" s="86" t="e">
        <f t="shared" si="13"/>
        <v>#N/A</v>
      </c>
      <c r="F108" s="86" t="e">
        <f t="shared" si="14"/>
        <v>#N/A</v>
      </c>
      <c r="G108" s="86" t="e">
        <f t="shared" si="15"/>
        <v>#N/A</v>
      </c>
      <c r="H108" s="87" t="e">
        <f t="shared" si="16"/>
        <v>#N/A</v>
      </c>
      <c r="I108" s="86" t="e">
        <f t="shared" si="17"/>
        <v>#N/A</v>
      </c>
      <c r="J108" s="86" t="e">
        <f t="shared" si="21"/>
        <v>#N/A</v>
      </c>
      <c r="K108" s="86" t="e">
        <f t="shared" si="18"/>
        <v>#N/A</v>
      </c>
      <c r="L108" s="87" t="e">
        <f t="shared" si="19"/>
        <v>#N/A</v>
      </c>
      <c r="M108" s="15" t="str">
        <f t="shared" si="20"/>
        <v/>
      </c>
      <c r="N108" s="36"/>
      <c r="O108" s="36"/>
      <c r="P108" s="36"/>
      <c r="Q108" s="36"/>
      <c r="R108" s="36"/>
      <c r="S108" s="36"/>
      <c r="T108" s="36"/>
      <c r="U108" s="36"/>
      <c r="V108" s="36"/>
      <c r="W108" s="36"/>
      <c r="X108" s="37"/>
      <c r="Y108" s="38" t="str">
        <f t="shared" si="22"/>
        <v/>
      </c>
      <c r="Z108" s="36"/>
      <c r="AA108" s="57"/>
      <c r="AB108" s="57"/>
      <c r="AC108" s="18"/>
      <c r="AD108" s="18"/>
      <c r="AE108" s="18"/>
      <c r="AF108" s="18"/>
      <c r="AG108" s="18"/>
      <c r="AH108" s="18"/>
      <c r="AI108" s="18"/>
      <c r="AJ108" s="18"/>
    </row>
    <row r="109" spans="1:36" ht="15.75" thickBot="1" x14ac:dyDescent="0.3">
      <c r="A109" s="15">
        <v>92</v>
      </c>
      <c r="B109" s="88"/>
      <c r="C109" s="125"/>
      <c r="D109" s="126">
        <v>1</v>
      </c>
      <c r="E109" s="86" t="e">
        <f t="shared" si="13"/>
        <v>#N/A</v>
      </c>
      <c r="F109" s="86" t="e">
        <f t="shared" si="14"/>
        <v>#N/A</v>
      </c>
      <c r="G109" s="86" t="e">
        <f t="shared" si="15"/>
        <v>#N/A</v>
      </c>
      <c r="H109" s="87" t="e">
        <f t="shared" si="16"/>
        <v>#N/A</v>
      </c>
      <c r="I109" s="86" t="e">
        <f t="shared" si="17"/>
        <v>#N/A</v>
      </c>
      <c r="J109" s="86" t="e">
        <f t="shared" si="21"/>
        <v>#N/A</v>
      </c>
      <c r="K109" s="86" t="e">
        <f t="shared" si="18"/>
        <v>#N/A</v>
      </c>
      <c r="L109" s="87" t="e">
        <f t="shared" si="19"/>
        <v>#N/A</v>
      </c>
      <c r="M109" s="15" t="str">
        <f t="shared" si="20"/>
        <v/>
      </c>
      <c r="N109" s="36"/>
      <c r="O109" s="36"/>
      <c r="P109" s="36"/>
      <c r="Q109" s="36"/>
      <c r="R109" s="36"/>
      <c r="S109" s="36"/>
      <c r="T109" s="36"/>
      <c r="U109" s="36"/>
      <c r="V109" s="36"/>
      <c r="W109" s="36"/>
      <c r="X109" s="37"/>
      <c r="Y109" s="38" t="str">
        <f t="shared" si="22"/>
        <v/>
      </c>
      <c r="Z109" s="36"/>
      <c r="AA109" s="57"/>
      <c r="AB109" s="57"/>
      <c r="AC109" s="18"/>
      <c r="AD109" s="18"/>
      <c r="AE109" s="18"/>
      <c r="AF109" s="18"/>
      <c r="AG109" s="18"/>
      <c r="AH109" s="18"/>
      <c r="AI109" s="18"/>
      <c r="AJ109" s="18"/>
    </row>
    <row r="110" spans="1:36" ht="15.75" thickBot="1" x14ac:dyDescent="0.3">
      <c r="A110" s="15">
        <v>93</v>
      </c>
      <c r="B110" s="88"/>
      <c r="C110" s="125"/>
      <c r="D110" s="126">
        <v>1</v>
      </c>
      <c r="E110" s="86" t="e">
        <f t="shared" si="13"/>
        <v>#N/A</v>
      </c>
      <c r="F110" s="86" t="e">
        <f t="shared" si="14"/>
        <v>#N/A</v>
      </c>
      <c r="G110" s="86" t="e">
        <f t="shared" si="15"/>
        <v>#N/A</v>
      </c>
      <c r="H110" s="87" t="e">
        <f t="shared" si="16"/>
        <v>#N/A</v>
      </c>
      <c r="I110" s="86" t="e">
        <f t="shared" si="17"/>
        <v>#N/A</v>
      </c>
      <c r="J110" s="86" t="e">
        <f t="shared" si="21"/>
        <v>#N/A</v>
      </c>
      <c r="K110" s="86" t="e">
        <f t="shared" si="18"/>
        <v>#N/A</v>
      </c>
      <c r="L110" s="87" t="e">
        <f t="shared" si="19"/>
        <v>#N/A</v>
      </c>
      <c r="M110" s="15" t="str">
        <f t="shared" si="20"/>
        <v/>
      </c>
      <c r="N110" s="36"/>
      <c r="O110" s="36"/>
      <c r="P110" s="36"/>
      <c r="Q110" s="36"/>
      <c r="R110" s="36"/>
      <c r="S110" s="36"/>
      <c r="T110" s="36"/>
      <c r="U110" s="36"/>
      <c r="V110" s="36"/>
      <c r="W110" s="36"/>
      <c r="X110" s="37"/>
      <c r="Y110" s="38" t="str">
        <f t="shared" si="22"/>
        <v/>
      </c>
      <c r="Z110" s="36"/>
      <c r="AA110" s="57"/>
      <c r="AB110" s="57"/>
      <c r="AC110" s="18"/>
      <c r="AD110" s="18"/>
      <c r="AE110" s="18"/>
      <c r="AF110" s="18"/>
      <c r="AG110" s="18"/>
      <c r="AH110" s="18"/>
      <c r="AI110" s="18"/>
      <c r="AJ110" s="18"/>
    </row>
    <row r="111" spans="1:36" ht="15.75" thickBot="1" x14ac:dyDescent="0.3">
      <c r="A111" s="15">
        <v>94</v>
      </c>
      <c r="B111" s="88"/>
      <c r="C111" s="125"/>
      <c r="D111" s="126">
        <v>1</v>
      </c>
      <c r="E111" s="86" t="e">
        <f t="shared" si="13"/>
        <v>#N/A</v>
      </c>
      <c r="F111" s="86" t="e">
        <f t="shared" si="14"/>
        <v>#N/A</v>
      </c>
      <c r="G111" s="86" t="e">
        <f t="shared" si="15"/>
        <v>#N/A</v>
      </c>
      <c r="H111" s="87" t="e">
        <f t="shared" si="16"/>
        <v>#N/A</v>
      </c>
      <c r="I111" s="86" t="e">
        <f t="shared" si="17"/>
        <v>#N/A</v>
      </c>
      <c r="J111" s="86" t="e">
        <f t="shared" si="21"/>
        <v>#N/A</v>
      </c>
      <c r="K111" s="86" t="e">
        <f t="shared" si="18"/>
        <v>#N/A</v>
      </c>
      <c r="L111" s="87" t="e">
        <f t="shared" si="19"/>
        <v>#N/A</v>
      </c>
      <c r="M111" s="15" t="str">
        <f t="shared" si="20"/>
        <v/>
      </c>
      <c r="N111" s="36"/>
      <c r="O111" s="36"/>
      <c r="P111" s="36"/>
      <c r="Q111" s="36"/>
      <c r="R111" s="36"/>
      <c r="S111" s="36"/>
      <c r="T111" s="36"/>
      <c r="U111" s="36"/>
      <c r="V111" s="36"/>
      <c r="W111" s="36"/>
      <c r="X111" s="37"/>
      <c r="Y111" s="38" t="str">
        <f t="shared" si="22"/>
        <v/>
      </c>
      <c r="Z111" s="36"/>
      <c r="AA111" s="57"/>
      <c r="AB111" s="57"/>
      <c r="AC111" s="18"/>
      <c r="AD111" s="18"/>
      <c r="AE111" s="18"/>
      <c r="AF111" s="18"/>
      <c r="AG111" s="18"/>
      <c r="AH111" s="18"/>
      <c r="AI111" s="18"/>
      <c r="AJ111" s="18"/>
    </row>
    <row r="112" spans="1:36" ht="15.75" thickBot="1" x14ac:dyDescent="0.3">
      <c r="A112" s="15">
        <v>95</v>
      </c>
      <c r="B112" s="88"/>
      <c r="C112" s="125"/>
      <c r="D112" s="126">
        <v>1</v>
      </c>
      <c r="E112" s="86" t="e">
        <f t="shared" si="13"/>
        <v>#N/A</v>
      </c>
      <c r="F112" s="86" t="e">
        <f t="shared" si="14"/>
        <v>#N/A</v>
      </c>
      <c r="G112" s="86" t="e">
        <f t="shared" si="15"/>
        <v>#N/A</v>
      </c>
      <c r="H112" s="87" t="e">
        <f t="shared" si="16"/>
        <v>#N/A</v>
      </c>
      <c r="I112" s="86" t="e">
        <f t="shared" si="17"/>
        <v>#N/A</v>
      </c>
      <c r="J112" s="86" t="e">
        <f t="shared" si="21"/>
        <v>#N/A</v>
      </c>
      <c r="K112" s="86" t="e">
        <f t="shared" si="18"/>
        <v>#N/A</v>
      </c>
      <c r="L112" s="87" t="e">
        <f t="shared" si="19"/>
        <v>#N/A</v>
      </c>
      <c r="M112" s="15" t="str">
        <f t="shared" si="20"/>
        <v/>
      </c>
      <c r="N112" s="36"/>
      <c r="O112" s="36"/>
      <c r="P112" s="36"/>
      <c r="Q112" s="36"/>
      <c r="R112" s="36"/>
      <c r="S112" s="36"/>
      <c r="T112" s="36"/>
      <c r="U112" s="36"/>
      <c r="V112" s="36"/>
      <c r="W112" s="36"/>
      <c r="X112" s="37"/>
      <c r="Y112" s="38" t="str">
        <f t="shared" si="22"/>
        <v/>
      </c>
      <c r="Z112" s="36"/>
      <c r="AA112" s="57"/>
      <c r="AB112" s="57"/>
      <c r="AC112" s="18"/>
      <c r="AD112" s="18"/>
      <c r="AE112" s="18"/>
      <c r="AF112" s="18"/>
      <c r="AG112" s="18"/>
      <c r="AH112" s="18"/>
      <c r="AI112" s="18"/>
      <c r="AJ112" s="18"/>
    </row>
    <row r="113" spans="1:36" ht="15.75" thickBot="1" x14ac:dyDescent="0.3">
      <c r="A113" s="15">
        <v>96</v>
      </c>
      <c r="B113" s="88"/>
      <c r="C113" s="125"/>
      <c r="D113" s="126">
        <v>1</v>
      </c>
      <c r="E113" s="86" t="e">
        <f t="shared" si="13"/>
        <v>#N/A</v>
      </c>
      <c r="F113" s="86" t="e">
        <f t="shared" si="14"/>
        <v>#N/A</v>
      </c>
      <c r="G113" s="86" t="e">
        <f t="shared" si="15"/>
        <v>#N/A</v>
      </c>
      <c r="H113" s="87" t="e">
        <f t="shared" si="16"/>
        <v>#N/A</v>
      </c>
      <c r="I113" s="86" t="e">
        <f t="shared" si="17"/>
        <v>#N/A</v>
      </c>
      <c r="J113" s="86" t="e">
        <f t="shared" si="21"/>
        <v>#N/A</v>
      </c>
      <c r="K113" s="86" t="e">
        <f t="shared" si="18"/>
        <v>#N/A</v>
      </c>
      <c r="L113" s="87" t="e">
        <f t="shared" si="19"/>
        <v>#N/A</v>
      </c>
      <c r="M113" s="15" t="str">
        <f t="shared" si="20"/>
        <v/>
      </c>
      <c r="N113" s="36"/>
      <c r="O113" s="36"/>
      <c r="P113" s="36"/>
      <c r="Q113" s="36"/>
      <c r="R113" s="36"/>
      <c r="S113" s="36"/>
      <c r="T113" s="36"/>
      <c r="U113" s="36"/>
      <c r="V113" s="36"/>
      <c r="W113" s="36"/>
      <c r="X113" s="37"/>
      <c r="Y113" s="38" t="str">
        <f t="shared" si="22"/>
        <v/>
      </c>
      <c r="Z113" s="36"/>
      <c r="AA113" s="57"/>
      <c r="AB113" s="57"/>
      <c r="AC113" s="18"/>
      <c r="AD113" s="18"/>
      <c r="AE113" s="18"/>
      <c r="AF113" s="18"/>
      <c r="AG113" s="18"/>
      <c r="AH113" s="18"/>
      <c r="AI113" s="18"/>
      <c r="AJ113" s="18"/>
    </row>
    <row r="114" spans="1:36" ht="15.75" thickBot="1" x14ac:dyDescent="0.3">
      <c r="A114" s="15">
        <v>97</v>
      </c>
      <c r="B114" s="88"/>
      <c r="C114" s="125"/>
      <c r="D114" s="126">
        <v>1</v>
      </c>
      <c r="E114" s="86" t="e">
        <f t="shared" si="13"/>
        <v>#N/A</v>
      </c>
      <c r="F114" s="86" t="e">
        <f t="shared" si="14"/>
        <v>#N/A</v>
      </c>
      <c r="G114" s="86" t="e">
        <f t="shared" si="15"/>
        <v>#N/A</v>
      </c>
      <c r="H114" s="87" t="e">
        <f t="shared" si="16"/>
        <v>#N/A</v>
      </c>
      <c r="I114" s="86" t="e">
        <f t="shared" si="17"/>
        <v>#N/A</v>
      </c>
      <c r="J114" s="86" t="e">
        <f t="shared" si="21"/>
        <v>#N/A</v>
      </c>
      <c r="K114" s="86" t="e">
        <f t="shared" si="18"/>
        <v>#N/A</v>
      </c>
      <c r="L114" s="87" t="e">
        <f t="shared" si="19"/>
        <v>#N/A</v>
      </c>
      <c r="M114" s="15" t="str">
        <f t="shared" si="20"/>
        <v/>
      </c>
      <c r="N114" s="36"/>
      <c r="O114" s="36"/>
      <c r="P114" s="36"/>
      <c r="Q114" s="36"/>
      <c r="R114" s="36"/>
      <c r="S114" s="36"/>
      <c r="T114" s="36"/>
      <c r="U114" s="36"/>
      <c r="V114" s="36"/>
      <c r="W114" s="36"/>
      <c r="X114" s="37"/>
      <c r="Y114" s="38" t="str">
        <f t="shared" si="22"/>
        <v/>
      </c>
      <c r="Z114" s="36"/>
      <c r="AA114" s="57"/>
      <c r="AB114" s="57"/>
      <c r="AC114" s="18"/>
      <c r="AD114" s="18"/>
      <c r="AE114" s="18"/>
      <c r="AF114" s="18"/>
      <c r="AG114" s="18"/>
      <c r="AH114" s="18"/>
      <c r="AI114" s="18"/>
      <c r="AJ114" s="18"/>
    </row>
    <row r="115" spans="1:36" ht="15.75" thickBot="1" x14ac:dyDescent="0.3">
      <c r="A115" s="15">
        <v>98</v>
      </c>
      <c r="B115" s="88"/>
      <c r="C115" s="125"/>
      <c r="D115" s="126">
        <v>1</v>
      </c>
      <c r="E115" s="86" t="e">
        <f t="shared" si="13"/>
        <v>#N/A</v>
      </c>
      <c r="F115" s="86" t="e">
        <f t="shared" si="14"/>
        <v>#N/A</v>
      </c>
      <c r="G115" s="86" t="e">
        <f t="shared" si="15"/>
        <v>#N/A</v>
      </c>
      <c r="H115" s="87" t="e">
        <f t="shared" si="16"/>
        <v>#N/A</v>
      </c>
      <c r="I115" s="86" t="e">
        <f t="shared" si="17"/>
        <v>#N/A</v>
      </c>
      <c r="J115" s="86" t="e">
        <f t="shared" si="21"/>
        <v>#N/A</v>
      </c>
      <c r="K115" s="86" t="e">
        <f t="shared" si="18"/>
        <v>#N/A</v>
      </c>
      <c r="L115" s="87" t="e">
        <f t="shared" si="19"/>
        <v>#N/A</v>
      </c>
      <c r="M115" s="15" t="str">
        <f t="shared" si="20"/>
        <v/>
      </c>
      <c r="N115" s="36"/>
      <c r="O115" s="36"/>
      <c r="P115" s="36"/>
      <c r="Q115" s="36"/>
      <c r="R115" s="36"/>
      <c r="S115" s="36"/>
      <c r="T115" s="5"/>
      <c r="U115" s="5"/>
      <c r="V115" s="5"/>
      <c r="W115" s="5"/>
      <c r="X115" s="37"/>
      <c r="Y115" s="38" t="str">
        <f t="shared" si="22"/>
        <v/>
      </c>
      <c r="Z115" s="5"/>
      <c r="AA115" s="57"/>
      <c r="AB115" s="57"/>
    </row>
    <row r="116" spans="1:36" ht="15.75" thickBot="1" x14ac:dyDescent="0.3">
      <c r="A116" s="15">
        <v>99</v>
      </c>
      <c r="B116" s="88"/>
      <c r="C116" s="125"/>
      <c r="D116" s="126">
        <v>1</v>
      </c>
      <c r="E116" s="86" t="e">
        <f t="shared" si="13"/>
        <v>#N/A</v>
      </c>
      <c r="F116" s="86" t="e">
        <f t="shared" si="14"/>
        <v>#N/A</v>
      </c>
      <c r="G116" s="86" t="e">
        <f t="shared" si="15"/>
        <v>#N/A</v>
      </c>
      <c r="H116" s="87" t="e">
        <f t="shared" si="16"/>
        <v>#N/A</v>
      </c>
      <c r="I116" s="86" t="e">
        <f t="shared" si="17"/>
        <v>#N/A</v>
      </c>
      <c r="J116" s="86" t="e">
        <f t="shared" si="21"/>
        <v>#N/A</v>
      </c>
      <c r="K116" s="86" t="e">
        <f t="shared" si="18"/>
        <v>#N/A</v>
      </c>
      <c r="L116" s="87" t="e">
        <f t="shared" si="19"/>
        <v>#N/A</v>
      </c>
      <c r="M116" s="15" t="str">
        <f t="shared" si="20"/>
        <v/>
      </c>
      <c r="N116" s="36"/>
      <c r="O116" s="36"/>
      <c r="P116" s="36"/>
      <c r="Q116" s="36"/>
      <c r="R116" s="36"/>
      <c r="S116" s="36"/>
      <c r="T116" s="5"/>
      <c r="U116" s="5"/>
      <c r="V116" s="5"/>
      <c r="W116" s="5"/>
      <c r="X116" s="37"/>
      <c r="Y116" s="38" t="str">
        <f t="shared" si="22"/>
        <v/>
      </c>
      <c r="Z116" s="5"/>
      <c r="AA116" s="57"/>
      <c r="AB116" s="57"/>
    </row>
    <row r="117" spans="1:36" ht="15.75" thickBot="1" x14ac:dyDescent="0.3">
      <c r="A117" s="15">
        <v>100</v>
      </c>
      <c r="B117" s="88"/>
      <c r="C117" s="125"/>
      <c r="D117" s="126">
        <v>1</v>
      </c>
      <c r="E117" s="86" t="e">
        <f t="shared" si="13"/>
        <v>#N/A</v>
      </c>
      <c r="F117" s="86" t="e">
        <f t="shared" si="14"/>
        <v>#N/A</v>
      </c>
      <c r="G117" s="86" t="e">
        <f t="shared" si="15"/>
        <v>#N/A</v>
      </c>
      <c r="H117" s="87" t="e">
        <f t="shared" si="16"/>
        <v>#N/A</v>
      </c>
      <c r="I117" s="86" t="e">
        <f t="shared" si="17"/>
        <v>#N/A</v>
      </c>
      <c r="J117" s="86" t="e">
        <f t="shared" si="21"/>
        <v>#N/A</v>
      </c>
      <c r="K117" s="86" t="e">
        <f t="shared" si="18"/>
        <v>#N/A</v>
      </c>
      <c r="L117" s="87" t="e">
        <f t="shared" si="19"/>
        <v>#N/A</v>
      </c>
      <c r="M117" s="15" t="str">
        <f t="shared" si="20"/>
        <v/>
      </c>
      <c r="N117" s="36"/>
      <c r="O117" s="5"/>
      <c r="P117" s="5"/>
      <c r="Q117" s="5"/>
      <c r="R117" s="5"/>
      <c r="S117" s="5"/>
      <c r="T117" s="5"/>
      <c r="U117" s="5"/>
      <c r="V117" s="5"/>
      <c r="W117" s="5"/>
      <c r="X117" s="37"/>
      <c r="Y117" s="38" t="str">
        <f t="shared" si="22"/>
        <v/>
      </c>
      <c r="Z117" s="5"/>
      <c r="AA117" s="57"/>
      <c r="AB117" s="57"/>
    </row>
    <row r="118" spans="1:36" x14ac:dyDescent="0.25">
      <c r="A118" s="5"/>
      <c r="B118" s="5"/>
      <c r="C118" s="5"/>
      <c r="D118" s="5"/>
      <c r="E118" s="5"/>
      <c r="F118" s="5"/>
      <c r="G118" s="5"/>
      <c r="H118" s="5"/>
      <c r="I118" s="5"/>
      <c r="J118" s="5"/>
      <c r="K118" s="5"/>
      <c r="L118" s="5"/>
      <c r="M118" s="5"/>
      <c r="N118" s="36"/>
      <c r="O118" s="9"/>
      <c r="P118" s="9"/>
      <c r="Q118" s="9"/>
      <c r="R118" s="5"/>
      <c r="S118" s="5"/>
      <c r="T118" s="5"/>
      <c r="U118" s="5"/>
      <c r="V118" s="5"/>
      <c r="W118" s="5"/>
      <c r="X118" s="50"/>
      <c r="Y118" s="38"/>
      <c r="Z118" s="5"/>
    </row>
    <row r="119" spans="1:36" x14ac:dyDescent="0.25">
      <c r="N119" s="36"/>
      <c r="O119" s="9"/>
      <c r="P119" s="9"/>
      <c r="Q119" s="9"/>
      <c r="R119" s="5"/>
      <c r="S119" s="5"/>
    </row>
    <row r="120" spans="1:36" x14ac:dyDescent="0.25">
      <c r="N120" s="36"/>
      <c r="O120" s="5"/>
      <c r="P120" s="5"/>
      <c r="Q120" s="5"/>
      <c r="R120" s="5"/>
      <c r="S120" s="5"/>
    </row>
    <row r="121" spans="1:36" x14ac:dyDescent="0.25">
      <c r="N121" s="18"/>
    </row>
    <row r="122" spans="1:36" x14ac:dyDescent="0.25">
      <c r="N122" s="18"/>
    </row>
    <row r="123" spans="1:36" x14ac:dyDescent="0.25">
      <c r="N123" s="18"/>
    </row>
    <row r="124" spans="1:36" x14ac:dyDescent="0.25">
      <c r="N124" s="18"/>
    </row>
    <row r="125" spans="1:36" x14ac:dyDescent="0.25">
      <c r="N125" s="18"/>
    </row>
    <row r="126" spans="1:36" x14ac:dyDescent="0.25">
      <c r="N126" s="18"/>
    </row>
    <row r="127" spans="1:36" x14ac:dyDescent="0.25">
      <c r="N127" s="18"/>
    </row>
    <row r="128" spans="1:36"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39" spans="14:14" x14ac:dyDescent="0.25">
      <c r="N139" s="18"/>
    </row>
    <row r="140" spans="14:14" x14ac:dyDescent="0.25">
      <c r="N140" s="18"/>
    </row>
    <row r="142" spans="14:14" x14ac:dyDescent="0.25">
      <c r="N142" s="135"/>
    </row>
    <row r="143" spans="14:14" x14ac:dyDescent="0.25">
      <c r="N143" s="135"/>
    </row>
  </sheetData>
  <sheetProtection algorithmName="SHA-512" hashValue="GFNPyvVdZhGIGG4egRkJ7PRRUU6S/N/R5OfTzN0zwxPgE976pGpvekvGgCxZkGY5zizg9lRRlxoQ8U6a9HG2/w==" saltValue="X4o6fE1pEWSp/Y9m98lssQ==" spinCount="100000" sheet="1" scenarios="1" formatCells="0"/>
  <mergeCells count="14">
    <mergeCell ref="Q11:S11"/>
    <mergeCell ref="Q12:S12"/>
    <mergeCell ref="Q13:S13"/>
    <mergeCell ref="N64:O64"/>
    <mergeCell ref="I16:L16"/>
    <mergeCell ref="O11:P11"/>
    <mergeCell ref="O12:P12"/>
    <mergeCell ref="O13:P13"/>
    <mergeCell ref="E16:H16"/>
    <mergeCell ref="C7:D7"/>
    <mergeCell ref="C8:D8"/>
    <mergeCell ref="C9:D9"/>
    <mergeCell ref="C10:D10"/>
    <mergeCell ref="C14:D14"/>
  </mergeCells>
  <conditionalFormatting sqref="I19">
    <cfRule type="cellIs" dxfId="3987" priority="199" stopIfTrue="1" operator="lessThan">
      <formula>$K19</formula>
    </cfRule>
    <cfRule type="cellIs" dxfId="3986" priority="498" stopIfTrue="1" operator="greaterThan">
      <formula>$L19</formula>
    </cfRule>
  </conditionalFormatting>
  <conditionalFormatting sqref="E19">
    <cfRule type="cellIs" dxfId="3985" priority="496" stopIfTrue="1" operator="greaterThan">
      <formula>$H$19</formula>
    </cfRule>
    <cfRule type="cellIs" dxfId="3984" priority="497" stopIfTrue="1" operator="lessThan">
      <formula>$G$19</formula>
    </cfRule>
  </conditionalFormatting>
  <conditionalFormatting sqref="E20">
    <cfRule type="cellIs" dxfId="3983" priority="494" stopIfTrue="1" operator="greaterThan">
      <formula>$H$20</formula>
    </cfRule>
    <cfRule type="cellIs" dxfId="3982" priority="495" stopIfTrue="1" operator="lessThan">
      <formula>$G$20</formula>
    </cfRule>
  </conditionalFormatting>
  <conditionalFormatting sqref="E22">
    <cfRule type="cellIs" dxfId="3981" priority="491" stopIfTrue="1" operator="greaterThan">
      <formula>$H$22</formula>
    </cfRule>
    <cfRule type="cellIs" dxfId="3980" priority="492" stopIfTrue="1" operator="lessThan">
      <formula>$G$22</formula>
    </cfRule>
  </conditionalFormatting>
  <conditionalFormatting sqref="E23">
    <cfRule type="cellIs" dxfId="3979" priority="489" stopIfTrue="1" operator="greaterThan">
      <formula>$H$23</formula>
    </cfRule>
    <cfRule type="cellIs" dxfId="3978" priority="490" stopIfTrue="1" operator="lessThan">
      <formula>$G$23</formula>
    </cfRule>
  </conditionalFormatting>
  <conditionalFormatting sqref="E24">
    <cfRule type="cellIs" dxfId="3977" priority="487" stopIfTrue="1" operator="greaterThan">
      <formula>$H$24</formula>
    </cfRule>
    <cfRule type="cellIs" dxfId="3976" priority="488" stopIfTrue="1" operator="lessThan">
      <formula>$G$24</formula>
    </cfRule>
  </conditionalFormatting>
  <conditionalFormatting sqref="E25">
    <cfRule type="cellIs" dxfId="3975" priority="485" stopIfTrue="1" operator="greaterThan">
      <formula>$H$25</formula>
    </cfRule>
    <cfRule type="cellIs" dxfId="3974" priority="486" stopIfTrue="1" operator="lessThan">
      <formula>$G$25</formula>
    </cfRule>
  </conditionalFormatting>
  <conditionalFormatting sqref="E21">
    <cfRule type="cellIs" dxfId="3973" priority="483" stopIfTrue="1" operator="greaterThan">
      <formula>$H$21</formula>
    </cfRule>
    <cfRule type="cellIs" dxfId="3972" priority="484" stopIfTrue="1" operator="lessThan">
      <formula>$G$21</formula>
    </cfRule>
  </conditionalFormatting>
  <conditionalFormatting sqref="E117">
    <cfRule type="cellIs" dxfId="3971" priority="481" stopIfTrue="1" operator="greaterThan">
      <formula>$H$117</formula>
    </cfRule>
    <cfRule type="cellIs" dxfId="3970" priority="482" stopIfTrue="1" operator="lessThan">
      <formula>$G$117</formula>
    </cfRule>
  </conditionalFormatting>
  <conditionalFormatting sqref="E116">
    <cfRule type="cellIs" dxfId="3969" priority="479" stopIfTrue="1" operator="greaterThan">
      <formula>$H$116</formula>
    </cfRule>
    <cfRule type="cellIs" dxfId="3968" priority="480" stopIfTrue="1" operator="lessThan">
      <formula>$G$116</formula>
    </cfRule>
  </conditionalFormatting>
  <conditionalFormatting sqref="E115">
    <cfRule type="cellIs" dxfId="3967" priority="477" stopIfTrue="1" operator="greaterThan">
      <formula>$H$115</formula>
    </cfRule>
    <cfRule type="cellIs" dxfId="3966" priority="478" stopIfTrue="1" operator="lessThan">
      <formula>$G$115</formula>
    </cfRule>
  </conditionalFormatting>
  <conditionalFormatting sqref="E114">
    <cfRule type="cellIs" dxfId="3965" priority="475" stopIfTrue="1" operator="greaterThan">
      <formula>$H$114</formula>
    </cfRule>
    <cfRule type="cellIs" dxfId="3964" priority="476" stopIfTrue="1" operator="lessThan">
      <formula>$G$114</formula>
    </cfRule>
  </conditionalFormatting>
  <conditionalFormatting sqref="E113">
    <cfRule type="cellIs" dxfId="3963" priority="473" stopIfTrue="1" operator="greaterThan">
      <formula>$H$113</formula>
    </cfRule>
    <cfRule type="cellIs" dxfId="3962" priority="474" stopIfTrue="1" operator="lessThan">
      <formula>$G$113</formula>
    </cfRule>
  </conditionalFormatting>
  <conditionalFormatting sqref="E112">
    <cfRule type="cellIs" dxfId="3961" priority="471" stopIfTrue="1" operator="greaterThan">
      <formula>$H$112</formula>
    </cfRule>
    <cfRule type="cellIs" dxfId="3960" priority="472" stopIfTrue="1" operator="lessThan">
      <formula>$G$112</formula>
    </cfRule>
  </conditionalFormatting>
  <conditionalFormatting sqref="E111">
    <cfRule type="cellIs" dxfId="3959" priority="469" stopIfTrue="1" operator="greaterThan">
      <formula>$H$111</formula>
    </cfRule>
    <cfRule type="cellIs" dxfId="3958" priority="470" stopIfTrue="1" operator="lessThan">
      <formula>$G$111</formula>
    </cfRule>
  </conditionalFormatting>
  <conditionalFormatting sqref="E110">
    <cfRule type="cellIs" dxfId="3957" priority="467" stopIfTrue="1" operator="greaterThan">
      <formula>$H$110</formula>
    </cfRule>
    <cfRule type="cellIs" dxfId="3956" priority="468" stopIfTrue="1" operator="lessThan">
      <formula>$G$110</formula>
    </cfRule>
  </conditionalFormatting>
  <conditionalFormatting sqref="E109">
    <cfRule type="cellIs" dxfId="3955" priority="465" stopIfTrue="1" operator="greaterThan">
      <formula>$H$109</formula>
    </cfRule>
    <cfRule type="cellIs" dxfId="3954" priority="466" stopIfTrue="1" operator="lessThan">
      <formula>$G$109</formula>
    </cfRule>
  </conditionalFormatting>
  <conditionalFormatting sqref="E108">
    <cfRule type="cellIs" dxfId="3953" priority="463" stopIfTrue="1" operator="greaterThan">
      <formula>$H$108</formula>
    </cfRule>
    <cfRule type="cellIs" dxfId="3952" priority="464" stopIfTrue="1" operator="lessThan">
      <formula>$G$108</formula>
    </cfRule>
  </conditionalFormatting>
  <conditionalFormatting sqref="E107">
    <cfRule type="cellIs" dxfId="3951" priority="461" stopIfTrue="1" operator="greaterThan">
      <formula>$H$107</formula>
    </cfRule>
    <cfRule type="cellIs" dxfId="3950" priority="462" stopIfTrue="1" operator="lessThan">
      <formula>$G$107</formula>
    </cfRule>
  </conditionalFormatting>
  <conditionalFormatting sqref="E106">
    <cfRule type="cellIs" dxfId="3949" priority="459" stopIfTrue="1" operator="greaterThan">
      <formula>$H$106</formula>
    </cfRule>
    <cfRule type="cellIs" dxfId="3948" priority="460" stopIfTrue="1" operator="lessThan">
      <formula>$G$106</formula>
    </cfRule>
  </conditionalFormatting>
  <conditionalFormatting sqref="E105">
    <cfRule type="cellIs" dxfId="3947" priority="457" stopIfTrue="1" operator="greaterThan">
      <formula>$H$105</formula>
    </cfRule>
    <cfRule type="cellIs" dxfId="3946" priority="458" stopIfTrue="1" operator="lessThan">
      <formula>$G$105</formula>
    </cfRule>
  </conditionalFormatting>
  <conditionalFormatting sqref="E104">
    <cfRule type="cellIs" dxfId="3945" priority="455" stopIfTrue="1" operator="greaterThan">
      <formula>$H$104</formula>
    </cfRule>
    <cfRule type="cellIs" dxfId="3944" priority="456" stopIfTrue="1" operator="lessThan">
      <formula>$G$104</formula>
    </cfRule>
  </conditionalFormatting>
  <conditionalFormatting sqref="E103">
    <cfRule type="cellIs" dxfId="3943" priority="453" stopIfTrue="1" operator="greaterThan">
      <formula>$H$103</formula>
    </cfRule>
    <cfRule type="cellIs" dxfId="3942" priority="454" stopIfTrue="1" operator="lessThan">
      <formula>$G$103</formula>
    </cfRule>
  </conditionalFormatting>
  <conditionalFormatting sqref="E102">
    <cfRule type="cellIs" dxfId="3941" priority="451" stopIfTrue="1" operator="greaterThan">
      <formula>$H$102</formula>
    </cfRule>
    <cfRule type="cellIs" dxfId="3940" priority="452" stopIfTrue="1" operator="lessThan">
      <formula>$G$102</formula>
    </cfRule>
  </conditionalFormatting>
  <conditionalFormatting sqref="E101">
    <cfRule type="cellIs" dxfId="3939" priority="449" stopIfTrue="1" operator="greaterThan">
      <formula>$H$101</formula>
    </cfRule>
    <cfRule type="cellIs" dxfId="3938" priority="450" stopIfTrue="1" operator="lessThan">
      <formula>$G$101</formula>
    </cfRule>
  </conditionalFormatting>
  <conditionalFormatting sqref="E100">
    <cfRule type="cellIs" dxfId="3937" priority="447" stopIfTrue="1" operator="greaterThan">
      <formula>$H$100</formula>
    </cfRule>
    <cfRule type="cellIs" dxfId="3936" priority="448" stopIfTrue="1" operator="lessThan">
      <formula>$G$100</formula>
    </cfRule>
  </conditionalFormatting>
  <conditionalFormatting sqref="E99">
    <cfRule type="cellIs" dxfId="3935" priority="445" stopIfTrue="1" operator="greaterThan">
      <formula>$H$99</formula>
    </cfRule>
    <cfRule type="cellIs" dxfId="3934" priority="446" stopIfTrue="1" operator="lessThan">
      <formula>$G$99</formula>
    </cfRule>
  </conditionalFormatting>
  <conditionalFormatting sqref="E98">
    <cfRule type="cellIs" dxfId="3933" priority="443" stopIfTrue="1" operator="greaterThan">
      <formula>$H$98</formula>
    </cfRule>
    <cfRule type="cellIs" dxfId="3932" priority="444" stopIfTrue="1" operator="lessThan">
      <formula>$G$98</formula>
    </cfRule>
  </conditionalFormatting>
  <conditionalFormatting sqref="E97">
    <cfRule type="cellIs" dxfId="3931" priority="441" stopIfTrue="1" operator="greaterThan">
      <formula>$H$97</formula>
    </cfRule>
    <cfRule type="cellIs" dxfId="3930" priority="442" stopIfTrue="1" operator="lessThan">
      <formula>$G$97</formula>
    </cfRule>
  </conditionalFormatting>
  <conditionalFormatting sqref="E96">
    <cfRule type="cellIs" dxfId="3929" priority="439" stopIfTrue="1" operator="greaterThan">
      <formula>$H$96</formula>
    </cfRule>
    <cfRule type="cellIs" dxfId="3928" priority="440" stopIfTrue="1" operator="lessThan">
      <formula>$G$96</formula>
    </cfRule>
  </conditionalFormatting>
  <conditionalFormatting sqref="E95">
    <cfRule type="cellIs" dxfId="3927" priority="437" stopIfTrue="1" operator="greaterThan">
      <formula>$H$95</formula>
    </cfRule>
    <cfRule type="cellIs" dxfId="3926" priority="438" stopIfTrue="1" operator="lessThan">
      <formula>$G$95</formula>
    </cfRule>
  </conditionalFormatting>
  <conditionalFormatting sqref="E94">
    <cfRule type="cellIs" dxfId="3925" priority="435" stopIfTrue="1" operator="greaterThan">
      <formula>$H$94</formula>
    </cfRule>
    <cfRule type="cellIs" dxfId="3924" priority="436" stopIfTrue="1" operator="lessThan">
      <formula>$G$94</formula>
    </cfRule>
  </conditionalFormatting>
  <conditionalFormatting sqref="E93">
    <cfRule type="cellIs" dxfId="3923" priority="433" stopIfTrue="1" operator="greaterThan">
      <formula>$H$93</formula>
    </cfRule>
    <cfRule type="cellIs" dxfId="3922" priority="434" stopIfTrue="1" operator="lessThan">
      <formula>$G$93</formula>
    </cfRule>
  </conditionalFormatting>
  <conditionalFormatting sqref="E92">
    <cfRule type="cellIs" dxfId="3921" priority="431" stopIfTrue="1" operator="greaterThan">
      <formula>$H$92</formula>
    </cfRule>
    <cfRule type="cellIs" dxfId="3920" priority="432" stopIfTrue="1" operator="lessThan">
      <formula>$G$92</formula>
    </cfRule>
  </conditionalFormatting>
  <conditionalFormatting sqref="E91">
    <cfRule type="cellIs" dxfId="3919" priority="429" stopIfTrue="1" operator="greaterThan">
      <formula>$H$91</formula>
    </cfRule>
    <cfRule type="cellIs" dxfId="3918" priority="430" stopIfTrue="1" operator="lessThan">
      <formula>$G$91</formula>
    </cfRule>
  </conditionalFormatting>
  <conditionalFormatting sqref="E90">
    <cfRule type="cellIs" dxfId="3917" priority="427" stopIfTrue="1" operator="greaterThan">
      <formula>$H$90</formula>
    </cfRule>
    <cfRule type="cellIs" dxfId="3916" priority="428" stopIfTrue="1" operator="lessThan">
      <formula>$G$90</formula>
    </cfRule>
  </conditionalFormatting>
  <conditionalFormatting sqref="E89">
    <cfRule type="cellIs" dxfId="3915" priority="425" stopIfTrue="1" operator="greaterThan">
      <formula>$H$89</formula>
    </cfRule>
    <cfRule type="cellIs" dxfId="3914" priority="426" stopIfTrue="1" operator="lessThan">
      <formula>$G$89</formula>
    </cfRule>
  </conditionalFormatting>
  <conditionalFormatting sqref="E88">
    <cfRule type="cellIs" dxfId="3913" priority="423" stopIfTrue="1" operator="greaterThan">
      <formula>$H$88</formula>
    </cfRule>
    <cfRule type="cellIs" dxfId="3912" priority="424" stopIfTrue="1" operator="lessThan">
      <formula>$G$88</formula>
    </cfRule>
  </conditionalFormatting>
  <conditionalFormatting sqref="E87">
    <cfRule type="cellIs" dxfId="3911" priority="421" stopIfTrue="1" operator="greaterThan">
      <formula>$H$87</formula>
    </cfRule>
    <cfRule type="cellIs" dxfId="3910" priority="422" stopIfTrue="1" operator="lessThan">
      <formula>$G$87</formula>
    </cfRule>
  </conditionalFormatting>
  <conditionalFormatting sqref="E86">
    <cfRule type="cellIs" dxfId="3909" priority="419" stopIfTrue="1" operator="greaterThan">
      <formula>$H$86</formula>
    </cfRule>
    <cfRule type="cellIs" dxfId="3908" priority="420" stopIfTrue="1" operator="lessThan">
      <formula>$G$86</formula>
    </cfRule>
  </conditionalFormatting>
  <conditionalFormatting sqref="E85">
    <cfRule type="cellIs" dxfId="3907" priority="417" stopIfTrue="1" operator="greaterThan">
      <formula>$H$85</formula>
    </cfRule>
    <cfRule type="cellIs" dxfId="3906" priority="418" stopIfTrue="1" operator="lessThan">
      <formula>$G$85</formula>
    </cfRule>
  </conditionalFormatting>
  <conditionalFormatting sqref="E84">
    <cfRule type="cellIs" dxfId="3905" priority="415" stopIfTrue="1" operator="greaterThan">
      <formula>$H$84</formula>
    </cfRule>
    <cfRule type="cellIs" dxfId="3904" priority="416" stopIfTrue="1" operator="lessThan">
      <formula>$G$84</formula>
    </cfRule>
  </conditionalFormatting>
  <conditionalFormatting sqref="E83">
    <cfRule type="cellIs" dxfId="3903" priority="413" stopIfTrue="1" operator="greaterThan">
      <formula>$H$83</formula>
    </cfRule>
    <cfRule type="cellIs" dxfId="3902" priority="414" stopIfTrue="1" operator="lessThan">
      <formula>$G$83</formula>
    </cfRule>
  </conditionalFormatting>
  <conditionalFormatting sqref="E82">
    <cfRule type="cellIs" dxfId="3901" priority="411" stopIfTrue="1" operator="greaterThan">
      <formula>$H$82</formula>
    </cfRule>
    <cfRule type="cellIs" dxfId="3900" priority="412" stopIfTrue="1" operator="lessThan">
      <formula>$G$82</formula>
    </cfRule>
  </conditionalFormatting>
  <conditionalFormatting sqref="E81">
    <cfRule type="cellIs" dxfId="3899" priority="409" stopIfTrue="1" operator="greaterThan">
      <formula>$H$81</formula>
    </cfRule>
    <cfRule type="cellIs" dxfId="3898" priority="410" stopIfTrue="1" operator="lessThan">
      <formula>$G$81</formula>
    </cfRule>
  </conditionalFormatting>
  <conditionalFormatting sqref="E80">
    <cfRule type="cellIs" dxfId="3897" priority="406" stopIfTrue="1" operator="greaterThan">
      <formula>$H$80</formula>
    </cfRule>
    <cfRule type="cellIs" dxfId="3896" priority="407" stopIfTrue="1" operator="lessThan">
      <formula>$G$80</formula>
    </cfRule>
  </conditionalFormatting>
  <conditionalFormatting sqref="E79">
    <cfRule type="cellIs" dxfId="3895" priority="404" stopIfTrue="1" operator="greaterThan">
      <formula>$H$79</formula>
    </cfRule>
    <cfRule type="cellIs" dxfId="3894" priority="405" stopIfTrue="1" operator="lessThan">
      <formula>$G$79</formula>
    </cfRule>
  </conditionalFormatting>
  <conditionalFormatting sqref="E26">
    <cfRule type="cellIs" dxfId="3893" priority="402" stopIfTrue="1" operator="greaterThan">
      <formula>$H$26</formula>
    </cfRule>
    <cfRule type="cellIs" dxfId="3892" priority="403" stopIfTrue="1" operator="lessThan">
      <formula>$G$26</formula>
    </cfRule>
  </conditionalFormatting>
  <conditionalFormatting sqref="E27">
    <cfRule type="cellIs" dxfId="3891" priority="400" stopIfTrue="1" operator="greaterThan">
      <formula>$H$27</formula>
    </cfRule>
    <cfRule type="cellIs" dxfId="3890" priority="401" stopIfTrue="1" operator="lessThan">
      <formula>$G$27</formula>
    </cfRule>
  </conditionalFormatting>
  <conditionalFormatting sqref="E28">
    <cfRule type="cellIs" dxfId="3889" priority="398" stopIfTrue="1" operator="greaterThan">
      <formula>$H$28</formula>
    </cfRule>
    <cfRule type="cellIs" dxfId="3888" priority="399" stopIfTrue="1" operator="lessThan">
      <formula>$G$28</formula>
    </cfRule>
  </conditionalFormatting>
  <conditionalFormatting sqref="E29">
    <cfRule type="cellIs" dxfId="3887" priority="396" stopIfTrue="1" operator="greaterThan">
      <formula>$H$29</formula>
    </cfRule>
    <cfRule type="cellIs" dxfId="3886" priority="397" stopIfTrue="1" operator="lessThan">
      <formula>$G$29</formula>
    </cfRule>
  </conditionalFormatting>
  <conditionalFormatting sqref="E30">
    <cfRule type="cellIs" dxfId="3885" priority="394" stopIfTrue="1" operator="greaterThan">
      <formula>$H$30</formula>
    </cfRule>
    <cfRule type="cellIs" dxfId="3884" priority="395" stopIfTrue="1" operator="lessThan">
      <formula>$G$30</formula>
    </cfRule>
  </conditionalFormatting>
  <conditionalFormatting sqref="E31">
    <cfRule type="cellIs" dxfId="3883" priority="392" stopIfTrue="1" operator="greaterThan">
      <formula>$H$31</formula>
    </cfRule>
    <cfRule type="cellIs" dxfId="3882" priority="393" stopIfTrue="1" operator="lessThan">
      <formula>$G$31</formula>
    </cfRule>
  </conditionalFormatting>
  <conditionalFormatting sqref="E32">
    <cfRule type="cellIs" dxfId="3881" priority="390" stopIfTrue="1" operator="greaterThan">
      <formula>$H$32</formula>
    </cfRule>
    <cfRule type="cellIs" dxfId="3880" priority="391" stopIfTrue="1" operator="lessThan">
      <formula>$G$32</formula>
    </cfRule>
  </conditionalFormatting>
  <conditionalFormatting sqref="E34">
    <cfRule type="cellIs" dxfId="3879" priority="388" stopIfTrue="1" operator="greaterThan">
      <formula>$H$34</formula>
    </cfRule>
    <cfRule type="cellIs" dxfId="3878" priority="389" stopIfTrue="1" operator="lessThan">
      <formula>$G$34</formula>
    </cfRule>
  </conditionalFormatting>
  <conditionalFormatting sqref="E33">
    <cfRule type="cellIs" dxfId="3877" priority="386" stopIfTrue="1" operator="greaterThan">
      <formula>$H$33</formula>
    </cfRule>
    <cfRule type="cellIs" dxfId="3876" priority="387" stopIfTrue="1" operator="lessThan">
      <formula>$G$33</formula>
    </cfRule>
  </conditionalFormatting>
  <conditionalFormatting sqref="E35">
    <cfRule type="cellIs" dxfId="3875" priority="384" stopIfTrue="1" operator="greaterThan">
      <formula>$H$35</formula>
    </cfRule>
    <cfRule type="cellIs" dxfId="3874" priority="385" stopIfTrue="1" operator="lessThan">
      <formula>$G$35</formula>
    </cfRule>
  </conditionalFormatting>
  <conditionalFormatting sqref="E36">
    <cfRule type="cellIs" dxfId="3873" priority="382" stopIfTrue="1" operator="greaterThan">
      <formula>$H$36</formula>
    </cfRule>
    <cfRule type="cellIs" dxfId="3872" priority="383" stopIfTrue="1" operator="lessThan">
      <formula>$G$36</formula>
    </cfRule>
  </conditionalFormatting>
  <conditionalFormatting sqref="E38">
    <cfRule type="cellIs" dxfId="3871" priority="380" stopIfTrue="1" operator="greaterThan">
      <formula>$H$38</formula>
    </cfRule>
    <cfRule type="cellIs" dxfId="3870" priority="381" stopIfTrue="1" operator="lessThan">
      <formula>$G$38</formula>
    </cfRule>
  </conditionalFormatting>
  <conditionalFormatting sqref="E37">
    <cfRule type="cellIs" dxfId="3869" priority="378" stopIfTrue="1" operator="greaterThan">
      <formula>$H$37</formula>
    </cfRule>
    <cfRule type="cellIs" dxfId="3868" priority="379" stopIfTrue="1" operator="lessThan">
      <formula>$G$37</formula>
    </cfRule>
  </conditionalFormatting>
  <conditionalFormatting sqref="E78">
    <cfRule type="cellIs" dxfId="3867" priority="371" stopIfTrue="1" operator="greaterThan">
      <formula>$H$78</formula>
    </cfRule>
    <cfRule type="cellIs" dxfId="3866" priority="372" stopIfTrue="1" operator="lessThan">
      <formula>$G$78</formula>
    </cfRule>
  </conditionalFormatting>
  <conditionalFormatting sqref="E77">
    <cfRule type="cellIs" dxfId="3865" priority="369" stopIfTrue="1" operator="greaterThan">
      <formula>$H$77</formula>
    </cfRule>
    <cfRule type="cellIs" dxfId="3864" priority="370" stopIfTrue="1" operator="lessThan">
      <formula>$G$77</formula>
    </cfRule>
  </conditionalFormatting>
  <conditionalFormatting sqref="E76">
    <cfRule type="cellIs" dxfId="3863" priority="367" stopIfTrue="1" operator="greaterThan">
      <formula>$H$76</formula>
    </cfRule>
    <cfRule type="cellIs" dxfId="3862" priority="368" stopIfTrue="1" operator="lessThan">
      <formula>$G$76</formula>
    </cfRule>
  </conditionalFormatting>
  <conditionalFormatting sqref="E75">
    <cfRule type="cellIs" dxfId="3861" priority="365" stopIfTrue="1" operator="greaterThan">
      <formula>$H$75</formula>
    </cfRule>
    <cfRule type="cellIs" dxfId="3860" priority="366" stopIfTrue="1" operator="lessThan">
      <formula>$G$75</formula>
    </cfRule>
  </conditionalFormatting>
  <conditionalFormatting sqref="E74">
    <cfRule type="cellIs" dxfId="3859" priority="363" stopIfTrue="1" operator="greaterThan">
      <formula>$H$74</formula>
    </cfRule>
    <cfRule type="cellIs" dxfId="3858" priority="364" stopIfTrue="1" operator="lessThan">
      <formula>$G$74</formula>
    </cfRule>
  </conditionalFormatting>
  <conditionalFormatting sqref="E73">
    <cfRule type="cellIs" dxfId="3857" priority="361" stopIfTrue="1" operator="greaterThan">
      <formula>$H$73</formula>
    </cfRule>
    <cfRule type="cellIs" dxfId="3856" priority="362" stopIfTrue="1" operator="lessThan">
      <formula>$G$73</formula>
    </cfRule>
  </conditionalFormatting>
  <conditionalFormatting sqref="E72">
    <cfRule type="cellIs" dxfId="3855" priority="359" stopIfTrue="1" operator="greaterThan">
      <formula>$H$72</formula>
    </cfRule>
    <cfRule type="cellIs" dxfId="3854" priority="360" stopIfTrue="1" operator="lessThan">
      <formula>$G$72</formula>
    </cfRule>
  </conditionalFormatting>
  <conditionalFormatting sqref="E71">
    <cfRule type="cellIs" dxfId="3853" priority="357" stopIfTrue="1" operator="greaterThan">
      <formula>$H$71</formula>
    </cfRule>
    <cfRule type="cellIs" dxfId="3852" priority="358" stopIfTrue="1" operator="lessThan">
      <formula>$G$71</formula>
    </cfRule>
  </conditionalFormatting>
  <conditionalFormatting sqref="E70">
    <cfRule type="cellIs" dxfId="3851" priority="355" stopIfTrue="1" operator="greaterThan">
      <formula>$H$70</formula>
    </cfRule>
    <cfRule type="cellIs" dxfId="3850" priority="356" stopIfTrue="1" operator="lessThan">
      <formula>$G$70</formula>
    </cfRule>
  </conditionalFormatting>
  <conditionalFormatting sqref="E69">
    <cfRule type="cellIs" dxfId="3849" priority="353" stopIfTrue="1" operator="greaterThan">
      <formula>$H$69</formula>
    </cfRule>
    <cfRule type="cellIs" dxfId="3848" priority="354" stopIfTrue="1" operator="lessThan">
      <formula>$G$69</formula>
    </cfRule>
  </conditionalFormatting>
  <conditionalFormatting sqref="E68">
    <cfRule type="cellIs" dxfId="3847" priority="351" stopIfTrue="1" operator="greaterThan">
      <formula>$H$68</formula>
    </cfRule>
    <cfRule type="cellIs" dxfId="3846" priority="352" stopIfTrue="1" operator="lessThan">
      <formula>$G$68</formula>
    </cfRule>
  </conditionalFormatting>
  <conditionalFormatting sqref="E67">
    <cfRule type="cellIs" dxfId="3845" priority="349" stopIfTrue="1" operator="greaterThan">
      <formula>$H$67</formula>
    </cfRule>
    <cfRule type="cellIs" dxfId="3844" priority="350" stopIfTrue="1" operator="lessThan">
      <formula>$G$67</formula>
    </cfRule>
  </conditionalFormatting>
  <conditionalFormatting sqref="E66">
    <cfRule type="cellIs" dxfId="3843" priority="347" stopIfTrue="1" operator="greaterThan">
      <formula>$H$66</formula>
    </cfRule>
    <cfRule type="cellIs" dxfId="3842" priority="348" stopIfTrue="1" operator="lessThan">
      <formula>$G$66</formula>
    </cfRule>
  </conditionalFormatting>
  <conditionalFormatting sqref="E65">
    <cfRule type="cellIs" dxfId="3841" priority="345" stopIfTrue="1" operator="greaterThan">
      <formula>$H$65</formula>
    </cfRule>
    <cfRule type="cellIs" dxfId="3840" priority="346" stopIfTrue="1" operator="lessThan">
      <formula>$G$65</formula>
    </cfRule>
  </conditionalFormatting>
  <conditionalFormatting sqref="E64">
    <cfRule type="cellIs" dxfId="3839" priority="343" stopIfTrue="1" operator="greaterThan">
      <formula>$H$64</formula>
    </cfRule>
    <cfRule type="cellIs" dxfId="3838" priority="344" stopIfTrue="1" operator="lessThan">
      <formula>$G$64</formula>
    </cfRule>
  </conditionalFormatting>
  <conditionalFormatting sqref="E63">
    <cfRule type="cellIs" dxfId="3837" priority="341" stopIfTrue="1" operator="greaterThan">
      <formula>$H$63</formula>
    </cfRule>
    <cfRule type="cellIs" dxfId="3836" priority="342" stopIfTrue="1" operator="lessThan">
      <formula>$G$63</formula>
    </cfRule>
  </conditionalFormatting>
  <conditionalFormatting sqref="E62">
    <cfRule type="cellIs" dxfId="3835" priority="339" stopIfTrue="1" operator="greaterThan">
      <formula>$H$62</formula>
    </cfRule>
    <cfRule type="cellIs" dxfId="3834" priority="340" stopIfTrue="1" operator="lessThan">
      <formula>$G$62</formula>
    </cfRule>
  </conditionalFormatting>
  <conditionalFormatting sqref="E61">
    <cfRule type="cellIs" dxfId="3833" priority="337" stopIfTrue="1" operator="greaterThan">
      <formula>$H$61</formula>
    </cfRule>
    <cfRule type="cellIs" dxfId="3832" priority="338" stopIfTrue="1" operator="lessThan">
      <formula>$G$61</formula>
    </cfRule>
  </conditionalFormatting>
  <conditionalFormatting sqref="E60">
    <cfRule type="cellIs" dxfId="3831" priority="335" stopIfTrue="1" operator="greaterThan">
      <formula>$H$60</formula>
    </cfRule>
    <cfRule type="cellIs" dxfId="3830" priority="336" stopIfTrue="1" operator="lessThan">
      <formula>$G$60</formula>
    </cfRule>
  </conditionalFormatting>
  <conditionalFormatting sqref="E59">
    <cfRule type="cellIs" dxfId="3829" priority="333" stopIfTrue="1" operator="greaterThan">
      <formula>$H$59</formula>
    </cfRule>
    <cfRule type="cellIs" dxfId="3828" priority="334" stopIfTrue="1" operator="lessThan">
      <formula>$G$59</formula>
    </cfRule>
  </conditionalFormatting>
  <conditionalFormatting sqref="E58">
    <cfRule type="cellIs" dxfId="3827" priority="331" stopIfTrue="1" operator="greaterThan">
      <formula>$H$58</formula>
    </cfRule>
    <cfRule type="cellIs" dxfId="3826" priority="332" stopIfTrue="1" operator="lessThan">
      <formula>$G$58</formula>
    </cfRule>
  </conditionalFormatting>
  <conditionalFormatting sqref="E57">
    <cfRule type="cellIs" dxfId="3825" priority="329" stopIfTrue="1" operator="greaterThan">
      <formula>$H$57</formula>
    </cfRule>
    <cfRule type="cellIs" dxfId="3824" priority="330" stopIfTrue="1" operator="lessThan">
      <formula>$G$57</formula>
    </cfRule>
  </conditionalFormatting>
  <conditionalFormatting sqref="E56">
    <cfRule type="cellIs" dxfId="3823" priority="327" stopIfTrue="1" operator="greaterThan">
      <formula>$H$56</formula>
    </cfRule>
    <cfRule type="cellIs" dxfId="3822" priority="328" stopIfTrue="1" operator="lessThan">
      <formula>$G$56</formula>
    </cfRule>
  </conditionalFormatting>
  <conditionalFormatting sqref="E55">
    <cfRule type="cellIs" dxfId="3821" priority="325" stopIfTrue="1" operator="greaterThan">
      <formula>$H$55</formula>
    </cfRule>
    <cfRule type="cellIs" dxfId="3820" priority="326" stopIfTrue="1" operator="lessThan">
      <formula>$G$55</formula>
    </cfRule>
  </conditionalFormatting>
  <conditionalFormatting sqref="E54">
    <cfRule type="cellIs" dxfId="3819" priority="323" stopIfTrue="1" operator="greaterThan">
      <formula>$H$54</formula>
    </cfRule>
    <cfRule type="cellIs" dxfId="3818" priority="324" stopIfTrue="1" operator="lessThan">
      <formula>$G$54</formula>
    </cfRule>
  </conditionalFormatting>
  <conditionalFormatting sqref="E53">
    <cfRule type="cellIs" dxfId="3817" priority="321" stopIfTrue="1" operator="greaterThan">
      <formula>$H$53</formula>
    </cfRule>
    <cfRule type="cellIs" dxfId="3816" priority="322" stopIfTrue="1" operator="lessThan">
      <formula>$G$53</formula>
    </cfRule>
  </conditionalFormatting>
  <conditionalFormatting sqref="E52">
    <cfRule type="cellIs" dxfId="3815" priority="319" stopIfTrue="1" operator="greaterThan">
      <formula>$H$52</formula>
    </cfRule>
    <cfRule type="cellIs" dxfId="3814" priority="320" stopIfTrue="1" operator="lessThan">
      <formula>$G$52</formula>
    </cfRule>
  </conditionalFormatting>
  <conditionalFormatting sqref="E51">
    <cfRule type="cellIs" dxfId="3813" priority="317" stopIfTrue="1" operator="greaterThan">
      <formula>$H$51</formula>
    </cfRule>
    <cfRule type="cellIs" dxfId="3812" priority="318" stopIfTrue="1" operator="lessThan">
      <formula>$G$51</formula>
    </cfRule>
  </conditionalFormatting>
  <conditionalFormatting sqref="E50">
    <cfRule type="cellIs" dxfId="3811" priority="315" stopIfTrue="1" operator="greaterThan">
      <formula>$H$50</formula>
    </cfRule>
    <cfRule type="cellIs" dxfId="3810" priority="316" stopIfTrue="1" operator="lessThan">
      <formula>$G$50</formula>
    </cfRule>
  </conditionalFormatting>
  <conditionalFormatting sqref="E49">
    <cfRule type="cellIs" dxfId="3809" priority="313" stopIfTrue="1" operator="greaterThan">
      <formula>$H$49</formula>
    </cfRule>
    <cfRule type="cellIs" dxfId="3808" priority="314" stopIfTrue="1" operator="lessThan">
      <formula>$G$49</formula>
    </cfRule>
  </conditionalFormatting>
  <conditionalFormatting sqref="E48">
    <cfRule type="cellIs" dxfId="3807" priority="311" stopIfTrue="1" operator="greaterThan">
      <formula>$H$48</formula>
    </cfRule>
    <cfRule type="cellIs" dxfId="3806" priority="312" stopIfTrue="1" operator="lessThan">
      <formula>$G$48</formula>
    </cfRule>
  </conditionalFormatting>
  <conditionalFormatting sqref="E47">
    <cfRule type="cellIs" dxfId="3805" priority="309" stopIfTrue="1" operator="greaterThan">
      <formula>$H$47</formula>
    </cfRule>
    <cfRule type="cellIs" dxfId="3804" priority="310" stopIfTrue="1" operator="lessThan">
      <formula>$G$47</formula>
    </cfRule>
  </conditionalFormatting>
  <conditionalFormatting sqref="E46">
    <cfRule type="cellIs" dxfId="3803" priority="307" stopIfTrue="1" operator="greaterThan">
      <formula>$H$46</formula>
    </cfRule>
    <cfRule type="cellIs" dxfId="3802" priority="308" stopIfTrue="1" operator="lessThan">
      <formula>$G$46</formula>
    </cfRule>
  </conditionalFormatting>
  <conditionalFormatting sqref="E45">
    <cfRule type="cellIs" dxfId="3801" priority="305" stopIfTrue="1" operator="greaterThan">
      <formula>$H$45</formula>
    </cfRule>
    <cfRule type="cellIs" dxfId="3800" priority="306" stopIfTrue="1" operator="lessThan">
      <formula>$G$45</formula>
    </cfRule>
  </conditionalFormatting>
  <conditionalFormatting sqref="E44">
    <cfRule type="cellIs" dxfId="3799" priority="303" stopIfTrue="1" operator="greaterThan">
      <formula>$H$44</formula>
    </cfRule>
    <cfRule type="cellIs" dxfId="3798" priority="304" stopIfTrue="1" operator="lessThan">
      <formula>$G$44</formula>
    </cfRule>
  </conditionalFormatting>
  <conditionalFormatting sqref="E43">
    <cfRule type="cellIs" dxfId="3797" priority="301" stopIfTrue="1" operator="greaterThan">
      <formula>$H$43</formula>
    </cfRule>
    <cfRule type="cellIs" dxfId="3796" priority="302" stopIfTrue="1" operator="lessThan">
      <formula>$G$43</formula>
    </cfRule>
  </conditionalFormatting>
  <conditionalFormatting sqref="E42">
    <cfRule type="cellIs" dxfId="3795" priority="299" stopIfTrue="1" operator="greaterThan">
      <formula>$H$42</formula>
    </cfRule>
    <cfRule type="cellIs" dxfId="3794" priority="300" stopIfTrue="1" operator="lessThan">
      <formula>$G$42</formula>
    </cfRule>
  </conditionalFormatting>
  <conditionalFormatting sqref="E41">
    <cfRule type="cellIs" dxfId="3793" priority="297" stopIfTrue="1" operator="greaterThan">
      <formula>$H$41</formula>
    </cfRule>
    <cfRule type="cellIs" dxfId="3792" priority="298" stopIfTrue="1" operator="lessThan">
      <formula>$G$41</formula>
    </cfRule>
  </conditionalFormatting>
  <conditionalFormatting sqref="E40">
    <cfRule type="cellIs" dxfId="3791" priority="295" stopIfTrue="1" operator="greaterThan">
      <formula>$H$40</formula>
    </cfRule>
    <cfRule type="cellIs" dxfId="3790" priority="296" stopIfTrue="1" operator="lessThan">
      <formula>$G$40</formula>
    </cfRule>
  </conditionalFormatting>
  <conditionalFormatting sqref="E39">
    <cfRule type="cellIs" dxfId="3789" priority="293" stopIfTrue="1" operator="greaterThan">
      <formula>$H$39</formula>
    </cfRule>
    <cfRule type="cellIs" dxfId="3788" priority="294" stopIfTrue="1" operator="lessThan">
      <formula>$G$39</formula>
    </cfRule>
  </conditionalFormatting>
  <conditionalFormatting sqref="E18">
    <cfRule type="cellIs" dxfId="3787" priority="202" operator="lessThan">
      <formula>$G$18</formula>
    </cfRule>
    <cfRule type="cellIs" dxfId="3786" priority="203" operator="greaterThan">
      <formula>$H$18</formula>
    </cfRule>
  </conditionalFormatting>
  <conditionalFormatting sqref="I20">
    <cfRule type="cellIs" dxfId="3785" priority="195" stopIfTrue="1" operator="lessThan">
      <formula>$K20</formula>
    </cfRule>
    <cfRule type="cellIs" dxfId="3784" priority="196" stopIfTrue="1" operator="greaterThan">
      <formula>$L20</formula>
    </cfRule>
  </conditionalFormatting>
  <conditionalFormatting sqref="I21">
    <cfRule type="cellIs" dxfId="3783" priority="193" stopIfTrue="1" operator="lessThan">
      <formula>$K21</formula>
    </cfRule>
    <cfRule type="cellIs" dxfId="3782" priority="194" stopIfTrue="1" operator="greaterThan">
      <formula>$L21</formula>
    </cfRule>
  </conditionalFormatting>
  <conditionalFormatting sqref="I22">
    <cfRule type="cellIs" dxfId="3781" priority="191" stopIfTrue="1" operator="lessThan">
      <formula>$K22</formula>
    </cfRule>
    <cfRule type="cellIs" dxfId="3780" priority="192" stopIfTrue="1" operator="greaterThan">
      <formula>$L22</formula>
    </cfRule>
  </conditionalFormatting>
  <conditionalFormatting sqref="I23">
    <cfRule type="cellIs" dxfId="3779" priority="189" stopIfTrue="1" operator="lessThan">
      <formula>$K23</formula>
    </cfRule>
    <cfRule type="cellIs" dxfId="3778" priority="190" stopIfTrue="1" operator="greaterThan">
      <formula>$L23</formula>
    </cfRule>
  </conditionalFormatting>
  <conditionalFormatting sqref="I24">
    <cfRule type="cellIs" dxfId="3777" priority="187" stopIfTrue="1" operator="lessThan">
      <formula>$K24</formula>
    </cfRule>
    <cfRule type="cellIs" dxfId="3776" priority="188" stopIfTrue="1" operator="greaterThan">
      <formula>$L24</formula>
    </cfRule>
  </conditionalFormatting>
  <conditionalFormatting sqref="I25">
    <cfRule type="cellIs" dxfId="3775" priority="185" stopIfTrue="1" operator="lessThan">
      <formula>$K25</formula>
    </cfRule>
    <cfRule type="cellIs" dxfId="3774" priority="186" stopIfTrue="1" operator="greaterThan">
      <formula>$L25</formula>
    </cfRule>
  </conditionalFormatting>
  <conditionalFormatting sqref="I26">
    <cfRule type="cellIs" dxfId="3773" priority="183" stopIfTrue="1" operator="lessThan">
      <formula>$K26</formula>
    </cfRule>
    <cfRule type="cellIs" dxfId="3772" priority="184" stopIfTrue="1" operator="greaterThan">
      <formula>$L26</formula>
    </cfRule>
  </conditionalFormatting>
  <conditionalFormatting sqref="I27">
    <cfRule type="cellIs" dxfId="3771" priority="181" stopIfTrue="1" operator="lessThan">
      <formula>$K27</formula>
    </cfRule>
    <cfRule type="cellIs" dxfId="3770" priority="182" stopIfTrue="1" operator="greaterThan">
      <formula>$L27</formula>
    </cfRule>
  </conditionalFormatting>
  <conditionalFormatting sqref="I28">
    <cfRule type="cellIs" dxfId="3769" priority="179" stopIfTrue="1" operator="lessThan">
      <formula>$K28</formula>
    </cfRule>
    <cfRule type="cellIs" dxfId="3768" priority="180" stopIfTrue="1" operator="greaterThan">
      <formula>$L28</formula>
    </cfRule>
  </conditionalFormatting>
  <conditionalFormatting sqref="I29">
    <cfRule type="cellIs" dxfId="3767" priority="177" stopIfTrue="1" operator="lessThan">
      <formula>$K29</formula>
    </cfRule>
    <cfRule type="cellIs" dxfId="3766" priority="178" stopIfTrue="1" operator="greaterThan">
      <formula>$L29</formula>
    </cfRule>
  </conditionalFormatting>
  <conditionalFormatting sqref="I30">
    <cfRule type="cellIs" dxfId="3765" priority="175" stopIfTrue="1" operator="lessThan">
      <formula>$K30</formula>
    </cfRule>
    <cfRule type="cellIs" dxfId="3764" priority="176" stopIfTrue="1" operator="greaterThan">
      <formula>$L30</formula>
    </cfRule>
  </conditionalFormatting>
  <conditionalFormatting sqref="I31">
    <cfRule type="cellIs" dxfId="3763" priority="173" stopIfTrue="1" operator="lessThan">
      <formula>$K31</formula>
    </cfRule>
    <cfRule type="cellIs" dxfId="3762" priority="174" stopIfTrue="1" operator="greaterThan">
      <formula>$L31</formula>
    </cfRule>
  </conditionalFormatting>
  <conditionalFormatting sqref="I32">
    <cfRule type="cellIs" dxfId="3761" priority="171" stopIfTrue="1" operator="lessThan">
      <formula>$K32</formula>
    </cfRule>
    <cfRule type="cellIs" dxfId="3760" priority="172" stopIfTrue="1" operator="greaterThan">
      <formula>$L32</formula>
    </cfRule>
  </conditionalFormatting>
  <conditionalFormatting sqref="I33">
    <cfRule type="cellIs" dxfId="3759" priority="169" stopIfTrue="1" operator="lessThan">
      <formula>$K33</formula>
    </cfRule>
    <cfRule type="cellIs" dxfId="3758" priority="170" stopIfTrue="1" operator="greaterThan">
      <formula>$L33</formula>
    </cfRule>
  </conditionalFormatting>
  <conditionalFormatting sqref="I34">
    <cfRule type="cellIs" dxfId="3757" priority="167" stopIfTrue="1" operator="lessThan">
      <formula>$K34</formula>
    </cfRule>
    <cfRule type="cellIs" dxfId="3756" priority="168" stopIfTrue="1" operator="greaterThan">
      <formula>$L34</formula>
    </cfRule>
  </conditionalFormatting>
  <conditionalFormatting sqref="I35">
    <cfRule type="cellIs" dxfId="3755" priority="165" stopIfTrue="1" operator="lessThan">
      <formula>$K35</formula>
    </cfRule>
    <cfRule type="cellIs" dxfId="3754" priority="166" stopIfTrue="1" operator="greaterThan">
      <formula>$L35</formula>
    </cfRule>
  </conditionalFormatting>
  <conditionalFormatting sqref="I36">
    <cfRule type="cellIs" dxfId="3753" priority="163" stopIfTrue="1" operator="lessThan">
      <formula>$K36</formula>
    </cfRule>
    <cfRule type="cellIs" dxfId="3752" priority="164" stopIfTrue="1" operator="greaterThan">
      <formula>$L36</formula>
    </cfRule>
  </conditionalFormatting>
  <conditionalFormatting sqref="I37">
    <cfRule type="cellIs" dxfId="3751" priority="161" stopIfTrue="1" operator="lessThan">
      <formula>$K37</formula>
    </cfRule>
    <cfRule type="cellIs" dxfId="3750" priority="162" stopIfTrue="1" operator="greaterThan">
      <formula>$L37</formula>
    </cfRule>
  </conditionalFormatting>
  <conditionalFormatting sqref="I38">
    <cfRule type="cellIs" dxfId="3749" priority="159" stopIfTrue="1" operator="lessThan">
      <formula>$K38</formula>
    </cfRule>
    <cfRule type="cellIs" dxfId="3748" priority="160" stopIfTrue="1" operator="greaterThan">
      <formula>$L38</formula>
    </cfRule>
  </conditionalFormatting>
  <conditionalFormatting sqref="I39">
    <cfRule type="cellIs" dxfId="3747" priority="157" stopIfTrue="1" operator="lessThan">
      <formula>$K39</formula>
    </cfRule>
    <cfRule type="cellIs" dxfId="3746" priority="158" stopIfTrue="1" operator="greaterThan">
      <formula>$L39</formula>
    </cfRule>
  </conditionalFormatting>
  <conditionalFormatting sqref="I40">
    <cfRule type="cellIs" dxfId="3745" priority="155" stopIfTrue="1" operator="lessThan">
      <formula>$K40</formula>
    </cfRule>
    <cfRule type="cellIs" dxfId="3744" priority="156" stopIfTrue="1" operator="greaterThan">
      <formula>$L40</formula>
    </cfRule>
  </conditionalFormatting>
  <conditionalFormatting sqref="I41">
    <cfRule type="cellIs" dxfId="3743" priority="153" stopIfTrue="1" operator="lessThan">
      <formula>$K41</formula>
    </cfRule>
    <cfRule type="cellIs" dxfId="3742" priority="154" stopIfTrue="1" operator="greaterThan">
      <formula>$L41</formula>
    </cfRule>
  </conditionalFormatting>
  <conditionalFormatting sqref="I42">
    <cfRule type="cellIs" dxfId="3741" priority="151" stopIfTrue="1" operator="lessThan">
      <formula>$K42</formula>
    </cfRule>
    <cfRule type="cellIs" dxfId="3740" priority="152" stopIfTrue="1" operator="greaterThan">
      <formula>$L42</formula>
    </cfRule>
  </conditionalFormatting>
  <conditionalFormatting sqref="I43">
    <cfRule type="cellIs" dxfId="3739" priority="149" stopIfTrue="1" operator="lessThan">
      <formula>$K43</formula>
    </cfRule>
    <cfRule type="cellIs" dxfId="3738" priority="150" stopIfTrue="1" operator="greaterThan">
      <formula>$L43</formula>
    </cfRule>
  </conditionalFormatting>
  <conditionalFormatting sqref="I44">
    <cfRule type="cellIs" dxfId="3737" priority="147" stopIfTrue="1" operator="lessThan">
      <formula>$K44</formula>
    </cfRule>
    <cfRule type="cellIs" dxfId="3736" priority="148" stopIfTrue="1" operator="greaterThan">
      <formula>$L44</formula>
    </cfRule>
  </conditionalFormatting>
  <conditionalFormatting sqref="I45">
    <cfRule type="cellIs" dxfId="3735" priority="145" stopIfTrue="1" operator="lessThan">
      <formula>$K45</formula>
    </cfRule>
    <cfRule type="cellIs" dxfId="3734" priority="146" stopIfTrue="1" operator="greaterThan">
      <formula>$L45</formula>
    </cfRule>
  </conditionalFormatting>
  <conditionalFormatting sqref="I46">
    <cfRule type="cellIs" dxfId="3733" priority="143" stopIfTrue="1" operator="lessThan">
      <formula>$K46</formula>
    </cfRule>
    <cfRule type="cellIs" dxfId="3732" priority="144" stopIfTrue="1" operator="greaterThan">
      <formula>$L46</formula>
    </cfRule>
  </conditionalFormatting>
  <conditionalFormatting sqref="I47">
    <cfRule type="cellIs" dxfId="3731" priority="141" stopIfTrue="1" operator="lessThan">
      <formula>$K47</formula>
    </cfRule>
    <cfRule type="cellIs" dxfId="3730" priority="142" stopIfTrue="1" operator="greaterThan">
      <formula>$L47</formula>
    </cfRule>
  </conditionalFormatting>
  <conditionalFormatting sqref="I48">
    <cfRule type="cellIs" dxfId="3729" priority="139" stopIfTrue="1" operator="lessThan">
      <formula>$K48</formula>
    </cfRule>
    <cfRule type="cellIs" dxfId="3728" priority="140" stopIfTrue="1" operator="greaterThan">
      <formula>$L48</formula>
    </cfRule>
  </conditionalFormatting>
  <conditionalFormatting sqref="I49">
    <cfRule type="cellIs" dxfId="3727" priority="137" stopIfTrue="1" operator="lessThan">
      <formula>$K49</formula>
    </cfRule>
    <cfRule type="cellIs" dxfId="3726" priority="138" stopIfTrue="1" operator="greaterThan">
      <formula>$L49</formula>
    </cfRule>
  </conditionalFormatting>
  <conditionalFormatting sqref="I50">
    <cfRule type="cellIs" dxfId="3725" priority="135" stopIfTrue="1" operator="lessThan">
      <formula>$K50</formula>
    </cfRule>
    <cfRule type="cellIs" dxfId="3724" priority="136" stopIfTrue="1" operator="greaterThan">
      <formula>$L50</formula>
    </cfRule>
  </conditionalFormatting>
  <conditionalFormatting sqref="I51">
    <cfRule type="cellIs" dxfId="3723" priority="133" stopIfTrue="1" operator="lessThan">
      <formula>$K51</formula>
    </cfRule>
    <cfRule type="cellIs" dxfId="3722" priority="134" stopIfTrue="1" operator="greaterThan">
      <formula>$L51</formula>
    </cfRule>
  </conditionalFormatting>
  <conditionalFormatting sqref="I52">
    <cfRule type="cellIs" dxfId="3721" priority="131" stopIfTrue="1" operator="lessThan">
      <formula>$K52</formula>
    </cfRule>
    <cfRule type="cellIs" dxfId="3720" priority="132" stopIfTrue="1" operator="greaterThan">
      <formula>$L52</formula>
    </cfRule>
  </conditionalFormatting>
  <conditionalFormatting sqref="I53">
    <cfRule type="cellIs" dxfId="3719" priority="129" stopIfTrue="1" operator="lessThan">
      <formula>$K53</formula>
    </cfRule>
    <cfRule type="cellIs" dxfId="3718" priority="130" stopIfTrue="1" operator="greaterThan">
      <formula>$L53</formula>
    </cfRule>
  </conditionalFormatting>
  <conditionalFormatting sqref="I54">
    <cfRule type="cellIs" dxfId="3717" priority="127" stopIfTrue="1" operator="lessThan">
      <formula>$K54</formula>
    </cfRule>
    <cfRule type="cellIs" dxfId="3716" priority="128" stopIfTrue="1" operator="greaterThan">
      <formula>$L54</formula>
    </cfRule>
  </conditionalFormatting>
  <conditionalFormatting sqref="I55">
    <cfRule type="cellIs" dxfId="3715" priority="125" stopIfTrue="1" operator="lessThan">
      <formula>$K55</formula>
    </cfRule>
    <cfRule type="cellIs" dxfId="3714" priority="126" stopIfTrue="1" operator="greaterThan">
      <formula>$L55</formula>
    </cfRule>
  </conditionalFormatting>
  <conditionalFormatting sqref="I56">
    <cfRule type="cellIs" dxfId="3713" priority="123" stopIfTrue="1" operator="lessThan">
      <formula>$K56</formula>
    </cfRule>
    <cfRule type="cellIs" dxfId="3712" priority="124" stopIfTrue="1" operator="greaterThan">
      <formula>$L56</formula>
    </cfRule>
  </conditionalFormatting>
  <conditionalFormatting sqref="I57">
    <cfRule type="cellIs" dxfId="3711" priority="121" stopIfTrue="1" operator="lessThan">
      <formula>$K57</formula>
    </cfRule>
    <cfRule type="cellIs" dxfId="3710" priority="122" stopIfTrue="1" operator="greaterThan">
      <formula>$L57</formula>
    </cfRule>
  </conditionalFormatting>
  <conditionalFormatting sqref="I58">
    <cfRule type="cellIs" dxfId="3709" priority="119" stopIfTrue="1" operator="lessThan">
      <formula>$K58</formula>
    </cfRule>
    <cfRule type="cellIs" dxfId="3708" priority="120" stopIfTrue="1" operator="greaterThan">
      <formula>$L58</formula>
    </cfRule>
  </conditionalFormatting>
  <conditionalFormatting sqref="I59">
    <cfRule type="cellIs" dxfId="3707" priority="117" stopIfTrue="1" operator="lessThan">
      <formula>$K59</formula>
    </cfRule>
    <cfRule type="cellIs" dxfId="3706" priority="118" stopIfTrue="1" operator="greaterThan">
      <formula>$L59</formula>
    </cfRule>
  </conditionalFormatting>
  <conditionalFormatting sqref="I60">
    <cfRule type="cellIs" dxfId="3705" priority="115" stopIfTrue="1" operator="lessThan">
      <formula>$K60</formula>
    </cfRule>
    <cfRule type="cellIs" dxfId="3704" priority="116" stopIfTrue="1" operator="greaterThan">
      <formula>$L60</formula>
    </cfRule>
  </conditionalFormatting>
  <conditionalFormatting sqref="I61">
    <cfRule type="cellIs" dxfId="3703" priority="113" stopIfTrue="1" operator="lessThan">
      <formula>$K61</formula>
    </cfRule>
    <cfRule type="cellIs" dxfId="3702" priority="114" stopIfTrue="1" operator="greaterThan">
      <formula>$L61</formula>
    </cfRule>
  </conditionalFormatting>
  <conditionalFormatting sqref="I62">
    <cfRule type="cellIs" dxfId="3701" priority="111" stopIfTrue="1" operator="lessThan">
      <formula>$K62</formula>
    </cfRule>
    <cfRule type="cellIs" dxfId="3700" priority="112" stopIfTrue="1" operator="greaterThan">
      <formula>$L62</formula>
    </cfRule>
  </conditionalFormatting>
  <conditionalFormatting sqref="I63">
    <cfRule type="cellIs" dxfId="3699" priority="109" stopIfTrue="1" operator="lessThan">
      <formula>$K63</formula>
    </cfRule>
    <cfRule type="cellIs" dxfId="3698" priority="110" stopIfTrue="1" operator="greaterThan">
      <formula>$L63</formula>
    </cfRule>
  </conditionalFormatting>
  <conditionalFormatting sqref="I64">
    <cfRule type="cellIs" dxfId="3697" priority="107" stopIfTrue="1" operator="lessThan">
      <formula>$K64</formula>
    </cfRule>
    <cfRule type="cellIs" dxfId="3696" priority="108" stopIfTrue="1" operator="greaterThan">
      <formula>$L64</formula>
    </cfRule>
  </conditionalFormatting>
  <conditionalFormatting sqref="I65">
    <cfRule type="cellIs" dxfId="3695" priority="105" stopIfTrue="1" operator="lessThan">
      <formula>$K65</formula>
    </cfRule>
    <cfRule type="cellIs" dxfId="3694" priority="106" stopIfTrue="1" operator="greaterThan">
      <formula>$L65</formula>
    </cfRule>
  </conditionalFormatting>
  <conditionalFormatting sqref="I66">
    <cfRule type="cellIs" dxfId="3693" priority="103" stopIfTrue="1" operator="lessThan">
      <formula>$K66</formula>
    </cfRule>
    <cfRule type="cellIs" dxfId="3692" priority="104" stopIfTrue="1" operator="greaterThan">
      <formula>$L66</formula>
    </cfRule>
  </conditionalFormatting>
  <conditionalFormatting sqref="I67">
    <cfRule type="cellIs" dxfId="3691" priority="101" stopIfTrue="1" operator="lessThan">
      <formula>$K67</formula>
    </cfRule>
    <cfRule type="cellIs" dxfId="3690" priority="102" stopIfTrue="1" operator="greaterThan">
      <formula>$L67</formula>
    </cfRule>
  </conditionalFormatting>
  <conditionalFormatting sqref="I68">
    <cfRule type="cellIs" dxfId="3689" priority="99" stopIfTrue="1" operator="lessThan">
      <formula>$K68</formula>
    </cfRule>
    <cfRule type="cellIs" dxfId="3688" priority="100" stopIfTrue="1" operator="greaterThan">
      <formula>$L68</formula>
    </cfRule>
  </conditionalFormatting>
  <conditionalFormatting sqref="I69">
    <cfRule type="cellIs" dxfId="3687" priority="97" stopIfTrue="1" operator="lessThan">
      <formula>$K69</formula>
    </cfRule>
    <cfRule type="cellIs" dxfId="3686" priority="98" stopIfTrue="1" operator="greaterThan">
      <formula>$L69</formula>
    </cfRule>
  </conditionalFormatting>
  <conditionalFormatting sqref="I70">
    <cfRule type="cellIs" dxfId="3685" priority="95" stopIfTrue="1" operator="lessThan">
      <formula>$K70</formula>
    </cfRule>
    <cfRule type="cellIs" dxfId="3684" priority="96" stopIfTrue="1" operator="greaterThan">
      <formula>$L70</formula>
    </cfRule>
  </conditionalFormatting>
  <conditionalFormatting sqref="I71">
    <cfRule type="cellIs" dxfId="3683" priority="93" stopIfTrue="1" operator="lessThan">
      <formula>$K71</formula>
    </cfRule>
    <cfRule type="cellIs" dxfId="3682" priority="94" stopIfTrue="1" operator="greaterThan">
      <formula>$L71</formula>
    </cfRule>
  </conditionalFormatting>
  <conditionalFormatting sqref="I72">
    <cfRule type="cellIs" dxfId="3681" priority="91" stopIfTrue="1" operator="lessThan">
      <formula>$K72</formula>
    </cfRule>
    <cfRule type="cellIs" dxfId="3680" priority="92" stopIfTrue="1" operator="greaterThan">
      <formula>$L72</formula>
    </cfRule>
  </conditionalFormatting>
  <conditionalFormatting sqref="I73">
    <cfRule type="cellIs" dxfId="3679" priority="89" stopIfTrue="1" operator="lessThan">
      <formula>$K73</formula>
    </cfRule>
    <cfRule type="cellIs" dxfId="3678" priority="90" stopIfTrue="1" operator="greaterThan">
      <formula>$L73</formula>
    </cfRule>
  </conditionalFormatting>
  <conditionalFormatting sqref="I74">
    <cfRule type="cellIs" dxfId="3677" priority="87" stopIfTrue="1" operator="lessThan">
      <formula>$K74</formula>
    </cfRule>
    <cfRule type="cellIs" dxfId="3676" priority="88" stopIfTrue="1" operator="greaterThan">
      <formula>$L74</formula>
    </cfRule>
  </conditionalFormatting>
  <conditionalFormatting sqref="I75">
    <cfRule type="cellIs" dxfId="3675" priority="85" stopIfTrue="1" operator="lessThan">
      <formula>$K75</formula>
    </cfRule>
    <cfRule type="cellIs" dxfId="3674" priority="86" stopIfTrue="1" operator="greaterThan">
      <formula>$L75</formula>
    </cfRule>
  </conditionalFormatting>
  <conditionalFormatting sqref="I76">
    <cfRule type="cellIs" dxfId="3673" priority="83" stopIfTrue="1" operator="lessThan">
      <formula>$K76</formula>
    </cfRule>
    <cfRule type="cellIs" dxfId="3672" priority="84" stopIfTrue="1" operator="greaterThan">
      <formula>$L76</formula>
    </cfRule>
  </conditionalFormatting>
  <conditionalFormatting sqref="I77">
    <cfRule type="cellIs" dxfId="3671" priority="81" stopIfTrue="1" operator="lessThan">
      <formula>$K77</formula>
    </cfRule>
    <cfRule type="cellIs" dxfId="3670" priority="82" stopIfTrue="1" operator="greaterThan">
      <formula>$L77</formula>
    </cfRule>
  </conditionalFormatting>
  <conditionalFormatting sqref="I78">
    <cfRule type="cellIs" dxfId="3669" priority="79" stopIfTrue="1" operator="lessThan">
      <formula>$K78</formula>
    </cfRule>
    <cfRule type="cellIs" dxfId="3668" priority="80" stopIfTrue="1" operator="greaterThan">
      <formula>$L78</formula>
    </cfRule>
  </conditionalFormatting>
  <conditionalFormatting sqref="I79">
    <cfRule type="cellIs" dxfId="3667" priority="77" stopIfTrue="1" operator="lessThan">
      <formula>$K79</formula>
    </cfRule>
    <cfRule type="cellIs" dxfId="3666" priority="78" stopIfTrue="1" operator="greaterThan">
      <formula>$L79</formula>
    </cfRule>
  </conditionalFormatting>
  <conditionalFormatting sqref="I80">
    <cfRule type="cellIs" dxfId="3665" priority="75" stopIfTrue="1" operator="lessThan">
      <formula>$K80</formula>
    </cfRule>
    <cfRule type="cellIs" dxfId="3664" priority="76" stopIfTrue="1" operator="greaterThan">
      <formula>$L80</formula>
    </cfRule>
  </conditionalFormatting>
  <conditionalFormatting sqref="I81">
    <cfRule type="cellIs" dxfId="3663" priority="73" stopIfTrue="1" operator="lessThan">
      <formula>$K81</formula>
    </cfRule>
    <cfRule type="cellIs" dxfId="3662" priority="74" stopIfTrue="1" operator="greaterThan">
      <formula>$L81</formula>
    </cfRule>
  </conditionalFormatting>
  <conditionalFormatting sqref="I82">
    <cfRule type="cellIs" dxfId="3661" priority="71" stopIfTrue="1" operator="lessThan">
      <formula>$K82</formula>
    </cfRule>
    <cfRule type="cellIs" dxfId="3660" priority="72" stopIfTrue="1" operator="greaterThan">
      <formula>$L82</formula>
    </cfRule>
  </conditionalFormatting>
  <conditionalFormatting sqref="I83">
    <cfRule type="cellIs" dxfId="3659" priority="69" stopIfTrue="1" operator="lessThan">
      <formula>$K83</formula>
    </cfRule>
    <cfRule type="cellIs" dxfId="3658" priority="70" stopIfTrue="1" operator="greaterThan">
      <formula>$L83</formula>
    </cfRule>
  </conditionalFormatting>
  <conditionalFormatting sqref="I84">
    <cfRule type="cellIs" dxfId="3657" priority="67" stopIfTrue="1" operator="lessThan">
      <formula>$K84</formula>
    </cfRule>
    <cfRule type="cellIs" dxfId="3656" priority="68" stopIfTrue="1" operator="greaterThan">
      <formula>$L84</formula>
    </cfRule>
  </conditionalFormatting>
  <conditionalFormatting sqref="I85">
    <cfRule type="cellIs" dxfId="3655" priority="65" stopIfTrue="1" operator="lessThan">
      <formula>$K85</formula>
    </cfRule>
    <cfRule type="cellIs" dxfId="3654" priority="66" stopIfTrue="1" operator="greaterThan">
      <formula>$L85</formula>
    </cfRule>
  </conditionalFormatting>
  <conditionalFormatting sqref="I86">
    <cfRule type="cellIs" dxfId="3653" priority="63" stopIfTrue="1" operator="lessThan">
      <formula>$K86</formula>
    </cfRule>
    <cfRule type="cellIs" dxfId="3652" priority="64" stopIfTrue="1" operator="greaterThan">
      <formula>$L86</formula>
    </cfRule>
  </conditionalFormatting>
  <conditionalFormatting sqref="I87">
    <cfRule type="cellIs" dxfId="3651" priority="61" stopIfTrue="1" operator="lessThan">
      <formula>$K87</formula>
    </cfRule>
    <cfRule type="cellIs" dxfId="3650" priority="62" stopIfTrue="1" operator="greaterThan">
      <formula>$L87</formula>
    </cfRule>
  </conditionalFormatting>
  <conditionalFormatting sqref="I88">
    <cfRule type="cellIs" dxfId="3649" priority="59" stopIfTrue="1" operator="lessThan">
      <formula>$K88</formula>
    </cfRule>
    <cfRule type="cellIs" dxfId="3648" priority="60" stopIfTrue="1" operator="greaterThan">
      <formula>$L88</formula>
    </cfRule>
  </conditionalFormatting>
  <conditionalFormatting sqref="I89">
    <cfRule type="cellIs" dxfId="3647" priority="57" stopIfTrue="1" operator="lessThan">
      <formula>$K89</formula>
    </cfRule>
    <cfRule type="cellIs" dxfId="3646" priority="58" stopIfTrue="1" operator="greaterThan">
      <formula>$L89</formula>
    </cfRule>
  </conditionalFormatting>
  <conditionalFormatting sqref="I90">
    <cfRule type="cellIs" dxfId="3645" priority="55" stopIfTrue="1" operator="lessThan">
      <formula>$K90</formula>
    </cfRule>
    <cfRule type="cellIs" dxfId="3644" priority="56" stopIfTrue="1" operator="greaterThan">
      <formula>$L90</formula>
    </cfRule>
  </conditionalFormatting>
  <conditionalFormatting sqref="I91">
    <cfRule type="cellIs" dxfId="3643" priority="53" stopIfTrue="1" operator="lessThan">
      <formula>$K91</formula>
    </cfRule>
    <cfRule type="cellIs" dxfId="3642" priority="54" stopIfTrue="1" operator="greaterThan">
      <formula>$L91</formula>
    </cfRule>
  </conditionalFormatting>
  <conditionalFormatting sqref="I92">
    <cfRule type="cellIs" dxfId="3641" priority="51" stopIfTrue="1" operator="lessThan">
      <formula>$K92</formula>
    </cfRule>
    <cfRule type="cellIs" dxfId="3640" priority="52" stopIfTrue="1" operator="greaterThan">
      <formula>$L92</formula>
    </cfRule>
  </conditionalFormatting>
  <conditionalFormatting sqref="I93">
    <cfRule type="cellIs" dxfId="3639" priority="49" stopIfTrue="1" operator="lessThan">
      <formula>$K93</formula>
    </cfRule>
    <cfRule type="cellIs" dxfId="3638" priority="50" stopIfTrue="1" operator="greaterThan">
      <formula>$L93</formula>
    </cfRule>
  </conditionalFormatting>
  <conditionalFormatting sqref="I94">
    <cfRule type="cellIs" dxfId="3637" priority="47" stopIfTrue="1" operator="lessThan">
      <formula>$K94</formula>
    </cfRule>
    <cfRule type="cellIs" dxfId="3636" priority="48" stopIfTrue="1" operator="greaterThan">
      <formula>$L94</formula>
    </cfRule>
  </conditionalFormatting>
  <conditionalFormatting sqref="I95">
    <cfRule type="cellIs" dxfId="3635" priority="45" stopIfTrue="1" operator="lessThan">
      <formula>$K95</formula>
    </cfRule>
    <cfRule type="cellIs" dxfId="3634" priority="46" stopIfTrue="1" operator="greaterThan">
      <formula>$L95</formula>
    </cfRule>
  </conditionalFormatting>
  <conditionalFormatting sqref="I96">
    <cfRule type="cellIs" dxfId="3633" priority="43" stopIfTrue="1" operator="lessThan">
      <formula>$K96</formula>
    </cfRule>
    <cfRule type="cellIs" dxfId="3632" priority="44" stopIfTrue="1" operator="greaterThan">
      <formula>$L96</formula>
    </cfRule>
  </conditionalFormatting>
  <conditionalFormatting sqref="I97">
    <cfRule type="cellIs" dxfId="3631" priority="41" stopIfTrue="1" operator="lessThan">
      <formula>$K97</formula>
    </cfRule>
    <cfRule type="cellIs" dxfId="3630" priority="42" stopIfTrue="1" operator="greaterThan">
      <formula>$L97</formula>
    </cfRule>
  </conditionalFormatting>
  <conditionalFormatting sqref="I98">
    <cfRule type="cellIs" dxfId="3629" priority="39" stopIfTrue="1" operator="lessThan">
      <formula>$K98</formula>
    </cfRule>
    <cfRule type="cellIs" dxfId="3628" priority="40" stopIfTrue="1" operator="greaterThan">
      <formula>$L98</formula>
    </cfRule>
  </conditionalFormatting>
  <conditionalFormatting sqref="I99">
    <cfRule type="cellIs" dxfId="3627" priority="37" stopIfTrue="1" operator="lessThan">
      <formula>$K99</formula>
    </cfRule>
    <cfRule type="cellIs" dxfId="3626" priority="38" stopIfTrue="1" operator="greaterThan">
      <formula>$L99</formula>
    </cfRule>
  </conditionalFormatting>
  <conditionalFormatting sqref="I100">
    <cfRule type="cellIs" dxfId="3625" priority="35" stopIfTrue="1" operator="lessThan">
      <formula>$K100</formula>
    </cfRule>
    <cfRule type="cellIs" dxfId="3624" priority="36" stopIfTrue="1" operator="greaterThan">
      <formula>$L100</formula>
    </cfRule>
  </conditionalFormatting>
  <conditionalFormatting sqref="I101">
    <cfRule type="cellIs" dxfId="3623" priority="33" stopIfTrue="1" operator="lessThan">
      <formula>$K101</formula>
    </cfRule>
    <cfRule type="cellIs" dxfId="3622" priority="34" stopIfTrue="1" operator="greaterThan">
      <formula>$L101</formula>
    </cfRule>
  </conditionalFormatting>
  <conditionalFormatting sqref="I102">
    <cfRule type="cellIs" dxfId="3621" priority="31" stopIfTrue="1" operator="lessThan">
      <formula>$K102</formula>
    </cfRule>
    <cfRule type="cellIs" dxfId="3620" priority="32" stopIfTrue="1" operator="greaterThan">
      <formula>$L102</formula>
    </cfRule>
  </conditionalFormatting>
  <conditionalFormatting sqref="I103">
    <cfRule type="cellIs" dxfId="3619" priority="29" stopIfTrue="1" operator="lessThan">
      <formula>$K103</formula>
    </cfRule>
    <cfRule type="cellIs" dxfId="3618" priority="30" stopIfTrue="1" operator="greaterThan">
      <formula>$L103</formula>
    </cfRule>
  </conditionalFormatting>
  <conditionalFormatting sqref="I104">
    <cfRule type="cellIs" dxfId="3617" priority="27" stopIfTrue="1" operator="lessThan">
      <formula>$K104</formula>
    </cfRule>
    <cfRule type="cellIs" dxfId="3616" priority="28" stopIfTrue="1" operator="greaterThan">
      <formula>$L104</formula>
    </cfRule>
  </conditionalFormatting>
  <conditionalFormatting sqref="I105">
    <cfRule type="cellIs" dxfId="3615" priority="25" stopIfTrue="1" operator="lessThan">
      <formula>$K105</formula>
    </cfRule>
    <cfRule type="cellIs" dxfId="3614" priority="26" stopIfTrue="1" operator="greaterThan">
      <formula>$L105</formula>
    </cfRule>
  </conditionalFormatting>
  <conditionalFormatting sqref="I106">
    <cfRule type="cellIs" dxfId="3613" priority="23" stopIfTrue="1" operator="lessThan">
      <formula>$K106</formula>
    </cfRule>
    <cfRule type="cellIs" dxfId="3612" priority="24" stopIfTrue="1" operator="greaterThan">
      <formula>$L106</formula>
    </cfRule>
  </conditionalFormatting>
  <conditionalFormatting sqref="I107">
    <cfRule type="cellIs" dxfId="3611" priority="21" stopIfTrue="1" operator="lessThan">
      <formula>$K107</formula>
    </cfRule>
    <cfRule type="cellIs" dxfId="3610" priority="22" stopIfTrue="1" operator="greaterThan">
      <formula>$L107</formula>
    </cfRule>
  </conditionalFormatting>
  <conditionalFormatting sqref="I108">
    <cfRule type="cellIs" dxfId="3609" priority="19" stopIfTrue="1" operator="lessThan">
      <formula>$K108</formula>
    </cfRule>
    <cfRule type="cellIs" dxfId="3608" priority="20" stopIfTrue="1" operator="greaterThan">
      <formula>$L108</formula>
    </cfRule>
  </conditionalFormatting>
  <conditionalFormatting sqref="I109">
    <cfRule type="cellIs" dxfId="3607" priority="17" stopIfTrue="1" operator="lessThan">
      <formula>$K109</formula>
    </cfRule>
    <cfRule type="cellIs" dxfId="3606" priority="18" stopIfTrue="1" operator="greaterThan">
      <formula>$L109</formula>
    </cfRule>
  </conditionalFormatting>
  <conditionalFormatting sqref="I110">
    <cfRule type="cellIs" dxfId="3605" priority="15" stopIfTrue="1" operator="lessThan">
      <formula>$K110</formula>
    </cfRule>
    <cfRule type="cellIs" dxfId="3604" priority="16" stopIfTrue="1" operator="greaterThan">
      <formula>$L110</formula>
    </cfRule>
  </conditionalFormatting>
  <conditionalFormatting sqref="I111">
    <cfRule type="cellIs" dxfId="3603" priority="13" stopIfTrue="1" operator="lessThan">
      <formula>$K111</formula>
    </cfRule>
    <cfRule type="cellIs" dxfId="3602" priority="14" stopIfTrue="1" operator="greaterThan">
      <formula>$L111</formula>
    </cfRule>
  </conditionalFormatting>
  <conditionalFormatting sqref="I112">
    <cfRule type="cellIs" dxfId="3601" priority="11" stopIfTrue="1" operator="lessThan">
      <formula>$K112</formula>
    </cfRule>
    <cfRule type="cellIs" dxfId="3600" priority="12" stopIfTrue="1" operator="greaterThan">
      <formula>$L112</formula>
    </cfRule>
  </conditionalFormatting>
  <conditionalFormatting sqref="I113">
    <cfRule type="cellIs" dxfId="3599" priority="9" stopIfTrue="1" operator="lessThan">
      <formula>$K113</formula>
    </cfRule>
    <cfRule type="cellIs" dxfId="3598" priority="10" stopIfTrue="1" operator="greaterThan">
      <formula>$L113</formula>
    </cfRule>
  </conditionalFormatting>
  <conditionalFormatting sqref="I114">
    <cfRule type="cellIs" dxfId="3597" priority="7" stopIfTrue="1" operator="lessThan">
      <formula>$K114</formula>
    </cfRule>
    <cfRule type="cellIs" dxfId="3596" priority="8" stopIfTrue="1" operator="greaterThan">
      <formula>$L114</formula>
    </cfRule>
  </conditionalFormatting>
  <conditionalFormatting sqref="I115">
    <cfRule type="cellIs" dxfId="3595" priority="5" stopIfTrue="1" operator="lessThan">
      <formula>$K115</formula>
    </cfRule>
    <cfRule type="cellIs" dxfId="3594" priority="6" stopIfTrue="1" operator="greaterThan">
      <formula>$L115</formula>
    </cfRule>
  </conditionalFormatting>
  <conditionalFormatting sqref="I116">
    <cfRule type="cellIs" dxfId="3593" priority="3" stopIfTrue="1" operator="lessThan">
      <formula>$K116</formula>
    </cfRule>
    <cfRule type="cellIs" dxfId="3592" priority="4" stopIfTrue="1" operator="greaterThan">
      <formula>$L116</formula>
    </cfRule>
  </conditionalFormatting>
  <conditionalFormatting sqref="I117">
    <cfRule type="cellIs" dxfId="3591" priority="1" stopIfTrue="1" operator="lessThan">
      <formula>$K117</formula>
    </cfRule>
    <cfRule type="cellIs" dxfId="3590" priority="2" stopIfTrue="1" operator="greaterThan">
      <formula>$L117</formula>
    </cfRule>
  </conditionalFormatting>
  <dataValidations count="2">
    <dataValidation type="list" allowBlank="1" showInputMessage="1" showErrorMessage="1" sqref="E11" xr:uid="{00000000-0002-0000-0600-000000000000}">
      <formula1>$O$4:$O$5</formula1>
    </dataValidation>
    <dataValidation type="list" allowBlank="1" showInputMessage="1" showErrorMessage="1" sqref="P64" xr:uid="{00000000-0002-0000-0600-000001000000}">
      <formula1>$P$65:$P$67</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AJ141"/>
  <sheetViews>
    <sheetView zoomScaleNormal="100" workbookViewId="0">
      <selection activeCell="B15" sqref="B15"/>
    </sheetView>
  </sheetViews>
  <sheetFormatPr defaultColWidth="12.140625" defaultRowHeight="15" x14ac:dyDescent="0.25"/>
  <cols>
    <col min="1" max="1" width="7.28515625" style="11" customWidth="1"/>
    <col min="2" max="4" width="12.140625" style="11" customWidth="1"/>
    <col min="5" max="5" width="18.28515625" style="11" customWidth="1"/>
    <col min="6" max="6" width="13" style="11" customWidth="1"/>
    <col min="7" max="7" width="12.140625" style="11"/>
    <col min="8" max="12" width="12.140625" style="11" customWidth="1"/>
    <col min="13" max="13" width="11.85546875" style="11" customWidth="1"/>
    <col min="14" max="22" width="12.140625" style="11"/>
    <col min="23" max="26" width="12.140625" style="11" customWidth="1"/>
    <col min="27"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Z1" s="5"/>
      <c r="AD1" s="54"/>
    </row>
    <row r="2" spans="1:30" ht="23.25" x14ac:dyDescent="0.35">
      <c r="A2" s="5"/>
      <c r="B2" s="8" t="s">
        <v>17</v>
      </c>
      <c r="C2" s="5"/>
      <c r="D2" s="5"/>
      <c r="E2" s="5"/>
      <c r="F2" s="5"/>
      <c r="G2" s="5"/>
      <c r="H2" s="5"/>
      <c r="I2" s="5"/>
      <c r="J2" s="5"/>
      <c r="K2" s="5"/>
      <c r="L2" s="5"/>
      <c r="M2" s="5"/>
      <c r="N2" s="5"/>
      <c r="O2" s="5"/>
      <c r="P2" s="5"/>
      <c r="Q2" s="5"/>
      <c r="R2" s="5"/>
      <c r="S2" s="5"/>
      <c r="T2" s="5"/>
      <c r="U2" s="5"/>
      <c r="V2" s="5"/>
      <c r="W2" s="5"/>
      <c r="X2" s="5"/>
      <c r="Y2" s="5"/>
      <c r="Z2" s="5"/>
    </row>
    <row r="3" spans="1:30" ht="18.75" x14ac:dyDescent="0.3">
      <c r="A3" s="5"/>
      <c r="B3" s="4" t="s">
        <v>63</v>
      </c>
      <c r="C3" s="5"/>
      <c r="D3" s="5"/>
      <c r="E3" s="5"/>
      <c r="F3" s="5"/>
      <c r="G3" s="5"/>
      <c r="H3" s="5"/>
      <c r="I3" s="5"/>
      <c r="J3" s="5"/>
      <c r="K3" s="5"/>
      <c r="L3" s="5"/>
      <c r="M3" s="5"/>
      <c r="N3" s="5"/>
      <c r="O3" s="5"/>
      <c r="P3" s="5"/>
      <c r="Q3" s="5"/>
      <c r="R3" s="5"/>
      <c r="S3" s="5"/>
      <c r="T3" s="5"/>
      <c r="U3" s="5"/>
      <c r="V3" s="5"/>
      <c r="W3" s="5"/>
      <c r="X3" s="5"/>
      <c r="Y3" s="5"/>
      <c r="Z3" s="5"/>
    </row>
    <row r="4" spans="1:30" ht="18.75" x14ac:dyDescent="0.3">
      <c r="A4" s="5"/>
      <c r="B4" s="4"/>
      <c r="C4" s="5"/>
      <c r="D4" s="5"/>
      <c r="E4" s="5"/>
      <c r="F4" s="5"/>
      <c r="G4" s="5"/>
      <c r="H4" s="5"/>
      <c r="I4" s="5"/>
      <c r="J4" s="5"/>
      <c r="K4" s="5"/>
      <c r="L4" s="5"/>
      <c r="M4" s="5"/>
      <c r="N4" s="5"/>
      <c r="O4" s="5"/>
      <c r="P4" s="5"/>
      <c r="Q4" s="5"/>
      <c r="R4" s="5"/>
      <c r="S4" s="5"/>
      <c r="T4" s="5"/>
      <c r="U4" s="5"/>
      <c r="V4" s="5"/>
      <c r="W4" s="5"/>
      <c r="X4" s="5"/>
      <c r="Y4" s="5"/>
      <c r="Z4" s="5"/>
    </row>
    <row r="5" spans="1:30" ht="18.75" x14ac:dyDescent="0.3">
      <c r="A5" s="5"/>
      <c r="B5" s="4" t="s">
        <v>76</v>
      </c>
      <c r="C5" s="61"/>
      <c r="D5" s="60"/>
      <c r="E5" s="60"/>
      <c r="F5" s="60"/>
      <c r="G5" s="60"/>
      <c r="H5" s="60"/>
      <c r="I5" s="60"/>
      <c r="J5" s="60"/>
      <c r="K5" s="60"/>
      <c r="L5" s="60"/>
      <c r="M5" s="5"/>
      <c r="N5" s="5"/>
      <c r="O5" s="5"/>
      <c r="P5" s="5"/>
      <c r="Q5" s="5"/>
      <c r="R5" s="5"/>
      <c r="S5" s="5"/>
      <c r="T5" s="5"/>
      <c r="U5" s="5"/>
      <c r="V5" s="5"/>
      <c r="W5" s="5"/>
      <c r="X5" s="6"/>
      <c r="Y5" s="6"/>
      <c r="Z5" s="6"/>
      <c r="AA5" s="12"/>
      <c r="AB5" s="12"/>
    </row>
    <row r="6" spans="1:30" s="12" customFormat="1" x14ac:dyDescent="0.25">
      <c r="A6" s="6"/>
      <c r="B6" s="62"/>
      <c r="C6" s="62"/>
      <c r="D6" s="62"/>
      <c r="E6" s="62"/>
      <c r="F6" s="62"/>
      <c r="G6" s="62"/>
      <c r="H6" s="62"/>
      <c r="I6" s="62"/>
      <c r="J6" s="62"/>
      <c r="K6" s="62"/>
      <c r="L6" s="62"/>
      <c r="M6" s="6"/>
      <c r="N6" s="5"/>
      <c r="O6" s="38"/>
      <c r="P6" s="5"/>
      <c r="Q6" s="5"/>
      <c r="R6" s="5"/>
      <c r="S6" s="5"/>
      <c r="T6" s="6"/>
      <c r="U6" s="6"/>
      <c r="V6" s="6"/>
      <c r="W6" s="6"/>
      <c r="X6" s="6"/>
      <c r="Y6" s="6"/>
      <c r="Z6" s="154"/>
    </row>
    <row r="7" spans="1:30" s="12" customFormat="1" ht="15.75" thickBot="1" x14ac:dyDescent="0.3">
      <c r="A7" s="6"/>
      <c r="B7" s="62"/>
      <c r="C7" s="262" t="s">
        <v>14</v>
      </c>
      <c r="D7" s="262"/>
      <c r="E7" s="63">
        <f>COUNT(M15:M114)</f>
        <v>0</v>
      </c>
      <c r="F7" s="7"/>
      <c r="G7" s="62"/>
      <c r="H7" s="62"/>
      <c r="I7" s="62"/>
      <c r="J7" s="62"/>
      <c r="K7" s="62"/>
      <c r="L7" s="62"/>
      <c r="M7" s="6"/>
      <c r="N7" s="5"/>
      <c r="O7" s="38"/>
      <c r="P7" s="5"/>
      <c r="Q7" s="5"/>
      <c r="R7" s="5"/>
      <c r="S7" s="5"/>
      <c r="T7" s="6"/>
      <c r="U7" s="6"/>
      <c r="V7" s="6"/>
      <c r="W7" s="6"/>
      <c r="X7" s="51"/>
      <c r="Y7" s="6"/>
      <c r="Z7" s="6"/>
    </row>
    <row r="8" spans="1:30" s="12" customFormat="1" ht="15.75" thickBot="1" x14ac:dyDescent="0.3">
      <c r="A8" s="6"/>
      <c r="B8" s="62"/>
      <c r="C8" s="262" t="s">
        <v>65</v>
      </c>
      <c r="D8" s="262"/>
      <c r="E8" s="65" t="e">
        <f>'Normalized I Chart Setup'!E10</f>
        <v>#N/A</v>
      </c>
      <c r="F8" s="140" t="str">
        <f>"    Average of normalized "&amp;C14</f>
        <v xml:space="preserve">    Average of normalized Value</v>
      </c>
      <c r="G8" s="62"/>
      <c r="H8" s="62"/>
      <c r="I8" s="62"/>
      <c r="J8" s="62"/>
      <c r="K8" s="62"/>
      <c r="L8" s="62"/>
      <c r="M8" s="6"/>
      <c r="N8" s="6"/>
      <c r="O8" s="6"/>
      <c r="P8" s="6"/>
      <c r="Q8" s="6"/>
      <c r="R8" s="6"/>
      <c r="S8" s="6"/>
      <c r="T8" s="6"/>
      <c r="U8" s="6"/>
      <c r="V8" s="6"/>
      <c r="W8" s="6"/>
      <c r="X8" s="51"/>
      <c r="Y8" s="6"/>
      <c r="Z8" s="6"/>
    </row>
    <row r="9" spans="1:30" s="12" customFormat="1" ht="15.75" thickBot="1" x14ac:dyDescent="0.3">
      <c r="A9" s="6"/>
      <c r="B9" s="62"/>
      <c r="C9" s="140" t="s">
        <v>66</v>
      </c>
      <c r="D9" s="140"/>
      <c r="E9" s="65" t="e">
        <f>'Normalized I Chart Setup'!E12</f>
        <v>#N/A</v>
      </c>
      <c r="F9" s="140" t="str">
        <f>"   Standard deviation of normalized "&amp;C14</f>
        <v xml:space="preserve">   Standard deviation of normalized Value</v>
      </c>
      <c r="G9" s="62"/>
      <c r="H9" s="62"/>
      <c r="I9" s="62"/>
      <c r="J9" s="63"/>
      <c r="K9" s="63"/>
      <c r="L9" s="62"/>
      <c r="M9" s="6"/>
      <c r="N9" s="230" t="s">
        <v>282</v>
      </c>
      <c r="O9" s="273" t="s">
        <v>91</v>
      </c>
      <c r="P9" s="277"/>
      <c r="Q9" s="267" t="s">
        <v>90</v>
      </c>
      <c r="R9" s="268"/>
      <c r="S9" s="269"/>
      <c r="T9" s="6"/>
      <c r="U9" s="6"/>
      <c r="V9" s="6"/>
      <c r="W9" s="6"/>
      <c r="X9" s="6"/>
      <c r="Y9" s="6"/>
      <c r="Z9" s="6"/>
    </row>
    <row r="10" spans="1:30" s="12" customFormat="1" ht="15.75" thickBot="1" x14ac:dyDescent="0.3">
      <c r="A10" s="6"/>
      <c r="B10" s="62"/>
      <c r="C10" s="140" t="s">
        <v>23</v>
      </c>
      <c r="D10" s="140"/>
      <c r="E10" s="65">
        <v>1</v>
      </c>
      <c r="F10" s="140" t="str">
        <f>"    Normalized values on plot are multiplied by "&amp;E10</f>
        <v xml:space="preserve">    Normalized values on plot are multiplied by 1</v>
      </c>
      <c r="G10" s="62"/>
      <c r="H10" s="62"/>
      <c r="I10" s="62"/>
      <c r="J10" s="62"/>
      <c r="K10" s="62"/>
      <c r="L10" s="62"/>
      <c r="M10" s="6"/>
      <c r="N10" s="55" t="e">
        <f>IF(AND(ISNUMBER(E8),ISNUMBER(E9),E9&gt;=0,E8&gt;0),E9/SQRT(E8),NA())</f>
        <v>#N/A</v>
      </c>
      <c r="O10" s="275" t="s">
        <v>83</v>
      </c>
      <c r="P10" s="278"/>
      <c r="Q10" s="270" t="s">
        <v>152</v>
      </c>
      <c r="R10" s="271"/>
      <c r="S10" s="272"/>
      <c r="T10" s="6"/>
      <c r="U10" s="6"/>
      <c r="V10" s="6"/>
      <c r="W10" s="6"/>
      <c r="X10" s="6"/>
      <c r="Y10" s="6"/>
      <c r="Z10" s="6"/>
    </row>
    <row r="11" spans="1:30" s="12" customFormat="1" ht="15.75" thickBot="1" x14ac:dyDescent="0.3">
      <c r="A11" s="6"/>
      <c r="B11" s="62"/>
      <c r="C11" s="262" t="s">
        <v>79</v>
      </c>
      <c r="D11" s="262"/>
      <c r="E11" s="63" t="e">
        <f>IF(AND(ISNUMBER(E8),E8&gt;=0,ISNUMBER($E$10),$E$10&gt;0),E10*E8,NA())</f>
        <v>#N/A</v>
      </c>
      <c r="F11" s="140" t="str">
        <f>"    Average of normalized "&amp;C14&amp;" times "&amp;E10</f>
        <v xml:space="preserve">    Average of normalized Value times 1</v>
      </c>
      <c r="G11" s="62"/>
      <c r="H11" s="62"/>
      <c r="I11" s="62"/>
      <c r="J11" s="62"/>
      <c r="K11" s="62"/>
      <c r="L11" s="62"/>
      <c r="M11" s="6"/>
      <c r="N11" s="55" t="e">
        <f>IF(AND(ISNUMBER(E8),ISNUMBER(E9),E9&gt;=0,E8&gt;0,E8&lt;1),E9/SQRT(E8*(1-E8)),NA())</f>
        <v>#N/A</v>
      </c>
      <c r="O11" s="275" t="s">
        <v>84</v>
      </c>
      <c r="P11" s="278"/>
      <c r="Q11" s="270" t="s">
        <v>153</v>
      </c>
      <c r="R11" s="271"/>
      <c r="S11" s="272"/>
      <c r="T11" s="6"/>
      <c r="U11" s="6"/>
      <c r="V11" s="6"/>
      <c r="W11" s="6"/>
      <c r="X11" s="5"/>
      <c r="Y11" s="5"/>
      <c r="Z11" s="37"/>
      <c r="AA11" s="11"/>
      <c r="AB11" s="11"/>
    </row>
    <row r="12" spans="1:30" s="12" customFormat="1" ht="15.75" thickBot="1" x14ac:dyDescent="0.3">
      <c r="A12" s="6"/>
      <c r="B12" s="62"/>
      <c r="C12" s="139"/>
      <c r="D12" s="139"/>
      <c r="E12" s="63"/>
      <c r="F12" s="139"/>
      <c r="G12" s="62"/>
      <c r="H12" s="62"/>
      <c r="I12" s="62"/>
      <c r="J12" s="62"/>
      <c r="K12" s="62"/>
      <c r="L12" s="62"/>
      <c r="M12" s="6"/>
      <c r="N12" s="6"/>
      <c r="O12" s="6"/>
      <c r="P12" s="6"/>
      <c r="Q12" s="6"/>
      <c r="R12" s="6"/>
      <c r="S12" s="6"/>
      <c r="T12" s="6"/>
      <c r="U12" s="6"/>
      <c r="V12" s="6"/>
      <c r="W12" s="6"/>
      <c r="X12" s="5"/>
      <c r="Y12" s="5"/>
      <c r="Z12" s="37"/>
      <c r="AA12" s="11"/>
      <c r="AB12" s="11"/>
    </row>
    <row r="13" spans="1:30" s="12" customFormat="1" ht="18.75" thickBot="1" x14ac:dyDescent="0.4">
      <c r="A13" s="6"/>
      <c r="B13" s="62"/>
      <c r="C13" s="62"/>
      <c r="D13" s="62"/>
      <c r="E13" s="263" t="s">
        <v>87</v>
      </c>
      <c r="F13" s="263"/>
      <c r="G13" s="263"/>
      <c r="H13" s="263"/>
      <c r="I13" s="263" t="s">
        <v>72</v>
      </c>
      <c r="J13" s="263"/>
      <c r="K13" s="263"/>
      <c r="L13" s="263"/>
      <c r="M13" s="17">
        <f>MAX(MIN(M15:M114)-1,0)</f>
        <v>0</v>
      </c>
      <c r="N13" s="6"/>
      <c r="O13" s="6"/>
      <c r="P13" s="6"/>
      <c r="Q13" s="6"/>
      <c r="R13" s="6"/>
      <c r="S13" s="6"/>
      <c r="T13" s="6"/>
      <c r="U13" s="6"/>
      <c r="V13" s="6"/>
      <c r="W13" s="6"/>
      <c r="X13" s="5"/>
      <c r="Y13" s="5"/>
      <c r="Z13" s="37"/>
      <c r="AA13" s="11"/>
      <c r="AB13" s="11"/>
    </row>
    <row r="14" spans="1:30" ht="15.75" thickBot="1" x14ac:dyDescent="0.3">
      <c r="A14" s="5"/>
      <c r="B14" s="122" t="s">
        <v>11</v>
      </c>
      <c r="C14" s="123" t="s">
        <v>64</v>
      </c>
      <c r="D14" s="123" t="s">
        <v>67</v>
      </c>
      <c r="E14" s="91" t="str">
        <f>IF(E10=1,"Normalized "&amp;C14,"Normalized "&amp;C14&amp;" x "&amp;E10)</f>
        <v>Normalized Value</v>
      </c>
      <c r="F14" s="83" t="s">
        <v>21</v>
      </c>
      <c r="G14" s="83" t="s">
        <v>9</v>
      </c>
      <c r="H14" s="83" t="s">
        <v>10</v>
      </c>
      <c r="I14" s="82" t="s">
        <v>71</v>
      </c>
      <c r="J14" s="83" t="s">
        <v>21</v>
      </c>
      <c r="K14" s="83" t="str">
        <f>IF(P61="3 SD","LCL(3 SD)",IF(P61="Exact - LCL","LCL (Exact)","LCL (none)"))</f>
        <v>LCL (Exact)</v>
      </c>
      <c r="L14" s="83" t="str">
        <f>IF(P61="3 SD","UCL(3 SD)","UCL (Exact)")</f>
        <v>UCL (Exact)</v>
      </c>
      <c r="M14" s="15">
        <f>MAX(MAX(M15:M114)-M13,1)</f>
        <v>1</v>
      </c>
      <c r="N14" s="6"/>
      <c r="O14" s="6"/>
      <c r="P14" s="6"/>
      <c r="Q14" s="6"/>
      <c r="R14" s="6"/>
      <c r="S14" s="6"/>
      <c r="T14" s="5"/>
      <c r="U14" s="5"/>
      <c r="V14" s="5"/>
      <c r="W14" s="5"/>
      <c r="X14" s="37"/>
      <c r="Y14" s="15" t="s">
        <v>71</v>
      </c>
      <c r="Z14" s="37"/>
    </row>
    <row r="15" spans="1:30" ht="15.75" thickBot="1" x14ac:dyDescent="0.3">
      <c r="A15" s="15">
        <v>1</v>
      </c>
      <c r="B15" s="148"/>
      <c r="C15" s="149"/>
      <c r="D15" s="123">
        <v>1</v>
      </c>
      <c r="E15" s="86" t="e">
        <f>IF(AND(ISNUMBER(C15),ISNUMBER(D15),D15&gt;0,ISNUMBER($E$10),$E$10&gt;0),$E$10*C15/D15,NA())</f>
        <v>#N/A</v>
      </c>
      <c r="F15" s="86" t="e">
        <f>IF(AND(ISNUMBER(E15),ISNUMBER($E$8)),$E$10*$E$8,NA())</f>
        <v>#N/A</v>
      </c>
      <c r="G15" s="86" t="e">
        <f>IF(AND(ISNUMBER(E15),ISNUMBER($E$8),ISNUMBER($E$9),$E$9&gt;=0),$E$10*($E$8-3*$E$9*SQRT(1/D15)),NA())</f>
        <v>#N/A</v>
      </c>
      <c r="H15" s="87" t="e">
        <f>IF(AND(ISNUMBER(E15),ISNUMBER($E$8),ISNUMBER($E$9),$E$9&gt;=0),$E$10*($E$8+3*$E$9*SQRT(1/D15)),NA())</f>
        <v>#N/A</v>
      </c>
      <c r="I15" s="86" t="e">
        <v>#N/A</v>
      </c>
      <c r="J15" s="86" t="e">
        <v>#N/A</v>
      </c>
      <c r="K15" s="86" t="e">
        <v>#N/A</v>
      </c>
      <c r="L15" s="87" t="e">
        <v>#N/A</v>
      </c>
      <c r="M15" s="15" t="str">
        <f>IF(ISNUMBER(E15),A15,"")</f>
        <v/>
      </c>
      <c r="N15" s="6"/>
      <c r="O15" s="6"/>
      <c r="P15" s="6"/>
      <c r="Q15" s="6"/>
      <c r="R15" s="6"/>
      <c r="S15" s="6"/>
      <c r="T15" s="5"/>
      <c r="U15" s="5"/>
      <c r="V15" s="5"/>
      <c r="W15" s="5"/>
      <c r="X15" s="37"/>
      <c r="Y15" s="38"/>
      <c r="Z15" s="37"/>
    </row>
    <row r="16" spans="1:30" ht="15.75" thickBot="1" x14ac:dyDescent="0.3">
      <c r="A16" s="15">
        <v>2</v>
      </c>
      <c r="B16" s="148"/>
      <c r="C16" s="149"/>
      <c r="D16" s="123">
        <v>1</v>
      </c>
      <c r="E16" s="86" t="e">
        <f t="shared" ref="E16:E79" si="0">IF(AND(ISNUMBER(C16),ISNUMBER(D16),D16&gt;0,ISNUMBER($E$10),$E$10&gt;0),$E$10*C16/D16,NA())</f>
        <v>#N/A</v>
      </c>
      <c r="F16" s="86" t="e">
        <f t="shared" ref="F16:F79" si="1">IF(AND(ISNUMBER(E16),ISNUMBER($E$8)),$E$10*$E$8,NA())</f>
        <v>#N/A</v>
      </c>
      <c r="G16" s="86" t="e">
        <f t="shared" ref="G16:G79" si="2">IF(AND(ISNUMBER(E16),ISNUMBER($E$8),ISNUMBER($E$9),$E$9&gt;=0),$E$10*($E$8-3*$E$9*SQRT(1/D16)),NA())</f>
        <v>#N/A</v>
      </c>
      <c r="H16" s="87" t="e">
        <f t="shared" ref="H16:H79" si="3">IF(AND(ISNUMBER(E16),ISNUMBER($E$8),ISNUMBER($E$9),$E$9&gt;=0),$E$10*($E$8+3*$E$9*SQRT(1/D16)),NA())</f>
        <v>#N/A</v>
      </c>
      <c r="I16" s="86" t="e">
        <f t="shared" ref="I16:I79" si="4">IF(AND(ISNUMBER(E15),ISNUMBER(E16)),Y16,NA())</f>
        <v>#N/A</v>
      </c>
      <c r="J16" s="86" t="e">
        <f>IF(AND(ISNUMBER(I16),ISNUMBER($E$9),$E$9&gt;=0),$E$9,NA())</f>
        <v>#N/A</v>
      </c>
      <c r="K16" s="86" t="e">
        <f t="shared" ref="K16:K47" si="5">IF(AND(ISNUMBER(I16),$P$61&lt;&gt;"Exact - No LCL",ISNUMBER($E$9),$E$9&gt;=0),IF($P$61="3 SD",MAX(0,(1-3*SQRT(PI()/2-1))*$E$9),(-NORMINV((1-NORMDIST(-3,0,1,TRUE))/2,0,1)*SQRT(PI()/2))*$E$9),NA())</f>
        <v>#N/A</v>
      </c>
      <c r="L16" s="87" t="e">
        <f t="shared" ref="L16:L47" si="6">IF(AND(ISNUMBER(I16),ISNUMBER($E$9),$E$9&gt;=0),IF($P$61="3 SD",(1+3*SQRT(PI()/2-1))*$E$9,(-NORMINV((1-NORMDIST(3,0,1,TRUE))/2,0,1)*SQRT(PI()/2))*$E$9),NA())</f>
        <v>#N/A</v>
      </c>
      <c r="M16" s="15" t="str">
        <f t="shared" ref="M16:M79" si="7">IF(ISNUMBER(E16),A16,"")</f>
        <v/>
      </c>
      <c r="N16" s="6"/>
      <c r="O16" s="5"/>
      <c r="P16" s="5"/>
      <c r="Q16" s="5"/>
      <c r="R16" s="5"/>
      <c r="S16" s="5"/>
      <c r="T16" s="5"/>
      <c r="U16" s="5"/>
      <c r="V16" s="5"/>
      <c r="W16" s="5"/>
      <c r="X16" s="37"/>
      <c r="Y16" s="38" t="e">
        <f>IF(AND(ISNUMBER(C15),C15&gt;=0,ISNUMBER(D15),D15&gt;0,ISNUMBER(C16),C16&gt;=0,ISNUMBER(D16),D16&gt;0),SQRT(PI()/2)*ABS(C16/D16-C15/D15)/SQRT(1/D15+1/D16),NA())</f>
        <v>#N/A</v>
      </c>
      <c r="Z16" s="37"/>
    </row>
    <row r="17" spans="1:26" ht="15.75" thickBot="1" x14ac:dyDescent="0.3">
      <c r="A17" s="15">
        <v>3</v>
      </c>
      <c r="B17" s="148"/>
      <c r="C17" s="149"/>
      <c r="D17" s="123">
        <v>1</v>
      </c>
      <c r="E17" s="86" t="e">
        <f t="shared" si="0"/>
        <v>#N/A</v>
      </c>
      <c r="F17" s="86" t="e">
        <f t="shared" si="1"/>
        <v>#N/A</v>
      </c>
      <c r="G17" s="86" t="e">
        <f t="shared" si="2"/>
        <v>#N/A</v>
      </c>
      <c r="H17" s="87" t="e">
        <f t="shared" si="3"/>
        <v>#N/A</v>
      </c>
      <c r="I17" s="86" t="e">
        <f t="shared" si="4"/>
        <v>#N/A</v>
      </c>
      <c r="J17" s="86" t="e">
        <f t="shared" ref="J17:J80" si="8">IF(AND(ISNUMBER(I17),ISNUMBER($E$9),$E$9&gt;=0),$E$9,NA())</f>
        <v>#N/A</v>
      </c>
      <c r="K17" s="86" t="e">
        <f t="shared" si="5"/>
        <v>#N/A</v>
      </c>
      <c r="L17" s="87" t="e">
        <f t="shared" si="6"/>
        <v>#N/A</v>
      </c>
      <c r="M17" s="15" t="str">
        <f t="shared" si="7"/>
        <v/>
      </c>
      <c r="N17" s="6"/>
      <c r="O17" s="5"/>
      <c r="P17" s="5"/>
      <c r="Q17" s="5"/>
      <c r="R17" s="5"/>
      <c r="S17" s="5"/>
      <c r="T17" s="5"/>
      <c r="U17" s="5"/>
      <c r="V17" s="5"/>
      <c r="W17" s="5"/>
      <c r="X17" s="37"/>
      <c r="Y17" s="38" t="e">
        <f t="shared" ref="Y17:Y80" si="9">IF(AND(ISNUMBER(C16),C16&gt;=0,ISNUMBER(D16),D16&gt;0,ISNUMBER(C17),C17&gt;=0,ISNUMBER(D17),D17&gt;0),SQRT(PI()/2)*ABS(C17/D17-C16/D16)/SQRT(1/D16+1/D17),NA())</f>
        <v>#N/A</v>
      </c>
      <c r="Z17" s="37"/>
    </row>
    <row r="18" spans="1:26" ht="15.75" thickBot="1" x14ac:dyDescent="0.3">
      <c r="A18" s="15">
        <v>4</v>
      </c>
      <c r="B18" s="148"/>
      <c r="C18" s="149"/>
      <c r="D18" s="123">
        <v>1</v>
      </c>
      <c r="E18" s="86" t="e">
        <f t="shared" si="0"/>
        <v>#N/A</v>
      </c>
      <c r="F18" s="86" t="e">
        <f t="shared" si="1"/>
        <v>#N/A</v>
      </c>
      <c r="G18" s="86" t="e">
        <f t="shared" si="2"/>
        <v>#N/A</v>
      </c>
      <c r="H18" s="87" t="e">
        <f t="shared" si="3"/>
        <v>#N/A</v>
      </c>
      <c r="I18" s="86" t="e">
        <f t="shared" si="4"/>
        <v>#N/A</v>
      </c>
      <c r="J18" s="86" t="e">
        <f t="shared" si="8"/>
        <v>#N/A</v>
      </c>
      <c r="K18" s="86" t="e">
        <f t="shared" si="5"/>
        <v>#N/A</v>
      </c>
      <c r="L18" s="87" t="e">
        <f t="shared" si="6"/>
        <v>#N/A</v>
      </c>
      <c r="M18" s="15" t="str">
        <f t="shared" si="7"/>
        <v/>
      </c>
      <c r="N18" s="6"/>
      <c r="O18" s="5"/>
      <c r="P18" s="5"/>
      <c r="Q18" s="5"/>
      <c r="R18" s="5"/>
      <c r="S18" s="5"/>
      <c r="T18" s="5"/>
      <c r="U18" s="5"/>
      <c r="V18" s="5"/>
      <c r="W18" s="5"/>
      <c r="X18" s="37"/>
      <c r="Y18" s="38" t="e">
        <f t="shared" si="9"/>
        <v>#N/A</v>
      </c>
      <c r="Z18" s="37"/>
    </row>
    <row r="19" spans="1:26" ht="15.75" thickBot="1" x14ac:dyDescent="0.3">
      <c r="A19" s="15">
        <v>5</v>
      </c>
      <c r="B19" s="148"/>
      <c r="C19" s="149"/>
      <c r="D19" s="123">
        <v>1</v>
      </c>
      <c r="E19" s="86" t="e">
        <f t="shared" si="0"/>
        <v>#N/A</v>
      </c>
      <c r="F19" s="86" t="e">
        <f t="shared" si="1"/>
        <v>#N/A</v>
      </c>
      <c r="G19" s="86" t="e">
        <f t="shared" si="2"/>
        <v>#N/A</v>
      </c>
      <c r="H19" s="87" t="e">
        <f t="shared" si="3"/>
        <v>#N/A</v>
      </c>
      <c r="I19" s="86" t="e">
        <f t="shared" si="4"/>
        <v>#N/A</v>
      </c>
      <c r="J19" s="86" t="e">
        <f t="shared" si="8"/>
        <v>#N/A</v>
      </c>
      <c r="K19" s="86" t="e">
        <f t="shared" si="5"/>
        <v>#N/A</v>
      </c>
      <c r="L19" s="87" t="e">
        <f t="shared" si="6"/>
        <v>#N/A</v>
      </c>
      <c r="M19" s="15" t="str">
        <f t="shared" si="7"/>
        <v/>
      </c>
      <c r="N19" s="6"/>
      <c r="O19" s="5"/>
      <c r="P19" s="5"/>
      <c r="Q19" s="5"/>
      <c r="R19" s="5"/>
      <c r="S19" s="5"/>
      <c r="T19" s="5"/>
      <c r="U19" s="5"/>
      <c r="V19" s="5"/>
      <c r="W19" s="5"/>
      <c r="X19" s="37"/>
      <c r="Y19" s="38" t="e">
        <f t="shared" si="9"/>
        <v>#N/A</v>
      </c>
      <c r="Z19" s="37"/>
    </row>
    <row r="20" spans="1:26" ht="15.75" thickBot="1" x14ac:dyDescent="0.3">
      <c r="A20" s="15">
        <v>6</v>
      </c>
      <c r="B20" s="148"/>
      <c r="C20" s="149"/>
      <c r="D20" s="123">
        <v>1</v>
      </c>
      <c r="E20" s="86" t="e">
        <f t="shared" si="0"/>
        <v>#N/A</v>
      </c>
      <c r="F20" s="86" t="e">
        <f t="shared" si="1"/>
        <v>#N/A</v>
      </c>
      <c r="G20" s="86" t="e">
        <f t="shared" si="2"/>
        <v>#N/A</v>
      </c>
      <c r="H20" s="87" t="e">
        <f t="shared" si="3"/>
        <v>#N/A</v>
      </c>
      <c r="I20" s="86" t="e">
        <f t="shared" si="4"/>
        <v>#N/A</v>
      </c>
      <c r="J20" s="86" t="e">
        <f t="shared" si="8"/>
        <v>#N/A</v>
      </c>
      <c r="K20" s="86" t="e">
        <f t="shared" si="5"/>
        <v>#N/A</v>
      </c>
      <c r="L20" s="87" t="e">
        <f t="shared" si="6"/>
        <v>#N/A</v>
      </c>
      <c r="M20" s="15" t="str">
        <f t="shared" si="7"/>
        <v/>
      </c>
      <c r="N20" s="6"/>
      <c r="O20" s="5"/>
      <c r="P20" s="5"/>
      <c r="Q20" s="5"/>
      <c r="R20" s="5"/>
      <c r="S20" s="5"/>
      <c r="T20" s="5"/>
      <c r="U20" s="5"/>
      <c r="V20" s="5"/>
      <c r="W20" s="5"/>
      <c r="X20" s="37"/>
      <c r="Y20" s="38" t="e">
        <f t="shared" si="9"/>
        <v>#N/A</v>
      </c>
      <c r="Z20" s="37"/>
    </row>
    <row r="21" spans="1:26" ht="15.75" thickBot="1" x14ac:dyDescent="0.3">
      <c r="A21" s="15">
        <v>7</v>
      </c>
      <c r="B21" s="148"/>
      <c r="C21" s="149"/>
      <c r="D21" s="123">
        <v>1</v>
      </c>
      <c r="E21" s="86" t="e">
        <f t="shared" si="0"/>
        <v>#N/A</v>
      </c>
      <c r="F21" s="86" t="e">
        <f t="shared" si="1"/>
        <v>#N/A</v>
      </c>
      <c r="G21" s="86" t="e">
        <f t="shared" si="2"/>
        <v>#N/A</v>
      </c>
      <c r="H21" s="87" t="e">
        <f t="shared" si="3"/>
        <v>#N/A</v>
      </c>
      <c r="I21" s="86" t="e">
        <f t="shared" si="4"/>
        <v>#N/A</v>
      </c>
      <c r="J21" s="86" t="e">
        <f t="shared" si="8"/>
        <v>#N/A</v>
      </c>
      <c r="K21" s="86" t="e">
        <f t="shared" si="5"/>
        <v>#N/A</v>
      </c>
      <c r="L21" s="87" t="e">
        <f t="shared" si="6"/>
        <v>#N/A</v>
      </c>
      <c r="M21" s="15" t="str">
        <f t="shared" si="7"/>
        <v/>
      </c>
      <c r="N21" s="6"/>
      <c r="O21" s="5"/>
      <c r="P21" s="5"/>
      <c r="Q21" s="5"/>
      <c r="R21" s="5"/>
      <c r="S21" s="5"/>
      <c r="T21" s="5"/>
      <c r="U21" s="5"/>
      <c r="V21" s="5"/>
      <c r="W21" s="5"/>
      <c r="X21" s="37"/>
      <c r="Y21" s="38" t="e">
        <f t="shared" si="9"/>
        <v>#N/A</v>
      </c>
      <c r="Z21" s="37"/>
    </row>
    <row r="22" spans="1:26" ht="15.75" thickBot="1" x14ac:dyDescent="0.3">
      <c r="A22" s="15">
        <v>8</v>
      </c>
      <c r="B22" s="148"/>
      <c r="C22" s="149"/>
      <c r="D22" s="123">
        <v>1</v>
      </c>
      <c r="E22" s="86" t="e">
        <f t="shared" si="0"/>
        <v>#N/A</v>
      </c>
      <c r="F22" s="86" t="e">
        <f t="shared" si="1"/>
        <v>#N/A</v>
      </c>
      <c r="G22" s="86" t="e">
        <f t="shared" si="2"/>
        <v>#N/A</v>
      </c>
      <c r="H22" s="87" t="e">
        <f t="shared" si="3"/>
        <v>#N/A</v>
      </c>
      <c r="I22" s="86" t="e">
        <f t="shared" si="4"/>
        <v>#N/A</v>
      </c>
      <c r="J22" s="86" t="e">
        <f t="shared" si="8"/>
        <v>#N/A</v>
      </c>
      <c r="K22" s="86" t="e">
        <f t="shared" si="5"/>
        <v>#N/A</v>
      </c>
      <c r="L22" s="87" t="e">
        <f t="shared" si="6"/>
        <v>#N/A</v>
      </c>
      <c r="M22" s="15" t="str">
        <f t="shared" si="7"/>
        <v/>
      </c>
      <c r="N22" s="6"/>
      <c r="O22" s="5"/>
      <c r="P22" s="5"/>
      <c r="Q22" s="5"/>
      <c r="R22" s="5"/>
      <c r="S22" s="5"/>
      <c r="T22" s="5"/>
      <c r="U22" s="5"/>
      <c r="V22" s="5"/>
      <c r="W22" s="5"/>
      <c r="X22" s="37"/>
      <c r="Y22" s="38" t="e">
        <f t="shared" si="9"/>
        <v>#N/A</v>
      </c>
      <c r="Z22" s="37"/>
    </row>
    <row r="23" spans="1:26" ht="15.75" thickBot="1" x14ac:dyDescent="0.3">
      <c r="A23" s="15">
        <v>9</v>
      </c>
      <c r="B23" s="148"/>
      <c r="C23" s="149"/>
      <c r="D23" s="123">
        <v>1</v>
      </c>
      <c r="E23" s="86" t="e">
        <f t="shared" si="0"/>
        <v>#N/A</v>
      </c>
      <c r="F23" s="86" t="e">
        <f t="shared" si="1"/>
        <v>#N/A</v>
      </c>
      <c r="G23" s="86" t="e">
        <f t="shared" si="2"/>
        <v>#N/A</v>
      </c>
      <c r="H23" s="87" t="e">
        <f t="shared" si="3"/>
        <v>#N/A</v>
      </c>
      <c r="I23" s="86" t="e">
        <f t="shared" si="4"/>
        <v>#N/A</v>
      </c>
      <c r="J23" s="86" t="e">
        <f t="shared" si="8"/>
        <v>#N/A</v>
      </c>
      <c r="K23" s="86" t="e">
        <f t="shared" si="5"/>
        <v>#N/A</v>
      </c>
      <c r="L23" s="87" t="e">
        <f t="shared" si="6"/>
        <v>#N/A</v>
      </c>
      <c r="M23" s="15" t="str">
        <f t="shared" si="7"/>
        <v/>
      </c>
      <c r="N23" s="6"/>
      <c r="O23" s="5"/>
      <c r="P23" s="5"/>
      <c r="Q23" s="5"/>
      <c r="R23" s="5"/>
      <c r="S23" s="5"/>
      <c r="T23" s="5"/>
      <c r="U23" s="5"/>
      <c r="V23" s="5"/>
      <c r="W23" s="5"/>
      <c r="X23" s="37"/>
      <c r="Y23" s="38" t="e">
        <f t="shared" si="9"/>
        <v>#N/A</v>
      </c>
      <c r="Z23" s="37"/>
    </row>
    <row r="24" spans="1:26" ht="15.75" thickBot="1" x14ac:dyDescent="0.3">
      <c r="A24" s="15">
        <v>10</v>
      </c>
      <c r="B24" s="148"/>
      <c r="C24" s="149"/>
      <c r="D24" s="123">
        <v>1</v>
      </c>
      <c r="E24" s="86" t="e">
        <f t="shared" si="0"/>
        <v>#N/A</v>
      </c>
      <c r="F24" s="86" t="e">
        <f t="shared" si="1"/>
        <v>#N/A</v>
      </c>
      <c r="G24" s="86" t="e">
        <f t="shared" si="2"/>
        <v>#N/A</v>
      </c>
      <c r="H24" s="87" t="e">
        <f t="shared" si="3"/>
        <v>#N/A</v>
      </c>
      <c r="I24" s="86" t="e">
        <f t="shared" si="4"/>
        <v>#N/A</v>
      </c>
      <c r="J24" s="86" t="e">
        <f t="shared" si="8"/>
        <v>#N/A</v>
      </c>
      <c r="K24" s="86" t="e">
        <f t="shared" si="5"/>
        <v>#N/A</v>
      </c>
      <c r="L24" s="87" t="e">
        <f t="shared" si="6"/>
        <v>#N/A</v>
      </c>
      <c r="M24" s="15" t="str">
        <f t="shared" si="7"/>
        <v/>
      </c>
      <c r="N24" s="6"/>
      <c r="O24" s="5"/>
      <c r="P24" s="5"/>
      <c r="Q24" s="5"/>
      <c r="R24" s="5"/>
      <c r="S24" s="5"/>
      <c r="T24" s="5"/>
      <c r="U24" s="5"/>
      <c r="V24" s="5"/>
      <c r="W24" s="5"/>
      <c r="X24" s="37"/>
      <c r="Y24" s="38" t="e">
        <f t="shared" si="9"/>
        <v>#N/A</v>
      </c>
      <c r="Z24" s="37"/>
    </row>
    <row r="25" spans="1:26" ht="15.75" thickBot="1" x14ac:dyDescent="0.3">
      <c r="A25" s="15">
        <v>11</v>
      </c>
      <c r="B25" s="148"/>
      <c r="C25" s="149"/>
      <c r="D25" s="123">
        <v>1</v>
      </c>
      <c r="E25" s="86" t="e">
        <f t="shared" si="0"/>
        <v>#N/A</v>
      </c>
      <c r="F25" s="86" t="e">
        <f t="shared" si="1"/>
        <v>#N/A</v>
      </c>
      <c r="G25" s="86" t="e">
        <f t="shared" si="2"/>
        <v>#N/A</v>
      </c>
      <c r="H25" s="87" t="e">
        <f t="shared" si="3"/>
        <v>#N/A</v>
      </c>
      <c r="I25" s="86" t="e">
        <f t="shared" si="4"/>
        <v>#N/A</v>
      </c>
      <c r="J25" s="86" t="e">
        <f t="shared" si="8"/>
        <v>#N/A</v>
      </c>
      <c r="K25" s="86" t="e">
        <f t="shared" si="5"/>
        <v>#N/A</v>
      </c>
      <c r="L25" s="87" t="e">
        <f t="shared" si="6"/>
        <v>#N/A</v>
      </c>
      <c r="M25" s="15" t="str">
        <f t="shared" si="7"/>
        <v/>
      </c>
      <c r="N25" s="6"/>
      <c r="O25" s="5"/>
      <c r="P25" s="5"/>
      <c r="Q25" s="5"/>
      <c r="R25" s="5"/>
      <c r="S25" s="5"/>
      <c r="T25" s="5"/>
      <c r="U25" s="5"/>
      <c r="V25" s="5"/>
      <c r="W25" s="5"/>
      <c r="X25" s="37"/>
      <c r="Y25" s="38" t="e">
        <f t="shared" si="9"/>
        <v>#N/A</v>
      </c>
      <c r="Z25" s="37"/>
    </row>
    <row r="26" spans="1:26" ht="15.75" thickBot="1" x14ac:dyDescent="0.3">
      <c r="A26" s="15">
        <v>12</v>
      </c>
      <c r="B26" s="148"/>
      <c r="C26" s="149"/>
      <c r="D26" s="123">
        <v>1</v>
      </c>
      <c r="E26" s="86" t="e">
        <f t="shared" si="0"/>
        <v>#N/A</v>
      </c>
      <c r="F26" s="86" t="e">
        <f t="shared" si="1"/>
        <v>#N/A</v>
      </c>
      <c r="G26" s="86" t="e">
        <f t="shared" si="2"/>
        <v>#N/A</v>
      </c>
      <c r="H26" s="87" t="e">
        <f t="shared" si="3"/>
        <v>#N/A</v>
      </c>
      <c r="I26" s="86" t="e">
        <f t="shared" si="4"/>
        <v>#N/A</v>
      </c>
      <c r="J26" s="86" t="e">
        <f t="shared" si="8"/>
        <v>#N/A</v>
      </c>
      <c r="K26" s="86" t="e">
        <f t="shared" si="5"/>
        <v>#N/A</v>
      </c>
      <c r="L26" s="87" t="e">
        <f t="shared" si="6"/>
        <v>#N/A</v>
      </c>
      <c r="M26" s="15" t="str">
        <f t="shared" si="7"/>
        <v/>
      </c>
      <c r="N26" s="6"/>
      <c r="O26" s="5"/>
      <c r="P26" s="5"/>
      <c r="Q26" s="5"/>
      <c r="R26" s="5"/>
      <c r="S26" s="5"/>
      <c r="T26" s="5"/>
      <c r="U26" s="5"/>
      <c r="V26" s="5"/>
      <c r="W26" s="5"/>
      <c r="X26" s="37"/>
      <c r="Y26" s="38" t="e">
        <f t="shared" si="9"/>
        <v>#N/A</v>
      </c>
      <c r="Z26" s="37"/>
    </row>
    <row r="27" spans="1:26" ht="15.75" thickBot="1" x14ac:dyDescent="0.3">
      <c r="A27" s="15">
        <v>13</v>
      </c>
      <c r="B27" s="148"/>
      <c r="C27" s="149"/>
      <c r="D27" s="123">
        <v>1</v>
      </c>
      <c r="E27" s="86" t="e">
        <f t="shared" si="0"/>
        <v>#N/A</v>
      </c>
      <c r="F27" s="86" t="e">
        <f t="shared" si="1"/>
        <v>#N/A</v>
      </c>
      <c r="G27" s="86" t="e">
        <f t="shared" si="2"/>
        <v>#N/A</v>
      </c>
      <c r="H27" s="87" t="e">
        <f t="shared" si="3"/>
        <v>#N/A</v>
      </c>
      <c r="I27" s="86" t="e">
        <f t="shared" si="4"/>
        <v>#N/A</v>
      </c>
      <c r="J27" s="86" t="e">
        <f t="shared" si="8"/>
        <v>#N/A</v>
      </c>
      <c r="K27" s="86" t="e">
        <f t="shared" si="5"/>
        <v>#N/A</v>
      </c>
      <c r="L27" s="87" t="e">
        <f t="shared" si="6"/>
        <v>#N/A</v>
      </c>
      <c r="M27" s="15" t="str">
        <f t="shared" si="7"/>
        <v/>
      </c>
      <c r="N27" s="6"/>
      <c r="O27" s="5"/>
      <c r="P27" s="5"/>
      <c r="Q27" s="5"/>
      <c r="R27" s="5"/>
      <c r="S27" s="5"/>
      <c r="T27" s="5"/>
      <c r="U27" s="5"/>
      <c r="V27" s="5"/>
      <c r="W27" s="5"/>
      <c r="X27" s="37"/>
      <c r="Y27" s="38" t="e">
        <f t="shared" si="9"/>
        <v>#N/A</v>
      </c>
      <c r="Z27" s="37"/>
    </row>
    <row r="28" spans="1:26" ht="15.75" thickBot="1" x14ac:dyDescent="0.3">
      <c r="A28" s="15">
        <v>14</v>
      </c>
      <c r="B28" s="148"/>
      <c r="C28" s="149"/>
      <c r="D28" s="123">
        <v>1</v>
      </c>
      <c r="E28" s="86" t="e">
        <f t="shared" si="0"/>
        <v>#N/A</v>
      </c>
      <c r="F28" s="86" t="e">
        <f t="shared" si="1"/>
        <v>#N/A</v>
      </c>
      <c r="G28" s="86" t="e">
        <f t="shared" si="2"/>
        <v>#N/A</v>
      </c>
      <c r="H28" s="87" t="e">
        <f t="shared" si="3"/>
        <v>#N/A</v>
      </c>
      <c r="I28" s="86" t="e">
        <f t="shared" si="4"/>
        <v>#N/A</v>
      </c>
      <c r="J28" s="86" t="e">
        <f t="shared" si="8"/>
        <v>#N/A</v>
      </c>
      <c r="K28" s="86" t="e">
        <f t="shared" si="5"/>
        <v>#N/A</v>
      </c>
      <c r="L28" s="87" t="e">
        <f t="shared" si="6"/>
        <v>#N/A</v>
      </c>
      <c r="M28" s="15" t="str">
        <f t="shared" si="7"/>
        <v/>
      </c>
      <c r="N28" s="6"/>
      <c r="O28" s="5"/>
      <c r="P28" s="5"/>
      <c r="Q28" s="5"/>
      <c r="R28" s="5"/>
      <c r="S28" s="5"/>
      <c r="T28" s="5"/>
      <c r="U28" s="5"/>
      <c r="V28" s="5"/>
      <c r="W28" s="5"/>
      <c r="X28" s="37"/>
      <c r="Y28" s="38" t="e">
        <f t="shared" si="9"/>
        <v>#N/A</v>
      </c>
      <c r="Z28" s="37"/>
    </row>
    <row r="29" spans="1:26" ht="15.75" thickBot="1" x14ac:dyDescent="0.3">
      <c r="A29" s="15">
        <v>15</v>
      </c>
      <c r="B29" s="148"/>
      <c r="C29" s="149"/>
      <c r="D29" s="123">
        <v>1</v>
      </c>
      <c r="E29" s="86" t="e">
        <f t="shared" si="0"/>
        <v>#N/A</v>
      </c>
      <c r="F29" s="86" t="e">
        <f t="shared" si="1"/>
        <v>#N/A</v>
      </c>
      <c r="G29" s="86" t="e">
        <f t="shared" si="2"/>
        <v>#N/A</v>
      </c>
      <c r="H29" s="87" t="e">
        <f t="shared" si="3"/>
        <v>#N/A</v>
      </c>
      <c r="I29" s="86" t="e">
        <f t="shared" si="4"/>
        <v>#N/A</v>
      </c>
      <c r="J29" s="86" t="e">
        <f t="shared" si="8"/>
        <v>#N/A</v>
      </c>
      <c r="K29" s="86" t="e">
        <f t="shared" si="5"/>
        <v>#N/A</v>
      </c>
      <c r="L29" s="87" t="e">
        <f t="shared" si="6"/>
        <v>#N/A</v>
      </c>
      <c r="M29" s="15" t="str">
        <f t="shared" si="7"/>
        <v/>
      </c>
      <c r="N29" s="6"/>
      <c r="O29" s="5"/>
      <c r="P29" s="5"/>
      <c r="Q29" s="5"/>
      <c r="R29" s="5"/>
      <c r="S29" s="5"/>
      <c r="T29" s="5"/>
      <c r="U29" s="5"/>
      <c r="V29" s="5"/>
      <c r="W29" s="5"/>
      <c r="X29" s="37"/>
      <c r="Y29" s="38" t="e">
        <f t="shared" si="9"/>
        <v>#N/A</v>
      </c>
      <c r="Z29" s="37"/>
    </row>
    <row r="30" spans="1:26" ht="15.75" thickBot="1" x14ac:dyDescent="0.3">
      <c r="A30" s="15">
        <v>16</v>
      </c>
      <c r="B30" s="148"/>
      <c r="C30" s="149"/>
      <c r="D30" s="123">
        <v>1</v>
      </c>
      <c r="E30" s="86" t="e">
        <f t="shared" si="0"/>
        <v>#N/A</v>
      </c>
      <c r="F30" s="86" t="e">
        <f t="shared" si="1"/>
        <v>#N/A</v>
      </c>
      <c r="G30" s="86" t="e">
        <f t="shared" si="2"/>
        <v>#N/A</v>
      </c>
      <c r="H30" s="87" t="e">
        <f t="shared" si="3"/>
        <v>#N/A</v>
      </c>
      <c r="I30" s="86" t="e">
        <f t="shared" si="4"/>
        <v>#N/A</v>
      </c>
      <c r="J30" s="86" t="e">
        <f t="shared" si="8"/>
        <v>#N/A</v>
      </c>
      <c r="K30" s="86" t="e">
        <f t="shared" si="5"/>
        <v>#N/A</v>
      </c>
      <c r="L30" s="87" t="e">
        <f t="shared" si="6"/>
        <v>#N/A</v>
      </c>
      <c r="M30" s="15" t="str">
        <f t="shared" si="7"/>
        <v/>
      </c>
      <c r="N30" s="6"/>
      <c r="O30" s="5"/>
      <c r="P30" s="5"/>
      <c r="Q30" s="5"/>
      <c r="R30" s="5"/>
      <c r="S30" s="5"/>
      <c r="T30" s="5"/>
      <c r="U30" s="5"/>
      <c r="V30" s="5"/>
      <c r="W30" s="5"/>
      <c r="X30" s="37"/>
      <c r="Y30" s="38" t="e">
        <f t="shared" si="9"/>
        <v>#N/A</v>
      </c>
      <c r="Z30" s="37"/>
    </row>
    <row r="31" spans="1:26" ht="15.75" thickBot="1" x14ac:dyDescent="0.3">
      <c r="A31" s="15">
        <v>17</v>
      </c>
      <c r="B31" s="148"/>
      <c r="C31" s="149"/>
      <c r="D31" s="123">
        <v>1</v>
      </c>
      <c r="E31" s="86" t="e">
        <f t="shared" si="0"/>
        <v>#N/A</v>
      </c>
      <c r="F31" s="86" t="e">
        <f t="shared" si="1"/>
        <v>#N/A</v>
      </c>
      <c r="G31" s="86" t="e">
        <f t="shared" si="2"/>
        <v>#N/A</v>
      </c>
      <c r="H31" s="87" t="e">
        <f t="shared" si="3"/>
        <v>#N/A</v>
      </c>
      <c r="I31" s="86" t="e">
        <f t="shared" si="4"/>
        <v>#N/A</v>
      </c>
      <c r="J31" s="86" t="e">
        <f t="shared" si="8"/>
        <v>#N/A</v>
      </c>
      <c r="K31" s="86" t="e">
        <f t="shared" si="5"/>
        <v>#N/A</v>
      </c>
      <c r="L31" s="87" t="e">
        <f t="shared" si="6"/>
        <v>#N/A</v>
      </c>
      <c r="M31" s="15" t="str">
        <f t="shared" si="7"/>
        <v/>
      </c>
      <c r="N31" s="6"/>
      <c r="O31" s="5"/>
      <c r="P31" s="5"/>
      <c r="Q31" s="5"/>
      <c r="R31" s="5"/>
      <c r="S31" s="5"/>
      <c r="T31" s="5"/>
      <c r="U31" s="5"/>
      <c r="V31" s="5"/>
      <c r="W31" s="5"/>
      <c r="X31" s="37"/>
      <c r="Y31" s="38" t="e">
        <f t="shared" si="9"/>
        <v>#N/A</v>
      </c>
      <c r="Z31" s="37"/>
    </row>
    <row r="32" spans="1:26" ht="15.75" thickBot="1" x14ac:dyDescent="0.3">
      <c r="A32" s="15">
        <v>18</v>
      </c>
      <c r="B32" s="148"/>
      <c r="C32" s="149"/>
      <c r="D32" s="123">
        <v>1</v>
      </c>
      <c r="E32" s="86" t="e">
        <f t="shared" si="0"/>
        <v>#N/A</v>
      </c>
      <c r="F32" s="86" t="e">
        <f t="shared" si="1"/>
        <v>#N/A</v>
      </c>
      <c r="G32" s="86" t="e">
        <f t="shared" si="2"/>
        <v>#N/A</v>
      </c>
      <c r="H32" s="87" t="e">
        <f t="shared" si="3"/>
        <v>#N/A</v>
      </c>
      <c r="I32" s="86" t="e">
        <f t="shared" si="4"/>
        <v>#N/A</v>
      </c>
      <c r="J32" s="86" t="e">
        <f t="shared" si="8"/>
        <v>#N/A</v>
      </c>
      <c r="K32" s="86" t="e">
        <f t="shared" si="5"/>
        <v>#N/A</v>
      </c>
      <c r="L32" s="87" t="e">
        <f t="shared" si="6"/>
        <v>#N/A</v>
      </c>
      <c r="M32" s="15" t="str">
        <f t="shared" si="7"/>
        <v/>
      </c>
      <c r="N32" s="6"/>
      <c r="O32" s="5"/>
      <c r="P32" s="5"/>
      <c r="Q32" s="5"/>
      <c r="R32" s="5"/>
      <c r="S32" s="5"/>
      <c r="T32" s="5"/>
      <c r="U32" s="5"/>
      <c r="V32" s="5"/>
      <c r="W32" s="5"/>
      <c r="X32" s="37"/>
      <c r="Y32" s="38" t="e">
        <f t="shared" si="9"/>
        <v>#N/A</v>
      </c>
      <c r="Z32" s="37"/>
    </row>
    <row r="33" spans="1:30" ht="15.75" thickBot="1" x14ac:dyDescent="0.3">
      <c r="A33" s="15">
        <v>19</v>
      </c>
      <c r="B33" s="148"/>
      <c r="C33" s="149"/>
      <c r="D33" s="123">
        <v>1</v>
      </c>
      <c r="E33" s="86" t="e">
        <f t="shared" si="0"/>
        <v>#N/A</v>
      </c>
      <c r="F33" s="86" t="e">
        <f t="shared" si="1"/>
        <v>#N/A</v>
      </c>
      <c r="G33" s="86" t="e">
        <f t="shared" si="2"/>
        <v>#N/A</v>
      </c>
      <c r="H33" s="87" t="e">
        <f t="shared" si="3"/>
        <v>#N/A</v>
      </c>
      <c r="I33" s="86" t="e">
        <f t="shared" si="4"/>
        <v>#N/A</v>
      </c>
      <c r="J33" s="86" t="e">
        <f t="shared" si="8"/>
        <v>#N/A</v>
      </c>
      <c r="K33" s="86" t="e">
        <f t="shared" si="5"/>
        <v>#N/A</v>
      </c>
      <c r="L33" s="87" t="e">
        <f t="shared" si="6"/>
        <v>#N/A</v>
      </c>
      <c r="M33" s="15" t="str">
        <f t="shared" si="7"/>
        <v/>
      </c>
      <c r="N33" s="6"/>
      <c r="O33" s="5"/>
      <c r="P33" s="5"/>
      <c r="Q33" s="5"/>
      <c r="R33" s="5"/>
      <c r="S33" s="5"/>
      <c r="T33" s="5"/>
      <c r="U33" s="5"/>
      <c r="V33" s="5"/>
      <c r="W33" s="5"/>
      <c r="X33" s="37"/>
      <c r="Y33" s="38" t="e">
        <f t="shared" si="9"/>
        <v>#N/A</v>
      </c>
      <c r="Z33" s="37"/>
    </row>
    <row r="34" spans="1:30" ht="15.75" thickBot="1" x14ac:dyDescent="0.3">
      <c r="A34" s="15">
        <v>20</v>
      </c>
      <c r="B34" s="148"/>
      <c r="C34" s="149"/>
      <c r="D34" s="123">
        <v>1</v>
      </c>
      <c r="E34" s="86" t="e">
        <f t="shared" si="0"/>
        <v>#N/A</v>
      </c>
      <c r="F34" s="86" t="e">
        <f t="shared" si="1"/>
        <v>#N/A</v>
      </c>
      <c r="G34" s="86" t="e">
        <f t="shared" si="2"/>
        <v>#N/A</v>
      </c>
      <c r="H34" s="87" t="e">
        <f t="shared" si="3"/>
        <v>#N/A</v>
      </c>
      <c r="I34" s="86" t="e">
        <f t="shared" si="4"/>
        <v>#N/A</v>
      </c>
      <c r="J34" s="86" t="e">
        <f t="shared" si="8"/>
        <v>#N/A</v>
      </c>
      <c r="K34" s="86" t="e">
        <f t="shared" si="5"/>
        <v>#N/A</v>
      </c>
      <c r="L34" s="87" t="e">
        <f t="shared" si="6"/>
        <v>#N/A</v>
      </c>
      <c r="M34" s="15" t="str">
        <f t="shared" si="7"/>
        <v/>
      </c>
      <c r="N34" s="6"/>
      <c r="O34" s="5"/>
      <c r="P34" s="5"/>
      <c r="Q34" s="5"/>
      <c r="R34" s="5"/>
      <c r="S34" s="5"/>
      <c r="T34" s="5"/>
      <c r="U34" s="5"/>
      <c r="V34" s="5"/>
      <c r="W34" s="5"/>
      <c r="X34" s="37"/>
      <c r="Y34" s="38" t="e">
        <f t="shared" si="9"/>
        <v>#N/A</v>
      </c>
      <c r="Z34" s="37"/>
    </row>
    <row r="35" spans="1:30" ht="15.75" thickBot="1" x14ac:dyDescent="0.3">
      <c r="A35" s="15">
        <v>21</v>
      </c>
      <c r="B35" s="121"/>
      <c r="C35" s="149"/>
      <c r="D35" s="123">
        <v>1</v>
      </c>
      <c r="E35" s="86" t="e">
        <f t="shared" si="0"/>
        <v>#N/A</v>
      </c>
      <c r="F35" s="86" t="e">
        <f t="shared" si="1"/>
        <v>#N/A</v>
      </c>
      <c r="G35" s="86" t="e">
        <f t="shared" si="2"/>
        <v>#N/A</v>
      </c>
      <c r="H35" s="87" t="e">
        <f t="shared" si="3"/>
        <v>#N/A</v>
      </c>
      <c r="I35" s="86" t="e">
        <f t="shared" si="4"/>
        <v>#N/A</v>
      </c>
      <c r="J35" s="86" t="e">
        <f t="shared" si="8"/>
        <v>#N/A</v>
      </c>
      <c r="K35" s="86" t="e">
        <f t="shared" si="5"/>
        <v>#N/A</v>
      </c>
      <c r="L35" s="87" t="e">
        <f t="shared" si="6"/>
        <v>#N/A</v>
      </c>
      <c r="M35" s="15" t="str">
        <f t="shared" si="7"/>
        <v/>
      </c>
      <c r="N35" s="6"/>
      <c r="O35" s="5"/>
      <c r="P35" s="5"/>
      <c r="Q35" s="5"/>
      <c r="R35" s="5"/>
      <c r="S35" s="5"/>
      <c r="T35" s="5"/>
      <c r="U35" s="5"/>
      <c r="V35" s="5"/>
      <c r="W35" s="5"/>
      <c r="X35" s="37"/>
      <c r="Y35" s="38" t="e">
        <f t="shared" si="9"/>
        <v>#N/A</v>
      </c>
      <c r="Z35" s="37"/>
    </row>
    <row r="36" spans="1:30" ht="15.75" thickBot="1" x14ac:dyDescent="0.3">
      <c r="A36" s="15">
        <v>22</v>
      </c>
      <c r="B36" s="88"/>
      <c r="C36" s="149"/>
      <c r="D36" s="123">
        <v>1</v>
      </c>
      <c r="E36" s="86" t="e">
        <f t="shared" si="0"/>
        <v>#N/A</v>
      </c>
      <c r="F36" s="86" t="e">
        <f t="shared" si="1"/>
        <v>#N/A</v>
      </c>
      <c r="G36" s="86" t="e">
        <f t="shared" si="2"/>
        <v>#N/A</v>
      </c>
      <c r="H36" s="87" t="e">
        <f t="shared" si="3"/>
        <v>#N/A</v>
      </c>
      <c r="I36" s="86" t="e">
        <f t="shared" si="4"/>
        <v>#N/A</v>
      </c>
      <c r="J36" s="86" t="e">
        <f t="shared" si="8"/>
        <v>#N/A</v>
      </c>
      <c r="K36" s="86" t="e">
        <f t="shared" si="5"/>
        <v>#N/A</v>
      </c>
      <c r="L36" s="87" t="e">
        <f t="shared" si="6"/>
        <v>#N/A</v>
      </c>
      <c r="M36" s="15" t="str">
        <f t="shared" si="7"/>
        <v/>
      </c>
      <c r="N36" s="6"/>
      <c r="O36" s="5"/>
      <c r="P36" s="5"/>
      <c r="Q36" s="5"/>
      <c r="R36" s="5"/>
      <c r="S36" s="5"/>
      <c r="T36" s="5"/>
      <c r="U36" s="5"/>
      <c r="V36" s="5"/>
      <c r="W36" s="5"/>
      <c r="X36" s="37"/>
      <c r="Y36" s="38" t="e">
        <f t="shared" si="9"/>
        <v>#N/A</v>
      </c>
      <c r="Z36" s="37"/>
    </row>
    <row r="37" spans="1:30" ht="15.75" thickBot="1" x14ac:dyDescent="0.3">
      <c r="A37" s="15">
        <v>23</v>
      </c>
      <c r="B37" s="88"/>
      <c r="C37" s="149"/>
      <c r="D37" s="123">
        <v>1</v>
      </c>
      <c r="E37" s="86" t="e">
        <f t="shared" si="0"/>
        <v>#N/A</v>
      </c>
      <c r="F37" s="86" t="e">
        <f t="shared" si="1"/>
        <v>#N/A</v>
      </c>
      <c r="G37" s="86" t="e">
        <f t="shared" si="2"/>
        <v>#N/A</v>
      </c>
      <c r="H37" s="87" t="e">
        <f t="shared" si="3"/>
        <v>#N/A</v>
      </c>
      <c r="I37" s="86" t="e">
        <f t="shared" si="4"/>
        <v>#N/A</v>
      </c>
      <c r="J37" s="86" t="e">
        <f t="shared" si="8"/>
        <v>#N/A</v>
      </c>
      <c r="K37" s="86" t="e">
        <f t="shared" si="5"/>
        <v>#N/A</v>
      </c>
      <c r="L37" s="87" t="e">
        <f t="shared" si="6"/>
        <v>#N/A</v>
      </c>
      <c r="M37" s="15" t="str">
        <f t="shared" si="7"/>
        <v/>
      </c>
      <c r="N37" s="6"/>
      <c r="O37" s="5"/>
      <c r="P37" s="5"/>
      <c r="Q37" s="5"/>
      <c r="R37" s="5"/>
      <c r="S37" s="5"/>
      <c r="T37" s="5"/>
      <c r="U37" s="5"/>
      <c r="V37" s="5"/>
      <c r="W37" s="5"/>
      <c r="X37" s="37"/>
      <c r="Y37" s="38" t="e">
        <f t="shared" si="9"/>
        <v>#N/A</v>
      </c>
      <c r="Z37" s="37"/>
    </row>
    <row r="38" spans="1:30" ht="15.75" thickBot="1" x14ac:dyDescent="0.3">
      <c r="A38" s="15">
        <v>24</v>
      </c>
      <c r="B38" s="88"/>
      <c r="C38" s="149"/>
      <c r="D38" s="123">
        <v>1</v>
      </c>
      <c r="E38" s="86" t="e">
        <f t="shared" si="0"/>
        <v>#N/A</v>
      </c>
      <c r="F38" s="86" t="e">
        <f t="shared" si="1"/>
        <v>#N/A</v>
      </c>
      <c r="G38" s="86" t="e">
        <f t="shared" si="2"/>
        <v>#N/A</v>
      </c>
      <c r="H38" s="87" t="e">
        <f t="shared" si="3"/>
        <v>#N/A</v>
      </c>
      <c r="I38" s="86" t="e">
        <f t="shared" si="4"/>
        <v>#N/A</v>
      </c>
      <c r="J38" s="86" t="e">
        <f t="shared" si="8"/>
        <v>#N/A</v>
      </c>
      <c r="K38" s="86" t="e">
        <f t="shared" si="5"/>
        <v>#N/A</v>
      </c>
      <c r="L38" s="87" t="e">
        <f t="shared" si="6"/>
        <v>#N/A</v>
      </c>
      <c r="M38" s="15" t="str">
        <f t="shared" si="7"/>
        <v/>
      </c>
      <c r="N38" s="6"/>
      <c r="O38" s="5"/>
      <c r="P38" s="5"/>
      <c r="Q38" s="5"/>
      <c r="R38" s="5"/>
      <c r="S38" s="5"/>
      <c r="T38" s="5"/>
      <c r="U38" s="5"/>
      <c r="V38" s="5"/>
      <c r="W38" s="5"/>
      <c r="X38" s="37"/>
      <c r="Y38" s="38" t="e">
        <f t="shared" si="9"/>
        <v>#N/A</v>
      </c>
      <c r="Z38" s="37"/>
    </row>
    <row r="39" spans="1:30" ht="15.75" thickBot="1" x14ac:dyDescent="0.3">
      <c r="A39" s="15">
        <v>25</v>
      </c>
      <c r="B39" s="88"/>
      <c r="C39" s="149"/>
      <c r="D39" s="123">
        <v>1</v>
      </c>
      <c r="E39" s="86" t="e">
        <f t="shared" si="0"/>
        <v>#N/A</v>
      </c>
      <c r="F39" s="86" t="e">
        <f t="shared" si="1"/>
        <v>#N/A</v>
      </c>
      <c r="G39" s="86" t="e">
        <f t="shared" si="2"/>
        <v>#N/A</v>
      </c>
      <c r="H39" s="87" t="e">
        <f t="shared" si="3"/>
        <v>#N/A</v>
      </c>
      <c r="I39" s="86" t="e">
        <f t="shared" si="4"/>
        <v>#N/A</v>
      </c>
      <c r="J39" s="86" t="e">
        <f t="shared" si="8"/>
        <v>#N/A</v>
      </c>
      <c r="K39" s="86" t="e">
        <f t="shared" si="5"/>
        <v>#N/A</v>
      </c>
      <c r="L39" s="87" t="e">
        <f t="shared" si="6"/>
        <v>#N/A</v>
      </c>
      <c r="M39" s="15" t="str">
        <f t="shared" si="7"/>
        <v/>
      </c>
      <c r="N39" s="6"/>
      <c r="O39" s="5"/>
      <c r="P39" s="5"/>
      <c r="Q39" s="5"/>
      <c r="R39" s="5"/>
      <c r="S39" s="5"/>
      <c r="T39" s="5"/>
      <c r="U39" s="5"/>
      <c r="V39" s="5"/>
      <c r="W39" s="5"/>
      <c r="X39" s="37"/>
      <c r="Y39" s="38" t="e">
        <f t="shared" si="9"/>
        <v>#N/A</v>
      </c>
      <c r="Z39" s="37"/>
    </row>
    <row r="40" spans="1:30" ht="16.5" thickBot="1" x14ac:dyDescent="0.3">
      <c r="A40" s="15">
        <v>26</v>
      </c>
      <c r="B40" s="88"/>
      <c r="C40" s="149"/>
      <c r="D40" s="123">
        <v>1</v>
      </c>
      <c r="E40" s="86" t="e">
        <f t="shared" si="0"/>
        <v>#N/A</v>
      </c>
      <c r="F40" s="86" t="e">
        <f t="shared" si="1"/>
        <v>#N/A</v>
      </c>
      <c r="G40" s="86" t="e">
        <f t="shared" si="2"/>
        <v>#N/A</v>
      </c>
      <c r="H40" s="87" t="e">
        <f t="shared" si="3"/>
        <v>#N/A</v>
      </c>
      <c r="I40" s="86" t="e">
        <f t="shared" si="4"/>
        <v>#N/A</v>
      </c>
      <c r="J40" s="86" t="e">
        <f t="shared" si="8"/>
        <v>#N/A</v>
      </c>
      <c r="K40" s="86" t="e">
        <f t="shared" si="5"/>
        <v>#N/A</v>
      </c>
      <c r="L40" s="87" t="e">
        <f t="shared" si="6"/>
        <v>#N/A</v>
      </c>
      <c r="M40" s="15" t="str">
        <f t="shared" si="7"/>
        <v/>
      </c>
      <c r="N40" s="5"/>
      <c r="O40" s="10"/>
      <c r="P40" s="10"/>
      <c r="Q40" s="10"/>
      <c r="R40" s="5"/>
      <c r="S40" s="5"/>
      <c r="T40" s="5"/>
      <c r="U40" s="5"/>
      <c r="V40" s="5"/>
      <c r="W40" s="5"/>
      <c r="X40" s="37"/>
      <c r="Y40" s="38" t="e">
        <f t="shared" si="9"/>
        <v>#N/A</v>
      </c>
      <c r="Z40" s="37"/>
    </row>
    <row r="41" spans="1:30" ht="15.75" thickBot="1" x14ac:dyDescent="0.3">
      <c r="A41" s="15">
        <v>27</v>
      </c>
      <c r="B41" s="88"/>
      <c r="C41" s="149"/>
      <c r="D41" s="123">
        <v>1</v>
      </c>
      <c r="E41" s="86" t="e">
        <f t="shared" si="0"/>
        <v>#N/A</v>
      </c>
      <c r="F41" s="86" t="e">
        <f t="shared" si="1"/>
        <v>#N/A</v>
      </c>
      <c r="G41" s="86" t="e">
        <f t="shared" si="2"/>
        <v>#N/A</v>
      </c>
      <c r="H41" s="87" t="e">
        <f t="shared" si="3"/>
        <v>#N/A</v>
      </c>
      <c r="I41" s="86" t="e">
        <f t="shared" si="4"/>
        <v>#N/A</v>
      </c>
      <c r="J41" s="86" t="e">
        <f t="shared" si="8"/>
        <v>#N/A</v>
      </c>
      <c r="K41" s="86" t="e">
        <f t="shared" si="5"/>
        <v>#N/A</v>
      </c>
      <c r="L41" s="87" t="e">
        <f t="shared" si="6"/>
        <v>#N/A</v>
      </c>
      <c r="M41" s="15" t="str">
        <f t="shared" si="7"/>
        <v/>
      </c>
      <c r="N41" s="5"/>
      <c r="O41" s="5"/>
      <c r="P41" s="5"/>
      <c r="Q41" s="5"/>
      <c r="R41" s="5"/>
      <c r="S41" s="5"/>
      <c r="T41" s="5"/>
      <c r="U41" s="5"/>
      <c r="V41" s="5"/>
      <c r="W41" s="5"/>
      <c r="X41" s="37"/>
      <c r="Y41" s="38" t="e">
        <f t="shared" si="9"/>
        <v>#N/A</v>
      </c>
      <c r="Z41" s="37"/>
    </row>
    <row r="42" spans="1:30" ht="15.75" thickBot="1" x14ac:dyDescent="0.3">
      <c r="A42" s="15">
        <v>28</v>
      </c>
      <c r="B42" s="88"/>
      <c r="C42" s="149"/>
      <c r="D42" s="123">
        <v>1</v>
      </c>
      <c r="E42" s="86" t="e">
        <f t="shared" si="0"/>
        <v>#N/A</v>
      </c>
      <c r="F42" s="86" t="e">
        <f t="shared" si="1"/>
        <v>#N/A</v>
      </c>
      <c r="G42" s="86" t="e">
        <f t="shared" si="2"/>
        <v>#N/A</v>
      </c>
      <c r="H42" s="87" t="e">
        <f t="shared" si="3"/>
        <v>#N/A</v>
      </c>
      <c r="I42" s="86" t="e">
        <f t="shared" si="4"/>
        <v>#N/A</v>
      </c>
      <c r="J42" s="86" t="e">
        <f t="shared" si="8"/>
        <v>#N/A</v>
      </c>
      <c r="K42" s="86" t="e">
        <f t="shared" si="5"/>
        <v>#N/A</v>
      </c>
      <c r="L42" s="87" t="e">
        <f t="shared" si="6"/>
        <v>#N/A</v>
      </c>
      <c r="M42" s="15" t="str">
        <f t="shared" si="7"/>
        <v/>
      </c>
      <c r="N42" s="5"/>
      <c r="O42" s="16"/>
      <c r="P42" s="16"/>
      <c r="Q42" s="16"/>
      <c r="R42" s="5"/>
      <c r="S42" s="5"/>
      <c r="T42" s="5"/>
      <c r="U42" s="5"/>
      <c r="V42" s="5"/>
      <c r="W42" s="5"/>
      <c r="X42" s="37"/>
      <c r="Y42" s="38" t="e">
        <f t="shared" si="9"/>
        <v>#N/A</v>
      </c>
      <c r="Z42" s="37"/>
    </row>
    <row r="43" spans="1:30" ht="15.75" thickBot="1" x14ac:dyDescent="0.3">
      <c r="A43" s="15">
        <v>29</v>
      </c>
      <c r="B43" s="88"/>
      <c r="C43" s="149"/>
      <c r="D43" s="123">
        <v>1</v>
      </c>
      <c r="E43" s="86" t="e">
        <f t="shared" si="0"/>
        <v>#N/A</v>
      </c>
      <c r="F43" s="86" t="e">
        <f t="shared" si="1"/>
        <v>#N/A</v>
      </c>
      <c r="G43" s="86" t="e">
        <f t="shared" si="2"/>
        <v>#N/A</v>
      </c>
      <c r="H43" s="87" t="e">
        <f t="shared" si="3"/>
        <v>#N/A</v>
      </c>
      <c r="I43" s="86" t="e">
        <f t="shared" si="4"/>
        <v>#N/A</v>
      </c>
      <c r="J43" s="86" t="e">
        <f t="shared" si="8"/>
        <v>#N/A</v>
      </c>
      <c r="K43" s="86" t="e">
        <f t="shared" si="5"/>
        <v>#N/A</v>
      </c>
      <c r="L43" s="87" t="e">
        <f t="shared" si="6"/>
        <v>#N/A</v>
      </c>
      <c r="M43" s="15" t="str">
        <f t="shared" si="7"/>
        <v/>
      </c>
      <c r="N43" s="5"/>
      <c r="O43" s="16"/>
      <c r="P43" s="16"/>
      <c r="Q43" s="16"/>
      <c r="R43" s="5"/>
      <c r="S43" s="5"/>
      <c r="T43" s="5"/>
      <c r="U43" s="5"/>
      <c r="V43" s="5"/>
      <c r="W43" s="5"/>
      <c r="X43" s="37"/>
      <c r="Y43" s="38" t="e">
        <f t="shared" si="9"/>
        <v>#N/A</v>
      </c>
      <c r="Z43" s="5"/>
    </row>
    <row r="44" spans="1:30" ht="15.75" thickBot="1" x14ac:dyDescent="0.3">
      <c r="A44" s="15">
        <v>30</v>
      </c>
      <c r="B44" s="88"/>
      <c r="C44" s="149"/>
      <c r="D44" s="123">
        <v>1</v>
      </c>
      <c r="E44" s="86" t="e">
        <f t="shared" si="0"/>
        <v>#N/A</v>
      </c>
      <c r="F44" s="86" t="e">
        <f t="shared" si="1"/>
        <v>#N/A</v>
      </c>
      <c r="G44" s="86" t="e">
        <f t="shared" si="2"/>
        <v>#N/A</v>
      </c>
      <c r="H44" s="87" t="e">
        <f t="shared" si="3"/>
        <v>#N/A</v>
      </c>
      <c r="I44" s="86" t="e">
        <f t="shared" si="4"/>
        <v>#N/A</v>
      </c>
      <c r="J44" s="86" t="e">
        <f t="shared" si="8"/>
        <v>#N/A</v>
      </c>
      <c r="K44" s="86" t="e">
        <f t="shared" si="5"/>
        <v>#N/A</v>
      </c>
      <c r="L44" s="87" t="e">
        <f t="shared" si="6"/>
        <v>#N/A</v>
      </c>
      <c r="M44" s="15" t="str">
        <f t="shared" si="7"/>
        <v/>
      </c>
      <c r="N44" s="5"/>
      <c r="O44" s="5"/>
      <c r="P44" s="5"/>
      <c r="Q44" s="5"/>
      <c r="R44" s="5"/>
      <c r="S44" s="5"/>
      <c r="T44" s="5"/>
      <c r="U44" s="5"/>
      <c r="V44" s="5"/>
      <c r="W44" s="5"/>
      <c r="X44" s="37"/>
      <c r="Y44" s="38" t="e">
        <f t="shared" si="9"/>
        <v>#N/A</v>
      </c>
      <c r="Z44" s="5"/>
    </row>
    <row r="45" spans="1:30" ht="15.75" thickBot="1" x14ac:dyDescent="0.3">
      <c r="A45" s="15">
        <v>31</v>
      </c>
      <c r="B45" s="88"/>
      <c r="C45" s="149"/>
      <c r="D45" s="123">
        <v>1</v>
      </c>
      <c r="E45" s="86" t="e">
        <f t="shared" si="0"/>
        <v>#N/A</v>
      </c>
      <c r="F45" s="86" t="e">
        <f t="shared" si="1"/>
        <v>#N/A</v>
      </c>
      <c r="G45" s="86" t="e">
        <f t="shared" si="2"/>
        <v>#N/A</v>
      </c>
      <c r="H45" s="87" t="e">
        <f t="shared" si="3"/>
        <v>#N/A</v>
      </c>
      <c r="I45" s="86" t="e">
        <f t="shared" si="4"/>
        <v>#N/A</v>
      </c>
      <c r="J45" s="86" t="e">
        <f t="shared" si="8"/>
        <v>#N/A</v>
      </c>
      <c r="K45" s="86" t="e">
        <f t="shared" si="5"/>
        <v>#N/A</v>
      </c>
      <c r="L45" s="87" t="e">
        <f t="shared" si="6"/>
        <v>#N/A</v>
      </c>
      <c r="M45" s="15" t="str">
        <f t="shared" si="7"/>
        <v/>
      </c>
      <c r="N45" s="5"/>
      <c r="O45" s="5"/>
      <c r="P45" s="5"/>
      <c r="Q45" s="5"/>
      <c r="R45" s="5"/>
      <c r="S45" s="5"/>
      <c r="T45" s="5"/>
      <c r="U45" s="5"/>
      <c r="V45" s="5"/>
      <c r="W45" s="5"/>
      <c r="X45" s="37"/>
      <c r="Y45" s="38" t="e">
        <f t="shared" si="9"/>
        <v>#N/A</v>
      </c>
      <c r="Z45" s="5"/>
      <c r="AA45" s="57"/>
      <c r="AB45" s="57"/>
    </row>
    <row r="46" spans="1:30" ht="15.75" thickBot="1" x14ac:dyDescent="0.3">
      <c r="A46" s="15">
        <v>32</v>
      </c>
      <c r="B46" s="88"/>
      <c r="C46" s="149"/>
      <c r="D46" s="123">
        <v>1</v>
      </c>
      <c r="E46" s="86" t="e">
        <f t="shared" si="0"/>
        <v>#N/A</v>
      </c>
      <c r="F46" s="86" t="e">
        <f t="shared" si="1"/>
        <v>#N/A</v>
      </c>
      <c r="G46" s="86" t="e">
        <f t="shared" si="2"/>
        <v>#N/A</v>
      </c>
      <c r="H46" s="87" t="e">
        <f t="shared" si="3"/>
        <v>#N/A</v>
      </c>
      <c r="I46" s="86" t="e">
        <f t="shared" si="4"/>
        <v>#N/A</v>
      </c>
      <c r="J46" s="86" t="e">
        <f t="shared" si="8"/>
        <v>#N/A</v>
      </c>
      <c r="K46" s="86" t="e">
        <f t="shared" si="5"/>
        <v>#N/A</v>
      </c>
      <c r="L46" s="87" t="e">
        <f t="shared" si="6"/>
        <v>#N/A</v>
      </c>
      <c r="M46" s="15" t="str">
        <f t="shared" si="7"/>
        <v/>
      </c>
      <c r="N46" s="5"/>
      <c r="O46" s="5"/>
      <c r="P46" s="5"/>
      <c r="Q46" s="5"/>
      <c r="R46" s="5"/>
      <c r="S46" s="5"/>
      <c r="T46" s="5"/>
      <c r="U46" s="5"/>
      <c r="V46" s="5"/>
      <c r="W46" s="5"/>
      <c r="X46" s="37"/>
      <c r="Y46" s="38" t="e">
        <f t="shared" si="9"/>
        <v>#N/A</v>
      </c>
      <c r="Z46" s="5"/>
      <c r="AA46" s="57"/>
      <c r="AB46" s="57"/>
      <c r="AD46" s="54"/>
    </row>
    <row r="47" spans="1:30" ht="15.75" thickBot="1" x14ac:dyDescent="0.3">
      <c r="A47" s="15">
        <v>33</v>
      </c>
      <c r="B47" s="88"/>
      <c r="C47" s="149"/>
      <c r="D47" s="123">
        <v>1</v>
      </c>
      <c r="E47" s="86" t="e">
        <f t="shared" si="0"/>
        <v>#N/A</v>
      </c>
      <c r="F47" s="86" t="e">
        <f t="shared" si="1"/>
        <v>#N/A</v>
      </c>
      <c r="G47" s="86" t="e">
        <f t="shared" si="2"/>
        <v>#N/A</v>
      </c>
      <c r="H47" s="87" t="e">
        <f t="shared" si="3"/>
        <v>#N/A</v>
      </c>
      <c r="I47" s="86" t="e">
        <f t="shared" si="4"/>
        <v>#N/A</v>
      </c>
      <c r="J47" s="86" t="e">
        <f t="shared" si="8"/>
        <v>#N/A</v>
      </c>
      <c r="K47" s="86" t="e">
        <f t="shared" si="5"/>
        <v>#N/A</v>
      </c>
      <c r="L47" s="87" t="e">
        <f t="shared" si="6"/>
        <v>#N/A</v>
      </c>
      <c r="M47" s="15" t="str">
        <f t="shared" si="7"/>
        <v/>
      </c>
      <c r="N47" s="5"/>
      <c r="O47" s="5"/>
      <c r="P47" s="5"/>
      <c r="Q47" s="5"/>
      <c r="R47" s="5"/>
      <c r="S47" s="5"/>
      <c r="T47" s="5"/>
      <c r="U47" s="5"/>
      <c r="V47" s="5"/>
      <c r="W47" s="5"/>
      <c r="X47" s="37"/>
      <c r="Y47" s="38" t="e">
        <f t="shared" si="9"/>
        <v>#N/A</v>
      </c>
      <c r="Z47" s="5"/>
      <c r="AA47" s="57"/>
      <c r="AB47" s="57"/>
    </row>
    <row r="48" spans="1:30" ht="15.75" thickBot="1" x14ac:dyDescent="0.3">
      <c r="A48" s="15">
        <v>34</v>
      </c>
      <c r="B48" s="88"/>
      <c r="C48" s="149"/>
      <c r="D48" s="123">
        <v>1</v>
      </c>
      <c r="E48" s="86" t="e">
        <f t="shared" si="0"/>
        <v>#N/A</v>
      </c>
      <c r="F48" s="86" t="e">
        <f t="shared" si="1"/>
        <v>#N/A</v>
      </c>
      <c r="G48" s="86" t="e">
        <f t="shared" si="2"/>
        <v>#N/A</v>
      </c>
      <c r="H48" s="87" t="e">
        <f t="shared" si="3"/>
        <v>#N/A</v>
      </c>
      <c r="I48" s="86" t="e">
        <f t="shared" si="4"/>
        <v>#N/A</v>
      </c>
      <c r="J48" s="86" t="e">
        <f t="shared" si="8"/>
        <v>#N/A</v>
      </c>
      <c r="K48" s="86" t="e">
        <f t="shared" ref="K48:K79" si="10">IF(AND(ISNUMBER(I48),$P$61&lt;&gt;"Exact - No LCL",ISNUMBER($E$9),$E$9&gt;=0),IF($P$61="3 SD",MAX(0,(1-3*SQRT(PI()/2-1))*$E$9),(-NORMINV((1-NORMDIST(-3,0,1,TRUE))/2,0,1)*SQRT(PI()/2))*$E$9),NA())</f>
        <v>#N/A</v>
      </c>
      <c r="L48" s="87" t="e">
        <f t="shared" ref="L48:L79" si="11">IF(AND(ISNUMBER(I48),ISNUMBER($E$9),$E$9&gt;=0),IF($P$61="3 SD",(1+3*SQRT(PI()/2-1))*$E$9,(-NORMINV((1-NORMDIST(3,0,1,TRUE))/2,0,1)*SQRT(PI()/2))*$E$9),NA())</f>
        <v>#N/A</v>
      </c>
      <c r="M48" s="15" t="str">
        <f t="shared" si="7"/>
        <v/>
      </c>
      <c r="N48" s="5"/>
      <c r="O48" s="16"/>
      <c r="P48" s="16"/>
      <c r="Q48" s="16"/>
      <c r="R48" s="5"/>
      <c r="S48" s="5"/>
      <c r="T48" s="5"/>
      <c r="U48" s="5"/>
      <c r="V48" s="5"/>
      <c r="W48" s="5"/>
      <c r="X48" s="37"/>
      <c r="Y48" s="38" t="e">
        <f t="shared" si="9"/>
        <v>#N/A</v>
      </c>
      <c r="Z48" s="5"/>
      <c r="AA48" s="57"/>
      <c r="AB48" s="57"/>
    </row>
    <row r="49" spans="1:36" ht="15.75" thickBot="1" x14ac:dyDescent="0.3">
      <c r="A49" s="15">
        <v>35</v>
      </c>
      <c r="B49" s="88"/>
      <c r="C49" s="149"/>
      <c r="D49" s="123">
        <v>1</v>
      </c>
      <c r="E49" s="86" t="e">
        <f t="shared" si="0"/>
        <v>#N/A</v>
      </c>
      <c r="F49" s="86" t="e">
        <f t="shared" si="1"/>
        <v>#N/A</v>
      </c>
      <c r="G49" s="86" t="e">
        <f t="shared" si="2"/>
        <v>#N/A</v>
      </c>
      <c r="H49" s="87" t="e">
        <f t="shared" si="3"/>
        <v>#N/A</v>
      </c>
      <c r="I49" s="86" t="e">
        <f t="shared" si="4"/>
        <v>#N/A</v>
      </c>
      <c r="J49" s="86" t="e">
        <f t="shared" si="8"/>
        <v>#N/A</v>
      </c>
      <c r="K49" s="86" t="e">
        <f t="shared" si="10"/>
        <v>#N/A</v>
      </c>
      <c r="L49" s="87" t="e">
        <f t="shared" si="11"/>
        <v>#N/A</v>
      </c>
      <c r="M49" s="15" t="str">
        <f t="shared" si="7"/>
        <v/>
      </c>
      <c r="N49" s="5"/>
      <c r="O49" s="14"/>
      <c r="P49" s="14"/>
      <c r="Q49" s="14"/>
      <c r="R49" s="5"/>
      <c r="S49" s="5"/>
      <c r="T49" s="5"/>
      <c r="U49" s="5"/>
      <c r="V49" s="5"/>
      <c r="W49" s="5"/>
      <c r="X49" s="37"/>
      <c r="Y49" s="38" t="e">
        <f t="shared" si="9"/>
        <v>#N/A</v>
      </c>
      <c r="Z49" s="5"/>
      <c r="AA49" s="57"/>
      <c r="AB49" s="57"/>
    </row>
    <row r="50" spans="1:36" ht="15.75" thickBot="1" x14ac:dyDescent="0.3">
      <c r="A50" s="15">
        <v>36</v>
      </c>
      <c r="B50" s="88"/>
      <c r="C50" s="149"/>
      <c r="D50" s="123">
        <v>1</v>
      </c>
      <c r="E50" s="86" t="e">
        <f t="shared" si="0"/>
        <v>#N/A</v>
      </c>
      <c r="F50" s="86" t="e">
        <f t="shared" si="1"/>
        <v>#N/A</v>
      </c>
      <c r="G50" s="86" t="e">
        <f t="shared" si="2"/>
        <v>#N/A</v>
      </c>
      <c r="H50" s="87" t="e">
        <f t="shared" si="3"/>
        <v>#N/A</v>
      </c>
      <c r="I50" s="86" t="e">
        <f t="shared" si="4"/>
        <v>#N/A</v>
      </c>
      <c r="J50" s="86" t="e">
        <f t="shared" si="8"/>
        <v>#N/A</v>
      </c>
      <c r="K50" s="86" t="e">
        <f t="shared" si="10"/>
        <v>#N/A</v>
      </c>
      <c r="L50" s="87" t="e">
        <f t="shared" si="11"/>
        <v>#N/A</v>
      </c>
      <c r="M50" s="15" t="str">
        <f t="shared" si="7"/>
        <v/>
      </c>
      <c r="N50" s="5"/>
      <c r="O50" s="14"/>
      <c r="P50" s="14"/>
      <c r="Q50" s="14"/>
      <c r="R50" s="5"/>
      <c r="S50" s="5"/>
      <c r="T50" s="5"/>
      <c r="U50" s="5"/>
      <c r="V50" s="5"/>
      <c r="W50" s="5"/>
      <c r="X50" s="37"/>
      <c r="Y50" s="38" t="e">
        <f t="shared" si="9"/>
        <v>#N/A</v>
      </c>
      <c r="Z50" s="5"/>
      <c r="AA50" s="57"/>
      <c r="AB50" s="57"/>
    </row>
    <row r="51" spans="1:36" ht="15.75" thickBot="1" x14ac:dyDescent="0.3">
      <c r="A51" s="15">
        <v>37</v>
      </c>
      <c r="B51" s="88"/>
      <c r="C51" s="149"/>
      <c r="D51" s="123">
        <v>1</v>
      </c>
      <c r="E51" s="86" t="e">
        <f t="shared" si="0"/>
        <v>#N/A</v>
      </c>
      <c r="F51" s="86" t="e">
        <f t="shared" si="1"/>
        <v>#N/A</v>
      </c>
      <c r="G51" s="86" t="e">
        <f t="shared" si="2"/>
        <v>#N/A</v>
      </c>
      <c r="H51" s="87" t="e">
        <f t="shared" si="3"/>
        <v>#N/A</v>
      </c>
      <c r="I51" s="86" t="e">
        <f t="shared" si="4"/>
        <v>#N/A</v>
      </c>
      <c r="J51" s="86" t="e">
        <f t="shared" si="8"/>
        <v>#N/A</v>
      </c>
      <c r="K51" s="86" t="e">
        <f t="shared" si="10"/>
        <v>#N/A</v>
      </c>
      <c r="L51" s="87" t="e">
        <f t="shared" si="11"/>
        <v>#N/A</v>
      </c>
      <c r="M51" s="15" t="str">
        <f t="shared" si="7"/>
        <v/>
      </c>
      <c r="N51" s="5"/>
      <c r="O51" s="34"/>
      <c r="P51" s="34"/>
      <c r="Q51" s="34"/>
      <c r="R51" s="5"/>
      <c r="S51" s="5"/>
      <c r="T51" s="5"/>
      <c r="U51" s="5"/>
      <c r="V51" s="5"/>
      <c r="W51" s="5"/>
      <c r="X51" s="37"/>
      <c r="Y51" s="38" t="e">
        <f t="shared" si="9"/>
        <v>#N/A</v>
      </c>
      <c r="Z51" s="5"/>
      <c r="AA51" s="57"/>
      <c r="AB51" s="57"/>
    </row>
    <row r="52" spans="1:36" ht="15.75" thickBot="1" x14ac:dyDescent="0.3">
      <c r="A52" s="15">
        <v>38</v>
      </c>
      <c r="B52" s="88"/>
      <c r="C52" s="149"/>
      <c r="D52" s="123">
        <v>1</v>
      </c>
      <c r="E52" s="86" t="e">
        <f t="shared" si="0"/>
        <v>#N/A</v>
      </c>
      <c r="F52" s="86" t="e">
        <f t="shared" si="1"/>
        <v>#N/A</v>
      </c>
      <c r="G52" s="86" t="e">
        <f t="shared" si="2"/>
        <v>#N/A</v>
      </c>
      <c r="H52" s="87" t="e">
        <f t="shared" si="3"/>
        <v>#N/A</v>
      </c>
      <c r="I52" s="86" t="e">
        <f t="shared" si="4"/>
        <v>#N/A</v>
      </c>
      <c r="J52" s="86" t="e">
        <f t="shared" si="8"/>
        <v>#N/A</v>
      </c>
      <c r="K52" s="86" t="e">
        <f t="shared" si="10"/>
        <v>#N/A</v>
      </c>
      <c r="L52" s="87" t="e">
        <f t="shared" si="11"/>
        <v>#N/A</v>
      </c>
      <c r="M52" s="15" t="str">
        <f t="shared" si="7"/>
        <v/>
      </c>
      <c r="N52" s="5"/>
      <c r="O52" s="9"/>
      <c r="P52" s="9"/>
      <c r="Q52" s="9"/>
      <c r="R52" s="5"/>
      <c r="S52" s="5"/>
      <c r="T52" s="5"/>
      <c r="U52" s="5"/>
      <c r="V52" s="5"/>
      <c r="W52" s="5"/>
      <c r="X52" s="37"/>
      <c r="Y52" s="38" t="e">
        <f t="shared" si="9"/>
        <v>#N/A</v>
      </c>
      <c r="Z52" s="5"/>
      <c r="AA52" s="57"/>
      <c r="AB52" s="57"/>
    </row>
    <row r="53" spans="1:36" ht="15.75" thickBot="1" x14ac:dyDescent="0.3">
      <c r="A53" s="15">
        <v>39</v>
      </c>
      <c r="B53" s="88"/>
      <c r="C53" s="149"/>
      <c r="D53" s="123">
        <v>1</v>
      </c>
      <c r="E53" s="86" t="e">
        <f t="shared" si="0"/>
        <v>#N/A</v>
      </c>
      <c r="F53" s="86" t="e">
        <f t="shared" si="1"/>
        <v>#N/A</v>
      </c>
      <c r="G53" s="86" t="e">
        <f t="shared" si="2"/>
        <v>#N/A</v>
      </c>
      <c r="H53" s="87" t="e">
        <f t="shared" si="3"/>
        <v>#N/A</v>
      </c>
      <c r="I53" s="86" t="e">
        <f t="shared" si="4"/>
        <v>#N/A</v>
      </c>
      <c r="J53" s="86" t="e">
        <f t="shared" si="8"/>
        <v>#N/A</v>
      </c>
      <c r="K53" s="86" t="e">
        <f t="shared" si="10"/>
        <v>#N/A</v>
      </c>
      <c r="L53" s="87" t="e">
        <f t="shared" si="11"/>
        <v>#N/A</v>
      </c>
      <c r="M53" s="15" t="str">
        <f t="shared" si="7"/>
        <v/>
      </c>
      <c r="N53" s="5"/>
      <c r="O53" s="9"/>
      <c r="P53" s="9"/>
      <c r="Q53" s="9"/>
      <c r="R53" s="5"/>
      <c r="S53" s="5"/>
      <c r="T53" s="5"/>
      <c r="U53" s="5"/>
      <c r="V53" s="5"/>
      <c r="W53" s="5"/>
      <c r="X53" s="37"/>
      <c r="Y53" s="38" t="e">
        <f t="shared" si="9"/>
        <v>#N/A</v>
      </c>
      <c r="Z53" s="5"/>
      <c r="AA53" s="57"/>
      <c r="AB53" s="57"/>
    </row>
    <row r="54" spans="1:36" ht="15.75" thickBot="1" x14ac:dyDescent="0.3">
      <c r="A54" s="15">
        <v>40</v>
      </c>
      <c r="B54" s="88"/>
      <c r="C54" s="149"/>
      <c r="D54" s="123">
        <v>1</v>
      </c>
      <c r="E54" s="86" t="e">
        <f t="shared" si="0"/>
        <v>#N/A</v>
      </c>
      <c r="F54" s="86" t="e">
        <f t="shared" si="1"/>
        <v>#N/A</v>
      </c>
      <c r="G54" s="86" t="e">
        <f t="shared" si="2"/>
        <v>#N/A</v>
      </c>
      <c r="H54" s="87" t="e">
        <f t="shared" si="3"/>
        <v>#N/A</v>
      </c>
      <c r="I54" s="86" t="e">
        <f t="shared" si="4"/>
        <v>#N/A</v>
      </c>
      <c r="J54" s="86" t="e">
        <f t="shared" si="8"/>
        <v>#N/A</v>
      </c>
      <c r="K54" s="86" t="e">
        <f t="shared" si="10"/>
        <v>#N/A</v>
      </c>
      <c r="L54" s="87" t="e">
        <f t="shared" si="11"/>
        <v>#N/A</v>
      </c>
      <c r="M54" s="15" t="str">
        <f t="shared" si="7"/>
        <v/>
      </c>
      <c r="N54" s="5"/>
      <c r="O54" s="9"/>
      <c r="P54" s="9"/>
      <c r="Q54" s="9"/>
      <c r="R54" s="5"/>
      <c r="S54" s="5"/>
      <c r="T54" s="36"/>
      <c r="U54" s="36"/>
      <c r="V54" s="36"/>
      <c r="W54" s="36"/>
      <c r="X54" s="37"/>
      <c r="Y54" s="38" t="e">
        <f t="shared" si="9"/>
        <v>#N/A</v>
      </c>
      <c r="Z54" s="36"/>
      <c r="AA54" s="57"/>
      <c r="AB54" s="57"/>
      <c r="AC54" s="18"/>
      <c r="AD54" s="18"/>
      <c r="AE54" s="18"/>
      <c r="AF54" s="18"/>
      <c r="AG54" s="18"/>
      <c r="AH54" s="18"/>
      <c r="AI54" s="18"/>
      <c r="AJ54" s="18"/>
    </row>
    <row r="55" spans="1:36" ht="15.75" thickBot="1" x14ac:dyDescent="0.3">
      <c r="A55" s="15">
        <v>41</v>
      </c>
      <c r="B55" s="88"/>
      <c r="C55" s="149"/>
      <c r="D55" s="123">
        <v>1</v>
      </c>
      <c r="E55" s="86" t="e">
        <f t="shared" si="0"/>
        <v>#N/A</v>
      </c>
      <c r="F55" s="86" t="e">
        <f t="shared" si="1"/>
        <v>#N/A</v>
      </c>
      <c r="G55" s="86" t="e">
        <f t="shared" si="2"/>
        <v>#N/A</v>
      </c>
      <c r="H55" s="87" t="e">
        <f t="shared" si="3"/>
        <v>#N/A</v>
      </c>
      <c r="I55" s="86" t="e">
        <f t="shared" si="4"/>
        <v>#N/A</v>
      </c>
      <c r="J55" s="86" t="e">
        <f t="shared" si="8"/>
        <v>#N/A</v>
      </c>
      <c r="K55" s="86" t="e">
        <f t="shared" si="10"/>
        <v>#N/A</v>
      </c>
      <c r="L55" s="87" t="e">
        <f t="shared" si="11"/>
        <v>#N/A</v>
      </c>
      <c r="M55" s="15" t="str">
        <f t="shared" si="7"/>
        <v/>
      </c>
      <c r="N55" s="5"/>
      <c r="O55" s="9"/>
      <c r="P55" s="9"/>
      <c r="Q55" s="9"/>
      <c r="R55" s="5"/>
      <c r="S55" s="5"/>
      <c r="T55" s="36"/>
      <c r="U55" s="36"/>
      <c r="V55" s="36"/>
      <c r="W55" s="36"/>
      <c r="X55" s="37"/>
      <c r="Y55" s="38" t="e">
        <f t="shared" si="9"/>
        <v>#N/A</v>
      </c>
      <c r="Z55" s="36"/>
      <c r="AA55" s="57"/>
      <c r="AB55" s="57"/>
      <c r="AC55" s="18"/>
      <c r="AD55" s="18"/>
      <c r="AE55" s="18"/>
      <c r="AF55" s="18"/>
      <c r="AG55" s="18"/>
      <c r="AH55" s="18"/>
      <c r="AI55" s="18"/>
      <c r="AJ55" s="18"/>
    </row>
    <row r="56" spans="1:36" ht="15.75" thickBot="1" x14ac:dyDescent="0.3">
      <c r="A56" s="15">
        <v>42</v>
      </c>
      <c r="B56" s="88"/>
      <c r="C56" s="149"/>
      <c r="D56" s="123">
        <v>1</v>
      </c>
      <c r="E56" s="86" t="e">
        <f t="shared" si="0"/>
        <v>#N/A</v>
      </c>
      <c r="F56" s="86" t="e">
        <f t="shared" si="1"/>
        <v>#N/A</v>
      </c>
      <c r="G56" s="86" t="e">
        <f t="shared" si="2"/>
        <v>#N/A</v>
      </c>
      <c r="H56" s="87" t="e">
        <f t="shared" si="3"/>
        <v>#N/A</v>
      </c>
      <c r="I56" s="86" t="e">
        <f t="shared" si="4"/>
        <v>#N/A</v>
      </c>
      <c r="J56" s="86" t="e">
        <f t="shared" si="8"/>
        <v>#N/A</v>
      </c>
      <c r="K56" s="86" t="e">
        <f t="shared" si="10"/>
        <v>#N/A</v>
      </c>
      <c r="L56" s="87" t="e">
        <f t="shared" si="11"/>
        <v>#N/A</v>
      </c>
      <c r="M56" s="15" t="str">
        <f t="shared" si="7"/>
        <v/>
      </c>
      <c r="N56" s="5"/>
      <c r="O56" s="35"/>
      <c r="P56" s="35"/>
      <c r="Q56" s="35"/>
      <c r="R56" s="36"/>
      <c r="S56" s="36"/>
      <c r="T56" s="36"/>
      <c r="U56" s="36"/>
      <c r="V56" s="36"/>
      <c r="W56" s="36"/>
      <c r="X56" s="37"/>
      <c r="Y56" s="38" t="e">
        <f t="shared" si="9"/>
        <v>#N/A</v>
      </c>
      <c r="Z56" s="36"/>
      <c r="AA56" s="57"/>
      <c r="AB56" s="57"/>
      <c r="AC56" s="18"/>
      <c r="AD56" s="18"/>
      <c r="AE56" s="18"/>
      <c r="AF56" s="18"/>
      <c r="AG56" s="18"/>
      <c r="AH56" s="18"/>
      <c r="AI56" s="18"/>
      <c r="AJ56" s="18"/>
    </row>
    <row r="57" spans="1:36" ht="15.75" thickBot="1" x14ac:dyDescent="0.3">
      <c r="A57" s="15">
        <v>43</v>
      </c>
      <c r="B57" s="88"/>
      <c r="C57" s="149"/>
      <c r="D57" s="123">
        <v>1</v>
      </c>
      <c r="E57" s="86" t="e">
        <f t="shared" si="0"/>
        <v>#N/A</v>
      </c>
      <c r="F57" s="86" t="e">
        <f t="shared" si="1"/>
        <v>#N/A</v>
      </c>
      <c r="G57" s="86" t="e">
        <f t="shared" si="2"/>
        <v>#N/A</v>
      </c>
      <c r="H57" s="87" t="e">
        <f t="shared" si="3"/>
        <v>#N/A</v>
      </c>
      <c r="I57" s="86" t="e">
        <f t="shared" si="4"/>
        <v>#N/A</v>
      </c>
      <c r="J57" s="86" t="e">
        <f t="shared" si="8"/>
        <v>#N/A</v>
      </c>
      <c r="K57" s="86" t="e">
        <f t="shared" si="10"/>
        <v>#N/A</v>
      </c>
      <c r="L57" s="87" t="e">
        <f t="shared" si="11"/>
        <v>#N/A</v>
      </c>
      <c r="M57" s="15" t="str">
        <f t="shared" si="7"/>
        <v/>
      </c>
      <c r="N57" s="5"/>
      <c r="O57" s="36"/>
      <c r="P57" s="36"/>
      <c r="Q57" s="36"/>
      <c r="R57" s="36"/>
      <c r="S57" s="36"/>
      <c r="T57" s="36"/>
      <c r="U57" s="36"/>
      <c r="V57" s="36"/>
      <c r="W57" s="36"/>
      <c r="X57" s="37"/>
      <c r="Y57" s="38" t="e">
        <f t="shared" si="9"/>
        <v>#N/A</v>
      </c>
      <c r="Z57" s="36"/>
      <c r="AA57" s="57"/>
      <c r="AB57" s="57"/>
      <c r="AC57" s="18"/>
      <c r="AD57" s="18"/>
      <c r="AE57" s="18"/>
      <c r="AF57" s="18"/>
      <c r="AG57" s="18"/>
      <c r="AH57" s="18"/>
      <c r="AI57" s="18"/>
      <c r="AJ57" s="18"/>
    </row>
    <row r="58" spans="1:36" ht="15.75" thickBot="1" x14ac:dyDescent="0.3">
      <c r="A58" s="15">
        <v>44</v>
      </c>
      <c r="B58" s="88"/>
      <c r="C58" s="149"/>
      <c r="D58" s="123">
        <v>1</v>
      </c>
      <c r="E58" s="86" t="e">
        <f t="shared" si="0"/>
        <v>#N/A</v>
      </c>
      <c r="F58" s="86" t="e">
        <f t="shared" si="1"/>
        <v>#N/A</v>
      </c>
      <c r="G58" s="86" t="e">
        <f t="shared" si="2"/>
        <v>#N/A</v>
      </c>
      <c r="H58" s="87" t="e">
        <f t="shared" si="3"/>
        <v>#N/A</v>
      </c>
      <c r="I58" s="86" t="e">
        <f t="shared" si="4"/>
        <v>#N/A</v>
      </c>
      <c r="J58" s="86" t="e">
        <f t="shared" si="8"/>
        <v>#N/A</v>
      </c>
      <c r="K58" s="86" t="e">
        <f t="shared" si="10"/>
        <v>#N/A</v>
      </c>
      <c r="L58" s="87" t="e">
        <f t="shared" si="11"/>
        <v>#N/A</v>
      </c>
      <c r="M58" s="15" t="str">
        <f t="shared" si="7"/>
        <v/>
      </c>
      <c r="N58" s="5"/>
      <c r="O58" s="36"/>
      <c r="P58" s="36"/>
      <c r="Q58" s="36"/>
      <c r="R58" s="36"/>
      <c r="S58" s="36"/>
      <c r="T58" s="36"/>
      <c r="U58" s="36"/>
      <c r="V58" s="36"/>
      <c r="W58" s="36"/>
      <c r="X58" s="37"/>
      <c r="Y58" s="38" t="e">
        <f t="shared" si="9"/>
        <v>#N/A</v>
      </c>
      <c r="Z58" s="36"/>
      <c r="AA58" s="57"/>
      <c r="AB58" s="57"/>
      <c r="AC58" s="18"/>
      <c r="AD58" s="18"/>
      <c r="AE58" s="18"/>
      <c r="AF58" s="18"/>
      <c r="AG58" s="18"/>
      <c r="AH58" s="18"/>
      <c r="AI58" s="18"/>
      <c r="AJ58" s="18"/>
    </row>
    <row r="59" spans="1:36" ht="15.75" thickBot="1" x14ac:dyDescent="0.3">
      <c r="A59" s="15">
        <v>45</v>
      </c>
      <c r="B59" s="88"/>
      <c r="C59" s="149"/>
      <c r="D59" s="123">
        <v>1</v>
      </c>
      <c r="E59" s="86" t="e">
        <f t="shared" si="0"/>
        <v>#N/A</v>
      </c>
      <c r="F59" s="86" t="e">
        <f t="shared" si="1"/>
        <v>#N/A</v>
      </c>
      <c r="G59" s="86" t="e">
        <f t="shared" si="2"/>
        <v>#N/A</v>
      </c>
      <c r="H59" s="87" t="e">
        <f t="shared" si="3"/>
        <v>#N/A</v>
      </c>
      <c r="I59" s="86" t="e">
        <f t="shared" si="4"/>
        <v>#N/A</v>
      </c>
      <c r="J59" s="86" t="e">
        <f t="shared" si="8"/>
        <v>#N/A</v>
      </c>
      <c r="K59" s="86" t="e">
        <f t="shared" si="10"/>
        <v>#N/A</v>
      </c>
      <c r="L59" s="87" t="e">
        <f t="shared" si="11"/>
        <v>#N/A</v>
      </c>
      <c r="M59" s="15" t="str">
        <f t="shared" si="7"/>
        <v/>
      </c>
      <c r="N59" s="5"/>
      <c r="O59" s="36"/>
      <c r="P59" s="36"/>
      <c r="Q59" s="36"/>
      <c r="R59" s="36"/>
      <c r="S59" s="36"/>
      <c r="T59" s="36"/>
      <c r="U59" s="36"/>
      <c r="V59" s="36"/>
      <c r="W59" s="36"/>
      <c r="X59" s="37"/>
      <c r="Y59" s="38" t="e">
        <f t="shared" si="9"/>
        <v>#N/A</v>
      </c>
      <c r="Z59" s="36"/>
      <c r="AA59" s="57"/>
      <c r="AB59" s="57"/>
      <c r="AC59" s="18"/>
      <c r="AD59" s="18"/>
      <c r="AE59" s="18"/>
      <c r="AF59" s="18"/>
      <c r="AG59" s="18"/>
      <c r="AH59" s="18"/>
      <c r="AI59" s="18"/>
      <c r="AJ59" s="18"/>
    </row>
    <row r="60" spans="1:36" ht="15.75" thickBot="1" x14ac:dyDescent="0.3">
      <c r="A60" s="15">
        <v>46</v>
      </c>
      <c r="B60" s="88"/>
      <c r="C60" s="149"/>
      <c r="D60" s="123">
        <v>1</v>
      </c>
      <c r="E60" s="86" t="e">
        <f t="shared" si="0"/>
        <v>#N/A</v>
      </c>
      <c r="F60" s="86" t="e">
        <f t="shared" si="1"/>
        <v>#N/A</v>
      </c>
      <c r="G60" s="86" t="e">
        <f t="shared" si="2"/>
        <v>#N/A</v>
      </c>
      <c r="H60" s="87" t="e">
        <f t="shared" si="3"/>
        <v>#N/A</v>
      </c>
      <c r="I60" s="86" t="e">
        <f t="shared" si="4"/>
        <v>#N/A</v>
      </c>
      <c r="J60" s="86" t="e">
        <f t="shared" si="8"/>
        <v>#N/A</v>
      </c>
      <c r="K60" s="86" t="e">
        <f t="shared" si="10"/>
        <v>#N/A</v>
      </c>
      <c r="L60" s="87" t="e">
        <f t="shared" si="11"/>
        <v>#N/A</v>
      </c>
      <c r="M60" s="15" t="str">
        <f t="shared" si="7"/>
        <v/>
      </c>
      <c r="N60" s="5"/>
      <c r="O60" s="36"/>
      <c r="P60" s="36"/>
      <c r="Q60" s="36"/>
      <c r="R60" s="36"/>
      <c r="S60" s="36"/>
      <c r="T60" s="36"/>
      <c r="U60" s="36"/>
      <c r="V60" s="36"/>
      <c r="W60" s="36"/>
      <c r="X60" s="37"/>
      <c r="Y60" s="38" t="e">
        <f t="shared" si="9"/>
        <v>#N/A</v>
      </c>
      <c r="Z60" s="36"/>
      <c r="AA60" s="57"/>
      <c r="AB60" s="57"/>
      <c r="AC60" s="18"/>
      <c r="AD60" s="18"/>
      <c r="AE60" s="18"/>
      <c r="AF60" s="18"/>
      <c r="AG60" s="18"/>
      <c r="AH60" s="18"/>
      <c r="AI60" s="18"/>
      <c r="AJ60" s="18"/>
    </row>
    <row r="61" spans="1:36" ht="15.75" thickBot="1" x14ac:dyDescent="0.3">
      <c r="A61" s="15">
        <v>47</v>
      </c>
      <c r="B61" s="88"/>
      <c r="C61" s="149"/>
      <c r="D61" s="123">
        <v>1</v>
      </c>
      <c r="E61" s="86" t="e">
        <f t="shared" si="0"/>
        <v>#N/A</v>
      </c>
      <c r="F61" s="86" t="e">
        <f t="shared" si="1"/>
        <v>#N/A</v>
      </c>
      <c r="G61" s="86" t="e">
        <f t="shared" si="2"/>
        <v>#N/A</v>
      </c>
      <c r="H61" s="87" t="e">
        <f t="shared" si="3"/>
        <v>#N/A</v>
      </c>
      <c r="I61" s="86" t="e">
        <f t="shared" si="4"/>
        <v>#N/A</v>
      </c>
      <c r="J61" s="86" t="e">
        <f t="shared" si="8"/>
        <v>#N/A</v>
      </c>
      <c r="K61" s="86" t="e">
        <f t="shared" si="10"/>
        <v>#N/A</v>
      </c>
      <c r="L61" s="87" t="e">
        <f t="shared" si="11"/>
        <v>#N/A</v>
      </c>
      <c r="M61" s="15" t="str">
        <f t="shared" si="7"/>
        <v/>
      </c>
      <c r="N61" s="259" t="s">
        <v>108</v>
      </c>
      <c r="O61" s="259"/>
      <c r="P61" s="78" t="s">
        <v>172</v>
      </c>
      <c r="Q61" s="70"/>
      <c r="R61" s="36"/>
      <c r="S61" s="36"/>
      <c r="T61" s="36"/>
      <c r="U61" s="36"/>
      <c r="V61" s="36"/>
      <c r="W61" s="36"/>
      <c r="X61" s="37"/>
      <c r="Y61" s="38" t="e">
        <f t="shared" si="9"/>
        <v>#N/A</v>
      </c>
      <c r="Z61" s="36"/>
      <c r="AA61" s="57"/>
      <c r="AB61" s="57"/>
      <c r="AC61" s="18"/>
      <c r="AD61" s="18"/>
      <c r="AE61" s="18"/>
      <c r="AF61" s="18"/>
      <c r="AG61" s="18"/>
      <c r="AH61" s="18"/>
      <c r="AI61" s="18"/>
      <c r="AJ61" s="18"/>
    </row>
    <row r="62" spans="1:36" ht="15.75" thickBot="1" x14ac:dyDescent="0.3">
      <c r="A62" s="15">
        <v>48</v>
      </c>
      <c r="B62" s="88"/>
      <c r="C62" s="149"/>
      <c r="D62" s="123">
        <v>1</v>
      </c>
      <c r="E62" s="86" t="e">
        <f t="shared" si="0"/>
        <v>#N/A</v>
      </c>
      <c r="F62" s="86" t="e">
        <f t="shared" si="1"/>
        <v>#N/A</v>
      </c>
      <c r="G62" s="86" t="e">
        <f t="shared" si="2"/>
        <v>#N/A</v>
      </c>
      <c r="H62" s="87" t="e">
        <f t="shared" si="3"/>
        <v>#N/A</v>
      </c>
      <c r="I62" s="86" t="e">
        <f t="shared" si="4"/>
        <v>#N/A</v>
      </c>
      <c r="J62" s="86" t="e">
        <f t="shared" si="8"/>
        <v>#N/A</v>
      </c>
      <c r="K62" s="86" t="e">
        <f t="shared" si="10"/>
        <v>#N/A</v>
      </c>
      <c r="L62" s="87" t="e">
        <f t="shared" si="11"/>
        <v>#N/A</v>
      </c>
      <c r="M62" s="15" t="str">
        <f t="shared" si="7"/>
        <v/>
      </c>
      <c r="N62" s="5"/>
      <c r="O62" s="36"/>
      <c r="P62" s="38" t="s">
        <v>107</v>
      </c>
      <c r="Q62" s="70"/>
      <c r="R62" s="36"/>
      <c r="S62" s="36"/>
      <c r="T62" s="36"/>
      <c r="U62" s="36"/>
      <c r="V62" s="36"/>
      <c r="W62" s="36"/>
      <c r="X62" s="37"/>
      <c r="Y62" s="38" t="e">
        <f t="shared" si="9"/>
        <v>#N/A</v>
      </c>
      <c r="Z62" s="36"/>
      <c r="AA62" s="57"/>
      <c r="AB62" s="57"/>
      <c r="AC62" s="18"/>
      <c r="AD62" s="18"/>
      <c r="AE62" s="18"/>
      <c r="AF62" s="18"/>
      <c r="AG62" s="18"/>
      <c r="AH62" s="18"/>
      <c r="AI62" s="18"/>
      <c r="AJ62" s="18"/>
    </row>
    <row r="63" spans="1:36" ht="15.75" thickBot="1" x14ac:dyDescent="0.3">
      <c r="A63" s="15">
        <v>49</v>
      </c>
      <c r="B63" s="88"/>
      <c r="C63" s="149"/>
      <c r="D63" s="123">
        <v>1</v>
      </c>
      <c r="E63" s="86" t="e">
        <f t="shared" si="0"/>
        <v>#N/A</v>
      </c>
      <c r="F63" s="86" t="e">
        <f t="shared" si="1"/>
        <v>#N/A</v>
      </c>
      <c r="G63" s="86" t="e">
        <f t="shared" si="2"/>
        <v>#N/A</v>
      </c>
      <c r="H63" s="87" t="e">
        <f t="shared" si="3"/>
        <v>#N/A</v>
      </c>
      <c r="I63" s="86" t="e">
        <f t="shared" si="4"/>
        <v>#N/A</v>
      </c>
      <c r="J63" s="86" t="e">
        <f t="shared" si="8"/>
        <v>#N/A</v>
      </c>
      <c r="K63" s="86" t="e">
        <f t="shared" si="10"/>
        <v>#N/A</v>
      </c>
      <c r="L63" s="87" t="e">
        <f t="shared" si="11"/>
        <v>#N/A</v>
      </c>
      <c r="M63" s="15" t="str">
        <f t="shared" si="7"/>
        <v/>
      </c>
      <c r="N63" s="5"/>
      <c r="O63" s="36"/>
      <c r="P63" s="70" t="s">
        <v>172</v>
      </c>
      <c r="Q63" s="36"/>
      <c r="R63" s="36"/>
      <c r="S63" s="36"/>
      <c r="T63" s="36"/>
      <c r="U63" s="36"/>
      <c r="V63" s="36"/>
      <c r="W63" s="36"/>
      <c r="X63" s="37"/>
      <c r="Y63" s="38" t="e">
        <f t="shared" si="9"/>
        <v>#N/A</v>
      </c>
      <c r="Z63" s="36"/>
      <c r="AA63" s="57"/>
      <c r="AB63" s="57"/>
      <c r="AC63" s="18"/>
      <c r="AD63" s="18"/>
      <c r="AE63" s="18"/>
      <c r="AF63" s="18"/>
      <c r="AG63" s="18"/>
      <c r="AH63" s="18"/>
      <c r="AI63" s="18"/>
      <c r="AJ63" s="18"/>
    </row>
    <row r="64" spans="1:36" ht="15.75" thickBot="1" x14ac:dyDescent="0.3">
      <c r="A64" s="15">
        <v>50</v>
      </c>
      <c r="B64" s="88"/>
      <c r="C64" s="149"/>
      <c r="D64" s="123">
        <v>1</v>
      </c>
      <c r="E64" s="86" t="e">
        <f t="shared" si="0"/>
        <v>#N/A</v>
      </c>
      <c r="F64" s="86" t="e">
        <f t="shared" si="1"/>
        <v>#N/A</v>
      </c>
      <c r="G64" s="86" t="e">
        <f t="shared" si="2"/>
        <v>#N/A</v>
      </c>
      <c r="H64" s="87" t="e">
        <f t="shared" si="3"/>
        <v>#N/A</v>
      </c>
      <c r="I64" s="86" t="e">
        <f t="shared" si="4"/>
        <v>#N/A</v>
      </c>
      <c r="J64" s="86" t="e">
        <f t="shared" si="8"/>
        <v>#N/A</v>
      </c>
      <c r="K64" s="86" t="e">
        <f t="shared" si="10"/>
        <v>#N/A</v>
      </c>
      <c r="L64" s="87" t="e">
        <f t="shared" si="11"/>
        <v>#N/A</v>
      </c>
      <c r="M64" s="15" t="str">
        <f t="shared" si="7"/>
        <v/>
      </c>
      <c r="N64" s="5"/>
      <c r="O64" s="36"/>
      <c r="P64" s="70" t="s">
        <v>171</v>
      </c>
      <c r="Q64" s="36"/>
      <c r="R64" s="36"/>
      <c r="S64" s="36"/>
      <c r="T64" s="36"/>
      <c r="U64" s="36"/>
      <c r="V64" s="36"/>
      <c r="W64" s="36"/>
      <c r="X64" s="37"/>
      <c r="Y64" s="38" t="e">
        <f t="shared" si="9"/>
        <v>#N/A</v>
      </c>
      <c r="Z64" s="36"/>
      <c r="AA64" s="57"/>
      <c r="AB64" s="57"/>
      <c r="AC64" s="18"/>
      <c r="AD64" s="18"/>
      <c r="AE64" s="18"/>
      <c r="AF64" s="18"/>
      <c r="AG64" s="18"/>
      <c r="AH64" s="18"/>
      <c r="AI64" s="18"/>
      <c r="AJ64" s="18"/>
    </row>
    <row r="65" spans="1:36" ht="16.5" thickBot="1" x14ac:dyDescent="0.3">
      <c r="A65" s="15">
        <v>51</v>
      </c>
      <c r="B65" s="88"/>
      <c r="C65" s="149"/>
      <c r="D65" s="123">
        <v>1</v>
      </c>
      <c r="E65" s="86" t="e">
        <f t="shared" si="0"/>
        <v>#N/A</v>
      </c>
      <c r="F65" s="86" t="e">
        <f t="shared" si="1"/>
        <v>#N/A</v>
      </c>
      <c r="G65" s="86" t="e">
        <f t="shared" si="2"/>
        <v>#N/A</v>
      </c>
      <c r="H65" s="87" t="e">
        <f t="shared" si="3"/>
        <v>#N/A</v>
      </c>
      <c r="I65" s="86" t="e">
        <f t="shared" si="4"/>
        <v>#N/A</v>
      </c>
      <c r="J65" s="86" t="e">
        <f t="shared" si="8"/>
        <v>#N/A</v>
      </c>
      <c r="K65" s="86" t="e">
        <f t="shared" si="10"/>
        <v>#N/A</v>
      </c>
      <c r="L65" s="87" t="e">
        <f t="shared" si="11"/>
        <v>#N/A</v>
      </c>
      <c r="M65" s="15" t="str">
        <f t="shared" si="7"/>
        <v/>
      </c>
      <c r="N65" s="10" t="s">
        <v>22</v>
      </c>
      <c r="O65" s="36"/>
      <c r="P65" s="36"/>
      <c r="Q65" s="36"/>
      <c r="R65" s="36"/>
      <c r="S65" s="36"/>
      <c r="T65" s="36"/>
      <c r="U65" s="36"/>
      <c r="V65" s="36"/>
      <c r="W65" s="36"/>
      <c r="X65" s="37"/>
      <c r="Y65" s="38" t="e">
        <f t="shared" si="9"/>
        <v>#N/A</v>
      </c>
      <c r="Z65" s="36"/>
      <c r="AA65" s="57"/>
      <c r="AB65" s="57"/>
      <c r="AC65" s="18"/>
      <c r="AD65" s="18"/>
      <c r="AE65" s="18"/>
      <c r="AF65" s="18"/>
      <c r="AG65" s="18"/>
      <c r="AH65" s="18"/>
      <c r="AI65" s="18"/>
      <c r="AJ65" s="18"/>
    </row>
    <row r="66" spans="1:36" ht="15.75" thickBot="1" x14ac:dyDescent="0.3">
      <c r="A66" s="15">
        <v>52</v>
      </c>
      <c r="B66" s="88"/>
      <c r="C66" s="149"/>
      <c r="D66" s="123">
        <v>1</v>
      </c>
      <c r="E66" s="86" t="e">
        <f t="shared" si="0"/>
        <v>#N/A</v>
      </c>
      <c r="F66" s="86" t="e">
        <f t="shared" si="1"/>
        <v>#N/A</v>
      </c>
      <c r="G66" s="86" t="e">
        <f t="shared" si="2"/>
        <v>#N/A</v>
      </c>
      <c r="H66" s="87" t="e">
        <f t="shared" si="3"/>
        <v>#N/A</v>
      </c>
      <c r="I66" s="86" t="e">
        <f t="shared" si="4"/>
        <v>#N/A</v>
      </c>
      <c r="J66" s="86" t="e">
        <f t="shared" si="8"/>
        <v>#N/A</v>
      </c>
      <c r="K66" s="86" t="e">
        <f t="shared" si="10"/>
        <v>#N/A</v>
      </c>
      <c r="L66" s="87" t="e">
        <f t="shared" si="11"/>
        <v>#N/A</v>
      </c>
      <c r="M66" s="15" t="str">
        <f t="shared" si="7"/>
        <v/>
      </c>
      <c r="N66" s="5"/>
      <c r="O66" s="36"/>
      <c r="P66" s="36"/>
      <c r="Q66" s="36"/>
      <c r="R66" s="36"/>
      <c r="S66" s="36"/>
      <c r="T66" s="36"/>
      <c r="U66" s="36"/>
      <c r="V66" s="36"/>
      <c r="W66" s="36"/>
      <c r="X66" s="37"/>
      <c r="Y66" s="38" t="e">
        <f t="shared" si="9"/>
        <v>#N/A</v>
      </c>
      <c r="Z66" s="36"/>
      <c r="AA66" s="57"/>
      <c r="AB66" s="57"/>
      <c r="AC66" s="18"/>
      <c r="AD66" s="18"/>
      <c r="AE66" s="18"/>
      <c r="AF66" s="18"/>
      <c r="AG66" s="18"/>
      <c r="AH66" s="18"/>
      <c r="AI66" s="18"/>
      <c r="AJ66" s="18"/>
    </row>
    <row r="67" spans="1:36" ht="15.75" thickBot="1" x14ac:dyDescent="0.3">
      <c r="A67" s="15">
        <v>53</v>
      </c>
      <c r="B67" s="88"/>
      <c r="C67" s="149"/>
      <c r="D67" s="123">
        <v>1</v>
      </c>
      <c r="E67" s="86" t="e">
        <f t="shared" si="0"/>
        <v>#N/A</v>
      </c>
      <c r="F67" s="86" t="e">
        <f t="shared" si="1"/>
        <v>#N/A</v>
      </c>
      <c r="G67" s="86" t="e">
        <f t="shared" si="2"/>
        <v>#N/A</v>
      </c>
      <c r="H67" s="87" t="e">
        <f t="shared" si="3"/>
        <v>#N/A</v>
      </c>
      <c r="I67" s="86" t="e">
        <f t="shared" si="4"/>
        <v>#N/A</v>
      </c>
      <c r="J67" s="86" t="e">
        <f t="shared" si="8"/>
        <v>#N/A</v>
      </c>
      <c r="K67" s="86" t="e">
        <f t="shared" si="10"/>
        <v>#N/A</v>
      </c>
      <c r="L67" s="87" t="e">
        <f t="shared" si="11"/>
        <v>#N/A</v>
      </c>
      <c r="M67" s="15" t="str">
        <f t="shared" si="7"/>
        <v/>
      </c>
      <c r="N67" s="16" t="s">
        <v>30</v>
      </c>
      <c r="O67" s="36"/>
      <c r="P67" s="36"/>
      <c r="Q67" s="36"/>
      <c r="R67" s="36"/>
      <c r="S67" s="36"/>
      <c r="T67" s="36"/>
      <c r="U67" s="36"/>
      <c r="V67" s="36"/>
      <c r="W67" s="36"/>
      <c r="X67" s="37"/>
      <c r="Y67" s="38" t="e">
        <f t="shared" si="9"/>
        <v>#N/A</v>
      </c>
      <c r="Z67" s="36"/>
      <c r="AA67" s="57"/>
      <c r="AB67" s="57"/>
      <c r="AC67" s="18"/>
      <c r="AD67" s="18"/>
      <c r="AE67" s="18"/>
      <c r="AF67" s="18"/>
      <c r="AG67" s="18"/>
      <c r="AH67" s="18"/>
      <c r="AI67" s="18"/>
      <c r="AJ67" s="18"/>
    </row>
    <row r="68" spans="1:36" ht="15.75" thickBot="1" x14ac:dyDescent="0.3">
      <c r="A68" s="15">
        <v>54</v>
      </c>
      <c r="B68" s="88"/>
      <c r="C68" s="149"/>
      <c r="D68" s="123">
        <v>1</v>
      </c>
      <c r="E68" s="86" t="e">
        <f t="shared" si="0"/>
        <v>#N/A</v>
      </c>
      <c r="F68" s="86" t="e">
        <f t="shared" si="1"/>
        <v>#N/A</v>
      </c>
      <c r="G68" s="86" t="e">
        <f t="shared" si="2"/>
        <v>#N/A</v>
      </c>
      <c r="H68" s="87" t="e">
        <f t="shared" si="3"/>
        <v>#N/A</v>
      </c>
      <c r="I68" s="86" t="e">
        <f t="shared" si="4"/>
        <v>#N/A</v>
      </c>
      <c r="J68" s="86" t="e">
        <f t="shared" si="8"/>
        <v>#N/A</v>
      </c>
      <c r="K68" s="86" t="e">
        <f t="shared" si="10"/>
        <v>#N/A</v>
      </c>
      <c r="L68" s="87" t="e">
        <f t="shared" si="11"/>
        <v>#N/A</v>
      </c>
      <c r="M68" s="15" t="str">
        <f t="shared" si="7"/>
        <v/>
      </c>
      <c r="N68" s="49" t="s">
        <v>77</v>
      </c>
      <c r="O68" s="36"/>
      <c r="P68" s="36"/>
      <c r="Q68" s="36"/>
      <c r="R68" s="36"/>
      <c r="S68" s="36"/>
      <c r="T68" s="36"/>
      <c r="U68" s="36"/>
      <c r="V68" s="36"/>
      <c r="W68" s="36"/>
      <c r="X68" s="37"/>
      <c r="Y68" s="38" t="e">
        <f t="shared" si="9"/>
        <v>#N/A</v>
      </c>
      <c r="Z68" s="36"/>
      <c r="AA68" s="57"/>
      <c r="AB68" s="57"/>
      <c r="AC68" s="18"/>
      <c r="AD68" s="18"/>
      <c r="AE68" s="18"/>
      <c r="AF68" s="18"/>
      <c r="AG68" s="18"/>
      <c r="AH68" s="18"/>
      <c r="AI68" s="18"/>
      <c r="AJ68" s="18"/>
    </row>
    <row r="69" spans="1:36" ht="15.75" thickBot="1" x14ac:dyDescent="0.3">
      <c r="A69" s="15">
        <v>55</v>
      </c>
      <c r="B69" s="88"/>
      <c r="C69" s="149"/>
      <c r="D69" s="123">
        <v>1</v>
      </c>
      <c r="E69" s="86" t="e">
        <f t="shared" si="0"/>
        <v>#N/A</v>
      </c>
      <c r="F69" s="86" t="e">
        <f t="shared" si="1"/>
        <v>#N/A</v>
      </c>
      <c r="G69" s="86" t="e">
        <f t="shared" si="2"/>
        <v>#N/A</v>
      </c>
      <c r="H69" s="87" t="e">
        <f t="shared" si="3"/>
        <v>#N/A</v>
      </c>
      <c r="I69" s="86" t="e">
        <f t="shared" si="4"/>
        <v>#N/A</v>
      </c>
      <c r="J69" s="86" t="e">
        <f t="shared" si="8"/>
        <v>#N/A</v>
      </c>
      <c r="K69" s="86" t="e">
        <f t="shared" si="10"/>
        <v>#N/A</v>
      </c>
      <c r="L69" s="87" t="e">
        <f t="shared" si="11"/>
        <v>#N/A</v>
      </c>
      <c r="M69" s="15" t="str">
        <f t="shared" si="7"/>
        <v/>
      </c>
      <c r="N69" s="16" t="s">
        <v>25</v>
      </c>
      <c r="O69" s="36"/>
      <c r="P69" s="36"/>
      <c r="Q69" s="36"/>
      <c r="R69" s="36"/>
      <c r="S69" s="36"/>
      <c r="T69" s="36"/>
      <c r="U69" s="36"/>
      <c r="V69" s="36"/>
      <c r="W69" s="36"/>
      <c r="X69" s="37"/>
      <c r="Y69" s="38" t="e">
        <f t="shared" si="9"/>
        <v>#N/A</v>
      </c>
      <c r="Z69" s="36"/>
      <c r="AA69" s="57"/>
      <c r="AB69" s="57"/>
      <c r="AC69" s="18"/>
      <c r="AD69" s="18"/>
      <c r="AE69" s="18"/>
      <c r="AF69" s="18"/>
      <c r="AG69" s="18"/>
      <c r="AH69" s="18"/>
      <c r="AI69" s="18"/>
      <c r="AJ69" s="18"/>
    </row>
    <row r="70" spans="1:36" ht="15.75" thickBot="1" x14ac:dyDescent="0.3">
      <c r="A70" s="15">
        <v>56</v>
      </c>
      <c r="B70" s="88"/>
      <c r="C70" s="149"/>
      <c r="D70" s="123">
        <v>1</v>
      </c>
      <c r="E70" s="86" t="e">
        <f t="shared" si="0"/>
        <v>#N/A</v>
      </c>
      <c r="F70" s="86" t="e">
        <f t="shared" si="1"/>
        <v>#N/A</v>
      </c>
      <c r="G70" s="86" t="e">
        <f t="shared" si="2"/>
        <v>#N/A</v>
      </c>
      <c r="H70" s="87" t="e">
        <f t="shared" si="3"/>
        <v>#N/A</v>
      </c>
      <c r="I70" s="86" t="e">
        <f t="shared" si="4"/>
        <v>#N/A</v>
      </c>
      <c r="J70" s="86" t="e">
        <f t="shared" si="8"/>
        <v>#N/A</v>
      </c>
      <c r="K70" s="86" t="e">
        <f t="shared" si="10"/>
        <v>#N/A</v>
      </c>
      <c r="L70" s="87" t="e">
        <f t="shared" si="11"/>
        <v>#N/A</v>
      </c>
      <c r="M70" s="15" t="str">
        <f t="shared" si="7"/>
        <v/>
      </c>
      <c r="N70" s="5" t="s">
        <v>18</v>
      </c>
      <c r="O70" s="36"/>
      <c r="P70" s="36"/>
      <c r="Q70" s="36"/>
      <c r="R70" s="36"/>
      <c r="S70" s="36"/>
      <c r="T70" s="36"/>
      <c r="U70" s="36"/>
      <c r="V70" s="36"/>
      <c r="W70" s="36"/>
      <c r="X70" s="37"/>
      <c r="Y70" s="38" t="e">
        <f t="shared" si="9"/>
        <v>#N/A</v>
      </c>
      <c r="Z70" s="36"/>
      <c r="AA70" s="57"/>
      <c r="AB70" s="57"/>
      <c r="AC70" s="18"/>
      <c r="AD70" s="18"/>
      <c r="AE70" s="18"/>
      <c r="AF70" s="18"/>
      <c r="AG70" s="18"/>
      <c r="AH70" s="18"/>
      <c r="AI70" s="18"/>
      <c r="AJ70" s="18"/>
    </row>
    <row r="71" spans="1:36" ht="15.75" thickBot="1" x14ac:dyDescent="0.3">
      <c r="A71" s="15">
        <v>57</v>
      </c>
      <c r="B71" s="88"/>
      <c r="C71" s="149"/>
      <c r="D71" s="123">
        <v>1</v>
      </c>
      <c r="E71" s="86" t="e">
        <f t="shared" si="0"/>
        <v>#N/A</v>
      </c>
      <c r="F71" s="86" t="e">
        <f t="shared" si="1"/>
        <v>#N/A</v>
      </c>
      <c r="G71" s="86" t="e">
        <f t="shared" si="2"/>
        <v>#N/A</v>
      </c>
      <c r="H71" s="87" t="e">
        <f t="shared" si="3"/>
        <v>#N/A</v>
      </c>
      <c r="I71" s="86" t="e">
        <f t="shared" si="4"/>
        <v>#N/A</v>
      </c>
      <c r="J71" s="86" t="e">
        <f t="shared" si="8"/>
        <v>#N/A</v>
      </c>
      <c r="K71" s="86" t="e">
        <f t="shared" si="10"/>
        <v>#N/A</v>
      </c>
      <c r="L71" s="87" t="e">
        <f t="shared" si="11"/>
        <v>#N/A</v>
      </c>
      <c r="M71" s="15" t="str">
        <f t="shared" si="7"/>
        <v/>
      </c>
      <c r="N71" s="49" t="s">
        <v>78</v>
      </c>
      <c r="O71" s="36"/>
      <c r="P71" s="36"/>
      <c r="Q71" s="36"/>
      <c r="R71" s="36"/>
      <c r="S71" s="36"/>
      <c r="T71" s="36"/>
      <c r="U71" s="36"/>
      <c r="V71" s="36"/>
      <c r="W71" s="36"/>
      <c r="X71" s="37"/>
      <c r="Y71" s="38" t="e">
        <f t="shared" si="9"/>
        <v>#N/A</v>
      </c>
      <c r="Z71" s="36"/>
      <c r="AA71" s="57"/>
      <c r="AB71" s="57"/>
      <c r="AC71" s="18"/>
      <c r="AD71" s="18"/>
      <c r="AE71" s="18"/>
      <c r="AF71" s="18"/>
      <c r="AG71" s="18"/>
      <c r="AH71" s="18"/>
      <c r="AI71" s="18"/>
      <c r="AJ71" s="18"/>
    </row>
    <row r="72" spans="1:36" ht="15.75" thickBot="1" x14ac:dyDescent="0.3">
      <c r="A72" s="15">
        <v>58</v>
      </c>
      <c r="B72" s="88"/>
      <c r="C72" s="149"/>
      <c r="D72" s="123">
        <v>1</v>
      </c>
      <c r="E72" s="86" t="e">
        <f t="shared" si="0"/>
        <v>#N/A</v>
      </c>
      <c r="F72" s="86" t="e">
        <f t="shared" si="1"/>
        <v>#N/A</v>
      </c>
      <c r="G72" s="86" t="e">
        <f t="shared" si="2"/>
        <v>#N/A</v>
      </c>
      <c r="H72" s="87" t="e">
        <f t="shared" si="3"/>
        <v>#N/A</v>
      </c>
      <c r="I72" s="86" t="e">
        <f t="shared" si="4"/>
        <v>#N/A</v>
      </c>
      <c r="J72" s="86" t="e">
        <f t="shared" si="8"/>
        <v>#N/A</v>
      </c>
      <c r="K72" s="86" t="e">
        <f t="shared" si="10"/>
        <v>#N/A</v>
      </c>
      <c r="L72" s="87" t="e">
        <f t="shared" si="11"/>
        <v>#N/A</v>
      </c>
      <c r="M72" s="15" t="str">
        <f t="shared" si="7"/>
        <v/>
      </c>
      <c r="N72" s="118" t="s">
        <v>118</v>
      </c>
      <c r="O72" s="36"/>
      <c r="P72" s="36"/>
      <c r="Q72" s="36"/>
      <c r="R72" s="36"/>
      <c r="S72" s="36"/>
      <c r="T72" s="36"/>
      <c r="U72" s="36"/>
      <c r="V72" s="36"/>
      <c r="W72" s="36"/>
      <c r="X72" s="37"/>
      <c r="Y72" s="38" t="e">
        <f t="shared" si="9"/>
        <v>#N/A</v>
      </c>
      <c r="Z72" s="36"/>
      <c r="AA72" s="57"/>
      <c r="AB72" s="57"/>
      <c r="AC72" s="18"/>
      <c r="AD72" s="18"/>
      <c r="AE72" s="18"/>
      <c r="AF72" s="18"/>
      <c r="AG72" s="18"/>
      <c r="AH72" s="18"/>
      <c r="AI72" s="18"/>
      <c r="AJ72" s="18"/>
    </row>
    <row r="73" spans="1:36" ht="15.75" thickBot="1" x14ac:dyDescent="0.3">
      <c r="A73" s="15">
        <v>59</v>
      </c>
      <c r="B73" s="88"/>
      <c r="C73" s="149"/>
      <c r="D73" s="123">
        <v>1</v>
      </c>
      <c r="E73" s="86" t="e">
        <f t="shared" si="0"/>
        <v>#N/A</v>
      </c>
      <c r="F73" s="86" t="e">
        <f t="shared" si="1"/>
        <v>#N/A</v>
      </c>
      <c r="G73" s="86" t="e">
        <f t="shared" si="2"/>
        <v>#N/A</v>
      </c>
      <c r="H73" s="87" t="e">
        <f t="shared" si="3"/>
        <v>#N/A</v>
      </c>
      <c r="I73" s="86" t="e">
        <f t="shared" si="4"/>
        <v>#N/A</v>
      </c>
      <c r="J73" s="86" t="e">
        <f t="shared" si="8"/>
        <v>#N/A</v>
      </c>
      <c r="K73" s="86" t="e">
        <f t="shared" si="10"/>
        <v>#N/A</v>
      </c>
      <c r="L73" s="87" t="e">
        <f t="shared" si="11"/>
        <v>#N/A</v>
      </c>
      <c r="M73" s="15" t="str">
        <f t="shared" si="7"/>
        <v/>
      </c>
      <c r="N73" s="153" t="s">
        <v>174</v>
      </c>
      <c r="O73" s="36"/>
      <c r="P73" s="36"/>
      <c r="Q73" s="36"/>
      <c r="R73" s="36"/>
      <c r="S73" s="36"/>
      <c r="T73" s="36"/>
      <c r="U73" s="36"/>
      <c r="V73" s="36"/>
      <c r="W73" s="36"/>
      <c r="X73" s="37"/>
      <c r="Y73" s="38" t="e">
        <f t="shared" si="9"/>
        <v>#N/A</v>
      </c>
      <c r="Z73" s="36"/>
      <c r="AA73" s="57"/>
      <c r="AB73" s="57"/>
      <c r="AC73" s="18"/>
      <c r="AD73" s="18"/>
      <c r="AE73" s="18"/>
      <c r="AF73" s="18"/>
      <c r="AG73" s="18"/>
      <c r="AH73" s="18"/>
      <c r="AI73" s="18"/>
      <c r="AJ73" s="18"/>
    </row>
    <row r="74" spans="1:36" ht="15.75" thickBot="1" x14ac:dyDescent="0.3">
      <c r="A74" s="15">
        <v>60</v>
      </c>
      <c r="B74" s="88"/>
      <c r="C74" s="149"/>
      <c r="D74" s="123">
        <v>1</v>
      </c>
      <c r="E74" s="86" t="e">
        <f t="shared" si="0"/>
        <v>#N/A</v>
      </c>
      <c r="F74" s="86" t="e">
        <f t="shared" si="1"/>
        <v>#N/A</v>
      </c>
      <c r="G74" s="86" t="e">
        <f t="shared" si="2"/>
        <v>#N/A</v>
      </c>
      <c r="H74" s="87" t="e">
        <f t="shared" si="3"/>
        <v>#N/A</v>
      </c>
      <c r="I74" s="86" t="e">
        <f t="shared" si="4"/>
        <v>#N/A</v>
      </c>
      <c r="J74" s="86" t="e">
        <f t="shared" si="8"/>
        <v>#N/A</v>
      </c>
      <c r="K74" s="86" t="e">
        <f t="shared" si="10"/>
        <v>#N/A</v>
      </c>
      <c r="L74" s="87" t="e">
        <f t="shared" si="11"/>
        <v>#N/A</v>
      </c>
      <c r="M74" s="15" t="str">
        <f t="shared" si="7"/>
        <v/>
      </c>
      <c r="N74" s="5" t="s">
        <v>20</v>
      </c>
      <c r="O74" s="36"/>
      <c r="P74" s="36"/>
      <c r="Q74" s="36"/>
      <c r="R74" s="36"/>
      <c r="S74" s="36"/>
      <c r="T74" s="36"/>
      <c r="U74" s="36"/>
      <c r="V74" s="36"/>
      <c r="W74" s="36"/>
      <c r="X74" s="37"/>
      <c r="Y74" s="38" t="e">
        <f t="shared" si="9"/>
        <v>#N/A</v>
      </c>
      <c r="Z74" s="36"/>
      <c r="AA74" s="57"/>
      <c r="AB74" s="57"/>
      <c r="AC74" s="18"/>
      <c r="AD74" s="18"/>
      <c r="AE74" s="18"/>
      <c r="AF74" s="18"/>
      <c r="AG74" s="18"/>
      <c r="AH74" s="18"/>
      <c r="AI74" s="18"/>
      <c r="AJ74" s="18"/>
    </row>
    <row r="75" spans="1:36" ht="15.75" thickBot="1" x14ac:dyDescent="0.3">
      <c r="A75" s="15">
        <v>61</v>
      </c>
      <c r="B75" s="88"/>
      <c r="C75" s="149"/>
      <c r="D75" s="123">
        <v>1</v>
      </c>
      <c r="E75" s="86" t="e">
        <f t="shared" si="0"/>
        <v>#N/A</v>
      </c>
      <c r="F75" s="86" t="e">
        <f t="shared" si="1"/>
        <v>#N/A</v>
      </c>
      <c r="G75" s="86" t="e">
        <f t="shared" si="2"/>
        <v>#N/A</v>
      </c>
      <c r="H75" s="87" t="e">
        <f t="shared" si="3"/>
        <v>#N/A</v>
      </c>
      <c r="I75" s="86" t="e">
        <f t="shared" si="4"/>
        <v>#N/A</v>
      </c>
      <c r="J75" s="86" t="e">
        <f t="shared" si="8"/>
        <v>#N/A</v>
      </c>
      <c r="K75" s="86" t="e">
        <f t="shared" si="10"/>
        <v>#N/A</v>
      </c>
      <c r="L75" s="87" t="e">
        <f t="shared" si="11"/>
        <v>#N/A</v>
      </c>
      <c r="M75" s="15" t="str">
        <f t="shared" si="7"/>
        <v/>
      </c>
      <c r="N75" s="49" t="s">
        <v>73</v>
      </c>
      <c r="O75" s="36"/>
      <c r="P75" s="36"/>
      <c r="Q75" s="36"/>
      <c r="R75" s="36"/>
      <c r="S75" s="36"/>
      <c r="T75" s="36"/>
      <c r="U75" s="36"/>
      <c r="V75" s="36"/>
      <c r="W75" s="36"/>
      <c r="X75" s="37"/>
      <c r="Y75" s="38" t="e">
        <f t="shared" si="9"/>
        <v>#N/A</v>
      </c>
      <c r="Z75" s="36"/>
      <c r="AA75" s="57"/>
      <c r="AB75" s="57"/>
      <c r="AC75" s="18"/>
      <c r="AD75" s="18"/>
      <c r="AE75" s="18"/>
      <c r="AF75" s="18"/>
      <c r="AG75" s="18"/>
      <c r="AH75" s="18"/>
      <c r="AI75" s="18"/>
      <c r="AJ75" s="18"/>
    </row>
    <row r="76" spans="1:36" ht="15.75" thickBot="1" x14ac:dyDescent="0.3">
      <c r="A76" s="15">
        <v>62</v>
      </c>
      <c r="B76" s="88"/>
      <c r="C76" s="149"/>
      <c r="D76" s="123">
        <v>1</v>
      </c>
      <c r="E76" s="86" t="e">
        <f t="shared" si="0"/>
        <v>#N/A</v>
      </c>
      <c r="F76" s="86" t="e">
        <f t="shared" si="1"/>
        <v>#N/A</v>
      </c>
      <c r="G76" s="86" t="e">
        <f t="shared" si="2"/>
        <v>#N/A</v>
      </c>
      <c r="H76" s="87" t="e">
        <f t="shared" si="3"/>
        <v>#N/A</v>
      </c>
      <c r="I76" s="86" t="e">
        <f t="shared" si="4"/>
        <v>#N/A</v>
      </c>
      <c r="J76" s="86" t="e">
        <f t="shared" si="8"/>
        <v>#N/A</v>
      </c>
      <c r="K76" s="86" t="e">
        <f t="shared" si="10"/>
        <v>#N/A</v>
      </c>
      <c r="L76" s="87" t="e">
        <f t="shared" si="11"/>
        <v>#N/A</v>
      </c>
      <c r="M76" s="15" t="str">
        <f t="shared" si="7"/>
        <v/>
      </c>
      <c r="N76" s="49" t="s">
        <v>74</v>
      </c>
      <c r="O76" s="36"/>
      <c r="P76" s="36"/>
      <c r="Q76" s="36"/>
      <c r="R76" s="36"/>
      <c r="S76" s="36"/>
      <c r="T76" s="36"/>
      <c r="U76" s="36"/>
      <c r="V76" s="36"/>
      <c r="W76" s="36"/>
      <c r="X76" s="37"/>
      <c r="Y76" s="38" t="e">
        <f t="shared" si="9"/>
        <v>#N/A</v>
      </c>
      <c r="Z76" s="36"/>
      <c r="AA76" s="57"/>
      <c r="AB76" s="57"/>
      <c r="AC76" s="18"/>
      <c r="AD76" s="18"/>
      <c r="AE76" s="18"/>
      <c r="AF76" s="18"/>
      <c r="AG76" s="18"/>
      <c r="AH76" s="18"/>
      <c r="AI76" s="18"/>
      <c r="AJ76" s="18"/>
    </row>
    <row r="77" spans="1:36" ht="15.75" thickBot="1" x14ac:dyDescent="0.3">
      <c r="A77" s="15">
        <v>63</v>
      </c>
      <c r="B77" s="88"/>
      <c r="C77" s="149"/>
      <c r="D77" s="123">
        <v>1</v>
      </c>
      <c r="E77" s="86" t="e">
        <f t="shared" si="0"/>
        <v>#N/A</v>
      </c>
      <c r="F77" s="86" t="e">
        <f t="shared" si="1"/>
        <v>#N/A</v>
      </c>
      <c r="G77" s="86" t="e">
        <f t="shared" si="2"/>
        <v>#N/A</v>
      </c>
      <c r="H77" s="87" t="e">
        <f t="shared" si="3"/>
        <v>#N/A</v>
      </c>
      <c r="I77" s="86" t="e">
        <f t="shared" si="4"/>
        <v>#N/A</v>
      </c>
      <c r="J77" s="86" t="e">
        <f t="shared" si="8"/>
        <v>#N/A</v>
      </c>
      <c r="K77" s="86" t="e">
        <f t="shared" si="10"/>
        <v>#N/A</v>
      </c>
      <c r="L77" s="87" t="e">
        <f t="shared" si="11"/>
        <v>#N/A</v>
      </c>
      <c r="M77" s="15" t="str">
        <f t="shared" si="7"/>
        <v/>
      </c>
      <c r="N77" s="246" t="s">
        <v>310</v>
      </c>
      <c r="O77" s="36"/>
      <c r="P77" s="36"/>
      <c r="Q77" s="36"/>
      <c r="R77" s="36"/>
      <c r="S77" s="36"/>
      <c r="T77" s="36"/>
      <c r="U77" s="36"/>
      <c r="V77" s="36"/>
      <c r="W77" s="36"/>
      <c r="X77" s="37"/>
      <c r="Y77" s="38" t="e">
        <f t="shared" si="9"/>
        <v>#N/A</v>
      </c>
      <c r="Z77" s="36"/>
      <c r="AA77" s="57"/>
      <c r="AB77" s="57"/>
      <c r="AC77" s="18"/>
      <c r="AD77" s="18"/>
      <c r="AE77" s="18"/>
      <c r="AF77" s="18"/>
      <c r="AG77" s="18"/>
      <c r="AH77" s="18"/>
      <c r="AI77" s="18"/>
      <c r="AJ77" s="18"/>
    </row>
    <row r="78" spans="1:36" ht="15.75" thickBot="1" x14ac:dyDescent="0.3">
      <c r="A78" s="15">
        <v>64</v>
      </c>
      <c r="B78" s="88"/>
      <c r="C78" s="149"/>
      <c r="D78" s="123">
        <v>1</v>
      </c>
      <c r="E78" s="86" t="e">
        <f t="shared" si="0"/>
        <v>#N/A</v>
      </c>
      <c r="F78" s="86" t="e">
        <f t="shared" si="1"/>
        <v>#N/A</v>
      </c>
      <c r="G78" s="86" t="e">
        <f t="shared" si="2"/>
        <v>#N/A</v>
      </c>
      <c r="H78" s="87" t="e">
        <f t="shared" si="3"/>
        <v>#N/A</v>
      </c>
      <c r="I78" s="86" t="e">
        <f t="shared" si="4"/>
        <v>#N/A</v>
      </c>
      <c r="J78" s="86" t="e">
        <f t="shared" si="8"/>
        <v>#N/A</v>
      </c>
      <c r="K78" s="86" t="e">
        <f t="shared" si="10"/>
        <v>#N/A</v>
      </c>
      <c r="L78" s="87" t="e">
        <f t="shared" si="11"/>
        <v>#N/A</v>
      </c>
      <c r="M78" s="15" t="str">
        <f t="shared" si="7"/>
        <v/>
      </c>
      <c r="N78" s="118"/>
      <c r="O78" s="36"/>
      <c r="P78" s="36"/>
      <c r="Q78" s="36"/>
      <c r="R78" s="36"/>
      <c r="S78" s="36"/>
      <c r="T78" s="36"/>
      <c r="U78" s="36"/>
      <c r="V78" s="36"/>
      <c r="W78" s="36"/>
      <c r="X78" s="37"/>
      <c r="Y78" s="38" t="e">
        <f t="shared" si="9"/>
        <v>#N/A</v>
      </c>
      <c r="Z78" s="36"/>
      <c r="AA78" s="57"/>
      <c r="AB78" s="57"/>
      <c r="AC78" s="18"/>
      <c r="AD78" s="18"/>
      <c r="AE78" s="18"/>
      <c r="AF78" s="18"/>
      <c r="AG78" s="18"/>
      <c r="AH78" s="18"/>
      <c r="AI78" s="18"/>
      <c r="AJ78" s="18"/>
    </row>
    <row r="79" spans="1:36" ht="15.75" thickBot="1" x14ac:dyDescent="0.3">
      <c r="A79" s="15">
        <v>65</v>
      </c>
      <c r="B79" s="88"/>
      <c r="C79" s="149"/>
      <c r="D79" s="123">
        <v>1</v>
      </c>
      <c r="E79" s="86" t="e">
        <f t="shared" si="0"/>
        <v>#N/A</v>
      </c>
      <c r="F79" s="86" t="e">
        <f t="shared" si="1"/>
        <v>#N/A</v>
      </c>
      <c r="G79" s="86" t="e">
        <f t="shared" si="2"/>
        <v>#N/A</v>
      </c>
      <c r="H79" s="87" t="e">
        <f t="shared" si="3"/>
        <v>#N/A</v>
      </c>
      <c r="I79" s="86" t="e">
        <f t="shared" si="4"/>
        <v>#N/A</v>
      </c>
      <c r="J79" s="86" t="e">
        <f t="shared" si="8"/>
        <v>#N/A</v>
      </c>
      <c r="K79" s="86" t="e">
        <f t="shared" si="10"/>
        <v>#N/A</v>
      </c>
      <c r="L79" s="87" t="e">
        <f t="shared" si="11"/>
        <v>#N/A</v>
      </c>
      <c r="M79" s="15" t="str">
        <f t="shared" si="7"/>
        <v/>
      </c>
      <c r="N79" s="9"/>
      <c r="O79" s="36"/>
      <c r="P79" s="36"/>
      <c r="Q79" s="36"/>
      <c r="R79" s="36"/>
      <c r="S79" s="36"/>
      <c r="T79" s="36"/>
      <c r="U79" s="36"/>
      <c r="V79" s="36"/>
      <c r="W79" s="36"/>
      <c r="X79" s="37"/>
      <c r="Y79" s="38" t="e">
        <f t="shared" si="9"/>
        <v>#N/A</v>
      </c>
      <c r="Z79" s="36"/>
      <c r="AA79" s="57"/>
      <c r="AB79" s="57"/>
      <c r="AC79" s="18"/>
      <c r="AD79" s="18"/>
      <c r="AE79" s="18"/>
      <c r="AF79" s="18"/>
      <c r="AG79" s="18"/>
      <c r="AH79" s="18"/>
      <c r="AI79" s="18"/>
      <c r="AJ79" s="18"/>
    </row>
    <row r="80" spans="1:36" ht="15.75" thickBot="1" x14ac:dyDescent="0.3">
      <c r="A80" s="15">
        <v>66</v>
      </c>
      <c r="B80" s="88"/>
      <c r="C80" s="149"/>
      <c r="D80" s="123">
        <v>1</v>
      </c>
      <c r="E80" s="86" t="e">
        <f t="shared" ref="E80:E114" si="12">IF(AND(ISNUMBER(C80),ISNUMBER(D80),D80&gt;0,ISNUMBER($E$10),$E$10&gt;0),$E$10*C80/D80,NA())</f>
        <v>#N/A</v>
      </c>
      <c r="F80" s="86" t="e">
        <f t="shared" ref="F80:F114" si="13">IF(AND(ISNUMBER(E80),ISNUMBER($E$8)),$E$10*$E$8,NA())</f>
        <v>#N/A</v>
      </c>
      <c r="G80" s="86" t="e">
        <f t="shared" ref="G80:G114" si="14">IF(AND(ISNUMBER(E80),ISNUMBER($E$8),ISNUMBER($E$9),$E$9&gt;=0),$E$10*($E$8-3*$E$9*SQRT(1/D80)),NA())</f>
        <v>#N/A</v>
      </c>
      <c r="H80" s="87" t="e">
        <f t="shared" ref="H80:H114" si="15">IF(AND(ISNUMBER(E80),ISNUMBER($E$8),ISNUMBER($E$9),$E$9&gt;=0),$E$10*($E$8+3*$E$9*SQRT(1/D80)),NA())</f>
        <v>#N/A</v>
      </c>
      <c r="I80" s="86" t="e">
        <f t="shared" ref="I80:I114" si="16">IF(AND(ISNUMBER(E79),ISNUMBER(E80)),Y80,NA())</f>
        <v>#N/A</v>
      </c>
      <c r="J80" s="86" t="e">
        <f t="shared" si="8"/>
        <v>#N/A</v>
      </c>
      <c r="K80" s="86" t="e">
        <f t="shared" ref="K80:K114" si="17">IF(AND(ISNUMBER(I80),$P$61&lt;&gt;"Exact - No LCL",ISNUMBER($E$9),$E$9&gt;=0),IF($P$61="3 SD",MAX(0,(1-3*SQRT(PI()/2-1))*$E$9),(-NORMINV((1-NORMDIST(-3,0,1,TRUE))/2,0,1)*SQRT(PI()/2))*$E$9),NA())</f>
        <v>#N/A</v>
      </c>
      <c r="L80" s="87" t="e">
        <f t="shared" ref="L80:L114" si="18">IF(AND(ISNUMBER(I80),ISNUMBER($E$9),$E$9&gt;=0),IF($P$61="3 SD",(1+3*SQRT(PI()/2-1))*$E$9,(-NORMINV((1-NORMDIST(3,0,1,TRUE))/2,0,1)*SQRT(PI()/2))*$E$9),NA())</f>
        <v>#N/A</v>
      </c>
      <c r="M80" s="15" t="str">
        <f>IF(ISNUMBER(E80),A80,"")</f>
        <v/>
      </c>
      <c r="N80" s="9" t="s">
        <v>319</v>
      </c>
      <c r="O80" s="36"/>
      <c r="P80" s="36"/>
      <c r="Q80" s="36"/>
      <c r="R80" s="36"/>
      <c r="S80" s="36"/>
      <c r="T80" s="36"/>
      <c r="U80" s="36"/>
      <c r="V80" s="36"/>
      <c r="W80" s="36"/>
      <c r="X80" s="37"/>
      <c r="Y80" s="38" t="e">
        <f t="shared" si="9"/>
        <v>#N/A</v>
      </c>
      <c r="Z80" s="36"/>
      <c r="AA80" s="57"/>
      <c r="AB80" s="57"/>
      <c r="AC80" s="18"/>
      <c r="AD80" s="18"/>
      <c r="AE80" s="18"/>
      <c r="AF80" s="18"/>
      <c r="AG80" s="18"/>
      <c r="AH80" s="18"/>
      <c r="AI80" s="18"/>
      <c r="AJ80" s="18"/>
    </row>
    <row r="81" spans="1:36" ht="15.75" thickBot="1" x14ac:dyDescent="0.3">
      <c r="A81" s="15">
        <v>67</v>
      </c>
      <c r="B81" s="88"/>
      <c r="C81" s="149"/>
      <c r="D81" s="123">
        <v>1</v>
      </c>
      <c r="E81" s="86" t="e">
        <f t="shared" si="12"/>
        <v>#N/A</v>
      </c>
      <c r="F81" s="86" t="e">
        <f t="shared" si="13"/>
        <v>#N/A</v>
      </c>
      <c r="G81" s="86" t="e">
        <f t="shared" si="14"/>
        <v>#N/A</v>
      </c>
      <c r="H81" s="87" t="e">
        <f t="shared" si="15"/>
        <v>#N/A</v>
      </c>
      <c r="I81" s="86" t="e">
        <f t="shared" si="16"/>
        <v>#N/A</v>
      </c>
      <c r="J81" s="86" t="e">
        <f t="shared" ref="J81:J114" si="19">IF(AND(ISNUMBER(I81),ISNUMBER($E$9),$E$9&gt;=0),$E$9,NA())</f>
        <v>#N/A</v>
      </c>
      <c r="K81" s="86" t="e">
        <f t="shared" si="17"/>
        <v>#N/A</v>
      </c>
      <c r="L81" s="87" t="e">
        <f t="shared" si="18"/>
        <v>#N/A</v>
      </c>
      <c r="M81" s="15" t="str">
        <f t="shared" ref="M81:M114" si="20">IF(ISNUMBER(E81),A81,"")</f>
        <v/>
      </c>
      <c r="N81" s="9" t="s">
        <v>0</v>
      </c>
      <c r="O81" s="36"/>
      <c r="P81" s="36"/>
      <c r="Q81" s="36"/>
      <c r="R81" s="36"/>
      <c r="S81" s="36"/>
      <c r="T81" s="36"/>
      <c r="U81" s="36"/>
      <c r="V81" s="36"/>
      <c r="W81" s="36"/>
      <c r="X81" s="37"/>
      <c r="Y81" s="38" t="e">
        <f t="shared" ref="Y81:Y114" si="21">IF(AND(ISNUMBER(C80),C80&gt;=0,ISNUMBER(D80),D80&gt;0,ISNUMBER(C81),C81&gt;=0,ISNUMBER(D81),D81&gt;0),SQRT(PI()/2)*ABS(C81/D81-C80/D80)/SQRT(1/D80+1/D81),NA())</f>
        <v>#N/A</v>
      </c>
      <c r="Z81" s="36"/>
      <c r="AA81" s="57"/>
      <c r="AB81" s="57"/>
      <c r="AC81" s="18"/>
      <c r="AD81" s="18"/>
      <c r="AE81" s="18"/>
      <c r="AF81" s="18"/>
      <c r="AG81" s="18"/>
      <c r="AH81" s="18"/>
      <c r="AI81" s="18"/>
      <c r="AJ81" s="18"/>
    </row>
    <row r="82" spans="1:36" ht="15.75" thickBot="1" x14ac:dyDescent="0.3">
      <c r="A82" s="15">
        <v>68</v>
      </c>
      <c r="B82" s="88"/>
      <c r="C82" s="149"/>
      <c r="D82" s="123">
        <v>1</v>
      </c>
      <c r="E82" s="86" t="e">
        <f t="shared" si="12"/>
        <v>#N/A</v>
      </c>
      <c r="F82" s="86" t="e">
        <f t="shared" si="13"/>
        <v>#N/A</v>
      </c>
      <c r="G82" s="86" t="e">
        <f t="shared" si="14"/>
        <v>#N/A</v>
      </c>
      <c r="H82" s="87" t="e">
        <f t="shared" si="15"/>
        <v>#N/A</v>
      </c>
      <c r="I82" s="86" t="e">
        <f t="shared" si="16"/>
        <v>#N/A</v>
      </c>
      <c r="J82" s="86" t="e">
        <f t="shared" si="19"/>
        <v>#N/A</v>
      </c>
      <c r="K82" s="86" t="e">
        <f t="shared" si="17"/>
        <v>#N/A</v>
      </c>
      <c r="L82" s="87" t="e">
        <f t="shared" si="18"/>
        <v>#N/A</v>
      </c>
      <c r="M82" s="15" t="str">
        <f t="shared" si="20"/>
        <v/>
      </c>
      <c r="N82" s="36"/>
      <c r="O82" s="70"/>
      <c r="P82" s="36"/>
      <c r="Q82" s="36"/>
      <c r="R82" s="36"/>
      <c r="S82" s="36"/>
      <c r="T82" s="36"/>
      <c r="U82" s="36"/>
      <c r="V82" s="36"/>
      <c r="W82" s="36"/>
      <c r="X82" s="37"/>
      <c r="Y82" s="38" t="e">
        <f t="shared" si="21"/>
        <v>#N/A</v>
      </c>
      <c r="Z82" s="36"/>
      <c r="AA82" s="57"/>
      <c r="AB82" s="57"/>
      <c r="AC82" s="18"/>
      <c r="AD82" s="18"/>
      <c r="AE82" s="18"/>
      <c r="AF82" s="18"/>
      <c r="AG82" s="18"/>
      <c r="AH82" s="18"/>
      <c r="AI82" s="18"/>
      <c r="AJ82" s="18"/>
    </row>
    <row r="83" spans="1:36" ht="15.75" thickBot="1" x14ac:dyDescent="0.3">
      <c r="A83" s="15">
        <v>69</v>
      </c>
      <c r="B83" s="88"/>
      <c r="C83" s="149"/>
      <c r="D83" s="123">
        <v>1</v>
      </c>
      <c r="E83" s="86" t="e">
        <f t="shared" si="12"/>
        <v>#N/A</v>
      </c>
      <c r="F83" s="86" t="e">
        <f t="shared" si="13"/>
        <v>#N/A</v>
      </c>
      <c r="G83" s="86" t="e">
        <f t="shared" si="14"/>
        <v>#N/A</v>
      </c>
      <c r="H83" s="87" t="e">
        <f t="shared" si="15"/>
        <v>#N/A</v>
      </c>
      <c r="I83" s="86" t="e">
        <f t="shared" si="16"/>
        <v>#N/A</v>
      </c>
      <c r="J83" s="86" t="e">
        <f t="shared" si="19"/>
        <v>#N/A</v>
      </c>
      <c r="K83" s="86" t="e">
        <f t="shared" si="17"/>
        <v>#N/A</v>
      </c>
      <c r="L83" s="87" t="e">
        <f t="shared" si="18"/>
        <v>#N/A</v>
      </c>
      <c r="M83" s="15" t="str">
        <f t="shared" si="20"/>
        <v/>
      </c>
      <c r="N83" s="16"/>
      <c r="O83" s="36"/>
      <c r="P83" s="36"/>
      <c r="Q83" s="36"/>
      <c r="R83" s="36"/>
      <c r="S83" s="36"/>
      <c r="T83" s="36"/>
      <c r="U83" s="36"/>
      <c r="V83" s="36"/>
      <c r="W83" s="36"/>
      <c r="X83" s="37"/>
      <c r="Y83" s="38" t="e">
        <f t="shared" si="21"/>
        <v>#N/A</v>
      </c>
      <c r="Z83" s="36"/>
      <c r="AA83" s="57"/>
      <c r="AB83" s="57"/>
      <c r="AC83" s="18"/>
      <c r="AD83" s="18"/>
      <c r="AE83" s="18"/>
      <c r="AF83" s="18"/>
      <c r="AG83" s="18"/>
      <c r="AH83" s="18"/>
      <c r="AI83" s="18"/>
      <c r="AJ83" s="18"/>
    </row>
    <row r="84" spans="1:36" ht="15.75" thickBot="1" x14ac:dyDescent="0.3">
      <c r="A84" s="15">
        <v>70</v>
      </c>
      <c r="B84" s="88"/>
      <c r="C84" s="149"/>
      <c r="D84" s="123">
        <v>1</v>
      </c>
      <c r="E84" s="86" t="e">
        <f t="shared" si="12"/>
        <v>#N/A</v>
      </c>
      <c r="F84" s="86" t="e">
        <f t="shared" si="13"/>
        <v>#N/A</v>
      </c>
      <c r="G84" s="86" t="e">
        <f t="shared" si="14"/>
        <v>#N/A</v>
      </c>
      <c r="H84" s="87" t="e">
        <f t="shared" si="15"/>
        <v>#N/A</v>
      </c>
      <c r="I84" s="86" t="e">
        <f t="shared" si="16"/>
        <v>#N/A</v>
      </c>
      <c r="J84" s="86" t="e">
        <f t="shared" si="19"/>
        <v>#N/A</v>
      </c>
      <c r="K84" s="86" t="e">
        <f t="shared" si="17"/>
        <v>#N/A</v>
      </c>
      <c r="L84" s="87" t="e">
        <f t="shared" si="18"/>
        <v>#N/A</v>
      </c>
      <c r="M84" s="15" t="str">
        <f t="shared" si="20"/>
        <v/>
      </c>
      <c r="N84" s="16"/>
      <c r="O84" s="36"/>
      <c r="P84" s="36"/>
      <c r="Q84" s="36"/>
      <c r="R84" s="36"/>
      <c r="S84" s="36"/>
      <c r="T84" s="36"/>
      <c r="U84" s="36"/>
      <c r="V84" s="36"/>
      <c r="W84" s="36"/>
      <c r="X84" s="37"/>
      <c r="Y84" s="38" t="e">
        <f t="shared" si="21"/>
        <v>#N/A</v>
      </c>
      <c r="Z84" s="36"/>
      <c r="AA84" s="57"/>
      <c r="AB84" s="57"/>
      <c r="AC84" s="18"/>
      <c r="AD84" s="18"/>
      <c r="AE84" s="18"/>
      <c r="AF84" s="18"/>
      <c r="AG84" s="18"/>
      <c r="AH84" s="18"/>
      <c r="AI84" s="18"/>
      <c r="AJ84" s="18"/>
    </row>
    <row r="85" spans="1:36" ht="15.75" thickBot="1" x14ac:dyDescent="0.3">
      <c r="A85" s="15">
        <v>71</v>
      </c>
      <c r="B85" s="88"/>
      <c r="C85" s="149"/>
      <c r="D85" s="123">
        <v>1</v>
      </c>
      <c r="E85" s="86" t="e">
        <f t="shared" si="12"/>
        <v>#N/A</v>
      </c>
      <c r="F85" s="86" t="e">
        <f t="shared" si="13"/>
        <v>#N/A</v>
      </c>
      <c r="G85" s="86" t="e">
        <f t="shared" si="14"/>
        <v>#N/A</v>
      </c>
      <c r="H85" s="87" t="e">
        <f t="shared" si="15"/>
        <v>#N/A</v>
      </c>
      <c r="I85" s="86" t="e">
        <f t="shared" si="16"/>
        <v>#N/A</v>
      </c>
      <c r="J85" s="86" t="e">
        <f t="shared" si="19"/>
        <v>#N/A</v>
      </c>
      <c r="K85" s="86" t="e">
        <f t="shared" si="17"/>
        <v>#N/A</v>
      </c>
      <c r="L85" s="87" t="e">
        <f t="shared" si="18"/>
        <v>#N/A</v>
      </c>
      <c r="M85" s="15" t="str">
        <f t="shared" si="20"/>
        <v/>
      </c>
      <c r="N85" s="71"/>
      <c r="O85" s="36"/>
      <c r="P85" s="36"/>
      <c r="Q85" s="36"/>
      <c r="R85" s="36"/>
      <c r="S85" s="36"/>
      <c r="T85" s="36"/>
      <c r="U85" s="36"/>
      <c r="V85" s="36"/>
      <c r="W85" s="36"/>
      <c r="X85" s="37"/>
      <c r="Y85" s="38" t="e">
        <f t="shared" si="21"/>
        <v>#N/A</v>
      </c>
      <c r="Z85" s="36"/>
      <c r="AA85" s="57"/>
      <c r="AB85" s="57"/>
      <c r="AC85" s="18"/>
      <c r="AD85" s="18"/>
      <c r="AE85" s="18"/>
      <c r="AF85" s="18"/>
      <c r="AG85" s="18"/>
      <c r="AH85" s="18"/>
      <c r="AI85" s="18"/>
      <c r="AJ85" s="18"/>
    </row>
    <row r="86" spans="1:36" ht="15.75" thickBot="1" x14ac:dyDescent="0.3">
      <c r="A86" s="15">
        <v>72</v>
      </c>
      <c r="B86" s="88"/>
      <c r="C86" s="149"/>
      <c r="D86" s="123">
        <v>1</v>
      </c>
      <c r="E86" s="86" t="e">
        <f t="shared" si="12"/>
        <v>#N/A</v>
      </c>
      <c r="F86" s="86" t="e">
        <f t="shared" si="13"/>
        <v>#N/A</v>
      </c>
      <c r="G86" s="86" t="e">
        <f t="shared" si="14"/>
        <v>#N/A</v>
      </c>
      <c r="H86" s="87" t="e">
        <f t="shared" si="15"/>
        <v>#N/A</v>
      </c>
      <c r="I86" s="86" t="e">
        <f t="shared" si="16"/>
        <v>#N/A</v>
      </c>
      <c r="J86" s="86" t="e">
        <f t="shared" si="19"/>
        <v>#N/A</v>
      </c>
      <c r="K86" s="86" t="e">
        <f t="shared" si="17"/>
        <v>#N/A</v>
      </c>
      <c r="L86" s="87" t="e">
        <f t="shared" si="18"/>
        <v>#N/A</v>
      </c>
      <c r="M86" s="15" t="str">
        <f t="shared" si="20"/>
        <v/>
      </c>
      <c r="N86" s="71"/>
      <c r="O86" s="36"/>
      <c r="P86" s="36"/>
      <c r="Q86" s="36"/>
      <c r="R86" s="36"/>
      <c r="S86" s="36"/>
      <c r="T86" s="36"/>
      <c r="U86" s="36"/>
      <c r="V86" s="36"/>
      <c r="W86" s="36"/>
      <c r="X86" s="37"/>
      <c r="Y86" s="38" t="e">
        <f t="shared" si="21"/>
        <v>#N/A</v>
      </c>
      <c r="Z86" s="36"/>
      <c r="AA86" s="57"/>
      <c r="AB86" s="57"/>
      <c r="AC86" s="18"/>
      <c r="AD86" s="18"/>
      <c r="AE86" s="18"/>
      <c r="AF86" s="18"/>
      <c r="AG86" s="18"/>
      <c r="AH86" s="18"/>
      <c r="AI86" s="18"/>
      <c r="AJ86" s="18"/>
    </row>
    <row r="87" spans="1:36" ht="15.75" thickBot="1" x14ac:dyDescent="0.3">
      <c r="A87" s="15">
        <v>73</v>
      </c>
      <c r="B87" s="88"/>
      <c r="C87" s="149"/>
      <c r="D87" s="123">
        <v>1</v>
      </c>
      <c r="E87" s="86" t="e">
        <f t="shared" si="12"/>
        <v>#N/A</v>
      </c>
      <c r="F87" s="86" t="e">
        <f t="shared" si="13"/>
        <v>#N/A</v>
      </c>
      <c r="G87" s="86" t="e">
        <f t="shared" si="14"/>
        <v>#N/A</v>
      </c>
      <c r="H87" s="87" t="e">
        <f t="shared" si="15"/>
        <v>#N/A</v>
      </c>
      <c r="I87" s="86" t="e">
        <f t="shared" si="16"/>
        <v>#N/A</v>
      </c>
      <c r="J87" s="86" t="e">
        <f t="shared" si="19"/>
        <v>#N/A</v>
      </c>
      <c r="K87" s="86" t="e">
        <f t="shared" si="17"/>
        <v>#N/A</v>
      </c>
      <c r="L87" s="87" t="e">
        <f t="shared" si="18"/>
        <v>#N/A</v>
      </c>
      <c r="M87" s="15" t="str">
        <f t="shared" si="20"/>
        <v/>
      </c>
      <c r="N87" s="71"/>
      <c r="O87" s="36"/>
      <c r="P87" s="36"/>
      <c r="Q87" s="36"/>
      <c r="R87" s="36"/>
      <c r="S87" s="36"/>
      <c r="T87" s="36"/>
      <c r="U87" s="36"/>
      <c r="V87" s="36"/>
      <c r="W87" s="36"/>
      <c r="X87" s="37"/>
      <c r="Y87" s="38" t="e">
        <f t="shared" si="21"/>
        <v>#N/A</v>
      </c>
      <c r="Z87" s="36"/>
      <c r="AA87" s="57"/>
      <c r="AB87" s="57"/>
      <c r="AC87" s="18"/>
      <c r="AD87" s="18"/>
      <c r="AE87" s="18"/>
      <c r="AF87" s="18"/>
      <c r="AG87" s="18"/>
      <c r="AH87" s="18"/>
      <c r="AI87" s="18"/>
      <c r="AJ87" s="18"/>
    </row>
    <row r="88" spans="1:36" ht="15.75" thickBot="1" x14ac:dyDescent="0.3">
      <c r="A88" s="15">
        <v>74</v>
      </c>
      <c r="B88" s="88"/>
      <c r="C88" s="149"/>
      <c r="D88" s="123">
        <v>1</v>
      </c>
      <c r="E88" s="86" t="e">
        <f t="shared" si="12"/>
        <v>#N/A</v>
      </c>
      <c r="F88" s="86" t="e">
        <f t="shared" si="13"/>
        <v>#N/A</v>
      </c>
      <c r="G88" s="86" t="e">
        <f t="shared" si="14"/>
        <v>#N/A</v>
      </c>
      <c r="H88" s="87" t="e">
        <f t="shared" si="15"/>
        <v>#N/A</v>
      </c>
      <c r="I88" s="86" t="e">
        <f t="shared" si="16"/>
        <v>#N/A</v>
      </c>
      <c r="J88" s="86" t="e">
        <f t="shared" si="19"/>
        <v>#N/A</v>
      </c>
      <c r="K88" s="86" t="e">
        <f t="shared" si="17"/>
        <v>#N/A</v>
      </c>
      <c r="L88" s="87" t="e">
        <f t="shared" si="18"/>
        <v>#N/A</v>
      </c>
      <c r="M88" s="15" t="str">
        <f t="shared" si="20"/>
        <v/>
      </c>
      <c r="N88" s="71"/>
      <c r="O88" s="36"/>
      <c r="P88" s="36"/>
      <c r="Q88" s="36"/>
      <c r="R88" s="36"/>
      <c r="S88" s="36"/>
      <c r="T88" s="36"/>
      <c r="U88" s="36"/>
      <c r="V88" s="36"/>
      <c r="W88" s="36"/>
      <c r="X88" s="37"/>
      <c r="Y88" s="38" t="e">
        <f t="shared" si="21"/>
        <v>#N/A</v>
      </c>
      <c r="Z88" s="36"/>
      <c r="AA88" s="57"/>
      <c r="AB88" s="57"/>
      <c r="AC88" s="18"/>
      <c r="AD88" s="18"/>
      <c r="AE88" s="18"/>
      <c r="AF88" s="18"/>
      <c r="AG88" s="18"/>
      <c r="AH88" s="18"/>
      <c r="AI88" s="18"/>
      <c r="AJ88" s="18"/>
    </row>
    <row r="89" spans="1:36" ht="15.75" thickBot="1" x14ac:dyDescent="0.3">
      <c r="A89" s="15">
        <v>75</v>
      </c>
      <c r="B89" s="88"/>
      <c r="C89" s="149"/>
      <c r="D89" s="123">
        <v>1</v>
      </c>
      <c r="E89" s="86" t="e">
        <f t="shared" si="12"/>
        <v>#N/A</v>
      </c>
      <c r="F89" s="86" t="e">
        <f t="shared" si="13"/>
        <v>#N/A</v>
      </c>
      <c r="G89" s="86" t="e">
        <f t="shared" si="14"/>
        <v>#N/A</v>
      </c>
      <c r="H89" s="87" t="e">
        <f t="shared" si="15"/>
        <v>#N/A</v>
      </c>
      <c r="I89" s="86" t="e">
        <f t="shared" si="16"/>
        <v>#N/A</v>
      </c>
      <c r="J89" s="86" t="e">
        <f t="shared" si="19"/>
        <v>#N/A</v>
      </c>
      <c r="K89" s="86" t="e">
        <f t="shared" si="17"/>
        <v>#N/A</v>
      </c>
      <c r="L89" s="87" t="e">
        <f t="shared" si="18"/>
        <v>#N/A</v>
      </c>
      <c r="M89" s="15" t="str">
        <f t="shared" si="20"/>
        <v/>
      </c>
      <c r="N89" s="71"/>
      <c r="O89" s="36"/>
      <c r="P89" s="36"/>
      <c r="Q89" s="36"/>
      <c r="R89" s="36"/>
      <c r="S89" s="36"/>
      <c r="T89" s="36"/>
      <c r="U89" s="36"/>
      <c r="V89" s="36"/>
      <c r="W89" s="36"/>
      <c r="X89" s="37"/>
      <c r="Y89" s="38" t="e">
        <f t="shared" si="21"/>
        <v>#N/A</v>
      </c>
      <c r="Z89" s="36"/>
      <c r="AA89" s="57"/>
      <c r="AB89" s="57"/>
      <c r="AC89" s="18"/>
      <c r="AD89" s="18"/>
      <c r="AE89" s="18"/>
      <c r="AF89" s="18"/>
      <c r="AG89" s="18"/>
      <c r="AH89" s="18"/>
      <c r="AI89" s="18"/>
      <c r="AJ89" s="18"/>
    </row>
    <row r="90" spans="1:36" ht="15.75" thickBot="1" x14ac:dyDescent="0.3">
      <c r="A90" s="15">
        <v>76</v>
      </c>
      <c r="B90" s="88"/>
      <c r="C90" s="149"/>
      <c r="D90" s="123">
        <v>1</v>
      </c>
      <c r="E90" s="86" t="e">
        <f t="shared" si="12"/>
        <v>#N/A</v>
      </c>
      <c r="F90" s="86" t="e">
        <f t="shared" si="13"/>
        <v>#N/A</v>
      </c>
      <c r="G90" s="86" t="e">
        <f t="shared" si="14"/>
        <v>#N/A</v>
      </c>
      <c r="H90" s="87" t="e">
        <f t="shared" si="15"/>
        <v>#N/A</v>
      </c>
      <c r="I90" s="86" t="e">
        <f t="shared" si="16"/>
        <v>#N/A</v>
      </c>
      <c r="J90" s="86" t="e">
        <f t="shared" si="19"/>
        <v>#N/A</v>
      </c>
      <c r="K90" s="86" t="e">
        <f t="shared" si="17"/>
        <v>#N/A</v>
      </c>
      <c r="L90" s="87" t="e">
        <f t="shared" si="18"/>
        <v>#N/A</v>
      </c>
      <c r="M90" s="15" t="str">
        <f t="shared" si="20"/>
        <v/>
      </c>
      <c r="N90" s="118"/>
      <c r="O90" s="36"/>
      <c r="P90" s="36"/>
      <c r="Q90" s="36"/>
      <c r="R90" s="36"/>
      <c r="S90" s="36"/>
      <c r="T90" s="36"/>
      <c r="U90" s="36"/>
      <c r="V90" s="36"/>
      <c r="W90" s="36"/>
      <c r="X90" s="37"/>
      <c r="Y90" s="38" t="e">
        <f t="shared" si="21"/>
        <v>#N/A</v>
      </c>
      <c r="Z90" s="36"/>
      <c r="AA90" s="57"/>
      <c r="AB90" s="57"/>
      <c r="AC90" s="18"/>
      <c r="AD90" s="18"/>
      <c r="AE90" s="18"/>
      <c r="AF90" s="18"/>
      <c r="AG90" s="18"/>
      <c r="AH90" s="18"/>
      <c r="AI90" s="18"/>
      <c r="AJ90" s="18"/>
    </row>
    <row r="91" spans="1:36" ht="15.75" thickBot="1" x14ac:dyDescent="0.3">
      <c r="A91" s="15">
        <v>77</v>
      </c>
      <c r="B91" s="88"/>
      <c r="C91" s="149"/>
      <c r="D91" s="123">
        <v>1</v>
      </c>
      <c r="E91" s="86" t="e">
        <f t="shared" si="12"/>
        <v>#N/A</v>
      </c>
      <c r="F91" s="86" t="e">
        <f t="shared" si="13"/>
        <v>#N/A</v>
      </c>
      <c r="G91" s="86" t="e">
        <f t="shared" si="14"/>
        <v>#N/A</v>
      </c>
      <c r="H91" s="87" t="e">
        <f t="shared" si="15"/>
        <v>#N/A</v>
      </c>
      <c r="I91" s="86" t="e">
        <f t="shared" si="16"/>
        <v>#N/A</v>
      </c>
      <c r="J91" s="86" t="e">
        <f t="shared" si="19"/>
        <v>#N/A</v>
      </c>
      <c r="K91" s="86" t="e">
        <f t="shared" si="17"/>
        <v>#N/A</v>
      </c>
      <c r="L91" s="87" t="e">
        <f t="shared" si="18"/>
        <v>#N/A</v>
      </c>
      <c r="M91" s="15" t="str">
        <f t="shared" si="20"/>
        <v/>
      </c>
      <c r="N91" s="138"/>
      <c r="O91" s="36"/>
      <c r="P91" s="36"/>
      <c r="Q91" s="36"/>
      <c r="R91" s="36"/>
      <c r="S91" s="36"/>
      <c r="T91" s="36"/>
      <c r="U91" s="36"/>
      <c r="V91" s="36"/>
      <c r="W91" s="36"/>
      <c r="X91" s="37"/>
      <c r="Y91" s="38" t="e">
        <f t="shared" si="21"/>
        <v>#N/A</v>
      </c>
      <c r="Z91" s="36"/>
      <c r="AA91" s="57"/>
      <c r="AB91" s="57"/>
      <c r="AC91" s="18"/>
      <c r="AD91" s="18"/>
      <c r="AE91" s="18"/>
      <c r="AF91" s="18"/>
      <c r="AG91" s="18"/>
      <c r="AH91" s="18"/>
      <c r="AI91" s="18"/>
      <c r="AJ91" s="18"/>
    </row>
    <row r="92" spans="1:36" ht="15.75" thickBot="1" x14ac:dyDescent="0.3">
      <c r="A92" s="15">
        <v>78</v>
      </c>
      <c r="B92" s="88"/>
      <c r="C92" s="149"/>
      <c r="D92" s="123">
        <v>1</v>
      </c>
      <c r="E92" s="86" t="e">
        <f t="shared" si="12"/>
        <v>#N/A</v>
      </c>
      <c r="F92" s="86" t="e">
        <f t="shared" si="13"/>
        <v>#N/A</v>
      </c>
      <c r="G92" s="86" t="e">
        <f t="shared" si="14"/>
        <v>#N/A</v>
      </c>
      <c r="H92" s="87" t="e">
        <f t="shared" si="15"/>
        <v>#N/A</v>
      </c>
      <c r="I92" s="86" t="e">
        <f t="shared" si="16"/>
        <v>#N/A</v>
      </c>
      <c r="J92" s="86" t="e">
        <f t="shared" si="19"/>
        <v>#N/A</v>
      </c>
      <c r="K92" s="86" t="e">
        <f t="shared" si="17"/>
        <v>#N/A</v>
      </c>
      <c r="L92" s="87" t="e">
        <f t="shared" si="18"/>
        <v>#N/A</v>
      </c>
      <c r="M92" s="15" t="str">
        <f t="shared" si="20"/>
        <v/>
      </c>
      <c r="N92" s="71"/>
      <c r="O92" s="36"/>
      <c r="P92" s="36"/>
      <c r="Q92" s="36"/>
      <c r="R92" s="36"/>
      <c r="S92" s="36"/>
      <c r="T92" s="36"/>
      <c r="U92" s="36"/>
      <c r="V92" s="36"/>
      <c r="W92" s="36"/>
      <c r="X92" s="37"/>
      <c r="Y92" s="38" t="e">
        <f t="shared" si="21"/>
        <v>#N/A</v>
      </c>
      <c r="Z92" s="36"/>
      <c r="AA92" s="57"/>
      <c r="AB92" s="57"/>
      <c r="AC92" s="18"/>
      <c r="AD92" s="18"/>
      <c r="AE92" s="18"/>
      <c r="AF92" s="18"/>
      <c r="AG92" s="18"/>
      <c r="AH92" s="18"/>
      <c r="AI92" s="18"/>
      <c r="AJ92" s="18"/>
    </row>
    <row r="93" spans="1:36" ht="15.75" thickBot="1" x14ac:dyDescent="0.3">
      <c r="A93" s="15">
        <v>79</v>
      </c>
      <c r="B93" s="88"/>
      <c r="C93" s="149"/>
      <c r="D93" s="123">
        <v>1</v>
      </c>
      <c r="E93" s="86" t="e">
        <f t="shared" si="12"/>
        <v>#N/A</v>
      </c>
      <c r="F93" s="86" t="e">
        <f t="shared" si="13"/>
        <v>#N/A</v>
      </c>
      <c r="G93" s="86" t="e">
        <f t="shared" si="14"/>
        <v>#N/A</v>
      </c>
      <c r="H93" s="87" t="e">
        <f t="shared" si="15"/>
        <v>#N/A</v>
      </c>
      <c r="I93" s="86" t="e">
        <f t="shared" si="16"/>
        <v>#N/A</v>
      </c>
      <c r="J93" s="86" t="e">
        <f t="shared" si="19"/>
        <v>#N/A</v>
      </c>
      <c r="K93" s="86" t="e">
        <f t="shared" si="17"/>
        <v>#N/A</v>
      </c>
      <c r="L93" s="87" t="e">
        <f t="shared" si="18"/>
        <v>#N/A</v>
      </c>
      <c r="M93" s="15" t="str">
        <f t="shared" si="20"/>
        <v/>
      </c>
      <c r="N93" s="71"/>
      <c r="O93" s="36"/>
      <c r="P93" s="36"/>
      <c r="Q93" s="36"/>
      <c r="R93" s="36"/>
      <c r="S93" s="36"/>
      <c r="T93" s="36"/>
      <c r="U93" s="36"/>
      <c r="V93" s="36"/>
      <c r="W93" s="36"/>
      <c r="X93" s="37"/>
      <c r="Y93" s="38" t="e">
        <f t="shared" si="21"/>
        <v>#N/A</v>
      </c>
      <c r="Z93" s="36"/>
      <c r="AA93" s="57"/>
      <c r="AB93" s="57"/>
      <c r="AC93" s="18"/>
      <c r="AD93" s="18"/>
      <c r="AE93" s="18"/>
      <c r="AF93" s="18"/>
      <c r="AG93" s="18"/>
      <c r="AH93" s="18"/>
      <c r="AI93" s="18"/>
      <c r="AJ93" s="18"/>
    </row>
    <row r="94" spans="1:36" ht="15.75" thickBot="1" x14ac:dyDescent="0.3">
      <c r="A94" s="15">
        <v>80</v>
      </c>
      <c r="B94" s="88"/>
      <c r="C94" s="149"/>
      <c r="D94" s="123">
        <v>1</v>
      </c>
      <c r="E94" s="86" t="e">
        <f t="shared" si="12"/>
        <v>#N/A</v>
      </c>
      <c r="F94" s="86" t="e">
        <f t="shared" si="13"/>
        <v>#N/A</v>
      </c>
      <c r="G94" s="86" t="e">
        <f t="shared" si="14"/>
        <v>#N/A</v>
      </c>
      <c r="H94" s="87" t="e">
        <f t="shared" si="15"/>
        <v>#N/A</v>
      </c>
      <c r="I94" s="86" t="e">
        <f t="shared" si="16"/>
        <v>#N/A</v>
      </c>
      <c r="J94" s="86" t="e">
        <f t="shared" si="19"/>
        <v>#N/A</v>
      </c>
      <c r="K94" s="86" t="e">
        <f t="shared" si="17"/>
        <v>#N/A</v>
      </c>
      <c r="L94" s="87" t="e">
        <f t="shared" si="18"/>
        <v>#N/A</v>
      </c>
      <c r="M94" s="15" t="str">
        <f t="shared" si="20"/>
        <v/>
      </c>
      <c r="N94" s="71"/>
      <c r="O94" s="36"/>
      <c r="P94" s="36"/>
      <c r="Q94" s="36"/>
      <c r="R94" s="36"/>
      <c r="S94" s="36"/>
      <c r="T94" s="36"/>
      <c r="U94" s="36"/>
      <c r="V94" s="36"/>
      <c r="W94" s="36"/>
      <c r="X94" s="37"/>
      <c r="Y94" s="38" t="e">
        <f t="shared" si="21"/>
        <v>#N/A</v>
      </c>
      <c r="Z94" s="36"/>
      <c r="AA94" s="57"/>
      <c r="AB94" s="57"/>
      <c r="AC94" s="18"/>
      <c r="AD94" s="18"/>
      <c r="AE94" s="18"/>
      <c r="AF94" s="18"/>
      <c r="AG94" s="18"/>
      <c r="AH94" s="18"/>
      <c r="AI94" s="18"/>
      <c r="AJ94" s="18"/>
    </row>
    <row r="95" spans="1:36" ht="15.75" thickBot="1" x14ac:dyDescent="0.3">
      <c r="A95" s="15">
        <v>81</v>
      </c>
      <c r="B95" s="88"/>
      <c r="C95" s="149"/>
      <c r="D95" s="123">
        <v>1</v>
      </c>
      <c r="E95" s="86" t="e">
        <f t="shared" si="12"/>
        <v>#N/A</v>
      </c>
      <c r="F95" s="86" t="e">
        <f t="shared" si="13"/>
        <v>#N/A</v>
      </c>
      <c r="G95" s="86" t="e">
        <f t="shared" si="14"/>
        <v>#N/A</v>
      </c>
      <c r="H95" s="87" t="e">
        <f t="shared" si="15"/>
        <v>#N/A</v>
      </c>
      <c r="I95" s="86" t="e">
        <f t="shared" si="16"/>
        <v>#N/A</v>
      </c>
      <c r="J95" s="86" t="e">
        <f t="shared" si="19"/>
        <v>#N/A</v>
      </c>
      <c r="K95" s="86" t="e">
        <f t="shared" si="17"/>
        <v>#N/A</v>
      </c>
      <c r="L95" s="87" t="e">
        <f t="shared" si="18"/>
        <v>#N/A</v>
      </c>
      <c r="M95" s="15" t="str">
        <f t="shared" si="20"/>
        <v/>
      </c>
      <c r="N95" s="71"/>
      <c r="O95" s="36"/>
      <c r="P95" s="36"/>
      <c r="Q95" s="36"/>
      <c r="R95" s="36"/>
      <c r="S95" s="36"/>
      <c r="T95" s="36"/>
      <c r="U95" s="36"/>
      <c r="V95" s="36"/>
      <c r="W95" s="36"/>
      <c r="X95" s="37"/>
      <c r="Y95" s="38" t="e">
        <f t="shared" si="21"/>
        <v>#N/A</v>
      </c>
      <c r="Z95" s="36"/>
      <c r="AA95" s="57"/>
      <c r="AB95" s="57"/>
      <c r="AC95" s="18"/>
      <c r="AD95" s="18"/>
      <c r="AE95" s="18"/>
      <c r="AF95" s="18"/>
      <c r="AG95" s="18"/>
      <c r="AH95" s="18"/>
      <c r="AI95" s="18"/>
      <c r="AJ95" s="18"/>
    </row>
    <row r="96" spans="1:36" ht="15.75" thickBot="1" x14ac:dyDescent="0.3">
      <c r="A96" s="15">
        <v>82</v>
      </c>
      <c r="B96" s="88"/>
      <c r="C96" s="149"/>
      <c r="D96" s="123">
        <v>1</v>
      </c>
      <c r="E96" s="86" t="e">
        <f t="shared" si="12"/>
        <v>#N/A</v>
      </c>
      <c r="F96" s="86" t="e">
        <f t="shared" si="13"/>
        <v>#N/A</v>
      </c>
      <c r="G96" s="86" t="e">
        <f t="shared" si="14"/>
        <v>#N/A</v>
      </c>
      <c r="H96" s="87" t="e">
        <f t="shared" si="15"/>
        <v>#N/A</v>
      </c>
      <c r="I96" s="86" t="e">
        <f t="shared" si="16"/>
        <v>#N/A</v>
      </c>
      <c r="J96" s="86" t="e">
        <f t="shared" si="19"/>
        <v>#N/A</v>
      </c>
      <c r="K96" s="86" t="e">
        <f t="shared" si="17"/>
        <v>#N/A</v>
      </c>
      <c r="L96" s="87" t="e">
        <f t="shared" si="18"/>
        <v>#N/A</v>
      </c>
      <c r="M96" s="15" t="str">
        <f t="shared" si="20"/>
        <v/>
      </c>
      <c r="N96" s="36"/>
      <c r="O96" s="36"/>
      <c r="P96" s="36"/>
      <c r="Q96" s="36"/>
      <c r="R96" s="36"/>
      <c r="S96" s="36"/>
      <c r="T96" s="36"/>
      <c r="U96" s="36"/>
      <c r="V96" s="36"/>
      <c r="W96" s="36"/>
      <c r="X96" s="37"/>
      <c r="Y96" s="38" t="e">
        <f t="shared" si="21"/>
        <v>#N/A</v>
      </c>
      <c r="Z96" s="36"/>
      <c r="AA96" s="57"/>
      <c r="AB96" s="57"/>
      <c r="AC96" s="18"/>
      <c r="AD96" s="18"/>
      <c r="AE96" s="18"/>
      <c r="AF96" s="18"/>
      <c r="AG96" s="18"/>
      <c r="AH96" s="18"/>
      <c r="AI96" s="18"/>
      <c r="AJ96" s="18"/>
    </row>
    <row r="97" spans="1:36" ht="15.75" thickBot="1" x14ac:dyDescent="0.3">
      <c r="A97" s="15">
        <v>83</v>
      </c>
      <c r="B97" s="88"/>
      <c r="C97" s="149"/>
      <c r="D97" s="123">
        <v>1</v>
      </c>
      <c r="E97" s="86" t="e">
        <f t="shared" si="12"/>
        <v>#N/A</v>
      </c>
      <c r="F97" s="86" t="e">
        <f t="shared" si="13"/>
        <v>#N/A</v>
      </c>
      <c r="G97" s="86" t="e">
        <f t="shared" si="14"/>
        <v>#N/A</v>
      </c>
      <c r="H97" s="87" t="e">
        <f t="shared" si="15"/>
        <v>#N/A</v>
      </c>
      <c r="I97" s="86" t="e">
        <f t="shared" si="16"/>
        <v>#N/A</v>
      </c>
      <c r="J97" s="86" t="e">
        <f t="shared" si="19"/>
        <v>#N/A</v>
      </c>
      <c r="K97" s="86" t="e">
        <f t="shared" si="17"/>
        <v>#N/A</v>
      </c>
      <c r="L97" s="87" t="e">
        <f t="shared" si="18"/>
        <v>#N/A</v>
      </c>
      <c r="M97" s="15" t="str">
        <f t="shared" si="20"/>
        <v/>
      </c>
      <c r="N97" s="36"/>
      <c r="O97" s="36"/>
      <c r="P97" s="36"/>
      <c r="Q97" s="36"/>
      <c r="R97" s="36"/>
      <c r="S97" s="36"/>
      <c r="T97" s="36"/>
      <c r="U97" s="36"/>
      <c r="V97" s="36"/>
      <c r="W97" s="36"/>
      <c r="X97" s="37"/>
      <c r="Y97" s="38" t="e">
        <f t="shared" si="21"/>
        <v>#N/A</v>
      </c>
      <c r="Z97" s="36"/>
      <c r="AA97" s="57"/>
      <c r="AB97" s="57"/>
      <c r="AC97" s="18"/>
      <c r="AD97" s="18"/>
      <c r="AE97" s="18"/>
      <c r="AF97" s="18"/>
      <c r="AG97" s="18"/>
      <c r="AH97" s="18"/>
      <c r="AI97" s="18"/>
      <c r="AJ97" s="18"/>
    </row>
    <row r="98" spans="1:36" ht="15.75" thickBot="1" x14ac:dyDescent="0.3">
      <c r="A98" s="15">
        <v>84</v>
      </c>
      <c r="B98" s="88"/>
      <c r="C98" s="149"/>
      <c r="D98" s="123">
        <v>1</v>
      </c>
      <c r="E98" s="86" t="e">
        <f t="shared" si="12"/>
        <v>#N/A</v>
      </c>
      <c r="F98" s="86" t="e">
        <f t="shared" si="13"/>
        <v>#N/A</v>
      </c>
      <c r="G98" s="86" t="e">
        <f t="shared" si="14"/>
        <v>#N/A</v>
      </c>
      <c r="H98" s="87" t="e">
        <f t="shared" si="15"/>
        <v>#N/A</v>
      </c>
      <c r="I98" s="86" t="e">
        <f t="shared" si="16"/>
        <v>#N/A</v>
      </c>
      <c r="J98" s="86" t="e">
        <f t="shared" si="19"/>
        <v>#N/A</v>
      </c>
      <c r="K98" s="86" t="e">
        <f t="shared" si="17"/>
        <v>#N/A</v>
      </c>
      <c r="L98" s="87" t="e">
        <f t="shared" si="18"/>
        <v>#N/A</v>
      </c>
      <c r="M98" s="15" t="str">
        <f t="shared" si="20"/>
        <v/>
      </c>
      <c r="N98" s="36"/>
      <c r="O98" s="36"/>
      <c r="P98" s="36"/>
      <c r="Q98" s="36"/>
      <c r="R98" s="36"/>
      <c r="S98" s="36"/>
      <c r="T98" s="36"/>
      <c r="U98" s="36"/>
      <c r="V98" s="36"/>
      <c r="W98" s="36"/>
      <c r="X98" s="37"/>
      <c r="Y98" s="38" t="e">
        <f t="shared" si="21"/>
        <v>#N/A</v>
      </c>
      <c r="Z98" s="36"/>
      <c r="AA98" s="57"/>
      <c r="AB98" s="57"/>
      <c r="AC98" s="18"/>
      <c r="AD98" s="18"/>
      <c r="AE98" s="18"/>
      <c r="AF98" s="18"/>
      <c r="AG98" s="18"/>
      <c r="AH98" s="18"/>
      <c r="AI98" s="18"/>
      <c r="AJ98" s="18"/>
    </row>
    <row r="99" spans="1:36" ht="15.75" thickBot="1" x14ac:dyDescent="0.3">
      <c r="A99" s="15">
        <v>85</v>
      </c>
      <c r="B99" s="88"/>
      <c r="C99" s="149"/>
      <c r="D99" s="123">
        <v>1</v>
      </c>
      <c r="E99" s="86" t="e">
        <f t="shared" si="12"/>
        <v>#N/A</v>
      </c>
      <c r="F99" s="86" t="e">
        <f t="shared" si="13"/>
        <v>#N/A</v>
      </c>
      <c r="G99" s="86" t="e">
        <f t="shared" si="14"/>
        <v>#N/A</v>
      </c>
      <c r="H99" s="87" t="e">
        <f t="shared" si="15"/>
        <v>#N/A</v>
      </c>
      <c r="I99" s="86" t="e">
        <f t="shared" si="16"/>
        <v>#N/A</v>
      </c>
      <c r="J99" s="86" t="e">
        <f t="shared" si="19"/>
        <v>#N/A</v>
      </c>
      <c r="K99" s="86" t="e">
        <f t="shared" si="17"/>
        <v>#N/A</v>
      </c>
      <c r="L99" s="87" t="e">
        <f t="shared" si="18"/>
        <v>#N/A</v>
      </c>
      <c r="M99" s="15" t="str">
        <f t="shared" si="20"/>
        <v/>
      </c>
      <c r="N99" s="36"/>
      <c r="O99" s="36"/>
      <c r="P99" s="36"/>
      <c r="Q99" s="36"/>
      <c r="R99" s="36"/>
      <c r="S99" s="36"/>
      <c r="T99" s="36"/>
      <c r="U99" s="36"/>
      <c r="V99" s="36"/>
      <c r="W99" s="36"/>
      <c r="X99" s="37"/>
      <c r="Y99" s="38" t="e">
        <f t="shared" si="21"/>
        <v>#N/A</v>
      </c>
      <c r="Z99" s="36"/>
      <c r="AA99" s="57"/>
      <c r="AB99" s="57"/>
      <c r="AC99" s="18"/>
      <c r="AD99" s="18"/>
      <c r="AE99" s="18"/>
      <c r="AF99" s="18"/>
      <c r="AG99" s="18"/>
      <c r="AH99" s="18"/>
      <c r="AI99" s="18"/>
      <c r="AJ99" s="18"/>
    </row>
    <row r="100" spans="1:36" ht="15.75" thickBot="1" x14ac:dyDescent="0.3">
      <c r="A100" s="15">
        <v>86</v>
      </c>
      <c r="B100" s="88"/>
      <c r="C100" s="149"/>
      <c r="D100" s="123">
        <v>1</v>
      </c>
      <c r="E100" s="86" t="e">
        <f t="shared" si="12"/>
        <v>#N/A</v>
      </c>
      <c r="F100" s="86" t="e">
        <f t="shared" si="13"/>
        <v>#N/A</v>
      </c>
      <c r="G100" s="86" t="e">
        <f t="shared" si="14"/>
        <v>#N/A</v>
      </c>
      <c r="H100" s="87" t="e">
        <f t="shared" si="15"/>
        <v>#N/A</v>
      </c>
      <c r="I100" s="86" t="e">
        <f t="shared" si="16"/>
        <v>#N/A</v>
      </c>
      <c r="J100" s="86" t="e">
        <f t="shared" si="19"/>
        <v>#N/A</v>
      </c>
      <c r="K100" s="86" t="e">
        <f t="shared" si="17"/>
        <v>#N/A</v>
      </c>
      <c r="L100" s="87" t="e">
        <f t="shared" si="18"/>
        <v>#N/A</v>
      </c>
      <c r="M100" s="15" t="str">
        <f t="shared" si="20"/>
        <v/>
      </c>
      <c r="N100" s="36"/>
      <c r="O100" s="36"/>
      <c r="P100" s="36"/>
      <c r="Q100" s="36"/>
      <c r="R100" s="36"/>
      <c r="S100" s="36"/>
      <c r="T100" s="36"/>
      <c r="U100" s="36"/>
      <c r="V100" s="36"/>
      <c r="W100" s="36"/>
      <c r="X100" s="37"/>
      <c r="Y100" s="38" t="e">
        <f t="shared" si="21"/>
        <v>#N/A</v>
      </c>
      <c r="Z100" s="36"/>
      <c r="AA100" s="57"/>
      <c r="AB100" s="57"/>
      <c r="AC100" s="18"/>
      <c r="AD100" s="18"/>
      <c r="AE100" s="18"/>
      <c r="AF100" s="18"/>
      <c r="AG100" s="18"/>
      <c r="AH100" s="18"/>
      <c r="AI100" s="18"/>
      <c r="AJ100" s="18"/>
    </row>
    <row r="101" spans="1:36" ht="15.75" thickBot="1" x14ac:dyDescent="0.3">
      <c r="A101" s="15">
        <v>87</v>
      </c>
      <c r="B101" s="88"/>
      <c r="C101" s="149"/>
      <c r="D101" s="123">
        <v>1</v>
      </c>
      <c r="E101" s="86" t="e">
        <f t="shared" si="12"/>
        <v>#N/A</v>
      </c>
      <c r="F101" s="86" t="e">
        <f t="shared" si="13"/>
        <v>#N/A</v>
      </c>
      <c r="G101" s="86" t="e">
        <f t="shared" si="14"/>
        <v>#N/A</v>
      </c>
      <c r="H101" s="87" t="e">
        <f t="shared" si="15"/>
        <v>#N/A</v>
      </c>
      <c r="I101" s="86" t="e">
        <f t="shared" si="16"/>
        <v>#N/A</v>
      </c>
      <c r="J101" s="86" t="e">
        <f t="shared" si="19"/>
        <v>#N/A</v>
      </c>
      <c r="K101" s="86" t="e">
        <f t="shared" si="17"/>
        <v>#N/A</v>
      </c>
      <c r="L101" s="87" t="e">
        <f t="shared" si="18"/>
        <v>#N/A</v>
      </c>
      <c r="M101" s="15" t="str">
        <f t="shared" si="20"/>
        <v/>
      </c>
      <c r="N101" s="36"/>
      <c r="O101" s="36"/>
      <c r="P101" s="36"/>
      <c r="Q101" s="36"/>
      <c r="R101" s="36"/>
      <c r="S101" s="36"/>
      <c r="T101" s="36"/>
      <c r="U101" s="36"/>
      <c r="V101" s="36"/>
      <c r="W101" s="36"/>
      <c r="X101" s="37"/>
      <c r="Y101" s="38" t="e">
        <f t="shared" si="21"/>
        <v>#N/A</v>
      </c>
      <c r="Z101" s="36"/>
      <c r="AA101" s="57"/>
      <c r="AB101" s="57"/>
      <c r="AC101" s="18"/>
      <c r="AD101" s="18"/>
      <c r="AE101" s="18"/>
      <c r="AF101" s="18"/>
      <c r="AG101" s="18"/>
      <c r="AH101" s="18"/>
      <c r="AI101" s="18"/>
      <c r="AJ101" s="18"/>
    </row>
    <row r="102" spans="1:36" ht="15.75" thickBot="1" x14ac:dyDescent="0.3">
      <c r="A102" s="15">
        <v>88</v>
      </c>
      <c r="B102" s="88"/>
      <c r="C102" s="149"/>
      <c r="D102" s="123">
        <v>1</v>
      </c>
      <c r="E102" s="86" t="e">
        <f t="shared" si="12"/>
        <v>#N/A</v>
      </c>
      <c r="F102" s="86" t="e">
        <f t="shared" si="13"/>
        <v>#N/A</v>
      </c>
      <c r="G102" s="86" t="e">
        <f t="shared" si="14"/>
        <v>#N/A</v>
      </c>
      <c r="H102" s="87" t="e">
        <f t="shared" si="15"/>
        <v>#N/A</v>
      </c>
      <c r="I102" s="86" t="e">
        <f t="shared" si="16"/>
        <v>#N/A</v>
      </c>
      <c r="J102" s="86" t="e">
        <f t="shared" si="19"/>
        <v>#N/A</v>
      </c>
      <c r="K102" s="86" t="e">
        <f t="shared" si="17"/>
        <v>#N/A</v>
      </c>
      <c r="L102" s="87" t="e">
        <f t="shared" si="18"/>
        <v>#N/A</v>
      </c>
      <c r="M102" s="15" t="str">
        <f t="shared" si="20"/>
        <v/>
      </c>
      <c r="N102" s="36"/>
      <c r="O102" s="36"/>
      <c r="P102" s="36"/>
      <c r="Q102" s="36"/>
      <c r="R102" s="36"/>
      <c r="S102" s="36"/>
      <c r="T102" s="36"/>
      <c r="U102" s="36"/>
      <c r="V102" s="36"/>
      <c r="W102" s="36"/>
      <c r="X102" s="37"/>
      <c r="Y102" s="38" t="e">
        <f t="shared" si="21"/>
        <v>#N/A</v>
      </c>
      <c r="Z102" s="36"/>
      <c r="AA102" s="57"/>
      <c r="AB102" s="57"/>
      <c r="AC102" s="18"/>
      <c r="AD102" s="18"/>
      <c r="AE102" s="18"/>
      <c r="AF102" s="18"/>
      <c r="AG102" s="18"/>
      <c r="AH102" s="18"/>
      <c r="AI102" s="18"/>
      <c r="AJ102" s="18"/>
    </row>
    <row r="103" spans="1:36" ht="15.75" thickBot="1" x14ac:dyDescent="0.3">
      <c r="A103" s="15">
        <v>89</v>
      </c>
      <c r="B103" s="88"/>
      <c r="C103" s="149"/>
      <c r="D103" s="123">
        <v>1</v>
      </c>
      <c r="E103" s="86" t="e">
        <f t="shared" si="12"/>
        <v>#N/A</v>
      </c>
      <c r="F103" s="86" t="e">
        <f t="shared" si="13"/>
        <v>#N/A</v>
      </c>
      <c r="G103" s="86" t="e">
        <f t="shared" si="14"/>
        <v>#N/A</v>
      </c>
      <c r="H103" s="87" t="e">
        <f t="shared" si="15"/>
        <v>#N/A</v>
      </c>
      <c r="I103" s="86" t="e">
        <f t="shared" si="16"/>
        <v>#N/A</v>
      </c>
      <c r="J103" s="86" t="e">
        <f t="shared" si="19"/>
        <v>#N/A</v>
      </c>
      <c r="K103" s="86" t="e">
        <f t="shared" si="17"/>
        <v>#N/A</v>
      </c>
      <c r="L103" s="87" t="e">
        <f t="shared" si="18"/>
        <v>#N/A</v>
      </c>
      <c r="M103" s="15" t="str">
        <f t="shared" si="20"/>
        <v/>
      </c>
      <c r="N103" s="36"/>
      <c r="O103" s="36"/>
      <c r="P103" s="36"/>
      <c r="Q103" s="36"/>
      <c r="R103" s="36"/>
      <c r="S103" s="36"/>
      <c r="T103" s="36"/>
      <c r="U103" s="36"/>
      <c r="V103" s="36"/>
      <c r="W103" s="36"/>
      <c r="X103" s="37"/>
      <c r="Y103" s="38" t="e">
        <f t="shared" si="21"/>
        <v>#N/A</v>
      </c>
      <c r="Z103" s="36"/>
      <c r="AA103" s="57"/>
      <c r="AB103" s="57"/>
      <c r="AC103" s="18"/>
      <c r="AD103" s="53"/>
      <c r="AE103" s="18"/>
      <c r="AF103" s="18"/>
      <c r="AG103" s="18"/>
      <c r="AH103" s="18"/>
      <c r="AI103" s="18"/>
      <c r="AJ103" s="18"/>
    </row>
    <row r="104" spans="1:36" ht="15.75" thickBot="1" x14ac:dyDescent="0.3">
      <c r="A104" s="15">
        <v>90</v>
      </c>
      <c r="B104" s="88"/>
      <c r="C104" s="149"/>
      <c r="D104" s="123">
        <v>1</v>
      </c>
      <c r="E104" s="86" t="e">
        <f t="shared" si="12"/>
        <v>#N/A</v>
      </c>
      <c r="F104" s="86" t="e">
        <f t="shared" si="13"/>
        <v>#N/A</v>
      </c>
      <c r="G104" s="86" t="e">
        <f t="shared" si="14"/>
        <v>#N/A</v>
      </c>
      <c r="H104" s="87" t="e">
        <f t="shared" si="15"/>
        <v>#N/A</v>
      </c>
      <c r="I104" s="86" t="e">
        <f t="shared" si="16"/>
        <v>#N/A</v>
      </c>
      <c r="J104" s="86" t="e">
        <f t="shared" si="19"/>
        <v>#N/A</v>
      </c>
      <c r="K104" s="86" t="e">
        <f t="shared" si="17"/>
        <v>#N/A</v>
      </c>
      <c r="L104" s="87" t="e">
        <f t="shared" si="18"/>
        <v>#N/A</v>
      </c>
      <c r="M104" s="15" t="str">
        <f t="shared" si="20"/>
        <v/>
      </c>
      <c r="N104" s="36"/>
      <c r="O104" s="36"/>
      <c r="P104" s="36"/>
      <c r="Q104" s="36"/>
      <c r="R104" s="36"/>
      <c r="S104" s="36"/>
      <c r="T104" s="36"/>
      <c r="U104" s="36"/>
      <c r="V104" s="36"/>
      <c r="W104" s="36"/>
      <c r="X104" s="37"/>
      <c r="Y104" s="38" t="e">
        <f t="shared" si="21"/>
        <v>#N/A</v>
      </c>
      <c r="Z104" s="36"/>
      <c r="AA104" s="57"/>
      <c r="AB104" s="57"/>
      <c r="AC104" s="18"/>
      <c r="AD104" s="18"/>
      <c r="AE104" s="18"/>
      <c r="AF104" s="18"/>
      <c r="AG104" s="18"/>
      <c r="AH104" s="18"/>
      <c r="AI104" s="18"/>
      <c r="AJ104" s="18"/>
    </row>
    <row r="105" spans="1:36" ht="15.75" thickBot="1" x14ac:dyDescent="0.3">
      <c r="A105" s="15">
        <v>91</v>
      </c>
      <c r="B105" s="88"/>
      <c r="C105" s="149"/>
      <c r="D105" s="123">
        <v>1</v>
      </c>
      <c r="E105" s="86" t="e">
        <f t="shared" si="12"/>
        <v>#N/A</v>
      </c>
      <c r="F105" s="86" t="e">
        <f t="shared" si="13"/>
        <v>#N/A</v>
      </c>
      <c r="G105" s="86" t="e">
        <f t="shared" si="14"/>
        <v>#N/A</v>
      </c>
      <c r="H105" s="87" t="e">
        <f t="shared" si="15"/>
        <v>#N/A</v>
      </c>
      <c r="I105" s="86" t="e">
        <f t="shared" si="16"/>
        <v>#N/A</v>
      </c>
      <c r="J105" s="86" t="e">
        <f t="shared" si="19"/>
        <v>#N/A</v>
      </c>
      <c r="K105" s="86" t="e">
        <f t="shared" si="17"/>
        <v>#N/A</v>
      </c>
      <c r="L105" s="87" t="e">
        <f t="shared" si="18"/>
        <v>#N/A</v>
      </c>
      <c r="M105" s="15" t="str">
        <f t="shared" si="20"/>
        <v/>
      </c>
      <c r="N105" s="36"/>
      <c r="O105" s="36"/>
      <c r="P105" s="36"/>
      <c r="Q105" s="36"/>
      <c r="R105" s="36"/>
      <c r="S105" s="36"/>
      <c r="T105" s="36"/>
      <c r="U105" s="36"/>
      <c r="V105" s="36"/>
      <c r="W105" s="36"/>
      <c r="X105" s="37"/>
      <c r="Y105" s="38" t="e">
        <f t="shared" si="21"/>
        <v>#N/A</v>
      </c>
      <c r="Z105" s="36"/>
      <c r="AA105" s="57"/>
      <c r="AB105" s="57"/>
      <c r="AC105" s="18"/>
      <c r="AD105" s="18"/>
      <c r="AE105" s="18"/>
      <c r="AF105" s="18"/>
      <c r="AG105" s="18"/>
      <c r="AH105" s="18"/>
      <c r="AI105" s="18"/>
      <c r="AJ105" s="18"/>
    </row>
    <row r="106" spans="1:36" ht="15.75" thickBot="1" x14ac:dyDescent="0.3">
      <c r="A106" s="15">
        <v>92</v>
      </c>
      <c r="B106" s="88"/>
      <c r="C106" s="149"/>
      <c r="D106" s="123">
        <v>1</v>
      </c>
      <c r="E106" s="86" t="e">
        <f t="shared" si="12"/>
        <v>#N/A</v>
      </c>
      <c r="F106" s="86" t="e">
        <f t="shared" si="13"/>
        <v>#N/A</v>
      </c>
      <c r="G106" s="86" t="e">
        <f t="shared" si="14"/>
        <v>#N/A</v>
      </c>
      <c r="H106" s="87" t="e">
        <f t="shared" si="15"/>
        <v>#N/A</v>
      </c>
      <c r="I106" s="86" t="e">
        <f t="shared" si="16"/>
        <v>#N/A</v>
      </c>
      <c r="J106" s="86" t="e">
        <f t="shared" si="19"/>
        <v>#N/A</v>
      </c>
      <c r="K106" s="86" t="e">
        <f t="shared" si="17"/>
        <v>#N/A</v>
      </c>
      <c r="L106" s="87" t="e">
        <f t="shared" si="18"/>
        <v>#N/A</v>
      </c>
      <c r="M106" s="15" t="str">
        <f t="shared" si="20"/>
        <v/>
      </c>
      <c r="N106" s="36"/>
      <c r="O106" s="36"/>
      <c r="P106" s="36"/>
      <c r="Q106" s="36"/>
      <c r="R106" s="36"/>
      <c r="S106" s="36"/>
      <c r="T106" s="36"/>
      <c r="U106" s="36"/>
      <c r="V106" s="36"/>
      <c r="W106" s="36"/>
      <c r="X106" s="37"/>
      <c r="Y106" s="38" t="e">
        <f t="shared" si="21"/>
        <v>#N/A</v>
      </c>
      <c r="Z106" s="36"/>
      <c r="AA106" s="57"/>
      <c r="AB106" s="57"/>
      <c r="AC106" s="18"/>
      <c r="AD106" s="18"/>
      <c r="AE106" s="18"/>
      <c r="AF106" s="18"/>
      <c r="AG106" s="18"/>
      <c r="AH106" s="18"/>
      <c r="AI106" s="18"/>
      <c r="AJ106" s="18"/>
    </row>
    <row r="107" spans="1:36" ht="15.75" thickBot="1" x14ac:dyDescent="0.3">
      <c r="A107" s="15">
        <v>93</v>
      </c>
      <c r="B107" s="88"/>
      <c r="C107" s="149"/>
      <c r="D107" s="123">
        <v>1</v>
      </c>
      <c r="E107" s="86" t="e">
        <f t="shared" si="12"/>
        <v>#N/A</v>
      </c>
      <c r="F107" s="86" t="e">
        <f t="shared" si="13"/>
        <v>#N/A</v>
      </c>
      <c r="G107" s="86" t="e">
        <f t="shared" si="14"/>
        <v>#N/A</v>
      </c>
      <c r="H107" s="87" t="e">
        <f t="shared" si="15"/>
        <v>#N/A</v>
      </c>
      <c r="I107" s="86" t="e">
        <f t="shared" si="16"/>
        <v>#N/A</v>
      </c>
      <c r="J107" s="86" t="e">
        <f t="shared" si="19"/>
        <v>#N/A</v>
      </c>
      <c r="K107" s="86" t="e">
        <f t="shared" si="17"/>
        <v>#N/A</v>
      </c>
      <c r="L107" s="87" t="e">
        <f t="shared" si="18"/>
        <v>#N/A</v>
      </c>
      <c r="M107" s="15" t="str">
        <f t="shared" si="20"/>
        <v/>
      </c>
      <c r="N107" s="36"/>
      <c r="O107" s="36"/>
      <c r="P107" s="36"/>
      <c r="Q107" s="36"/>
      <c r="R107" s="36"/>
      <c r="S107" s="36"/>
      <c r="T107" s="36"/>
      <c r="U107" s="36"/>
      <c r="V107" s="36"/>
      <c r="W107" s="36"/>
      <c r="X107" s="37"/>
      <c r="Y107" s="38" t="e">
        <f t="shared" si="21"/>
        <v>#N/A</v>
      </c>
      <c r="Z107" s="36"/>
      <c r="AA107" s="57"/>
      <c r="AB107" s="57"/>
      <c r="AC107" s="18"/>
      <c r="AD107" s="18"/>
      <c r="AE107" s="18"/>
      <c r="AF107" s="18"/>
      <c r="AG107" s="18"/>
      <c r="AH107" s="18"/>
      <c r="AI107" s="18"/>
      <c r="AJ107" s="18"/>
    </row>
    <row r="108" spans="1:36" ht="15.75" thickBot="1" x14ac:dyDescent="0.3">
      <c r="A108" s="15">
        <v>94</v>
      </c>
      <c r="B108" s="88"/>
      <c r="C108" s="149"/>
      <c r="D108" s="123">
        <v>1</v>
      </c>
      <c r="E108" s="86" t="e">
        <f t="shared" si="12"/>
        <v>#N/A</v>
      </c>
      <c r="F108" s="86" t="e">
        <f t="shared" si="13"/>
        <v>#N/A</v>
      </c>
      <c r="G108" s="86" t="e">
        <f t="shared" si="14"/>
        <v>#N/A</v>
      </c>
      <c r="H108" s="87" t="e">
        <f t="shared" si="15"/>
        <v>#N/A</v>
      </c>
      <c r="I108" s="86" t="e">
        <f t="shared" si="16"/>
        <v>#N/A</v>
      </c>
      <c r="J108" s="86" t="e">
        <f t="shared" si="19"/>
        <v>#N/A</v>
      </c>
      <c r="K108" s="86" t="e">
        <f t="shared" si="17"/>
        <v>#N/A</v>
      </c>
      <c r="L108" s="87" t="e">
        <f t="shared" si="18"/>
        <v>#N/A</v>
      </c>
      <c r="M108" s="15" t="str">
        <f t="shared" si="20"/>
        <v/>
      </c>
      <c r="N108" s="36"/>
      <c r="O108" s="36"/>
      <c r="P108" s="36"/>
      <c r="Q108" s="36"/>
      <c r="R108" s="36"/>
      <c r="S108" s="36"/>
      <c r="T108" s="36"/>
      <c r="U108" s="36"/>
      <c r="V108" s="36"/>
      <c r="W108" s="36"/>
      <c r="X108" s="37"/>
      <c r="Y108" s="38" t="e">
        <f t="shared" si="21"/>
        <v>#N/A</v>
      </c>
      <c r="Z108" s="36"/>
      <c r="AA108" s="57"/>
      <c r="AB108" s="57"/>
      <c r="AC108" s="18"/>
      <c r="AD108" s="18"/>
      <c r="AE108" s="18"/>
      <c r="AF108" s="18"/>
      <c r="AG108" s="18"/>
      <c r="AH108" s="18"/>
      <c r="AI108" s="18"/>
      <c r="AJ108" s="18"/>
    </row>
    <row r="109" spans="1:36" ht="15.75" thickBot="1" x14ac:dyDescent="0.3">
      <c r="A109" s="15">
        <v>95</v>
      </c>
      <c r="B109" s="88"/>
      <c r="C109" s="149"/>
      <c r="D109" s="123">
        <v>1</v>
      </c>
      <c r="E109" s="86" t="e">
        <f t="shared" si="12"/>
        <v>#N/A</v>
      </c>
      <c r="F109" s="86" t="e">
        <f t="shared" si="13"/>
        <v>#N/A</v>
      </c>
      <c r="G109" s="86" t="e">
        <f t="shared" si="14"/>
        <v>#N/A</v>
      </c>
      <c r="H109" s="87" t="e">
        <f t="shared" si="15"/>
        <v>#N/A</v>
      </c>
      <c r="I109" s="86" t="e">
        <f t="shared" si="16"/>
        <v>#N/A</v>
      </c>
      <c r="J109" s="86" t="e">
        <f t="shared" si="19"/>
        <v>#N/A</v>
      </c>
      <c r="K109" s="86" t="e">
        <f t="shared" si="17"/>
        <v>#N/A</v>
      </c>
      <c r="L109" s="87" t="e">
        <f t="shared" si="18"/>
        <v>#N/A</v>
      </c>
      <c r="M109" s="15" t="str">
        <f t="shared" si="20"/>
        <v/>
      </c>
      <c r="N109" s="36"/>
      <c r="O109" s="36"/>
      <c r="P109" s="36"/>
      <c r="Q109" s="36"/>
      <c r="R109" s="36"/>
      <c r="S109" s="36"/>
      <c r="T109" s="36"/>
      <c r="U109" s="36"/>
      <c r="V109" s="36"/>
      <c r="W109" s="36"/>
      <c r="X109" s="37"/>
      <c r="Y109" s="38" t="e">
        <f t="shared" si="21"/>
        <v>#N/A</v>
      </c>
      <c r="Z109" s="36"/>
      <c r="AA109" s="57"/>
      <c r="AB109" s="57"/>
      <c r="AC109" s="18"/>
      <c r="AD109" s="18"/>
      <c r="AE109" s="18"/>
      <c r="AF109" s="18"/>
      <c r="AG109" s="18"/>
      <c r="AH109" s="18"/>
      <c r="AI109" s="18"/>
      <c r="AJ109" s="18"/>
    </row>
    <row r="110" spans="1:36" ht="15.75" thickBot="1" x14ac:dyDescent="0.3">
      <c r="A110" s="15">
        <v>96</v>
      </c>
      <c r="B110" s="88"/>
      <c r="C110" s="149"/>
      <c r="D110" s="123">
        <v>1</v>
      </c>
      <c r="E110" s="86" t="e">
        <f t="shared" si="12"/>
        <v>#N/A</v>
      </c>
      <c r="F110" s="86" t="e">
        <f t="shared" si="13"/>
        <v>#N/A</v>
      </c>
      <c r="G110" s="86" t="e">
        <f t="shared" si="14"/>
        <v>#N/A</v>
      </c>
      <c r="H110" s="87" t="e">
        <f t="shared" si="15"/>
        <v>#N/A</v>
      </c>
      <c r="I110" s="86" t="e">
        <f t="shared" si="16"/>
        <v>#N/A</v>
      </c>
      <c r="J110" s="86" t="e">
        <f t="shared" si="19"/>
        <v>#N/A</v>
      </c>
      <c r="K110" s="86" t="e">
        <f t="shared" si="17"/>
        <v>#N/A</v>
      </c>
      <c r="L110" s="87" t="e">
        <f t="shared" si="18"/>
        <v>#N/A</v>
      </c>
      <c r="M110" s="15" t="str">
        <f t="shared" si="20"/>
        <v/>
      </c>
      <c r="N110" s="36"/>
      <c r="O110" s="36"/>
      <c r="P110" s="36"/>
      <c r="Q110" s="36"/>
      <c r="R110" s="36"/>
      <c r="S110" s="36"/>
      <c r="T110" s="36"/>
      <c r="U110" s="36"/>
      <c r="V110" s="36"/>
      <c r="W110" s="36"/>
      <c r="X110" s="37"/>
      <c r="Y110" s="38" t="e">
        <f t="shared" si="21"/>
        <v>#N/A</v>
      </c>
      <c r="Z110" s="36"/>
      <c r="AA110" s="57"/>
      <c r="AB110" s="57"/>
      <c r="AC110" s="18"/>
      <c r="AD110" s="18"/>
      <c r="AE110" s="18"/>
      <c r="AF110" s="18"/>
      <c r="AG110" s="18"/>
      <c r="AH110" s="18"/>
      <c r="AI110" s="18"/>
      <c r="AJ110" s="18"/>
    </row>
    <row r="111" spans="1:36" ht="15.75" thickBot="1" x14ac:dyDescent="0.3">
      <c r="A111" s="15">
        <v>97</v>
      </c>
      <c r="B111" s="88"/>
      <c r="C111" s="149"/>
      <c r="D111" s="123">
        <v>1</v>
      </c>
      <c r="E111" s="86" t="e">
        <f t="shared" si="12"/>
        <v>#N/A</v>
      </c>
      <c r="F111" s="86" t="e">
        <f t="shared" si="13"/>
        <v>#N/A</v>
      </c>
      <c r="G111" s="86" t="e">
        <f t="shared" si="14"/>
        <v>#N/A</v>
      </c>
      <c r="H111" s="87" t="e">
        <f t="shared" si="15"/>
        <v>#N/A</v>
      </c>
      <c r="I111" s="86" t="e">
        <f t="shared" si="16"/>
        <v>#N/A</v>
      </c>
      <c r="J111" s="86" t="e">
        <f t="shared" si="19"/>
        <v>#N/A</v>
      </c>
      <c r="K111" s="86" t="e">
        <f t="shared" si="17"/>
        <v>#N/A</v>
      </c>
      <c r="L111" s="87" t="e">
        <f t="shared" si="18"/>
        <v>#N/A</v>
      </c>
      <c r="M111" s="15" t="str">
        <f t="shared" si="20"/>
        <v/>
      </c>
      <c r="N111" s="36"/>
      <c r="O111" s="36"/>
      <c r="P111" s="36"/>
      <c r="Q111" s="36"/>
      <c r="R111" s="36"/>
      <c r="S111" s="36"/>
      <c r="T111" s="36"/>
      <c r="U111" s="36"/>
      <c r="V111" s="36"/>
      <c r="W111" s="36"/>
      <c r="X111" s="37"/>
      <c r="Y111" s="38" t="e">
        <f t="shared" si="21"/>
        <v>#N/A</v>
      </c>
      <c r="Z111" s="36"/>
      <c r="AA111" s="57"/>
      <c r="AB111" s="57"/>
      <c r="AC111" s="18"/>
      <c r="AD111" s="18"/>
      <c r="AE111" s="18"/>
      <c r="AF111" s="18"/>
      <c r="AG111" s="18"/>
      <c r="AH111" s="18"/>
      <c r="AI111" s="18"/>
      <c r="AJ111" s="18"/>
    </row>
    <row r="112" spans="1:36" ht="15.75" thickBot="1" x14ac:dyDescent="0.3">
      <c r="A112" s="15">
        <v>98</v>
      </c>
      <c r="B112" s="88"/>
      <c r="C112" s="149"/>
      <c r="D112" s="123">
        <v>1</v>
      </c>
      <c r="E112" s="86" t="e">
        <f t="shared" si="12"/>
        <v>#N/A</v>
      </c>
      <c r="F112" s="86" t="e">
        <f t="shared" si="13"/>
        <v>#N/A</v>
      </c>
      <c r="G112" s="86" t="e">
        <f t="shared" si="14"/>
        <v>#N/A</v>
      </c>
      <c r="H112" s="87" t="e">
        <f t="shared" si="15"/>
        <v>#N/A</v>
      </c>
      <c r="I112" s="86" t="e">
        <f t="shared" si="16"/>
        <v>#N/A</v>
      </c>
      <c r="J112" s="86" t="e">
        <f t="shared" si="19"/>
        <v>#N/A</v>
      </c>
      <c r="K112" s="86" t="e">
        <f t="shared" si="17"/>
        <v>#N/A</v>
      </c>
      <c r="L112" s="87" t="e">
        <f t="shared" si="18"/>
        <v>#N/A</v>
      </c>
      <c r="M112" s="15" t="str">
        <f t="shared" si="20"/>
        <v/>
      </c>
      <c r="N112" s="36"/>
      <c r="O112" s="36"/>
      <c r="P112" s="36"/>
      <c r="Q112" s="36"/>
      <c r="R112" s="36"/>
      <c r="S112" s="36"/>
      <c r="T112" s="5"/>
      <c r="U112" s="5"/>
      <c r="V112" s="5"/>
      <c r="W112" s="5"/>
      <c r="X112" s="37"/>
      <c r="Y112" s="38" t="e">
        <f t="shared" si="21"/>
        <v>#N/A</v>
      </c>
      <c r="Z112" s="5"/>
      <c r="AA112" s="57"/>
      <c r="AB112" s="57"/>
    </row>
    <row r="113" spans="1:28" ht="15.75" thickBot="1" x14ac:dyDescent="0.3">
      <c r="A113" s="15">
        <v>99</v>
      </c>
      <c r="B113" s="88"/>
      <c r="C113" s="149"/>
      <c r="D113" s="123">
        <v>1</v>
      </c>
      <c r="E113" s="86" t="e">
        <f t="shared" si="12"/>
        <v>#N/A</v>
      </c>
      <c r="F113" s="86" t="e">
        <f t="shared" si="13"/>
        <v>#N/A</v>
      </c>
      <c r="G113" s="86" t="e">
        <f t="shared" si="14"/>
        <v>#N/A</v>
      </c>
      <c r="H113" s="87" t="e">
        <f t="shared" si="15"/>
        <v>#N/A</v>
      </c>
      <c r="I113" s="86" t="e">
        <f t="shared" si="16"/>
        <v>#N/A</v>
      </c>
      <c r="J113" s="86" t="e">
        <f t="shared" si="19"/>
        <v>#N/A</v>
      </c>
      <c r="K113" s="86" t="e">
        <f t="shared" si="17"/>
        <v>#N/A</v>
      </c>
      <c r="L113" s="87" t="e">
        <f t="shared" si="18"/>
        <v>#N/A</v>
      </c>
      <c r="M113" s="15" t="str">
        <f t="shared" si="20"/>
        <v/>
      </c>
      <c r="N113" s="36"/>
      <c r="O113" s="36"/>
      <c r="P113" s="36"/>
      <c r="Q113" s="36"/>
      <c r="R113" s="36"/>
      <c r="S113" s="36"/>
      <c r="T113" s="5"/>
      <c r="U113" s="5"/>
      <c r="V113" s="5"/>
      <c r="W113" s="5"/>
      <c r="X113" s="37"/>
      <c r="Y113" s="38" t="e">
        <f t="shared" si="21"/>
        <v>#N/A</v>
      </c>
      <c r="Z113" s="5"/>
      <c r="AA113" s="57"/>
      <c r="AB113" s="57"/>
    </row>
    <row r="114" spans="1:28" ht="15.75" thickBot="1" x14ac:dyDescent="0.3">
      <c r="A114" s="15">
        <v>100</v>
      </c>
      <c r="B114" s="88"/>
      <c r="C114" s="149"/>
      <c r="D114" s="123">
        <v>1</v>
      </c>
      <c r="E114" s="86" t="e">
        <f t="shared" si="12"/>
        <v>#N/A</v>
      </c>
      <c r="F114" s="86" t="e">
        <f t="shared" si="13"/>
        <v>#N/A</v>
      </c>
      <c r="G114" s="86" t="e">
        <f t="shared" si="14"/>
        <v>#N/A</v>
      </c>
      <c r="H114" s="87" t="e">
        <f t="shared" si="15"/>
        <v>#N/A</v>
      </c>
      <c r="I114" s="86" t="e">
        <f t="shared" si="16"/>
        <v>#N/A</v>
      </c>
      <c r="J114" s="86" t="e">
        <f t="shared" si="19"/>
        <v>#N/A</v>
      </c>
      <c r="K114" s="86" t="e">
        <f t="shared" si="17"/>
        <v>#N/A</v>
      </c>
      <c r="L114" s="87" t="e">
        <f t="shared" si="18"/>
        <v>#N/A</v>
      </c>
      <c r="M114" s="15" t="str">
        <f t="shared" si="20"/>
        <v/>
      </c>
      <c r="N114" s="36"/>
      <c r="O114" s="5"/>
      <c r="P114" s="5"/>
      <c r="Q114" s="5"/>
      <c r="R114" s="5"/>
      <c r="S114" s="5"/>
      <c r="T114" s="5"/>
      <c r="U114" s="5"/>
      <c r="V114" s="5"/>
      <c r="W114" s="5"/>
      <c r="X114" s="37"/>
      <c r="Y114" s="38" t="e">
        <f t="shared" si="21"/>
        <v>#N/A</v>
      </c>
      <c r="Z114" s="5"/>
      <c r="AA114" s="57"/>
      <c r="AB114" s="57"/>
    </row>
    <row r="115" spans="1:28" x14ac:dyDescent="0.25">
      <c r="A115" s="5"/>
      <c r="B115" s="5"/>
      <c r="C115" s="5"/>
      <c r="D115" s="5"/>
      <c r="E115" s="5"/>
      <c r="F115" s="5"/>
      <c r="G115" s="5"/>
      <c r="H115" s="5"/>
      <c r="I115" s="5"/>
      <c r="J115" s="5"/>
      <c r="K115" s="5"/>
      <c r="L115" s="5"/>
      <c r="M115" s="5"/>
      <c r="N115" s="36"/>
      <c r="O115" s="9"/>
      <c r="P115" s="9"/>
      <c r="Q115" s="9"/>
      <c r="R115" s="5"/>
      <c r="S115" s="5"/>
      <c r="T115" s="5"/>
      <c r="U115" s="5"/>
      <c r="V115" s="5"/>
      <c r="W115" s="5"/>
      <c r="X115" s="50"/>
      <c r="Y115" s="50"/>
      <c r="Z115" s="5"/>
    </row>
    <row r="116" spans="1:28" x14ac:dyDescent="0.25">
      <c r="N116" s="36"/>
      <c r="O116" s="9"/>
      <c r="P116" s="9"/>
      <c r="Q116" s="9"/>
      <c r="R116" s="5"/>
      <c r="S116" s="5"/>
    </row>
    <row r="117" spans="1:28" x14ac:dyDescent="0.25">
      <c r="N117" s="36"/>
      <c r="O117" s="5"/>
      <c r="P117" s="5"/>
      <c r="Q117" s="5"/>
      <c r="R117" s="5"/>
      <c r="S117" s="5"/>
    </row>
    <row r="118" spans="1:28" x14ac:dyDescent="0.25">
      <c r="N118" s="18"/>
    </row>
    <row r="119" spans="1:28" x14ac:dyDescent="0.25">
      <c r="N119" s="18"/>
    </row>
    <row r="120" spans="1:28" x14ac:dyDescent="0.25">
      <c r="N120" s="18"/>
    </row>
    <row r="121" spans="1:28" x14ac:dyDescent="0.25">
      <c r="N121" s="18"/>
    </row>
    <row r="122" spans="1:28" x14ac:dyDescent="0.25">
      <c r="N122" s="18"/>
    </row>
    <row r="123" spans="1:28" x14ac:dyDescent="0.25">
      <c r="N123" s="18"/>
    </row>
    <row r="124" spans="1:28" x14ac:dyDescent="0.25">
      <c r="N124" s="18"/>
    </row>
    <row r="125" spans="1:28" x14ac:dyDescent="0.25">
      <c r="N125" s="18"/>
    </row>
    <row r="126" spans="1:28" x14ac:dyDescent="0.25">
      <c r="N126" s="18"/>
    </row>
    <row r="127" spans="1:28" x14ac:dyDescent="0.25">
      <c r="N127" s="18"/>
    </row>
    <row r="128" spans="1:28"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7" spans="14:14" x14ac:dyDescent="0.25">
      <c r="N137" s="18"/>
    </row>
    <row r="138" spans="14:14" x14ac:dyDescent="0.25">
      <c r="N138" s="18"/>
    </row>
    <row r="140" spans="14:14" x14ac:dyDescent="0.25">
      <c r="N140" s="135"/>
    </row>
    <row r="141" spans="14:14" x14ac:dyDescent="0.25">
      <c r="N141" s="135"/>
    </row>
  </sheetData>
  <sheetProtection algorithmName="SHA-512" hashValue="aPz75RLxAgGgzl6ikYfJamWEXezCFgseVXszxy0KU/XOFhjjnRwOHugY3EY8uPnYGO8x4cBv0t/mMCvP/CoqQw==" saltValue="fnlTKVwpD3Qp2rdUGf+hfg==" spinCount="100000" sheet="1" scenarios="1" formatCells="0"/>
  <mergeCells count="12">
    <mergeCell ref="N61:O61"/>
    <mergeCell ref="O9:P9"/>
    <mergeCell ref="O10:P10"/>
    <mergeCell ref="O11:P11"/>
    <mergeCell ref="Q9:S9"/>
    <mergeCell ref="Q10:S10"/>
    <mergeCell ref="Q11:S11"/>
    <mergeCell ref="C7:D7"/>
    <mergeCell ref="C8:D8"/>
    <mergeCell ref="C11:D11"/>
    <mergeCell ref="E13:H13"/>
    <mergeCell ref="I13:L13"/>
  </mergeCells>
  <conditionalFormatting sqref="E16">
    <cfRule type="cellIs" dxfId="3589" priority="787" stopIfTrue="1" operator="greaterThan">
      <formula>$H$16</formula>
    </cfRule>
    <cfRule type="cellIs" dxfId="3588" priority="788" stopIfTrue="1" operator="lessThan">
      <formula>$G$16</formula>
    </cfRule>
  </conditionalFormatting>
  <conditionalFormatting sqref="E17">
    <cfRule type="cellIs" dxfId="3587" priority="785" stopIfTrue="1" operator="greaterThan">
      <formula>$H$17</formula>
    </cfRule>
    <cfRule type="cellIs" dxfId="3586" priority="786" stopIfTrue="1" operator="lessThan">
      <formula>$G$17</formula>
    </cfRule>
  </conditionalFormatting>
  <conditionalFormatting sqref="E19">
    <cfRule type="cellIs" dxfId="3585" priority="782" stopIfTrue="1" operator="greaterThan">
      <formula>$H$19</formula>
    </cfRule>
    <cfRule type="cellIs" dxfId="3584" priority="783" stopIfTrue="1" operator="lessThan">
      <formula>$G$19</formula>
    </cfRule>
  </conditionalFormatting>
  <conditionalFormatting sqref="E20">
    <cfRule type="cellIs" dxfId="3583" priority="780" stopIfTrue="1" operator="greaterThan">
      <formula>$H$20</formula>
    </cfRule>
    <cfRule type="cellIs" dxfId="3582" priority="781" stopIfTrue="1" operator="lessThan">
      <formula>$G$20</formula>
    </cfRule>
  </conditionalFormatting>
  <conditionalFormatting sqref="E21">
    <cfRule type="cellIs" dxfId="3581" priority="778" stopIfTrue="1" operator="greaterThan">
      <formula>$H$21</formula>
    </cfRule>
    <cfRule type="cellIs" dxfId="3580" priority="779" stopIfTrue="1" operator="lessThan">
      <formula>$G$21</formula>
    </cfRule>
  </conditionalFormatting>
  <conditionalFormatting sqref="E22">
    <cfRule type="cellIs" dxfId="3579" priority="776" stopIfTrue="1" operator="greaterThan">
      <formula>$H$22</formula>
    </cfRule>
    <cfRule type="cellIs" dxfId="3578" priority="777" stopIfTrue="1" operator="lessThan">
      <formula>$G$22</formula>
    </cfRule>
  </conditionalFormatting>
  <conditionalFormatting sqref="E18">
    <cfRule type="cellIs" dxfId="3577" priority="774" stopIfTrue="1" operator="greaterThan">
      <formula>$H$18</formula>
    </cfRule>
    <cfRule type="cellIs" dxfId="3576" priority="775" stopIfTrue="1" operator="lessThan">
      <formula>$G$18</formula>
    </cfRule>
  </conditionalFormatting>
  <conditionalFormatting sqref="E114">
    <cfRule type="cellIs" dxfId="3575" priority="772" stopIfTrue="1" operator="greaterThan">
      <formula>$H$114</formula>
    </cfRule>
    <cfRule type="cellIs" dxfId="3574" priority="773" stopIfTrue="1" operator="lessThan">
      <formula>$G$114</formula>
    </cfRule>
  </conditionalFormatting>
  <conditionalFormatting sqref="E113">
    <cfRule type="cellIs" dxfId="3573" priority="770" stopIfTrue="1" operator="greaterThan">
      <formula>$H$113</formula>
    </cfRule>
    <cfRule type="cellIs" dxfId="3572" priority="771" stopIfTrue="1" operator="lessThan">
      <formula>$G$113</formula>
    </cfRule>
  </conditionalFormatting>
  <conditionalFormatting sqref="E112">
    <cfRule type="cellIs" dxfId="3571" priority="768" stopIfTrue="1" operator="greaterThan">
      <formula>$H$112</formula>
    </cfRule>
    <cfRule type="cellIs" dxfId="3570" priority="769" stopIfTrue="1" operator="lessThan">
      <formula>$G$112</formula>
    </cfRule>
  </conditionalFormatting>
  <conditionalFormatting sqref="E111">
    <cfRule type="cellIs" dxfId="3569" priority="766" stopIfTrue="1" operator="greaterThan">
      <formula>$H$111</formula>
    </cfRule>
    <cfRule type="cellIs" dxfId="3568" priority="767" stopIfTrue="1" operator="lessThan">
      <formula>$G$111</formula>
    </cfRule>
  </conditionalFormatting>
  <conditionalFormatting sqref="E110">
    <cfRule type="cellIs" dxfId="3567" priority="764" stopIfTrue="1" operator="greaterThan">
      <formula>$H$110</formula>
    </cfRule>
    <cfRule type="cellIs" dxfId="3566" priority="765" stopIfTrue="1" operator="lessThan">
      <formula>$G$110</formula>
    </cfRule>
  </conditionalFormatting>
  <conditionalFormatting sqref="E109">
    <cfRule type="cellIs" dxfId="3565" priority="762" stopIfTrue="1" operator="greaterThan">
      <formula>$H$109</formula>
    </cfRule>
    <cfRule type="cellIs" dxfId="3564" priority="763" stopIfTrue="1" operator="lessThan">
      <formula>$G$109</formula>
    </cfRule>
  </conditionalFormatting>
  <conditionalFormatting sqref="E108">
    <cfRule type="cellIs" dxfId="3563" priority="760" stopIfTrue="1" operator="greaterThan">
      <formula>$H$108</formula>
    </cfRule>
    <cfRule type="cellIs" dxfId="3562" priority="761" stopIfTrue="1" operator="lessThan">
      <formula>$G$108</formula>
    </cfRule>
  </conditionalFormatting>
  <conditionalFormatting sqref="E107">
    <cfRule type="cellIs" dxfId="3561" priority="758" stopIfTrue="1" operator="greaterThan">
      <formula>$H$107</formula>
    </cfRule>
    <cfRule type="cellIs" dxfId="3560" priority="759" stopIfTrue="1" operator="lessThan">
      <formula>$G$107</formula>
    </cfRule>
  </conditionalFormatting>
  <conditionalFormatting sqref="E106">
    <cfRule type="cellIs" dxfId="3559" priority="756" stopIfTrue="1" operator="greaterThan">
      <formula>$H$106</formula>
    </cfRule>
    <cfRule type="cellIs" dxfId="3558" priority="757" stopIfTrue="1" operator="lessThan">
      <formula>$G$106</formula>
    </cfRule>
  </conditionalFormatting>
  <conditionalFormatting sqref="E105">
    <cfRule type="cellIs" dxfId="3557" priority="754" stopIfTrue="1" operator="greaterThan">
      <formula>$H$105</formula>
    </cfRule>
    <cfRule type="cellIs" dxfId="3556" priority="755" stopIfTrue="1" operator="lessThan">
      <formula>$G$105</formula>
    </cfRule>
  </conditionalFormatting>
  <conditionalFormatting sqref="E104">
    <cfRule type="cellIs" dxfId="3555" priority="752" stopIfTrue="1" operator="greaterThan">
      <formula>$H$104</formula>
    </cfRule>
    <cfRule type="cellIs" dxfId="3554" priority="753" stopIfTrue="1" operator="lessThan">
      <formula>$G$104</formula>
    </cfRule>
  </conditionalFormatting>
  <conditionalFormatting sqref="E103">
    <cfRule type="cellIs" dxfId="3553" priority="750" stopIfTrue="1" operator="greaterThan">
      <formula>$H$103</formula>
    </cfRule>
    <cfRule type="cellIs" dxfId="3552" priority="751" stopIfTrue="1" operator="lessThan">
      <formula>$G$103</formula>
    </cfRule>
  </conditionalFormatting>
  <conditionalFormatting sqref="E102">
    <cfRule type="cellIs" dxfId="3551" priority="748" stopIfTrue="1" operator="greaterThan">
      <formula>$H$102</formula>
    </cfRule>
    <cfRule type="cellIs" dxfId="3550" priority="749" stopIfTrue="1" operator="lessThan">
      <formula>$G$102</formula>
    </cfRule>
  </conditionalFormatting>
  <conditionalFormatting sqref="E101">
    <cfRule type="cellIs" dxfId="3549" priority="746" stopIfTrue="1" operator="greaterThan">
      <formula>$H$101</formula>
    </cfRule>
    <cfRule type="cellIs" dxfId="3548" priority="747" stopIfTrue="1" operator="lessThan">
      <formula>$G$101</formula>
    </cfRule>
  </conditionalFormatting>
  <conditionalFormatting sqref="E100">
    <cfRule type="cellIs" dxfId="3547" priority="744" stopIfTrue="1" operator="greaterThan">
      <formula>$H$100</formula>
    </cfRule>
    <cfRule type="cellIs" dxfId="3546" priority="745" stopIfTrue="1" operator="lessThan">
      <formula>$G$100</formula>
    </cfRule>
  </conditionalFormatting>
  <conditionalFormatting sqref="E99">
    <cfRule type="cellIs" dxfId="3545" priority="742" stopIfTrue="1" operator="greaterThan">
      <formula>$H$99</formula>
    </cfRule>
    <cfRule type="cellIs" dxfId="3544" priority="743" stopIfTrue="1" operator="lessThan">
      <formula>$G$99</formula>
    </cfRule>
  </conditionalFormatting>
  <conditionalFormatting sqref="E98">
    <cfRule type="cellIs" dxfId="3543" priority="740" stopIfTrue="1" operator="greaterThan">
      <formula>$H$98</formula>
    </cfRule>
    <cfRule type="cellIs" dxfId="3542" priority="741" stopIfTrue="1" operator="lessThan">
      <formula>$G$98</formula>
    </cfRule>
  </conditionalFormatting>
  <conditionalFormatting sqref="E97">
    <cfRule type="cellIs" dxfId="3541" priority="738" stopIfTrue="1" operator="greaterThan">
      <formula>$H$97</formula>
    </cfRule>
    <cfRule type="cellIs" dxfId="3540" priority="739" stopIfTrue="1" operator="lessThan">
      <formula>$G$97</formula>
    </cfRule>
  </conditionalFormatting>
  <conditionalFormatting sqref="E96">
    <cfRule type="cellIs" dxfId="3539" priority="736" stopIfTrue="1" operator="greaterThan">
      <formula>$H$96</formula>
    </cfRule>
    <cfRule type="cellIs" dxfId="3538" priority="737" stopIfTrue="1" operator="lessThan">
      <formula>$G$96</formula>
    </cfRule>
  </conditionalFormatting>
  <conditionalFormatting sqref="E95">
    <cfRule type="cellIs" dxfId="3537" priority="734" stopIfTrue="1" operator="greaterThan">
      <formula>$H$95</formula>
    </cfRule>
    <cfRule type="cellIs" dxfId="3536" priority="735" stopIfTrue="1" operator="lessThan">
      <formula>$G$95</formula>
    </cfRule>
  </conditionalFormatting>
  <conditionalFormatting sqref="E94">
    <cfRule type="cellIs" dxfId="3535" priority="732" stopIfTrue="1" operator="greaterThan">
      <formula>$H$94</formula>
    </cfRule>
    <cfRule type="cellIs" dxfId="3534" priority="733" stopIfTrue="1" operator="lessThan">
      <formula>$G$94</formula>
    </cfRule>
  </conditionalFormatting>
  <conditionalFormatting sqref="E93">
    <cfRule type="cellIs" dxfId="3533" priority="730" stopIfTrue="1" operator="greaterThan">
      <formula>$H$93</formula>
    </cfRule>
    <cfRule type="cellIs" dxfId="3532" priority="731" stopIfTrue="1" operator="lessThan">
      <formula>$G$93</formula>
    </cfRule>
  </conditionalFormatting>
  <conditionalFormatting sqref="E92">
    <cfRule type="cellIs" dxfId="3531" priority="728" stopIfTrue="1" operator="greaterThan">
      <formula>$H$92</formula>
    </cfRule>
    <cfRule type="cellIs" dxfId="3530" priority="729" stopIfTrue="1" operator="lessThan">
      <formula>$G$92</formula>
    </cfRule>
  </conditionalFormatting>
  <conditionalFormatting sqref="E91">
    <cfRule type="cellIs" dxfId="3529" priority="726" stopIfTrue="1" operator="greaterThan">
      <formula>$H$91</formula>
    </cfRule>
    <cfRule type="cellIs" dxfId="3528" priority="727" stopIfTrue="1" operator="lessThan">
      <formula>$G$91</formula>
    </cfRule>
  </conditionalFormatting>
  <conditionalFormatting sqref="E90">
    <cfRule type="cellIs" dxfId="3527" priority="724" stopIfTrue="1" operator="greaterThan">
      <formula>$H$90</formula>
    </cfRule>
    <cfRule type="cellIs" dxfId="3526" priority="725" stopIfTrue="1" operator="lessThan">
      <formula>$G$90</formula>
    </cfRule>
  </conditionalFormatting>
  <conditionalFormatting sqref="E89">
    <cfRule type="cellIs" dxfId="3525" priority="722" stopIfTrue="1" operator="greaterThan">
      <formula>$H$89</formula>
    </cfRule>
    <cfRule type="cellIs" dxfId="3524" priority="723" stopIfTrue="1" operator="lessThan">
      <formula>$G$89</formula>
    </cfRule>
  </conditionalFormatting>
  <conditionalFormatting sqref="E88">
    <cfRule type="cellIs" dxfId="3523" priority="720" stopIfTrue="1" operator="greaterThan">
      <formula>$H$88</formula>
    </cfRule>
    <cfRule type="cellIs" dxfId="3522" priority="721" stopIfTrue="1" operator="lessThan">
      <formula>$G$88</formula>
    </cfRule>
  </conditionalFormatting>
  <conditionalFormatting sqref="E87">
    <cfRule type="cellIs" dxfId="3521" priority="718" stopIfTrue="1" operator="greaterThan">
      <formula>$H$87</formula>
    </cfRule>
    <cfRule type="cellIs" dxfId="3520" priority="719" stopIfTrue="1" operator="lessThan">
      <formula>$G$87</formula>
    </cfRule>
  </conditionalFormatting>
  <conditionalFormatting sqref="E86">
    <cfRule type="cellIs" dxfId="3519" priority="716" stopIfTrue="1" operator="greaterThan">
      <formula>$H$86</formula>
    </cfRule>
    <cfRule type="cellIs" dxfId="3518" priority="717" stopIfTrue="1" operator="lessThan">
      <formula>$G$86</formula>
    </cfRule>
  </conditionalFormatting>
  <conditionalFormatting sqref="E85">
    <cfRule type="cellIs" dxfId="3517" priority="714" stopIfTrue="1" operator="greaterThan">
      <formula>$H$85</formula>
    </cfRule>
    <cfRule type="cellIs" dxfId="3516" priority="715" stopIfTrue="1" operator="lessThan">
      <formula>$G$85</formula>
    </cfRule>
  </conditionalFormatting>
  <conditionalFormatting sqref="E84">
    <cfRule type="cellIs" dxfId="3515" priority="712" stopIfTrue="1" operator="greaterThan">
      <formula>$H$84</formula>
    </cfRule>
    <cfRule type="cellIs" dxfId="3514" priority="713" stopIfTrue="1" operator="lessThan">
      <formula>$G$84</formula>
    </cfRule>
  </conditionalFormatting>
  <conditionalFormatting sqref="E83">
    <cfRule type="cellIs" dxfId="3513" priority="710" stopIfTrue="1" operator="greaterThan">
      <formula>$H$83</formula>
    </cfRule>
    <cfRule type="cellIs" dxfId="3512" priority="711" stopIfTrue="1" operator="lessThan">
      <formula>$G$83</formula>
    </cfRule>
  </conditionalFormatting>
  <conditionalFormatting sqref="E82">
    <cfRule type="cellIs" dxfId="3511" priority="708" stopIfTrue="1" operator="greaterThan">
      <formula>$H$82</formula>
    </cfRule>
    <cfRule type="cellIs" dxfId="3510" priority="709" stopIfTrue="1" operator="lessThan">
      <formula>$G$82</formula>
    </cfRule>
  </conditionalFormatting>
  <conditionalFormatting sqref="E81">
    <cfRule type="cellIs" dxfId="3509" priority="706" stopIfTrue="1" operator="greaterThan">
      <formula>$H$81</formula>
    </cfRule>
    <cfRule type="cellIs" dxfId="3508" priority="707" stopIfTrue="1" operator="lessThan">
      <formula>$G$81</formula>
    </cfRule>
  </conditionalFormatting>
  <conditionalFormatting sqref="E80">
    <cfRule type="cellIs" dxfId="3507" priority="704" stopIfTrue="1" operator="greaterThan">
      <formula>$H$80</formula>
    </cfRule>
    <cfRule type="cellIs" dxfId="3506" priority="705" stopIfTrue="1" operator="lessThan">
      <formula>$G$80</formula>
    </cfRule>
  </conditionalFormatting>
  <conditionalFormatting sqref="E79">
    <cfRule type="cellIs" dxfId="3505" priority="702" stopIfTrue="1" operator="greaterThan">
      <formula>$H$79</formula>
    </cfRule>
    <cfRule type="cellIs" dxfId="3504" priority="703" stopIfTrue="1" operator="lessThan">
      <formula>$G$79</formula>
    </cfRule>
  </conditionalFormatting>
  <conditionalFormatting sqref="E78">
    <cfRule type="cellIs" dxfId="3503" priority="700" stopIfTrue="1" operator="greaterThan">
      <formula>$H$78</formula>
    </cfRule>
    <cfRule type="cellIs" dxfId="3502" priority="701" stopIfTrue="1" operator="lessThan">
      <formula>$G$78</formula>
    </cfRule>
  </conditionalFormatting>
  <conditionalFormatting sqref="E77">
    <cfRule type="cellIs" dxfId="3501" priority="697" stopIfTrue="1" operator="greaterThan">
      <formula>$H$77</formula>
    </cfRule>
    <cfRule type="cellIs" dxfId="3500" priority="698" stopIfTrue="1" operator="lessThan">
      <formula>$G$77</formula>
    </cfRule>
  </conditionalFormatting>
  <conditionalFormatting sqref="E76">
    <cfRule type="cellIs" dxfId="3499" priority="695" stopIfTrue="1" operator="greaterThan">
      <formula>$H$76</formula>
    </cfRule>
    <cfRule type="cellIs" dxfId="3498" priority="696" stopIfTrue="1" operator="lessThan">
      <formula>$G$76</formula>
    </cfRule>
  </conditionalFormatting>
  <conditionalFormatting sqref="E23">
    <cfRule type="cellIs" dxfId="3497" priority="693" stopIfTrue="1" operator="greaterThan">
      <formula>$H$23</formula>
    </cfRule>
    <cfRule type="cellIs" dxfId="3496" priority="694" stopIfTrue="1" operator="lessThan">
      <formula>$G$23</formula>
    </cfRule>
  </conditionalFormatting>
  <conditionalFormatting sqref="E24">
    <cfRule type="cellIs" dxfId="3495" priority="691" stopIfTrue="1" operator="greaterThan">
      <formula>$H$24</formula>
    </cfRule>
    <cfRule type="cellIs" dxfId="3494" priority="692" stopIfTrue="1" operator="lessThan">
      <formula>$G$24</formula>
    </cfRule>
  </conditionalFormatting>
  <conditionalFormatting sqref="E25">
    <cfRule type="cellIs" dxfId="3493" priority="689" stopIfTrue="1" operator="greaterThan">
      <formula>$H$25</formula>
    </cfRule>
    <cfRule type="cellIs" dxfId="3492" priority="690" stopIfTrue="1" operator="lessThan">
      <formula>$G$25</formula>
    </cfRule>
  </conditionalFormatting>
  <conditionalFormatting sqref="E26">
    <cfRule type="cellIs" dxfId="3491" priority="687" stopIfTrue="1" operator="greaterThan">
      <formula>$H$26</formula>
    </cfRule>
    <cfRule type="cellIs" dxfId="3490" priority="688" stopIfTrue="1" operator="lessThan">
      <formula>$G$26</formula>
    </cfRule>
  </conditionalFormatting>
  <conditionalFormatting sqref="E27">
    <cfRule type="cellIs" dxfId="3489" priority="685" stopIfTrue="1" operator="greaterThan">
      <formula>$H$27</formula>
    </cfRule>
    <cfRule type="cellIs" dxfId="3488" priority="686" stopIfTrue="1" operator="lessThan">
      <formula>$G$27</formula>
    </cfRule>
  </conditionalFormatting>
  <conditionalFormatting sqref="E28">
    <cfRule type="cellIs" dxfId="3487" priority="683" stopIfTrue="1" operator="greaterThan">
      <formula>$H$28</formula>
    </cfRule>
    <cfRule type="cellIs" dxfId="3486" priority="684" stopIfTrue="1" operator="lessThan">
      <formula>$G$28</formula>
    </cfRule>
  </conditionalFormatting>
  <conditionalFormatting sqref="E29">
    <cfRule type="cellIs" dxfId="3485" priority="681" stopIfTrue="1" operator="greaterThan">
      <formula>$H$29</formula>
    </cfRule>
    <cfRule type="cellIs" dxfId="3484" priority="682" stopIfTrue="1" operator="lessThan">
      <formula>$G$29</formula>
    </cfRule>
  </conditionalFormatting>
  <conditionalFormatting sqref="E31">
    <cfRule type="cellIs" dxfId="3483" priority="679" stopIfTrue="1" operator="greaterThan">
      <formula>$H$31</formula>
    </cfRule>
    <cfRule type="cellIs" dxfId="3482" priority="680" stopIfTrue="1" operator="lessThan">
      <formula>$G$31</formula>
    </cfRule>
  </conditionalFormatting>
  <conditionalFormatting sqref="E30">
    <cfRule type="cellIs" dxfId="3481" priority="677" stopIfTrue="1" operator="greaterThan">
      <formula>$H$30</formula>
    </cfRule>
    <cfRule type="cellIs" dxfId="3480" priority="678" stopIfTrue="1" operator="lessThan">
      <formula>$G$30</formula>
    </cfRule>
  </conditionalFormatting>
  <conditionalFormatting sqref="E32">
    <cfRule type="cellIs" dxfId="3479" priority="675" stopIfTrue="1" operator="greaterThan">
      <formula>$H$32</formula>
    </cfRule>
    <cfRule type="cellIs" dxfId="3478" priority="676" stopIfTrue="1" operator="lessThan">
      <formula>$G$32</formula>
    </cfRule>
  </conditionalFormatting>
  <conditionalFormatting sqref="E33">
    <cfRule type="cellIs" dxfId="3477" priority="673" stopIfTrue="1" operator="greaterThan">
      <formula>$H$33</formula>
    </cfRule>
    <cfRule type="cellIs" dxfId="3476" priority="674" stopIfTrue="1" operator="lessThan">
      <formula>$G$33</formula>
    </cfRule>
  </conditionalFormatting>
  <conditionalFormatting sqref="E35">
    <cfRule type="cellIs" dxfId="3475" priority="671" stopIfTrue="1" operator="greaterThan">
      <formula>$H$35</formula>
    </cfRule>
    <cfRule type="cellIs" dxfId="3474" priority="672" stopIfTrue="1" operator="lessThan">
      <formula>$G$35</formula>
    </cfRule>
  </conditionalFormatting>
  <conditionalFormatting sqref="E34">
    <cfRule type="cellIs" dxfId="3473" priority="669" stopIfTrue="1" operator="greaterThan">
      <formula>$H$34</formula>
    </cfRule>
    <cfRule type="cellIs" dxfId="3472" priority="670" stopIfTrue="1" operator="lessThan">
      <formula>$G$34</formula>
    </cfRule>
  </conditionalFormatting>
  <conditionalFormatting sqref="E75">
    <cfRule type="cellIs" dxfId="3471" priority="662" stopIfTrue="1" operator="greaterThan">
      <formula>$H$75</formula>
    </cfRule>
    <cfRule type="cellIs" dxfId="3470" priority="663" stopIfTrue="1" operator="lessThan">
      <formula>$G$75</formula>
    </cfRule>
  </conditionalFormatting>
  <conditionalFormatting sqref="E74">
    <cfRule type="cellIs" dxfId="3469" priority="660" stopIfTrue="1" operator="greaterThan">
      <formula>$H$74</formula>
    </cfRule>
    <cfRule type="cellIs" dxfId="3468" priority="661" stopIfTrue="1" operator="lessThan">
      <formula>$G$74</formula>
    </cfRule>
  </conditionalFormatting>
  <conditionalFormatting sqref="E73">
    <cfRule type="cellIs" dxfId="3467" priority="658" stopIfTrue="1" operator="greaterThan">
      <formula>$H$73</formula>
    </cfRule>
    <cfRule type="cellIs" dxfId="3466" priority="659" stopIfTrue="1" operator="lessThan">
      <formula>$G$73</formula>
    </cfRule>
  </conditionalFormatting>
  <conditionalFormatting sqref="E72">
    <cfRule type="cellIs" dxfId="3465" priority="656" stopIfTrue="1" operator="greaterThan">
      <formula>$H$72</formula>
    </cfRule>
    <cfRule type="cellIs" dxfId="3464" priority="657" stopIfTrue="1" operator="lessThan">
      <formula>$G$72</formula>
    </cfRule>
  </conditionalFormatting>
  <conditionalFormatting sqref="E71">
    <cfRule type="cellIs" dxfId="3463" priority="654" stopIfTrue="1" operator="greaterThan">
      <formula>$H$71</formula>
    </cfRule>
    <cfRule type="cellIs" dxfId="3462" priority="655" stopIfTrue="1" operator="lessThan">
      <formula>$G$71</formula>
    </cfRule>
  </conditionalFormatting>
  <conditionalFormatting sqref="E70">
    <cfRule type="cellIs" dxfId="3461" priority="652" stopIfTrue="1" operator="greaterThan">
      <formula>$H$70</formula>
    </cfRule>
    <cfRule type="cellIs" dxfId="3460" priority="653" stopIfTrue="1" operator="lessThan">
      <formula>$G$70</formula>
    </cfRule>
  </conditionalFormatting>
  <conditionalFormatting sqref="E69">
    <cfRule type="cellIs" dxfId="3459" priority="650" stopIfTrue="1" operator="greaterThan">
      <formula>$H$69</formula>
    </cfRule>
    <cfRule type="cellIs" dxfId="3458" priority="651" stopIfTrue="1" operator="lessThan">
      <formula>$G$69</formula>
    </cfRule>
  </conditionalFormatting>
  <conditionalFormatting sqref="E68">
    <cfRule type="cellIs" dxfId="3457" priority="648" stopIfTrue="1" operator="greaterThan">
      <formula>$H$68</formula>
    </cfRule>
    <cfRule type="cellIs" dxfId="3456" priority="649" stopIfTrue="1" operator="lessThan">
      <formula>$G$68</formula>
    </cfRule>
  </conditionalFormatting>
  <conditionalFormatting sqref="E67">
    <cfRule type="cellIs" dxfId="3455" priority="646" stopIfTrue="1" operator="greaterThan">
      <formula>$H$67</formula>
    </cfRule>
    <cfRule type="cellIs" dxfId="3454" priority="647" stopIfTrue="1" operator="lessThan">
      <formula>$G$67</formula>
    </cfRule>
  </conditionalFormatting>
  <conditionalFormatting sqref="E66">
    <cfRule type="cellIs" dxfId="3453" priority="644" stopIfTrue="1" operator="greaterThan">
      <formula>$H$66</formula>
    </cfRule>
    <cfRule type="cellIs" dxfId="3452" priority="645" stopIfTrue="1" operator="lessThan">
      <formula>$G$66</formula>
    </cfRule>
  </conditionalFormatting>
  <conditionalFormatting sqref="E65">
    <cfRule type="cellIs" dxfId="3451" priority="642" stopIfTrue="1" operator="greaterThan">
      <formula>$H$65</formula>
    </cfRule>
    <cfRule type="cellIs" dxfId="3450" priority="643" stopIfTrue="1" operator="lessThan">
      <formula>$G$65</formula>
    </cfRule>
  </conditionalFormatting>
  <conditionalFormatting sqref="E64">
    <cfRule type="cellIs" dxfId="3449" priority="640" stopIfTrue="1" operator="greaterThan">
      <formula>$H$64</formula>
    </cfRule>
    <cfRule type="cellIs" dxfId="3448" priority="641" stopIfTrue="1" operator="lessThan">
      <formula>$G$64</formula>
    </cfRule>
  </conditionalFormatting>
  <conditionalFormatting sqref="E63">
    <cfRule type="cellIs" dxfId="3447" priority="638" stopIfTrue="1" operator="greaterThan">
      <formula>$H$63</formula>
    </cfRule>
    <cfRule type="cellIs" dxfId="3446" priority="639" stopIfTrue="1" operator="lessThan">
      <formula>$G$63</formula>
    </cfRule>
  </conditionalFormatting>
  <conditionalFormatting sqref="E62">
    <cfRule type="cellIs" dxfId="3445" priority="636" stopIfTrue="1" operator="greaterThan">
      <formula>$H$62</formula>
    </cfRule>
    <cfRule type="cellIs" dxfId="3444" priority="637" stopIfTrue="1" operator="lessThan">
      <formula>$G$62</formula>
    </cfRule>
  </conditionalFormatting>
  <conditionalFormatting sqref="E61">
    <cfRule type="cellIs" dxfId="3443" priority="634" stopIfTrue="1" operator="greaterThan">
      <formula>$H$61</formula>
    </cfRule>
    <cfRule type="cellIs" dxfId="3442" priority="635" stopIfTrue="1" operator="lessThan">
      <formula>$G$61</formula>
    </cfRule>
  </conditionalFormatting>
  <conditionalFormatting sqref="E60">
    <cfRule type="cellIs" dxfId="3441" priority="632" stopIfTrue="1" operator="greaterThan">
      <formula>$H$60</formula>
    </cfRule>
    <cfRule type="cellIs" dxfId="3440" priority="633" stopIfTrue="1" operator="lessThan">
      <formula>$G$60</formula>
    </cfRule>
  </conditionalFormatting>
  <conditionalFormatting sqref="E59">
    <cfRule type="cellIs" dxfId="3439" priority="630" stopIfTrue="1" operator="greaterThan">
      <formula>$H$59</formula>
    </cfRule>
    <cfRule type="cellIs" dxfId="3438" priority="631" stopIfTrue="1" operator="lessThan">
      <formula>$G$59</formula>
    </cfRule>
  </conditionalFormatting>
  <conditionalFormatting sqref="E58">
    <cfRule type="cellIs" dxfId="3437" priority="628" stopIfTrue="1" operator="greaterThan">
      <formula>$H$58</formula>
    </cfRule>
    <cfRule type="cellIs" dxfId="3436" priority="629" stopIfTrue="1" operator="lessThan">
      <formula>$G$58</formula>
    </cfRule>
  </conditionalFormatting>
  <conditionalFormatting sqref="E57">
    <cfRule type="cellIs" dxfId="3435" priority="626" stopIfTrue="1" operator="greaterThan">
      <formula>$H$57</formula>
    </cfRule>
    <cfRule type="cellIs" dxfId="3434" priority="627" stopIfTrue="1" operator="lessThan">
      <formula>$G$57</formula>
    </cfRule>
  </conditionalFormatting>
  <conditionalFormatting sqref="E56">
    <cfRule type="cellIs" dxfId="3433" priority="624" stopIfTrue="1" operator="greaterThan">
      <formula>$H$56</formula>
    </cfRule>
    <cfRule type="cellIs" dxfId="3432" priority="625" stopIfTrue="1" operator="lessThan">
      <formula>$G$56</formula>
    </cfRule>
  </conditionalFormatting>
  <conditionalFormatting sqref="E55">
    <cfRule type="cellIs" dxfId="3431" priority="622" stopIfTrue="1" operator="greaterThan">
      <formula>$H$55</formula>
    </cfRule>
    <cfRule type="cellIs" dxfId="3430" priority="623" stopIfTrue="1" operator="lessThan">
      <formula>$G$55</formula>
    </cfRule>
  </conditionalFormatting>
  <conditionalFormatting sqref="E54">
    <cfRule type="cellIs" dxfId="3429" priority="620" stopIfTrue="1" operator="greaterThan">
      <formula>$H$54</formula>
    </cfRule>
    <cfRule type="cellIs" dxfId="3428" priority="621" stopIfTrue="1" operator="lessThan">
      <formula>$G$54</formula>
    </cfRule>
  </conditionalFormatting>
  <conditionalFormatting sqref="E53">
    <cfRule type="cellIs" dxfId="3427" priority="618" stopIfTrue="1" operator="greaterThan">
      <formula>$H$53</formula>
    </cfRule>
    <cfRule type="cellIs" dxfId="3426" priority="619" stopIfTrue="1" operator="lessThan">
      <formula>$G$53</formula>
    </cfRule>
  </conditionalFormatting>
  <conditionalFormatting sqref="E52">
    <cfRule type="cellIs" dxfId="3425" priority="616" stopIfTrue="1" operator="greaterThan">
      <formula>$H$52</formula>
    </cfRule>
    <cfRule type="cellIs" dxfId="3424" priority="617" stopIfTrue="1" operator="lessThan">
      <formula>$G$52</formula>
    </cfRule>
  </conditionalFormatting>
  <conditionalFormatting sqref="E51">
    <cfRule type="cellIs" dxfId="3423" priority="614" stopIfTrue="1" operator="greaterThan">
      <formula>$H$51</formula>
    </cfRule>
    <cfRule type="cellIs" dxfId="3422" priority="615" stopIfTrue="1" operator="lessThan">
      <formula>$G$51</formula>
    </cfRule>
  </conditionalFormatting>
  <conditionalFormatting sqref="E50">
    <cfRule type="cellIs" dxfId="3421" priority="612" stopIfTrue="1" operator="greaterThan">
      <formula>$H$50</formula>
    </cfRule>
    <cfRule type="cellIs" dxfId="3420" priority="613" stopIfTrue="1" operator="lessThan">
      <formula>$G$50</formula>
    </cfRule>
  </conditionalFormatting>
  <conditionalFormatting sqref="E49">
    <cfRule type="cellIs" dxfId="3419" priority="610" stopIfTrue="1" operator="greaterThan">
      <formula>$H$49</formula>
    </cfRule>
    <cfRule type="cellIs" dxfId="3418" priority="611" stopIfTrue="1" operator="lessThan">
      <formula>$G$49</formula>
    </cfRule>
  </conditionalFormatting>
  <conditionalFormatting sqref="E48">
    <cfRule type="cellIs" dxfId="3417" priority="608" stopIfTrue="1" operator="greaterThan">
      <formula>$H$48</formula>
    </cfRule>
    <cfRule type="cellIs" dxfId="3416" priority="609" stopIfTrue="1" operator="lessThan">
      <formula>$G$48</formula>
    </cfRule>
  </conditionalFormatting>
  <conditionalFormatting sqref="E47">
    <cfRule type="cellIs" dxfId="3415" priority="606" stopIfTrue="1" operator="greaterThan">
      <formula>$H$47</formula>
    </cfRule>
    <cfRule type="cellIs" dxfId="3414" priority="607" stopIfTrue="1" operator="lessThan">
      <formula>$G$47</formula>
    </cfRule>
  </conditionalFormatting>
  <conditionalFormatting sqref="E46">
    <cfRule type="cellIs" dxfId="3413" priority="604" stopIfTrue="1" operator="greaterThan">
      <formula>$H$46</formula>
    </cfRule>
    <cfRule type="cellIs" dxfId="3412" priority="605" stopIfTrue="1" operator="lessThan">
      <formula>$G$46</formula>
    </cfRule>
  </conditionalFormatting>
  <conditionalFormatting sqref="E45">
    <cfRule type="cellIs" dxfId="3411" priority="602" stopIfTrue="1" operator="greaterThan">
      <formula>$H$45</formula>
    </cfRule>
    <cfRule type="cellIs" dxfId="3410" priority="603" stopIfTrue="1" operator="lessThan">
      <formula>$G$45</formula>
    </cfRule>
  </conditionalFormatting>
  <conditionalFormatting sqref="E44">
    <cfRule type="cellIs" dxfId="3409" priority="600" stopIfTrue="1" operator="greaterThan">
      <formula>$H$44</formula>
    </cfRule>
    <cfRule type="cellIs" dxfId="3408" priority="601" stopIfTrue="1" operator="lessThan">
      <formula>$G$44</formula>
    </cfRule>
  </conditionalFormatting>
  <conditionalFormatting sqref="E43">
    <cfRule type="cellIs" dxfId="3407" priority="598" stopIfTrue="1" operator="greaterThan">
      <formula>$H$43</formula>
    </cfRule>
    <cfRule type="cellIs" dxfId="3406" priority="599" stopIfTrue="1" operator="lessThan">
      <formula>$G$43</formula>
    </cfRule>
  </conditionalFormatting>
  <conditionalFormatting sqref="E42">
    <cfRule type="cellIs" dxfId="3405" priority="596" stopIfTrue="1" operator="greaterThan">
      <formula>$H$42</formula>
    </cfRule>
    <cfRule type="cellIs" dxfId="3404" priority="597" stopIfTrue="1" operator="lessThan">
      <formula>$G$42</formula>
    </cfRule>
  </conditionalFormatting>
  <conditionalFormatting sqref="E41">
    <cfRule type="cellIs" dxfId="3403" priority="594" stopIfTrue="1" operator="greaterThan">
      <formula>$H$41</formula>
    </cfRule>
    <cfRule type="cellIs" dxfId="3402" priority="595" stopIfTrue="1" operator="lessThan">
      <formula>$G$41</formula>
    </cfRule>
  </conditionalFormatting>
  <conditionalFormatting sqref="E40">
    <cfRule type="cellIs" dxfId="3401" priority="592" stopIfTrue="1" operator="greaterThan">
      <formula>$H$40</formula>
    </cfRule>
    <cfRule type="cellIs" dxfId="3400" priority="593" stopIfTrue="1" operator="lessThan">
      <formula>$G$40</formula>
    </cfRule>
  </conditionalFormatting>
  <conditionalFormatting sqref="E39">
    <cfRule type="cellIs" dxfId="3399" priority="590" stopIfTrue="1" operator="greaterThan">
      <formula>$H$39</formula>
    </cfRule>
    <cfRule type="cellIs" dxfId="3398" priority="591" stopIfTrue="1" operator="lessThan">
      <formula>$G$39</formula>
    </cfRule>
  </conditionalFormatting>
  <conditionalFormatting sqref="E38">
    <cfRule type="cellIs" dxfId="3397" priority="588" stopIfTrue="1" operator="greaterThan">
      <formula>$H$38</formula>
    </cfRule>
    <cfRule type="cellIs" dxfId="3396" priority="589" stopIfTrue="1" operator="lessThan">
      <formula>$G$38</formula>
    </cfRule>
  </conditionalFormatting>
  <conditionalFormatting sqref="E37">
    <cfRule type="cellIs" dxfId="3395" priority="586" stopIfTrue="1" operator="greaterThan">
      <formula>$H$37</formula>
    </cfRule>
    <cfRule type="cellIs" dxfId="3394" priority="587" stopIfTrue="1" operator="lessThan">
      <formula>$G$37</formula>
    </cfRule>
  </conditionalFormatting>
  <conditionalFormatting sqref="E36">
    <cfRule type="cellIs" dxfId="3393" priority="584" stopIfTrue="1" operator="greaterThan">
      <formula>$H$36</formula>
    </cfRule>
    <cfRule type="cellIs" dxfId="3392" priority="585" stopIfTrue="1" operator="lessThan">
      <formula>$G$36</formula>
    </cfRule>
  </conditionalFormatting>
  <conditionalFormatting sqref="E15">
    <cfRule type="cellIs" dxfId="3391" priority="493" operator="lessThan">
      <formula>$G$15</formula>
    </cfRule>
    <cfRule type="cellIs" dxfId="3390" priority="494" operator="greaterThan">
      <formula>$H$15</formula>
    </cfRule>
  </conditionalFormatting>
  <conditionalFormatting sqref="I19">
    <cfRule type="cellIs" dxfId="3389" priority="197" stopIfTrue="1" operator="lessThan">
      <formula>$K19</formula>
    </cfRule>
    <cfRule type="cellIs" dxfId="3388" priority="198" stopIfTrue="1" operator="greaterThan">
      <formula>$L19</formula>
    </cfRule>
  </conditionalFormatting>
  <conditionalFormatting sqref="I20">
    <cfRule type="cellIs" dxfId="3387" priority="195" stopIfTrue="1" operator="lessThan">
      <formula>$K20</formula>
    </cfRule>
    <cfRule type="cellIs" dxfId="3386" priority="196" stopIfTrue="1" operator="greaterThan">
      <formula>$L20</formula>
    </cfRule>
  </conditionalFormatting>
  <conditionalFormatting sqref="I21">
    <cfRule type="cellIs" dxfId="3385" priority="193" stopIfTrue="1" operator="lessThan">
      <formula>$K21</formula>
    </cfRule>
    <cfRule type="cellIs" dxfId="3384" priority="194" stopIfTrue="1" operator="greaterThan">
      <formula>$L21</formula>
    </cfRule>
  </conditionalFormatting>
  <conditionalFormatting sqref="I22">
    <cfRule type="cellIs" dxfId="3383" priority="191" stopIfTrue="1" operator="lessThan">
      <formula>$K22</formula>
    </cfRule>
    <cfRule type="cellIs" dxfId="3382" priority="192" stopIfTrue="1" operator="greaterThan">
      <formula>$L22</formula>
    </cfRule>
  </conditionalFormatting>
  <conditionalFormatting sqref="I23">
    <cfRule type="cellIs" dxfId="3381" priority="189" stopIfTrue="1" operator="lessThan">
      <formula>$K23</formula>
    </cfRule>
    <cfRule type="cellIs" dxfId="3380" priority="190" stopIfTrue="1" operator="greaterThan">
      <formula>$L23</formula>
    </cfRule>
  </conditionalFormatting>
  <conditionalFormatting sqref="I24">
    <cfRule type="cellIs" dxfId="3379" priority="187" stopIfTrue="1" operator="lessThan">
      <formula>$K24</formula>
    </cfRule>
    <cfRule type="cellIs" dxfId="3378" priority="188" stopIfTrue="1" operator="greaterThan">
      <formula>$L24</formula>
    </cfRule>
  </conditionalFormatting>
  <conditionalFormatting sqref="I25">
    <cfRule type="cellIs" dxfId="3377" priority="185" stopIfTrue="1" operator="lessThan">
      <formula>$K25</formula>
    </cfRule>
    <cfRule type="cellIs" dxfId="3376" priority="186" stopIfTrue="1" operator="greaterThan">
      <formula>$L25</formula>
    </cfRule>
  </conditionalFormatting>
  <conditionalFormatting sqref="I26">
    <cfRule type="cellIs" dxfId="3375" priority="183" stopIfTrue="1" operator="lessThan">
      <formula>$K26</formula>
    </cfRule>
    <cfRule type="cellIs" dxfId="3374" priority="184" stopIfTrue="1" operator="greaterThan">
      <formula>$L26</formula>
    </cfRule>
  </conditionalFormatting>
  <conditionalFormatting sqref="I27">
    <cfRule type="cellIs" dxfId="3373" priority="181" stopIfTrue="1" operator="lessThan">
      <formula>$K27</formula>
    </cfRule>
    <cfRule type="cellIs" dxfId="3372" priority="182" stopIfTrue="1" operator="greaterThan">
      <formula>$L27</formula>
    </cfRule>
  </conditionalFormatting>
  <conditionalFormatting sqref="I28">
    <cfRule type="cellIs" dxfId="3371" priority="179" stopIfTrue="1" operator="lessThan">
      <formula>$K28</formula>
    </cfRule>
    <cfRule type="cellIs" dxfId="3370" priority="180" stopIfTrue="1" operator="greaterThan">
      <formula>$L28</formula>
    </cfRule>
  </conditionalFormatting>
  <conditionalFormatting sqref="I29">
    <cfRule type="cellIs" dxfId="3369" priority="177" stopIfTrue="1" operator="lessThan">
      <formula>$K29</formula>
    </cfRule>
    <cfRule type="cellIs" dxfId="3368" priority="178" stopIfTrue="1" operator="greaterThan">
      <formula>$L29</formula>
    </cfRule>
  </conditionalFormatting>
  <conditionalFormatting sqref="I30">
    <cfRule type="cellIs" dxfId="3367" priority="175" stopIfTrue="1" operator="lessThan">
      <formula>$K30</formula>
    </cfRule>
    <cfRule type="cellIs" dxfId="3366" priority="176" stopIfTrue="1" operator="greaterThan">
      <formula>$L30</formula>
    </cfRule>
  </conditionalFormatting>
  <conditionalFormatting sqref="I31">
    <cfRule type="cellIs" dxfId="3365" priority="173" stopIfTrue="1" operator="lessThan">
      <formula>$K31</formula>
    </cfRule>
    <cfRule type="cellIs" dxfId="3364" priority="174" stopIfTrue="1" operator="greaterThan">
      <formula>$L31</formula>
    </cfRule>
  </conditionalFormatting>
  <conditionalFormatting sqref="I32">
    <cfRule type="cellIs" dxfId="3363" priority="171" stopIfTrue="1" operator="lessThan">
      <formula>$K32</formula>
    </cfRule>
    <cfRule type="cellIs" dxfId="3362" priority="172" stopIfTrue="1" operator="greaterThan">
      <formula>$L32</formula>
    </cfRule>
  </conditionalFormatting>
  <conditionalFormatting sqref="I33">
    <cfRule type="cellIs" dxfId="3361" priority="169" stopIfTrue="1" operator="lessThan">
      <formula>$K33</formula>
    </cfRule>
    <cfRule type="cellIs" dxfId="3360" priority="170" stopIfTrue="1" operator="greaterThan">
      <formula>$L33</formula>
    </cfRule>
  </conditionalFormatting>
  <conditionalFormatting sqref="I34">
    <cfRule type="cellIs" dxfId="3359" priority="167" stopIfTrue="1" operator="lessThan">
      <formula>$K34</formula>
    </cfRule>
    <cfRule type="cellIs" dxfId="3358" priority="168" stopIfTrue="1" operator="greaterThan">
      <formula>$L34</formula>
    </cfRule>
  </conditionalFormatting>
  <conditionalFormatting sqref="I35">
    <cfRule type="cellIs" dxfId="3357" priority="165" stopIfTrue="1" operator="lessThan">
      <formula>$K35</formula>
    </cfRule>
    <cfRule type="cellIs" dxfId="3356" priority="166" stopIfTrue="1" operator="greaterThan">
      <formula>$L35</formula>
    </cfRule>
  </conditionalFormatting>
  <conditionalFormatting sqref="I36">
    <cfRule type="cellIs" dxfId="3355" priority="163" stopIfTrue="1" operator="lessThan">
      <formula>$K36</formula>
    </cfRule>
    <cfRule type="cellIs" dxfId="3354" priority="164" stopIfTrue="1" operator="greaterThan">
      <formula>$L36</formula>
    </cfRule>
  </conditionalFormatting>
  <conditionalFormatting sqref="I37">
    <cfRule type="cellIs" dxfId="3353" priority="161" stopIfTrue="1" operator="lessThan">
      <formula>$K37</formula>
    </cfRule>
    <cfRule type="cellIs" dxfId="3352" priority="162" stopIfTrue="1" operator="greaterThan">
      <formula>$L37</formula>
    </cfRule>
  </conditionalFormatting>
  <conditionalFormatting sqref="I38">
    <cfRule type="cellIs" dxfId="3351" priority="159" stopIfTrue="1" operator="lessThan">
      <formula>$K38</formula>
    </cfRule>
    <cfRule type="cellIs" dxfId="3350" priority="160" stopIfTrue="1" operator="greaterThan">
      <formula>$L38</formula>
    </cfRule>
  </conditionalFormatting>
  <conditionalFormatting sqref="I39">
    <cfRule type="cellIs" dxfId="3349" priority="157" stopIfTrue="1" operator="lessThan">
      <formula>$K39</formula>
    </cfRule>
    <cfRule type="cellIs" dxfId="3348" priority="158" stopIfTrue="1" operator="greaterThan">
      <formula>$L39</formula>
    </cfRule>
  </conditionalFormatting>
  <conditionalFormatting sqref="I40">
    <cfRule type="cellIs" dxfId="3347" priority="155" stopIfTrue="1" operator="lessThan">
      <formula>$K40</formula>
    </cfRule>
    <cfRule type="cellIs" dxfId="3346" priority="156" stopIfTrue="1" operator="greaterThan">
      <formula>$L40</formula>
    </cfRule>
  </conditionalFormatting>
  <conditionalFormatting sqref="I41">
    <cfRule type="cellIs" dxfId="3345" priority="153" stopIfTrue="1" operator="lessThan">
      <formula>$K41</formula>
    </cfRule>
    <cfRule type="cellIs" dxfId="3344" priority="154" stopIfTrue="1" operator="greaterThan">
      <formula>$L41</formula>
    </cfRule>
  </conditionalFormatting>
  <conditionalFormatting sqref="I42">
    <cfRule type="cellIs" dxfId="3343" priority="151" stopIfTrue="1" operator="lessThan">
      <formula>$K42</formula>
    </cfRule>
    <cfRule type="cellIs" dxfId="3342" priority="152" stopIfTrue="1" operator="greaterThan">
      <formula>$L42</formula>
    </cfRule>
  </conditionalFormatting>
  <conditionalFormatting sqref="I43">
    <cfRule type="cellIs" dxfId="3341" priority="149" stopIfTrue="1" operator="lessThan">
      <formula>$K43</formula>
    </cfRule>
    <cfRule type="cellIs" dxfId="3340" priority="150" stopIfTrue="1" operator="greaterThan">
      <formula>$L43</formula>
    </cfRule>
  </conditionalFormatting>
  <conditionalFormatting sqref="I44">
    <cfRule type="cellIs" dxfId="3339" priority="147" stopIfTrue="1" operator="lessThan">
      <formula>$K44</formula>
    </cfRule>
    <cfRule type="cellIs" dxfId="3338" priority="148" stopIfTrue="1" operator="greaterThan">
      <formula>$L44</formula>
    </cfRule>
  </conditionalFormatting>
  <conditionalFormatting sqref="I45">
    <cfRule type="cellIs" dxfId="3337" priority="145" stopIfTrue="1" operator="lessThan">
      <formula>$K45</formula>
    </cfRule>
    <cfRule type="cellIs" dxfId="3336" priority="146" stopIfTrue="1" operator="greaterThan">
      <formula>$L45</formula>
    </cfRule>
  </conditionalFormatting>
  <conditionalFormatting sqref="I46">
    <cfRule type="cellIs" dxfId="3335" priority="143" stopIfTrue="1" operator="lessThan">
      <formula>$K46</formula>
    </cfRule>
    <cfRule type="cellIs" dxfId="3334" priority="144" stopIfTrue="1" operator="greaterThan">
      <formula>$L46</formula>
    </cfRule>
  </conditionalFormatting>
  <conditionalFormatting sqref="I47">
    <cfRule type="cellIs" dxfId="3333" priority="141" stopIfTrue="1" operator="lessThan">
      <formula>$K47</formula>
    </cfRule>
    <cfRule type="cellIs" dxfId="3332" priority="142" stopIfTrue="1" operator="greaterThan">
      <formula>$L47</formula>
    </cfRule>
  </conditionalFormatting>
  <conditionalFormatting sqref="I48">
    <cfRule type="cellIs" dxfId="3331" priority="139" stopIfTrue="1" operator="lessThan">
      <formula>$K48</formula>
    </cfRule>
    <cfRule type="cellIs" dxfId="3330" priority="140" stopIfTrue="1" operator="greaterThan">
      <formula>$L48</formula>
    </cfRule>
  </conditionalFormatting>
  <conditionalFormatting sqref="I49">
    <cfRule type="cellIs" dxfId="3329" priority="137" stopIfTrue="1" operator="lessThan">
      <formula>$K49</formula>
    </cfRule>
    <cfRule type="cellIs" dxfId="3328" priority="138" stopIfTrue="1" operator="greaterThan">
      <formula>$L49</formula>
    </cfRule>
  </conditionalFormatting>
  <conditionalFormatting sqref="I50">
    <cfRule type="cellIs" dxfId="3327" priority="135" stopIfTrue="1" operator="lessThan">
      <formula>$K50</formula>
    </cfRule>
    <cfRule type="cellIs" dxfId="3326" priority="136" stopIfTrue="1" operator="greaterThan">
      <formula>$L50</formula>
    </cfRule>
  </conditionalFormatting>
  <conditionalFormatting sqref="I51">
    <cfRule type="cellIs" dxfId="3325" priority="133" stopIfTrue="1" operator="lessThan">
      <formula>$K51</formula>
    </cfRule>
    <cfRule type="cellIs" dxfId="3324" priority="134" stopIfTrue="1" operator="greaterThan">
      <formula>$L51</formula>
    </cfRule>
  </conditionalFormatting>
  <conditionalFormatting sqref="I52">
    <cfRule type="cellIs" dxfId="3323" priority="131" stopIfTrue="1" operator="lessThan">
      <formula>$K52</formula>
    </cfRule>
    <cfRule type="cellIs" dxfId="3322" priority="132" stopIfTrue="1" operator="greaterThan">
      <formula>$L52</formula>
    </cfRule>
  </conditionalFormatting>
  <conditionalFormatting sqref="I53">
    <cfRule type="cellIs" dxfId="3321" priority="129" stopIfTrue="1" operator="lessThan">
      <formula>$K53</formula>
    </cfRule>
    <cfRule type="cellIs" dxfId="3320" priority="130" stopIfTrue="1" operator="greaterThan">
      <formula>$L53</formula>
    </cfRule>
  </conditionalFormatting>
  <conditionalFormatting sqref="I54">
    <cfRule type="cellIs" dxfId="3319" priority="127" stopIfTrue="1" operator="lessThan">
      <formula>$K54</formula>
    </cfRule>
    <cfRule type="cellIs" dxfId="3318" priority="128" stopIfTrue="1" operator="greaterThan">
      <formula>$L54</formula>
    </cfRule>
  </conditionalFormatting>
  <conditionalFormatting sqref="I55">
    <cfRule type="cellIs" dxfId="3317" priority="125" stopIfTrue="1" operator="lessThan">
      <formula>$K55</formula>
    </cfRule>
    <cfRule type="cellIs" dxfId="3316" priority="126" stopIfTrue="1" operator="greaterThan">
      <formula>$L55</formula>
    </cfRule>
  </conditionalFormatting>
  <conditionalFormatting sqref="I56">
    <cfRule type="cellIs" dxfId="3315" priority="123" stopIfTrue="1" operator="lessThan">
      <formula>$K56</formula>
    </cfRule>
    <cfRule type="cellIs" dxfId="3314" priority="124" stopIfTrue="1" operator="greaterThan">
      <formula>$L56</formula>
    </cfRule>
  </conditionalFormatting>
  <conditionalFormatting sqref="I57">
    <cfRule type="cellIs" dxfId="3313" priority="121" stopIfTrue="1" operator="lessThan">
      <formula>$K57</formula>
    </cfRule>
    <cfRule type="cellIs" dxfId="3312" priority="122" stopIfTrue="1" operator="greaterThan">
      <formula>$L57</formula>
    </cfRule>
  </conditionalFormatting>
  <conditionalFormatting sqref="I58">
    <cfRule type="cellIs" dxfId="3311" priority="119" stopIfTrue="1" operator="lessThan">
      <formula>$K58</formula>
    </cfRule>
    <cfRule type="cellIs" dxfId="3310" priority="120" stopIfTrue="1" operator="greaterThan">
      <formula>$L58</formula>
    </cfRule>
  </conditionalFormatting>
  <conditionalFormatting sqref="I59">
    <cfRule type="cellIs" dxfId="3309" priority="117" stopIfTrue="1" operator="lessThan">
      <formula>$K59</formula>
    </cfRule>
    <cfRule type="cellIs" dxfId="3308" priority="118" stopIfTrue="1" operator="greaterThan">
      <formula>$L59</formula>
    </cfRule>
  </conditionalFormatting>
  <conditionalFormatting sqref="I60">
    <cfRule type="cellIs" dxfId="3307" priority="115" stopIfTrue="1" operator="lessThan">
      <formula>$K60</formula>
    </cfRule>
    <cfRule type="cellIs" dxfId="3306" priority="116" stopIfTrue="1" operator="greaterThan">
      <formula>$L60</formula>
    </cfRule>
  </conditionalFormatting>
  <conditionalFormatting sqref="I61">
    <cfRule type="cellIs" dxfId="3305" priority="113" stopIfTrue="1" operator="lessThan">
      <formula>$K61</formula>
    </cfRule>
    <cfRule type="cellIs" dxfId="3304" priority="114" stopIfTrue="1" operator="greaterThan">
      <formula>$L61</formula>
    </cfRule>
  </conditionalFormatting>
  <conditionalFormatting sqref="I62">
    <cfRule type="cellIs" dxfId="3303" priority="111" stopIfTrue="1" operator="lessThan">
      <formula>$K62</formula>
    </cfRule>
    <cfRule type="cellIs" dxfId="3302" priority="112" stopIfTrue="1" operator="greaterThan">
      <formula>$L62</formula>
    </cfRule>
  </conditionalFormatting>
  <conditionalFormatting sqref="I63">
    <cfRule type="cellIs" dxfId="3301" priority="109" stopIfTrue="1" operator="lessThan">
      <formula>$K63</formula>
    </cfRule>
    <cfRule type="cellIs" dxfId="3300" priority="110" stopIfTrue="1" operator="greaterThan">
      <formula>$L63</formula>
    </cfRule>
  </conditionalFormatting>
  <conditionalFormatting sqref="I64">
    <cfRule type="cellIs" dxfId="3299" priority="107" stopIfTrue="1" operator="lessThan">
      <formula>$K64</formula>
    </cfRule>
    <cfRule type="cellIs" dxfId="3298" priority="108" stopIfTrue="1" operator="greaterThan">
      <formula>$L64</formula>
    </cfRule>
  </conditionalFormatting>
  <conditionalFormatting sqref="I65">
    <cfRule type="cellIs" dxfId="3297" priority="105" stopIfTrue="1" operator="lessThan">
      <formula>$K65</formula>
    </cfRule>
    <cfRule type="cellIs" dxfId="3296" priority="106" stopIfTrue="1" operator="greaterThan">
      <formula>$L65</formula>
    </cfRule>
  </conditionalFormatting>
  <conditionalFormatting sqref="I66">
    <cfRule type="cellIs" dxfId="3295" priority="103" stopIfTrue="1" operator="lessThan">
      <formula>$K66</formula>
    </cfRule>
    <cfRule type="cellIs" dxfId="3294" priority="104" stopIfTrue="1" operator="greaterThan">
      <formula>$L66</formula>
    </cfRule>
  </conditionalFormatting>
  <conditionalFormatting sqref="I67">
    <cfRule type="cellIs" dxfId="3293" priority="101" stopIfTrue="1" operator="lessThan">
      <formula>$K67</formula>
    </cfRule>
    <cfRule type="cellIs" dxfId="3292" priority="102" stopIfTrue="1" operator="greaterThan">
      <formula>$L67</formula>
    </cfRule>
  </conditionalFormatting>
  <conditionalFormatting sqref="I68">
    <cfRule type="cellIs" dxfId="3291" priority="99" stopIfTrue="1" operator="lessThan">
      <formula>$K68</formula>
    </cfRule>
    <cfRule type="cellIs" dxfId="3290" priority="100" stopIfTrue="1" operator="greaterThan">
      <formula>$L68</formula>
    </cfRule>
  </conditionalFormatting>
  <conditionalFormatting sqref="I69">
    <cfRule type="cellIs" dxfId="3289" priority="97" stopIfTrue="1" operator="lessThan">
      <formula>$K69</formula>
    </cfRule>
    <cfRule type="cellIs" dxfId="3288" priority="98" stopIfTrue="1" operator="greaterThan">
      <formula>$L69</formula>
    </cfRule>
  </conditionalFormatting>
  <conditionalFormatting sqref="I70">
    <cfRule type="cellIs" dxfId="3287" priority="95" stopIfTrue="1" operator="lessThan">
      <formula>$K70</formula>
    </cfRule>
    <cfRule type="cellIs" dxfId="3286" priority="96" stopIfTrue="1" operator="greaterThan">
      <formula>$L70</formula>
    </cfRule>
  </conditionalFormatting>
  <conditionalFormatting sqref="I71">
    <cfRule type="cellIs" dxfId="3285" priority="93" stopIfTrue="1" operator="lessThan">
      <formula>$K71</formula>
    </cfRule>
    <cfRule type="cellIs" dxfId="3284" priority="94" stopIfTrue="1" operator="greaterThan">
      <formula>$L71</formula>
    </cfRule>
  </conditionalFormatting>
  <conditionalFormatting sqref="I72">
    <cfRule type="cellIs" dxfId="3283" priority="91" stopIfTrue="1" operator="lessThan">
      <formula>$K72</formula>
    </cfRule>
    <cfRule type="cellIs" dxfId="3282" priority="92" stopIfTrue="1" operator="greaterThan">
      <formula>$L72</formula>
    </cfRule>
  </conditionalFormatting>
  <conditionalFormatting sqref="I73">
    <cfRule type="cellIs" dxfId="3281" priority="89" stopIfTrue="1" operator="lessThan">
      <formula>$K73</formula>
    </cfRule>
    <cfRule type="cellIs" dxfId="3280" priority="90" stopIfTrue="1" operator="greaterThan">
      <formula>$L73</formula>
    </cfRule>
  </conditionalFormatting>
  <conditionalFormatting sqref="I74">
    <cfRule type="cellIs" dxfId="3279" priority="87" stopIfTrue="1" operator="lessThan">
      <formula>$K74</formula>
    </cfRule>
    <cfRule type="cellIs" dxfId="3278" priority="88" stopIfTrue="1" operator="greaterThan">
      <formula>$L74</formula>
    </cfRule>
  </conditionalFormatting>
  <conditionalFormatting sqref="I75">
    <cfRule type="cellIs" dxfId="3277" priority="85" stopIfTrue="1" operator="lessThan">
      <formula>$K75</formula>
    </cfRule>
    <cfRule type="cellIs" dxfId="3276" priority="86" stopIfTrue="1" operator="greaterThan">
      <formula>$L75</formula>
    </cfRule>
  </conditionalFormatting>
  <conditionalFormatting sqref="I76">
    <cfRule type="cellIs" dxfId="3275" priority="83" stopIfTrue="1" operator="lessThan">
      <formula>$K76</formula>
    </cfRule>
    <cfRule type="cellIs" dxfId="3274" priority="84" stopIfTrue="1" operator="greaterThan">
      <formula>$L76</formula>
    </cfRule>
  </conditionalFormatting>
  <conditionalFormatting sqref="I77">
    <cfRule type="cellIs" dxfId="3273" priority="81" stopIfTrue="1" operator="lessThan">
      <formula>$K77</formula>
    </cfRule>
    <cfRule type="cellIs" dxfId="3272" priority="82" stopIfTrue="1" operator="greaterThan">
      <formula>$L77</formula>
    </cfRule>
  </conditionalFormatting>
  <conditionalFormatting sqref="I78">
    <cfRule type="cellIs" dxfId="3271" priority="79" stopIfTrue="1" operator="lessThan">
      <formula>$K78</formula>
    </cfRule>
    <cfRule type="cellIs" dxfId="3270" priority="80" stopIfTrue="1" operator="greaterThan">
      <formula>$L78</formula>
    </cfRule>
  </conditionalFormatting>
  <conditionalFormatting sqref="I79">
    <cfRule type="cellIs" dxfId="3269" priority="77" stopIfTrue="1" operator="lessThan">
      <formula>$K79</formula>
    </cfRule>
    <cfRule type="cellIs" dxfId="3268" priority="78" stopIfTrue="1" operator="greaterThan">
      <formula>$L79</formula>
    </cfRule>
  </conditionalFormatting>
  <conditionalFormatting sqref="I80">
    <cfRule type="cellIs" dxfId="3267" priority="75" stopIfTrue="1" operator="lessThan">
      <formula>$K80</formula>
    </cfRule>
    <cfRule type="cellIs" dxfId="3266" priority="76" stopIfTrue="1" operator="greaterThan">
      <formula>$L80</formula>
    </cfRule>
  </conditionalFormatting>
  <conditionalFormatting sqref="I81">
    <cfRule type="cellIs" dxfId="3265" priority="73" stopIfTrue="1" operator="lessThan">
      <formula>$K81</formula>
    </cfRule>
    <cfRule type="cellIs" dxfId="3264" priority="74" stopIfTrue="1" operator="greaterThan">
      <formula>$L81</formula>
    </cfRule>
  </conditionalFormatting>
  <conditionalFormatting sqref="I82">
    <cfRule type="cellIs" dxfId="3263" priority="71" stopIfTrue="1" operator="lessThan">
      <formula>$K82</formula>
    </cfRule>
    <cfRule type="cellIs" dxfId="3262" priority="72" stopIfTrue="1" operator="greaterThan">
      <formula>$L82</formula>
    </cfRule>
  </conditionalFormatting>
  <conditionalFormatting sqref="I83">
    <cfRule type="cellIs" dxfId="3261" priority="69" stopIfTrue="1" operator="lessThan">
      <formula>$K83</formula>
    </cfRule>
    <cfRule type="cellIs" dxfId="3260" priority="70" stopIfTrue="1" operator="greaterThan">
      <formula>$L83</formula>
    </cfRule>
  </conditionalFormatting>
  <conditionalFormatting sqref="I84">
    <cfRule type="cellIs" dxfId="3259" priority="67" stopIfTrue="1" operator="lessThan">
      <formula>$K84</formula>
    </cfRule>
    <cfRule type="cellIs" dxfId="3258" priority="68" stopIfTrue="1" operator="greaterThan">
      <formula>$L84</formula>
    </cfRule>
  </conditionalFormatting>
  <conditionalFormatting sqref="I85">
    <cfRule type="cellIs" dxfId="3257" priority="65" stopIfTrue="1" operator="lessThan">
      <formula>$K85</formula>
    </cfRule>
    <cfRule type="cellIs" dxfId="3256" priority="66" stopIfTrue="1" operator="greaterThan">
      <formula>$L85</formula>
    </cfRule>
  </conditionalFormatting>
  <conditionalFormatting sqref="I86">
    <cfRule type="cellIs" dxfId="3255" priority="63" stopIfTrue="1" operator="lessThan">
      <formula>$K86</formula>
    </cfRule>
    <cfRule type="cellIs" dxfId="3254" priority="64" stopIfTrue="1" operator="greaterThan">
      <formula>$L86</formula>
    </cfRule>
  </conditionalFormatting>
  <conditionalFormatting sqref="I87">
    <cfRule type="cellIs" dxfId="3253" priority="61" stopIfTrue="1" operator="lessThan">
      <formula>$K87</formula>
    </cfRule>
    <cfRule type="cellIs" dxfId="3252" priority="62" stopIfTrue="1" operator="greaterThan">
      <formula>$L87</formula>
    </cfRule>
  </conditionalFormatting>
  <conditionalFormatting sqref="I88">
    <cfRule type="cellIs" dxfId="3251" priority="59" stopIfTrue="1" operator="lessThan">
      <formula>$K88</formula>
    </cfRule>
    <cfRule type="cellIs" dxfId="3250" priority="60" stopIfTrue="1" operator="greaterThan">
      <formula>$L88</formula>
    </cfRule>
  </conditionalFormatting>
  <conditionalFormatting sqref="I89">
    <cfRule type="cellIs" dxfId="3249" priority="57" stopIfTrue="1" operator="lessThan">
      <formula>$K89</formula>
    </cfRule>
    <cfRule type="cellIs" dxfId="3248" priority="58" stopIfTrue="1" operator="greaterThan">
      <formula>$L89</formula>
    </cfRule>
  </conditionalFormatting>
  <conditionalFormatting sqref="I90">
    <cfRule type="cellIs" dxfId="3247" priority="55" stopIfTrue="1" operator="lessThan">
      <formula>$K90</formula>
    </cfRule>
    <cfRule type="cellIs" dxfId="3246" priority="56" stopIfTrue="1" operator="greaterThan">
      <formula>$L90</formula>
    </cfRule>
  </conditionalFormatting>
  <conditionalFormatting sqref="I91">
    <cfRule type="cellIs" dxfId="3245" priority="53" stopIfTrue="1" operator="lessThan">
      <formula>$K91</formula>
    </cfRule>
    <cfRule type="cellIs" dxfId="3244" priority="54" stopIfTrue="1" operator="greaterThan">
      <formula>$L91</formula>
    </cfRule>
  </conditionalFormatting>
  <conditionalFormatting sqref="I92">
    <cfRule type="cellIs" dxfId="3243" priority="51" stopIfTrue="1" operator="lessThan">
      <formula>$K92</formula>
    </cfRule>
    <cfRule type="cellIs" dxfId="3242" priority="52" stopIfTrue="1" operator="greaterThan">
      <formula>$L92</formula>
    </cfRule>
  </conditionalFormatting>
  <conditionalFormatting sqref="I93">
    <cfRule type="cellIs" dxfId="3241" priority="49" stopIfTrue="1" operator="lessThan">
      <formula>$K93</formula>
    </cfRule>
    <cfRule type="cellIs" dxfId="3240" priority="50" stopIfTrue="1" operator="greaterThan">
      <formula>$L93</formula>
    </cfRule>
  </conditionalFormatting>
  <conditionalFormatting sqref="I94">
    <cfRule type="cellIs" dxfId="3239" priority="47" stopIfTrue="1" operator="lessThan">
      <formula>$K94</formula>
    </cfRule>
    <cfRule type="cellIs" dxfId="3238" priority="48" stopIfTrue="1" operator="greaterThan">
      <formula>$L94</formula>
    </cfRule>
  </conditionalFormatting>
  <conditionalFormatting sqref="I95">
    <cfRule type="cellIs" dxfId="3237" priority="45" stopIfTrue="1" operator="lessThan">
      <formula>$K95</formula>
    </cfRule>
    <cfRule type="cellIs" dxfId="3236" priority="46" stopIfTrue="1" operator="greaterThan">
      <formula>$L95</formula>
    </cfRule>
  </conditionalFormatting>
  <conditionalFormatting sqref="I96">
    <cfRule type="cellIs" dxfId="3235" priority="43" stopIfTrue="1" operator="lessThan">
      <formula>$K96</formula>
    </cfRule>
    <cfRule type="cellIs" dxfId="3234" priority="44" stopIfTrue="1" operator="greaterThan">
      <formula>$L96</formula>
    </cfRule>
  </conditionalFormatting>
  <conditionalFormatting sqref="I97">
    <cfRule type="cellIs" dxfId="3233" priority="41" stopIfTrue="1" operator="lessThan">
      <formula>$K97</formula>
    </cfRule>
    <cfRule type="cellIs" dxfId="3232" priority="42" stopIfTrue="1" operator="greaterThan">
      <formula>$L97</formula>
    </cfRule>
  </conditionalFormatting>
  <conditionalFormatting sqref="I98">
    <cfRule type="cellIs" dxfId="3231" priority="39" stopIfTrue="1" operator="lessThan">
      <formula>$K98</formula>
    </cfRule>
    <cfRule type="cellIs" dxfId="3230" priority="40" stopIfTrue="1" operator="greaterThan">
      <formula>$L98</formula>
    </cfRule>
  </conditionalFormatting>
  <conditionalFormatting sqref="I99">
    <cfRule type="cellIs" dxfId="3229" priority="37" stopIfTrue="1" operator="lessThan">
      <formula>$K99</formula>
    </cfRule>
    <cfRule type="cellIs" dxfId="3228" priority="38" stopIfTrue="1" operator="greaterThan">
      <formula>$L99</formula>
    </cfRule>
  </conditionalFormatting>
  <conditionalFormatting sqref="I100">
    <cfRule type="cellIs" dxfId="3227" priority="35" stopIfTrue="1" operator="lessThan">
      <formula>$K100</formula>
    </cfRule>
    <cfRule type="cellIs" dxfId="3226" priority="36" stopIfTrue="1" operator="greaterThan">
      <formula>$L100</formula>
    </cfRule>
  </conditionalFormatting>
  <conditionalFormatting sqref="I101">
    <cfRule type="cellIs" dxfId="3225" priority="33" stopIfTrue="1" operator="lessThan">
      <formula>$K101</formula>
    </cfRule>
    <cfRule type="cellIs" dxfId="3224" priority="34" stopIfTrue="1" operator="greaterThan">
      <formula>$L101</formula>
    </cfRule>
  </conditionalFormatting>
  <conditionalFormatting sqref="I102">
    <cfRule type="cellIs" dxfId="3223" priority="31" stopIfTrue="1" operator="lessThan">
      <formula>$K102</formula>
    </cfRule>
    <cfRule type="cellIs" dxfId="3222" priority="32" stopIfTrue="1" operator="greaterThan">
      <formula>$L102</formula>
    </cfRule>
  </conditionalFormatting>
  <conditionalFormatting sqref="I103">
    <cfRule type="cellIs" dxfId="3221" priority="29" stopIfTrue="1" operator="lessThan">
      <formula>$K103</formula>
    </cfRule>
    <cfRule type="cellIs" dxfId="3220" priority="30" stopIfTrue="1" operator="greaterThan">
      <formula>$L103</formula>
    </cfRule>
  </conditionalFormatting>
  <conditionalFormatting sqref="I104">
    <cfRule type="cellIs" dxfId="3219" priority="27" stopIfTrue="1" operator="lessThan">
      <formula>$K104</formula>
    </cfRule>
    <cfRule type="cellIs" dxfId="3218" priority="28" stopIfTrue="1" operator="greaterThan">
      <formula>$L104</formula>
    </cfRule>
  </conditionalFormatting>
  <conditionalFormatting sqref="I105">
    <cfRule type="cellIs" dxfId="3217" priority="25" stopIfTrue="1" operator="lessThan">
      <formula>$K105</formula>
    </cfRule>
    <cfRule type="cellIs" dxfId="3216" priority="26" stopIfTrue="1" operator="greaterThan">
      <formula>$L105</formula>
    </cfRule>
  </conditionalFormatting>
  <conditionalFormatting sqref="I106">
    <cfRule type="cellIs" dxfId="3215" priority="23" stopIfTrue="1" operator="lessThan">
      <formula>$K106</formula>
    </cfRule>
    <cfRule type="cellIs" dxfId="3214" priority="24" stopIfTrue="1" operator="greaterThan">
      <formula>$L106</formula>
    </cfRule>
  </conditionalFormatting>
  <conditionalFormatting sqref="I107">
    <cfRule type="cellIs" dxfId="3213" priority="21" stopIfTrue="1" operator="lessThan">
      <formula>$K107</formula>
    </cfRule>
    <cfRule type="cellIs" dxfId="3212" priority="22" stopIfTrue="1" operator="greaterThan">
      <formula>$L107</formula>
    </cfRule>
  </conditionalFormatting>
  <conditionalFormatting sqref="I108">
    <cfRule type="cellIs" dxfId="3211" priority="19" stopIfTrue="1" operator="lessThan">
      <formula>$K108</formula>
    </cfRule>
    <cfRule type="cellIs" dxfId="3210" priority="20" stopIfTrue="1" operator="greaterThan">
      <formula>$L108</formula>
    </cfRule>
  </conditionalFormatting>
  <conditionalFormatting sqref="I109">
    <cfRule type="cellIs" dxfId="3209" priority="17" stopIfTrue="1" operator="lessThan">
      <formula>$K109</formula>
    </cfRule>
    <cfRule type="cellIs" dxfId="3208" priority="18" stopIfTrue="1" operator="greaterThan">
      <formula>$L109</formula>
    </cfRule>
  </conditionalFormatting>
  <conditionalFormatting sqref="I110">
    <cfRule type="cellIs" dxfId="3207" priority="15" stopIfTrue="1" operator="lessThan">
      <formula>$K110</formula>
    </cfRule>
    <cfRule type="cellIs" dxfId="3206" priority="16" stopIfTrue="1" operator="greaterThan">
      <formula>$L110</formula>
    </cfRule>
  </conditionalFormatting>
  <conditionalFormatting sqref="I111">
    <cfRule type="cellIs" dxfId="3205" priority="13" stopIfTrue="1" operator="lessThan">
      <formula>$K111</formula>
    </cfRule>
    <cfRule type="cellIs" dxfId="3204" priority="14" stopIfTrue="1" operator="greaterThan">
      <formula>$L111</formula>
    </cfRule>
  </conditionalFormatting>
  <conditionalFormatting sqref="I112">
    <cfRule type="cellIs" dxfId="3203" priority="11" stopIfTrue="1" operator="lessThan">
      <formula>$K112</formula>
    </cfRule>
    <cfRule type="cellIs" dxfId="3202" priority="12" stopIfTrue="1" operator="greaterThan">
      <formula>$L112</formula>
    </cfRule>
  </conditionalFormatting>
  <conditionalFormatting sqref="I113">
    <cfRule type="cellIs" dxfId="3201" priority="9" stopIfTrue="1" operator="lessThan">
      <formula>$K113</formula>
    </cfRule>
    <cfRule type="cellIs" dxfId="3200" priority="10" stopIfTrue="1" operator="greaterThan">
      <formula>$L113</formula>
    </cfRule>
  </conditionalFormatting>
  <conditionalFormatting sqref="I114">
    <cfRule type="cellIs" dxfId="3199" priority="7" stopIfTrue="1" operator="lessThan">
      <formula>$K114</formula>
    </cfRule>
    <cfRule type="cellIs" dxfId="3198" priority="8" stopIfTrue="1" operator="greaterThan">
      <formula>$L114</formula>
    </cfRule>
  </conditionalFormatting>
  <conditionalFormatting sqref="I18">
    <cfRule type="cellIs" dxfId="3197" priority="5" stopIfTrue="1" operator="lessThan">
      <formula>$K18</formula>
    </cfRule>
    <cfRule type="cellIs" dxfId="3196" priority="6" stopIfTrue="1" operator="greaterThan">
      <formula>$L18</formula>
    </cfRule>
  </conditionalFormatting>
  <conditionalFormatting sqref="I17">
    <cfRule type="cellIs" dxfId="3195" priority="3" stopIfTrue="1" operator="lessThan">
      <formula>$K17</formula>
    </cfRule>
    <cfRule type="cellIs" dxfId="3194" priority="4" stopIfTrue="1" operator="greaterThan">
      <formula>$L17</formula>
    </cfRule>
  </conditionalFormatting>
  <conditionalFormatting sqref="I16">
    <cfRule type="cellIs" dxfId="3193" priority="1" stopIfTrue="1" operator="lessThan">
      <formula>$K16</formula>
    </cfRule>
    <cfRule type="cellIs" dxfId="3192" priority="2" stopIfTrue="1" operator="greaterThan">
      <formula>$L16</formula>
    </cfRule>
  </conditionalFormatting>
  <dataValidations count="1">
    <dataValidation type="list" allowBlank="1" showInputMessage="1" showErrorMessage="1" sqref="P61" xr:uid="{00000000-0002-0000-0700-000000000000}">
      <formula1>$P$62:$P$64</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A1:AI139"/>
  <sheetViews>
    <sheetView zoomScaleNormal="100" workbookViewId="0">
      <selection activeCell="B16" sqref="B16"/>
    </sheetView>
  </sheetViews>
  <sheetFormatPr defaultColWidth="12.140625" defaultRowHeight="15" x14ac:dyDescent="0.25"/>
  <cols>
    <col min="1" max="1" width="7.28515625" style="11" customWidth="1"/>
    <col min="2" max="2" width="12.140625" style="11" customWidth="1"/>
    <col min="3" max="3" width="15" style="11" customWidth="1"/>
    <col min="4" max="4" width="18" style="11" customWidth="1"/>
    <col min="5" max="5" width="18.28515625" style="11" customWidth="1"/>
    <col min="6" max="6" width="14" style="11" customWidth="1"/>
    <col min="7" max="7" width="12.140625" style="11"/>
    <col min="8" max="9" width="12.140625" style="11" customWidth="1"/>
    <col min="10" max="10" width="13.5703125" style="11" customWidth="1"/>
    <col min="11" max="11" width="13.7109375" style="11" customWidth="1"/>
    <col min="12" max="12" width="12.140625" style="11" customWidth="1"/>
    <col min="13" max="13" width="11.85546875" style="11" customWidth="1"/>
    <col min="14" max="19" width="12.140625" style="11"/>
    <col min="20" max="25" width="12.140625" style="11" customWidth="1"/>
    <col min="26" max="27" width="12.140625" style="52"/>
    <col min="28" max="16384" width="12.140625" style="11"/>
  </cols>
  <sheetData>
    <row r="1" spans="1:30" x14ac:dyDescent="0.25">
      <c r="A1" s="5"/>
      <c r="B1" s="5"/>
      <c r="C1" s="5"/>
      <c r="D1" s="5"/>
      <c r="E1" s="5"/>
      <c r="F1" s="5"/>
      <c r="G1" s="5"/>
      <c r="H1" s="5"/>
      <c r="I1" s="5"/>
      <c r="J1" s="5"/>
      <c r="K1" s="5"/>
      <c r="L1" s="5"/>
      <c r="M1" s="5"/>
      <c r="N1" s="5"/>
      <c r="O1" s="5"/>
      <c r="P1" s="5"/>
      <c r="Q1" s="5"/>
      <c r="R1" s="5"/>
      <c r="S1" s="5"/>
      <c r="T1" s="5"/>
      <c r="U1" s="5"/>
      <c r="V1" s="5"/>
      <c r="W1" s="5"/>
      <c r="X1" s="5"/>
      <c r="Y1" s="5"/>
      <c r="AD1" s="54"/>
    </row>
    <row r="2" spans="1:30" ht="23.25" x14ac:dyDescent="0.35">
      <c r="A2" s="5"/>
      <c r="B2" s="59" t="s">
        <v>17</v>
      </c>
      <c r="C2" s="60"/>
      <c r="D2" s="60"/>
      <c r="E2" s="60"/>
      <c r="F2" s="60"/>
      <c r="G2" s="60"/>
      <c r="H2" s="60"/>
      <c r="I2" s="60"/>
      <c r="J2" s="60"/>
      <c r="K2" s="60"/>
      <c r="L2" s="60"/>
      <c r="M2" s="5"/>
      <c r="N2" s="5"/>
      <c r="O2" s="5"/>
      <c r="P2" s="5"/>
      <c r="Q2" s="5"/>
      <c r="R2" s="5"/>
      <c r="S2" s="5"/>
      <c r="T2" s="5"/>
      <c r="U2" s="5"/>
      <c r="V2" s="5"/>
      <c r="W2" s="5"/>
      <c r="X2" s="5"/>
      <c r="Y2" s="5"/>
    </row>
    <row r="3" spans="1:30" ht="18.75" x14ac:dyDescent="0.3">
      <c r="A3" s="5"/>
      <c r="B3" s="4" t="s">
        <v>32</v>
      </c>
      <c r="C3" s="60"/>
      <c r="D3" s="60"/>
      <c r="E3" s="60"/>
      <c r="F3" s="60"/>
      <c r="G3" s="60"/>
      <c r="H3" s="60"/>
      <c r="I3" s="60"/>
      <c r="J3" s="60"/>
      <c r="K3" s="60"/>
      <c r="L3" s="60"/>
      <c r="M3" s="5"/>
      <c r="N3" s="5"/>
      <c r="O3" s="5"/>
      <c r="P3" s="5"/>
      <c r="Q3" s="5"/>
      <c r="R3" s="5"/>
      <c r="S3" s="5"/>
      <c r="T3" s="5"/>
      <c r="U3" s="5"/>
      <c r="V3" s="5"/>
      <c r="W3" s="5"/>
      <c r="X3" s="5"/>
      <c r="Y3" s="5"/>
    </row>
    <row r="4" spans="1:30" ht="18.75" x14ac:dyDescent="0.3">
      <c r="A4" s="5"/>
      <c r="B4" s="61"/>
      <c r="C4" s="60"/>
      <c r="D4" s="60"/>
      <c r="E4" s="60"/>
      <c r="F4" s="60"/>
      <c r="G4" s="60"/>
      <c r="H4" s="60"/>
      <c r="I4" s="60"/>
      <c r="J4" s="60"/>
      <c r="K4" s="60"/>
      <c r="L4" s="60"/>
      <c r="M4" s="5"/>
      <c r="N4" s="5"/>
      <c r="O4" s="38" t="s">
        <v>69</v>
      </c>
      <c r="P4" s="5"/>
      <c r="Q4" s="5"/>
      <c r="R4" s="5"/>
      <c r="S4" s="5"/>
      <c r="T4" s="5"/>
      <c r="U4" s="5"/>
      <c r="V4" s="5"/>
      <c r="W4" s="5"/>
      <c r="X4" s="5"/>
      <c r="Y4" s="5"/>
    </row>
    <row r="5" spans="1:30" ht="18.75" x14ac:dyDescent="0.3">
      <c r="A5" s="5"/>
      <c r="B5" s="4" t="s">
        <v>124</v>
      </c>
      <c r="C5" s="61"/>
      <c r="D5" s="60"/>
      <c r="E5" s="60"/>
      <c r="F5" s="60"/>
      <c r="G5" s="60"/>
      <c r="H5" s="60"/>
      <c r="I5" s="60"/>
      <c r="J5" s="60"/>
      <c r="K5" s="60"/>
      <c r="L5" s="60"/>
      <c r="M5" s="5"/>
      <c r="N5" s="5"/>
      <c r="O5" s="38" t="s">
        <v>70</v>
      </c>
      <c r="P5" s="5"/>
      <c r="Q5" s="5"/>
      <c r="R5" s="5"/>
      <c r="S5" s="5"/>
      <c r="T5" s="5"/>
      <c r="U5" s="5"/>
      <c r="V5" s="5"/>
      <c r="W5" s="5"/>
      <c r="X5" s="6"/>
      <c r="Y5" s="6"/>
      <c r="Z5" s="11"/>
      <c r="AA5" s="11"/>
    </row>
    <row r="6" spans="1:30" s="12" customFormat="1" ht="15.75" thickBot="1" x14ac:dyDescent="0.3">
      <c r="A6" s="6"/>
      <c r="B6" s="62"/>
      <c r="C6" s="62"/>
      <c r="D6" s="62"/>
      <c r="E6" s="62"/>
      <c r="F6" s="62"/>
      <c r="G6" s="62"/>
      <c r="H6" s="62"/>
      <c r="I6" s="62"/>
      <c r="J6" s="62"/>
      <c r="K6" s="62"/>
      <c r="L6" s="62"/>
      <c r="M6" s="6"/>
      <c r="N6" s="6"/>
      <c r="O6" s="6"/>
      <c r="P6" s="6"/>
      <c r="Q6" s="6"/>
      <c r="R6" s="6"/>
      <c r="S6" s="6"/>
      <c r="T6" s="6"/>
      <c r="U6" s="6"/>
      <c r="V6" s="6"/>
      <c r="W6" s="6"/>
      <c r="X6" s="6"/>
      <c r="Y6" s="6"/>
    </row>
    <row r="7" spans="1:30" s="12" customFormat="1" ht="15.75" thickBot="1" x14ac:dyDescent="0.3">
      <c r="A7" s="6"/>
      <c r="B7" s="62"/>
      <c r="C7" s="119" t="s">
        <v>119</v>
      </c>
      <c r="D7" s="62"/>
      <c r="E7" s="65">
        <v>0</v>
      </c>
      <c r="F7" s="62"/>
      <c r="G7" s="62"/>
      <c r="H7" s="62"/>
      <c r="I7" s="62"/>
      <c r="J7" s="62"/>
      <c r="K7" s="62"/>
      <c r="L7" s="62"/>
      <c r="M7" s="6"/>
      <c r="N7" s="6"/>
      <c r="O7" s="6"/>
      <c r="P7" s="6"/>
      <c r="Q7" s="6"/>
      <c r="R7" s="6"/>
      <c r="S7" s="6"/>
      <c r="T7" s="6"/>
      <c r="U7" s="6"/>
      <c r="V7" s="6"/>
      <c r="W7" s="6"/>
      <c r="X7" s="6"/>
      <c r="Y7" s="6"/>
    </row>
    <row r="8" spans="1:30" s="12" customFormat="1" ht="15.75" thickBot="1" x14ac:dyDescent="0.3">
      <c r="A8" s="6"/>
      <c r="B8" s="62"/>
      <c r="C8" s="119" t="s">
        <v>121</v>
      </c>
      <c r="D8" s="62"/>
      <c r="E8" s="65">
        <v>1</v>
      </c>
      <c r="F8" s="62"/>
      <c r="G8" s="62"/>
      <c r="H8" s="62"/>
      <c r="I8" s="62"/>
      <c r="J8" s="62"/>
      <c r="K8" s="62"/>
      <c r="L8" s="62"/>
      <c r="M8" s="6"/>
      <c r="N8" s="6"/>
      <c r="O8" s="6"/>
      <c r="P8" s="6"/>
      <c r="Q8" s="6"/>
      <c r="R8" s="6"/>
      <c r="S8" s="6"/>
      <c r="T8" s="6"/>
      <c r="U8" s="6"/>
      <c r="V8" s="6"/>
      <c r="W8" s="6"/>
      <c r="X8" s="6"/>
      <c r="Y8" s="6"/>
    </row>
    <row r="9" spans="1:30" s="12" customFormat="1" x14ac:dyDescent="0.25">
      <c r="A9" s="6"/>
      <c r="B9" s="62"/>
      <c r="C9" s="261" t="s">
        <v>14</v>
      </c>
      <c r="D9" s="261"/>
      <c r="E9" s="63">
        <f>COUNT(L16:L115)</f>
        <v>0</v>
      </c>
      <c r="F9" s="63"/>
      <c r="G9" s="62"/>
      <c r="H9" s="62"/>
      <c r="I9" s="62"/>
      <c r="J9" s="62"/>
      <c r="K9" s="62"/>
      <c r="L9" s="62"/>
      <c r="M9" s="6"/>
      <c r="N9" s="6"/>
      <c r="O9" s="67"/>
      <c r="P9" s="6"/>
      <c r="Q9" s="6"/>
      <c r="R9" s="6"/>
      <c r="S9" s="51"/>
      <c r="T9" s="6"/>
      <c r="U9" s="6"/>
      <c r="V9" s="6"/>
      <c r="W9" s="6"/>
      <c r="X9" s="6"/>
      <c r="Y9" s="6"/>
    </row>
    <row r="10" spans="1:30" s="12" customFormat="1" ht="15.75" thickBot="1" x14ac:dyDescent="0.3">
      <c r="A10" s="6"/>
      <c r="B10" s="62"/>
      <c r="C10" s="262" t="s">
        <v>120</v>
      </c>
      <c r="D10" s="262"/>
      <c r="E10" s="63" t="e">
        <f>IF(E9&gt;0,AVERAGE(W16:W115),NA())</f>
        <v>#N/A</v>
      </c>
      <c r="F10" s="156" t="str">
        <f>"    Average of transformed "&amp;C15</f>
        <v xml:space="preserve">    Average of transformed Value</v>
      </c>
      <c r="G10" s="62"/>
      <c r="H10" s="62"/>
      <c r="I10" s="62"/>
      <c r="J10" s="62"/>
      <c r="K10" s="62"/>
      <c r="L10" s="62"/>
      <c r="M10" s="6"/>
      <c r="N10" s="6"/>
      <c r="O10" s="6"/>
      <c r="P10" s="6"/>
      <c r="Q10" s="6"/>
      <c r="R10" s="6"/>
      <c r="S10" s="51"/>
      <c r="T10" s="6"/>
      <c r="U10" s="6"/>
      <c r="V10" s="6"/>
      <c r="W10" s="6"/>
      <c r="X10" s="6"/>
      <c r="Y10" s="6"/>
    </row>
    <row r="11" spans="1:30" s="12" customFormat="1" ht="16.5" thickTop="1" thickBot="1" x14ac:dyDescent="0.3">
      <c r="A11" s="6"/>
      <c r="B11" s="62"/>
      <c r="C11" s="155" t="s">
        <v>68</v>
      </c>
      <c r="D11" s="155"/>
      <c r="E11" s="64" t="s">
        <v>69</v>
      </c>
      <c r="F11" s="156"/>
      <c r="G11" s="62"/>
      <c r="H11" s="62"/>
      <c r="I11" s="62"/>
      <c r="J11" s="62"/>
      <c r="K11" s="62"/>
      <c r="L11" s="62"/>
      <c r="M11" s="6"/>
      <c r="N11" s="6"/>
      <c r="O11" s="6"/>
      <c r="P11" s="6"/>
      <c r="Q11" s="6"/>
      <c r="R11" s="6"/>
      <c r="S11" s="51"/>
      <c r="T11" s="6"/>
      <c r="U11" s="6"/>
      <c r="V11" s="6"/>
      <c r="W11" s="6"/>
      <c r="X11" s="6"/>
      <c r="Y11" s="6"/>
    </row>
    <row r="12" spans="1:30" s="12" customFormat="1" ht="15.75" thickTop="1" x14ac:dyDescent="0.25">
      <c r="A12" s="6"/>
      <c r="B12" s="62"/>
      <c r="C12" s="156" t="s">
        <v>122</v>
      </c>
      <c r="D12" s="155"/>
      <c r="E12" s="63" t="e">
        <f>IF(COUNT(H17:H115)&gt;0,IF(E11="Average",AVERAGE(X17:X115),(SQRT(2/PI())/NORMINV(0.75,0,1))*MEDIAN(X17:X115)),NA())</f>
        <v>#N/A</v>
      </c>
      <c r="F12" s="156" t="str">
        <f>"   Standard deviation of transformed "&amp;C15</f>
        <v xml:space="preserve">   Standard deviation of transformed Value</v>
      </c>
      <c r="G12" s="62"/>
      <c r="H12" s="62"/>
      <c r="I12" s="62"/>
      <c r="J12" s="63"/>
      <c r="K12" s="63"/>
      <c r="L12" s="62"/>
      <c r="M12" s="6"/>
      <c r="N12" s="6"/>
      <c r="O12" s="6"/>
      <c r="P12" s="6"/>
      <c r="Q12" s="6"/>
      <c r="R12" s="6"/>
      <c r="S12" s="6"/>
      <c r="T12" s="6"/>
      <c r="U12" s="6"/>
      <c r="V12" s="51"/>
      <c r="W12" s="6"/>
      <c r="X12" s="6"/>
      <c r="Y12" s="6"/>
    </row>
    <row r="13" spans="1:30" s="12" customFormat="1" ht="15.75" thickBot="1" x14ac:dyDescent="0.3">
      <c r="A13" s="6"/>
      <c r="B13" s="62"/>
      <c r="C13" s="155"/>
      <c r="D13" s="155"/>
      <c r="E13" s="63"/>
      <c r="F13" s="155"/>
      <c r="G13" s="62"/>
      <c r="H13" s="62"/>
      <c r="I13" s="62"/>
      <c r="J13" s="62"/>
      <c r="K13" s="62"/>
      <c r="L13" s="62"/>
      <c r="M13" s="6"/>
      <c r="N13" s="6"/>
      <c r="O13" s="6"/>
      <c r="P13" s="6"/>
      <c r="Q13" s="6"/>
      <c r="R13" s="6"/>
      <c r="S13" s="6"/>
      <c r="T13" s="6"/>
      <c r="U13" s="6"/>
      <c r="V13" s="6"/>
      <c r="W13" s="6"/>
      <c r="X13" s="5"/>
      <c r="Y13" s="5"/>
      <c r="Z13" s="56"/>
      <c r="AA13" s="56"/>
      <c r="AB13" s="11"/>
    </row>
    <row r="14" spans="1:30" s="12" customFormat="1" ht="15.75" thickBot="1" x14ac:dyDescent="0.3">
      <c r="A14" s="6"/>
      <c r="B14" s="62"/>
      <c r="C14" s="62"/>
      <c r="D14" s="263" t="s">
        <v>123</v>
      </c>
      <c r="E14" s="263"/>
      <c r="F14" s="263"/>
      <c r="G14" s="263"/>
      <c r="H14" s="263" t="s">
        <v>72</v>
      </c>
      <c r="I14" s="263"/>
      <c r="J14" s="263"/>
      <c r="K14" s="263"/>
      <c r="L14" s="17">
        <f>MAX(MIN(L16:L115)-1,0)</f>
        <v>0</v>
      </c>
      <c r="M14" s="6"/>
      <c r="N14" s="6"/>
      <c r="O14" s="6"/>
      <c r="P14" s="6"/>
      <c r="Q14" s="6"/>
      <c r="R14" s="6"/>
      <c r="S14" s="6"/>
      <c r="T14" s="6"/>
      <c r="U14" s="6"/>
      <c r="V14" s="6"/>
      <c r="W14" s="5"/>
      <c r="X14" s="5"/>
      <c r="Y14" s="37"/>
      <c r="Z14" s="11"/>
      <c r="AA14" s="11"/>
    </row>
    <row r="15" spans="1:30" ht="15.75" thickBot="1" x14ac:dyDescent="0.3">
      <c r="A15" s="5"/>
      <c r="B15" s="122" t="s">
        <v>11</v>
      </c>
      <c r="C15" s="122" t="s">
        <v>64</v>
      </c>
      <c r="D15" s="91" t="str">
        <f>"Adjusted "&amp;C15</f>
        <v>Adjusted Value</v>
      </c>
      <c r="E15" s="83" t="s">
        <v>21</v>
      </c>
      <c r="F15" s="83" t="s">
        <v>9</v>
      </c>
      <c r="G15" s="83" t="s">
        <v>10</v>
      </c>
      <c r="H15" s="91" t="s">
        <v>71</v>
      </c>
      <c r="I15" s="83" t="s">
        <v>21</v>
      </c>
      <c r="J15" s="83" t="str">
        <f>CONCATENATE("LCL ("&amp;O60&amp;")")</f>
        <v>LCL (Exact - LCL)</v>
      </c>
      <c r="K15" s="83" t="str">
        <f>CONCATENATE("UCL ("&amp;O60&amp;")")</f>
        <v>UCL (Exact - LCL)</v>
      </c>
      <c r="L15" s="15">
        <f>MAX(MAX(L16:L115)-L14,1)</f>
        <v>1</v>
      </c>
      <c r="M15" s="6"/>
      <c r="N15" s="5"/>
      <c r="O15" s="5"/>
      <c r="P15" s="5"/>
      <c r="Q15" s="5"/>
      <c r="R15" s="5"/>
      <c r="S15" s="5"/>
      <c r="T15" s="5"/>
      <c r="U15" s="5"/>
      <c r="V15" s="5"/>
      <c r="W15" s="37" t="s">
        <v>175</v>
      </c>
      <c r="X15" s="15" t="s">
        <v>71</v>
      </c>
      <c r="Y15" s="37"/>
      <c r="Z15" s="11"/>
      <c r="AA15" s="11"/>
    </row>
    <row r="16" spans="1:30" ht="15.75" thickBot="1" x14ac:dyDescent="0.3">
      <c r="A16" s="15">
        <v>1</v>
      </c>
      <c r="B16" s="124"/>
      <c r="C16" s="124"/>
      <c r="D16" s="86" t="e">
        <f t="shared" ref="D16:D47" si="0">IF(AND(ISNUMBER(C16),C16&gt;=0,ISNUMBER($E$7),ISNUMBER($E$8),$E$8&gt;0),IF(C16=0,$E$8/4,C16),NA())</f>
        <v>#N/A</v>
      </c>
      <c r="E16" s="86" t="e">
        <f>IF(ISNUMBER(D16),IF($E$7=0,EXP($E$10),$E$10^(1/$E$7)),NA())</f>
        <v>#N/A</v>
      </c>
      <c r="F16" s="86" t="e">
        <f>IF(ISNUMBER(D16),IF($E$7=0,EXP($E$10-3*$E$12),IF($E$10-SIGN($E$7)*3*$E$12&gt;0,($E$10-SIGN($E$7)*3*$E$12)^(1/$E$7),NA())),NA())</f>
        <v>#N/A</v>
      </c>
      <c r="G16" s="87" t="e">
        <f>IF(ISNUMBER(D16),IF($E$7=0,EXP($E$10+3*$E$12),IF($E$10+SIGN($E$7)*3*$E$12&gt;0,($E$10+SIGN($E$7)*3*$E$12)^(1/$E$7),NA())),NA())</f>
        <v>#N/A</v>
      </c>
      <c r="H16" s="86" t="e">
        <v>#N/A</v>
      </c>
      <c r="I16" s="86" t="e">
        <v>#N/A</v>
      </c>
      <c r="J16" s="87" t="e">
        <v>#N/A</v>
      </c>
      <c r="K16" s="87" t="e">
        <v>#N/A</v>
      </c>
      <c r="L16" s="15" t="str">
        <f t="shared" ref="L16:L47" si="1">IF(ISNUMBER(D16),A16,"")</f>
        <v/>
      </c>
      <c r="M16" s="6"/>
      <c r="N16" s="5"/>
      <c r="O16" s="5"/>
      <c r="P16" s="5"/>
      <c r="Q16" s="5"/>
      <c r="R16" s="5"/>
      <c r="S16" s="5"/>
      <c r="T16" s="5"/>
      <c r="U16" s="5"/>
      <c r="V16" s="5"/>
      <c r="W16" s="37" t="str">
        <f>IF(AND(ISNUMBER(D16),ISNUMBER($E$7)),IF($E$7=0,LN(D16),D16^$E$7),"")</f>
        <v/>
      </c>
      <c r="X16" s="38"/>
      <c r="Y16" s="37"/>
      <c r="Z16" s="11"/>
      <c r="AA16" s="11"/>
    </row>
    <row r="17" spans="1:27" ht="15.75" thickBot="1" x14ac:dyDescent="0.3">
      <c r="A17" s="15">
        <v>2</v>
      </c>
      <c r="B17" s="124"/>
      <c r="C17" s="124"/>
      <c r="D17" s="86" t="e">
        <f t="shared" si="0"/>
        <v>#N/A</v>
      </c>
      <c r="E17" s="86" t="e">
        <f t="shared" ref="E17:E80" si="2">IF(ISNUMBER(D17),IF($E$7=0,EXP($E$10),$E$10^(1/$E$7)),NA())</f>
        <v>#N/A</v>
      </c>
      <c r="F17" s="86" t="e">
        <f t="shared" ref="F17:F80" si="3">IF(ISNUMBER(D17),IF($E$7=0,EXP($E$10-3*$E$12),IF($E$10-SIGN($E$7)*3*$E$12&gt;0,($E$10-SIGN($E$7)*3*$E$12)^(1/$E$7),NA())),NA())</f>
        <v>#N/A</v>
      </c>
      <c r="G17" s="87" t="e">
        <f t="shared" ref="G17:G80" si="4">IF(ISNUMBER(D17),IF($E$7=0,EXP($E$10+3*$E$12),IF($E$10+SIGN($E$7)*3*$E$12&gt;0,($E$10+SIGN($E$7)*3*$E$12)^(1/$E$7),NA())),NA())</f>
        <v>#N/A</v>
      </c>
      <c r="H17" s="86" t="e">
        <f>IF(AND(ISNUMBER(D16),ISNUMBER(D17)),X17,NA())</f>
        <v>#N/A</v>
      </c>
      <c r="I17" s="86" t="e">
        <f>IF(ISNUMBER(H17),$E$12,NA())</f>
        <v>#N/A</v>
      </c>
      <c r="J17" s="86" t="e">
        <f>IF(AND(ISNUMBER(H17),$O$60&lt;&gt;"Exact - No LCL"),IF($O$60="3 SD",MAX(0,(1-3*SQRT(PI()/2-1))*$E$12),(-NORMINV((1-NORMDIST(-3,0,1,TRUE))/2,0,1)*SQRT(PI()/2))*$E$12),NA())</f>
        <v>#N/A</v>
      </c>
      <c r="K17" s="87" t="e">
        <f t="shared" ref="K17:K48" si="5">IF(ISNUMBER(H17),IF($O$60="3 SD",(1+3*SQRT(PI()/2-1))*$E$12,(-NORMINV((1-NORMDIST(3,0,1,TRUE))/2,0,1)*SQRT(PI()/2))*$E$12),NA())</f>
        <v>#N/A</v>
      </c>
      <c r="L17" s="15" t="str">
        <f t="shared" si="1"/>
        <v/>
      </c>
      <c r="M17" s="6"/>
      <c r="N17" s="5"/>
      <c r="O17" s="5"/>
      <c r="P17" s="5"/>
      <c r="Q17" s="5"/>
      <c r="R17" s="5"/>
      <c r="S17" s="5"/>
      <c r="T17" s="5"/>
      <c r="U17" s="5"/>
      <c r="V17" s="5"/>
      <c r="W17" s="37" t="str">
        <f t="shared" ref="W17:W80" si="6">IF(AND(ISNUMBER(D17),ISNUMBER($E$7)),IF($E$7=0,LN(D17),D17^$E$7),"")</f>
        <v/>
      </c>
      <c r="X17" s="38" t="str">
        <f>IF(AND(ISNUMBER(D16),ISNUMBER(D17)),(SQRT(PI())/2)*ABS(W17-W16),"")</f>
        <v/>
      </c>
      <c r="Y17" s="37"/>
      <c r="Z17" s="11"/>
      <c r="AA17" s="11"/>
    </row>
    <row r="18" spans="1:27" ht="15.75" thickBot="1" x14ac:dyDescent="0.3">
      <c r="A18" s="15">
        <v>3</v>
      </c>
      <c r="B18" s="124"/>
      <c r="C18" s="124"/>
      <c r="D18" s="86" t="e">
        <f t="shared" si="0"/>
        <v>#N/A</v>
      </c>
      <c r="E18" s="86" t="e">
        <f t="shared" si="2"/>
        <v>#N/A</v>
      </c>
      <c r="F18" s="86" t="e">
        <f t="shared" si="3"/>
        <v>#N/A</v>
      </c>
      <c r="G18" s="87" t="e">
        <f t="shared" si="4"/>
        <v>#N/A</v>
      </c>
      <c r="H18" s="86" t="e">
        <f t="shared" ref="H18:H48" si="7">IF(AND(ISNUMBER(D17),ISNUMBER(D18)),X18,NA())</f>
        <v>#N/A</v>
      </c>
      <c r="I18" s="86" t="e">
        <f t="shared" ref="I18:I81" si="8">IF(ISNUMBER(H18),$E$12,NA())</f>
        <v>#N/A</v>
      </c>
      <c r="J18" s="86" t="e">
        <f t="shared" ref="J18:J81" si="9">IF(AND(ISNUMBER(H18),$O$60&lt;&gt;"Exact - No LCL"),IF($O$60="3 SD",MAX(0,(1-3*SQRT(PI()/2-1))*$E$12),(-NORMINV((1-NORMDIST(-3,0,1,TRUE))/2,0,1)*SQRT(PI()/2))*$E$12),NA())</f>
        <v>#N/A</v>
      </c>
      <c r="K18" s="87" t="e">
        <f t="shared" si="5"/>
        <v>#N/A</v>
      </c>
      <c r="L18" s="15" t="str">
        <f t="shared" si="1"/>
        <v/>
      </c>
      <c r="M18" s="6"/>
      <c r="N18" s="5"/>
      <c r="O18" s="5"/>
      <c r="P18" s="5"/>
      <c r="Q18" s="5"/>
      <c r="R18" s="5"/>
      <c r="S18" s="5"/>
      <c r="T18" s="5"/>
      <c r="U18" s="5"/>
      <c r="V18" s="5"/>
      <c r="W18" s="37" t="str">
        <f t="shared" si="6"/>
        <v/>
      </c>
      <c r="X18" s="38" t="str">
        <f t="shared" ref="X18:X81" si="10">IF(AND(ISNUMBER(D17),ISNUMBER(D18)),(SQRT(PI())/2)*ABS(W18-W17),"")</f>
        <v/>
      </c>
      <c r="Y18" s="37"/>
      <c r="Z18" s="11"/>
      <c r="AA18" s="11"/>
    </row>
    <row r="19" spans="1:27" ht="15.75" thickBot="1" x14ac:dyDescent="0.3">
      <c r="A19" s="15">
        <v>4</v>
      </c>
      <c r="B19" s="124"/>
      <c r="C19" s="124"/>
      <c r="D19" s="86" t="e">
        <f t="shared" si="0"/>
        <v>#N/A</v>
      </c>
      <c r="E19" s="86" t="e">
        <f t="shared" si="2"/>
        <v>#N/A</v>
      </c>
      <c r="F19" s="86" t="e">
        <f t="shared" si="3"/>
        <v>#N/A</v>
      </c>
      <c r="G19" s="87" t="e">
        <f t="shared" si="4"/>
        <v>#N/A</v>
      </c>
      <c r="H19" s="86" t="e">
        <f t="shared" si="7"/>
        <v>#N/A</v>
      </c>
      <c r="I19" s="86" t="e">
        <f t="shared" si="8"/>
        <v>#N/A</v>
      </c>
      <c r="J19" s="86" t="e">
        <f t="shared" si="9"/>
        <v>#N/A</v>
      </c>
      <c r="K19" s="87" t="e">
        <f t="shared" si="5"/>
        <v>#N/A</v>
      </c>
      <c r="L19" s="15" t="str">
        <f t="shared" si="1"/>
        <v/>
      </c>
      <c r="M19" s="6"/>
      <c r="N19" s="5"/>
      <c r="O19" s="5"/>
      <c r="P19" s="5"/>
      <c r="Q19" s="5"/>
      <c r="R19" s="5"/>
      <c r="S19" s="5"/>
      <c r="T19" s="5"/>
      <c r="U19" s="5"/>
      <c r="V19" s="5"/>
      <c r="W19" s="37" t="str">
        <f t="shared" si="6"/>
        <v/>
      </c>
      <c r="X19" s="38" t="str">
        <f t="shared" si="10"/>
        <v/>
      </c>
      <c r="Y19" s="37"/>
      <c r="Z19" s="11"/>
      <c r="AA19" s="11"/>
    </row>
    <row r="20" spans="1:27" ht="15.75" thickBot="1" x14ac:dyDescent="0.3">
      <c r="A20" s="15">
        <v>5</v>
      </c>
      <c r="B20" s="124"/>
      <c r="C20" s="124"/>
      <c r="D20" s="86" t="e">
        <f t="shared" si="0"/>
        <v>#N/A</v>
      </c>
      <c r="E20" s="86" t="e">
        <f t="shared" si="2"/>
        <v>#N/A</v>
      </c>
      <c r="F20" s="86" t="e">
        <f t="shared" si="3"/>
        <v>#N/A</v>
      </c>
      <c r="G20" s="87" t="e">
        <f t="shared" si="4"/>
        <v>#N/A</v>
      </c>
      <c r="H20" s="86" t="e">
        <f t="shared" si="7"/>
        <v>#N/A</v>
      </c>
      <c r="I20" s="86" t="e">
        <f t="shared" si="8"/>
        <v>#N/A</v>
      </c>
      <c r="J20" s="86" t="e">
        <f t="shared" si="9"/>
        <v>#N/A</v>
      </c>
      <c r="K20" s="87" t="e">
        <f t="shared" si="5"/>
        <v>#N/A</v>
      </c>
      <c r="L20" s="15" t="str">
        <f t="shared" si="1"/>
        <v/>
      </c>
      <c r="M20" s="6"/>
      <c r="N20" s="5"/>
      <c r="O20" s="5"/>
      <c r="P20" s="5"/>
      <c r="Q20" s="5"/>
      <c r="R20" s="5"/>
      <c r="S20" s="5"/>
      <c r="T20" s="5"/>
      <c r="U20" s="5"/>
      <c r="V20" s="5"/>
      <c r="W20" s="37" t="str">
        <f t="shared" si="6"/>
        <v/>
      </c>
      <c r="X20" s="38" t="str">
        <f t="shared" si="10"/>
        <v/>
      </c>
      <c r="Y20" s="37"/>
      <c r="Z20" s="11"/>
      <c r="AA20" s="11"/>
    </row>
    <row r="21" spans="1:27" ht="15.75" thickBot="1" x14ac:dyDescent="0.3">
      <c r="A21" s="15">
        <v>6</v>
      </c>
      <c r="B21" s="124"/>
      <c r="C21" s="124"/>
      <c r="D21" s="86" t="e">
        <f t="shared" si="0"/>
        <v>#N/A</v>
      </c>
      <c r="E21" s="86" t="e">
        <f t="shared" si="2"/>
        <v>#N/A</v>
      </c>
      <c r="F21" s="86" t="e">
        <f t="shared" si="3"/>
        <v>#N/A</v>
      </c>
      <c r="G21" s="87" t="e">
        <f t="shared" si="4"/>
        <v>#N/A</v>
      </c>
      <c r="H21" s="86" t="e">
        <f t="shared" si="7"/>
        <v>#N/A</v>
      </c>
      <c r="I21" s="86" t="e">
        <f t="shared" si="8"/>
        <v>#N/A</v>
      </c>
      <c r="J21" s="86" t="e">
        <f t="shared" si="9"/>
        <v>#N/A</v>
      </c>
      <c r="K21" s="87" t="e">
        <f t="shared" si="5"/>
        <v>#N/A</v>
      </c>
      <c r="L21" s="15" t="str">
        <f t="shared" si="1"/>
        <v/>
      </c>
      <c r="M21" s="6"/>
      <c r="N21" s="5"/>
      <c r="O21" s="5"/>
      <c r="P21" s="5"/>
      <c r="Q21" s="5"/>
      <c r="R21" s="5"/>
      <c r="S21" s="5"/>
      <c r="T21" s="5"/>
      <c r="U21" s="5"/>
      <c r="V21" s="5"/>
      <c r="W21" s="37" t="str">
        <f t="shared" si="6"/>
        <v/>
      </c>
      <c r="X21" s="38" t="str">
        <f t="shared" si="10"/>
        <v/>
      </c>
      <c r="Y21" s="37"/>
      <c r="Z21" s="11"/>
      <c r="AA21" s="11"/>
    </row>
    <row r="22" spans="1:27" ht="15.75" thickBot="1" x14ac:dyDescent="0.3">
      <c r="A22" s="15">
        <v>7</v>
      </c>
      <c r="B22" s="124"/>
      <c r="C22" s="124"/>
      <c r="D22" s="86" t="e">
        <f t="shared" si="0"/>
        <v>#N/A</v>
      </c>
      <c r="E22" s="86" t="e">
        <f t="shared" si="2"/>
        <v>#N/A</v>
      </c>
      <c r="F22" s="86" t="e">
        <f t="shared" si="3"/>
        <v>#N/A</v>
      </c>
      <c r="G22" s="87" t="e">
        <f t="shared" si="4"/>
        <v>#N/A</v>
      </c>
      <c r="H22" s="86" t="e">
        <f t="shared" si="7"/>
        <v>#N/A</v>
      </c>
      <c r="I22" s="86" t="e">
        <f t="shared" si="8"/>
        <v>#N/A</v>
      </c>
      <c r="J22" s="86" t="e">
        <f t="shared" si="9"/>
        <v>#N/A</v>
      </c>
      <c r="K22" s="87" t="e">
        <f t="shared" si="5"/>
        <v>#N/A</v>
      </c>
      <c r="L22" s="15" t="str">
        <f t="shared" si="1"/>
        <v/>
      </c>
      <c r="M22" s="6"/>
      <c r="N22" s="5"/>
      <c r="O22" s="5"/>
      <c r="P22" s="5"/>
      <c r="Q22" s="5"/>
      <c r="R22" s="5"/>
      <c r="S22" s="5"/>
      <c r="T22" s="5"/>
      <c r="U22" s="5"/>
      <c r="V22" s="5"/>
      <c r="W22" s="37" t="str">
        <f t="shared" si="6"/>
        <v/>
      </c>
      <c r="X22" s="38" t="str">
        <f t="shared" si="10"/>
        <v/>
      </c>
      <c r="Y22" s="37"/>
      <c r="Z22" s="11"/>
      <c r="AA22" s="11"/>
    </row>
    <row r="23" spans="1:27" ht="15.75" thickBot="1" x14ac:dyDescent="0.3">
      <c r="A23" s="15">
        <v>8</v>
      </c>
      <c r="B23" s="124"/>
      <c r="C23" s="124"/>
      <c r="D23" s="86" t="e">
        <f t="shared" si="0"/>
        <v>#N/A</v>
      </c>
      <c r="E23" s="86" t="e">
        <f t="shared" si="2"/>
        <v>#N/A</v>
      </c>
      <c r="F23" s="86" t="e">
        <f t="shared" si="3"/>
        <v>#N/A</v>
      </c>
      <c r="G23" s="87" t="e">
        <f t="shared" si="4"/>
        <v>#N/A</v>
      </c>
      <c r="H23" s="86" t="e">
        <f t="shared" si="7"/>
        <v>#N/A</v>
      </c>
      <c r="I23" s="86" t="e">
        <f t="shared" si="8"/>
        <v>#N/A</v>
      </c>
      <c r="J23" s="86" t="e">
        <f t="shared" si="9"/>
        <v>#N/A</v>
      </c>
      <c r="K23" s="87" t="e">
        <f t="shared" si="5"/>
        <v>#N/A</v>
      </c>
      <c r="L23" s="15" t="str">
        <f t="shared" si="1"/>
        <v/>
      </c>
      <c r="M23" s="6"/>
      <c r="N23" s="5"/>
      <c r="O23" s="5"/>
      <c r="P23" s="5"/>
      <c r="Q23" s="5"/>
      <c r="R23" s="5"/>
      <c r="S23" s="5"/>
      <c r="T23" s="5"/>
      <c r="U23" s="5"/>
      <c r="V23" s="5"/>
      <c r="W23" s="37" t="str">
        <f t="shared" si="6"/>
        <v/>
      </c>
      <c r="X23" s="38" t="str">
        <f t="shared" si="10"/>
        <v/>
      </c>
      <c r="Y23" s="37"/>
      <c r="Z23" s="11"/>
      <c r="AA23" s="11"/>
    </row>
    <row r="24" spans="1:27" ht="15.75" thickBot="1" x14ac:dyDescent="0.3">
      <c r="A24" s="15">
        <v>9</v>
      </c>
      <c r="B24" s="124"/>
      <c r="C24" s="124"/>
      <c r="D24" s="86" t="e">
        <f t="shared" si="0"/>
        <v>#N/A</v>
      </c>
      <c r="E24" s="86" t="e">
        <f t="shared" si="2"/>
        <v>#N/A</v>
      </c>
      <c r="F24" s="86" t="e">
        <f t="shared" si="3"/>
        <v>#N/A</v>
      </c>
      <c r="G24" s="87" t="e">
        <f t="shared" si="4"/>
        <v>#N/A</v>
      </c>
      <c r="H24" s="86" t="e">
        <f t="shared" si="7"/>
        <v>#N/A</v>
      </c>
      <c r="I24" s="86" t="e">
        <f t="shared" si="8"/>
        <v>#N/A</v>
      </c>
      <c r="J24" s="86" t="e">
        <f t="shared" si="9"/>
        <v>#N/A</v>
      </c>
      <c r="K24" s="87" t="e">
        <f t="shared" si="5"/>
        <v>#N/A</v>
      </c>
      <c r="L24" s="15" t="str">
        <f t="shared" si="1"/>
        <v/>
      </c>
      <c r="M24" s="6"/>
      <c r="N24" s="5"/>
      <c r="O24" s="5"/>
      <c r="P24" s="5"/>
      <c r="Q24" s="5"/>
      <c r="R24" s="5"/>
      <c r="S24" s="5"/>
      <c r="T24" s="5"/>
      <c r="U24" s="5"/>
      <c r="V24" s="5"/>
      <c r="W24" s="37" t="str">
        <f t="shared" si="6"/>
        <v/>
      </c>
      <c r="X24" s="38" t="str">
        <f t="shared" si="10"/>
        <v/>
      </c>
      <c r="Y24" s="37"/>
      <c r="Z24" s="11"/>
      <c r="AA24" s="11"/>
    </row>
    <row r="25" spans="1:27" ht="15.75" thickBot="1" x14ac:dyDescent="0.3">
      <c r="A25" s="15">
        <v>10</v>
      </c>
      <c r="B25" s="124"/>
      <c r="C25" s="124"/>
      <c r="D25" s="86" t="e">
        <f t="shared" si="0"/>
        <v>#N/A</v>
      </c>
      <c r="E25" s="86" t="e">
        <f t="shared" si="2"/>
        <v>#N/A</v>
      </c>
      <c r="F25" s="86" t="e">
        <f t="shared" si="3"/>
        <v>#N/A</v>
      </c>
      <c r="G25" s="87" t="e">
        <f t="shared" si="4"/>
        <v>#N/A</v>
      </c>
      <c r="H25" s="86" t="e">
        <f t="shared" si="7"/>
        <v>#N/A</v>
      </c>
      <c r="I25" s="86" t="e">
        <f t="shared" si="8"/>
        <v>#N/A</v>
      </c>
      <c r="J25" s="86" t="e">
        <f t="shared" si="9"/>
        <v>#N/A</v>
      </c>
      <c r="K25" s="87" t="e">
        <f t="shared" si="5"/>
        <v>#N/A</v>
      </c>
      <c r="L25" s="15" t="str">
        <f t="shared" si="1"/>
        <v/>
      </c>
      <c r="M25" s="6"/>
      <c r="N25" s="5"/>
      <c r="O25" s="5"/>
      <c r="P25" s="5"/>
      <c r="Q25" s="5"/>
      <c r="R25" s="5"/>
      <c r="S25" s="5"/>
      <c r="T25" s="5"/>
      <c r="U25" s="5"/>
      <c r="V25" s="5"/>
      <c r="W25" s="37" t="str">
        <f t="shared" si="6"/>
        <v/>
      </c>
      <c r="X25" s="38" t="str">
        <f t="shared" si="10"/>
        <v/>
      </c>
      <c r="Y25" s="37"/>
      <c r="Z25" s="11"/>
      <c r="AA25" s="11"/>
    </row>
    <row r="26" spans="1:27" ht="15.75" thickBot="1" x14ac:dyDescent="0.3">
      <c r="A26" s="15">
        <v>11</v>
      </c>
      <c r="B26" s="124"/>
      <c r="C26" s="124"/>
      <c r="D26" s="86" t="e">
        <f t="shared" si="0"/>
        <v>#N/A</v>
      </c>
      <c r="E26" s="86" t="e">
        <f t="shared" si="2"/>
        <v>#N/A</v>
      </c>
      <c r="F26" s="86" t="e">
        <f t="shared" si="3"/>
        <v>#N/A</v>
      </c>
      <c r="G26" s="87" t="e">
        <f t="shared" si="4"/>
        <v>#N/A</v>
      </c>
      <c r="H26" s="86" t="e">
        <f t="shared" si="7"/>
        <v>#N/A</v>
      </c>
      <c r="I26" s="86" t="e">
        <f t="shared" si="8"/>
        <v>#N/A</v>
      </c>
      <c r="J26" s="86" t="e">
        <f t="shared" si="9"/>
        <v>#N/A</v>
      </c>
      <c r="K26" s="87" t="e">
        <f t="shared" si="5"/>
        <v>#N/A</v>
      </c>
      <c r="L26" s="15" t="str">
        <f t="shared" si="1"/>
        <v/>
      </c>
      <c r="M26" s="6"/>
      <c r="N26" s="5"/>
      <c r="O26" s="5"/>
      <c r="P26" s="5"/>
      <c r="Q26" s="5"/>
      <c r="R26" s="5"/>
      <c r="S26" s="5"/>
      <c r="T26" s="5"/>
      <c r="U26" s="5"/>
      <c r="V26" s="5"/>
      <c r="W26" s="37" t="str">
        <f t="shared" si="6"/>
        <v/>
      </c>
      <c r="X26" s="38" t="str">
        <f t="shared" si="10"/>
        <v/>
      </c>
      <c r="Y26" s="37"/>
      <c r="Z26" s="11"/>
      <c r="AA26" s="11"/>
    </row>
    <row r="27" spans="1:27" ht="15.75" thickBot="1" x14ac:dyDescent="0.3">
      <c r="A27" s="15">
        <v>12</v>
      </c>
      <c r="B27" s="124"/>
      <c r="C27" s="124"/>
      <c r="D27" s="86" t="e">
        <f t="shared" si="0"/>
        <v>#N/A</v>
      </c>
      <c r="E27" s="86" t="e">
        <f t="shared" si="2"/>
        <v>#N/A</v>
      </c>
      <c r="F27" s="86" t="e">
        <f t="shared" si="3"/>
        <v>#N/A</v>
      </c>
      <c r="G27" s="87" t="e">
        <f t="shared" si="4"/>
        <v>#N/A</v>
      </c>
      <c r="H27" s="86" t="e">
        <f t="shared" si="7"/>
        <v>#N/A</v>
      </c>
      <c r="I27" s="86" t="e">
        <f t="shared" si="8"/>
        <v>#N/A</v>
      </c>
      <c r="J27" s="86" t="e">
        <f t="shared" si="9"/>
        <v>#N/A</v>
      </c>
      <c r="K27" s="87" t="e">
        <f t="shared" si="5"/>
        <v>#N/A</v>
      </c>
      <c r="L27" s="15" t="str">
        <f t="shared" si="1"/>
        <v/>
      </c>
      <c r="M27" s="6"/>
      <c r="N27" s="5"/>
      <c r="O27" s="5"/>
      <c r="P27" s="5"/>
      <c r="Q27" s="5"/>
      <c r="R27" s="5"/>
      <c r="S27" s="5"/>
      <c r="T27" s="5"/>
      <c r="U27" s="5"/>
      <c r="V27" s="5"/>
      <c r="W27" s="37" t="str">
        <f t="shared" si="6"/>
        <v/>
      </c>
      <c r="X27" s="38" t="str">
        <f t="shared" si="10"/>
        <v/>
      </c>
      <c r="Y27" s="37"/>
      <c r="Z27" s="11"/>
      <c r="AA27" s="11"/>
    </row>
    <row r="28" spans="1:27" ht="15.75" thickBot="1" x14ac:dyDescent="0.3">
      <c r="A28" s="15">
        <v>13</v>
      </c>
      <c r="B28" s="124"/>
      <c r="C28" s="124"/>
      <c r="D28" s="86" t="e">
        <f t="shared" si="0"/>
        <v>#N/A</v>
      </c>
      <c r="E28" s="86" t="e">
        <f t="shared" si="2"/>
        <v>#N/A</v>
      </c>
      <c r="F28" s="86" t="e">
        <f t="shared" si="3"/>
        <v>#N/A</v>
      </c>
      <c r="G28" s="87" t="e">
        <f t="shared" si="4"/>
        <v>#N/A</v>
      </c>
      <c r="H28" s="86" t="e">
        <f t="shared" si="7"/>
        <v>#N/A</v>
      </c>
      <c r="I28" s="86" t="e">
        <f t="shared" si="8"/>
        <v>#N/A</v>
      </c>
      <c r="J28" s="86" t="e">
        <f t="shared" si="9"/>
        <v>#N/A</v>
      </c>
      <c r="K28" s="87" t="e">
        <f t="shared" si="5"/>
        <v>#N/A</v>
      </c>
      <c r="L28" s="15" t="str">
        <f t="shared" si="1"/>
        <v/>
      </c>
      <c r="M28" s="6"/>
      <c r="N28" s="5"/>
      <c r="O28" s="5"/>
      <c r="P28" s="5"/>
      <c r="Q28" s="5"/>
      <c r="R28" s="5"/>
      <c r="S28" s="5"/>
      <c r="T28" s="5"/>
      <c r="U28" s="5"/>
      <c r="V28" s="5"/>
      <c r="W28" s="37" t="str">
        <f t="shared" si="6"/>
        <v/>
      </c>
      <c r="X28" s="38" t="str">
        <f t="shared" si="10"/>
        <v/>
      </c>
      <c r="Y28" s="37"/>
      <c r="Z28" s="11"/>
      <c r="AA28" s="11"/>
    </row>
    <row r="29" spans="1:27" ht="15.75" thickBot="1" x14ac:dyDescent="0.3">
      <c r="A29" s="15">
        <v>14</v>
      </c>
      <c r="B29" s="124"/>
      <c r="C29" s="124"/>
      <c r="D29" s="86" t="e">
        <f t="shared" si="0"/>
        <v>#N/A</v>
      </c>
      <c r="E29" s="86" t="e">
        <f t="shared" si="2"/>
        <v>#N/A</v>
      </c>
      <c r="F29" s="86" t="e">
        <f t="shared" si="3"/>
        <v>#N/A</v>
      </c>
      <c r="G29" s="87" t="e">
        <f t="shared" si="4"/>
        <v>#N/A</v>
      </c>
      <c r="H29" s="86" t="e">
        <f t="shared" si="7"/>
        <v>#N/A</v>
      </c>
      <c r="I29" s="86" t="e">
        <f t="shared" si="8"/>
        <v>#N/A</v>
      </c>
      <c r="J29" s="86" t="e">
        <f t="shared" si="9"/>
        <v>#N/A</v>
      </c>
      <c r="K29" s="87" t="e">
        <f t="shared" si="5"/>
        <v>#N/A</v>
      </c>
      <c r="L29" s="15" t="str">
        <f t="shared" si="1"/>
        <v/>
      </c>
      <c r="M29" s="6"/>
      <c r="N29" s="5"/>
      <c r="O29" s="5"/>
      <c r="P29" s="5"/>
      <c r="Q29" s="5"/>
      <c r="R29" s="5"/>
      <c r="S29" s="5"/>
      <c r="T29" s="5"/>
      <c r="U29" s="5"/>
      <c r="V29" s="5"/>
      <c r="W29" s="37" t="str">
        <f t="shared" si="6"/>
        <v/>
      </c>
      <c r="X29" s="38" t="str">
        <f t="shared" si="10"/>
        <v/>
      </c>
      <c r="Y29" s="37"/>
      <c r="Z29" s="11"/>
      <c r="AA29" s="11"/>
    </row>
    <row r="30" spans="1:27" ht="15.75" thickBot="1" x14ac:dyDescent="0.3">
      <c r="A30" s="15">
        <v>15</v>
      </c>
      <c r="B30" s="124"/>
      <c r="C30" s="124"/>
      <c r="D30" s="86" t="e">
        <f t="shared" si="0"/>
        <v>#N/A</v>
      </c>
      <c r="E30" s="86" t="e">
        <f t="shared" si="2"/>
        <v>#N/A</v>
      </c>
      <c r="F30" s="86" t="e">
        <f t="shared" si="3"/>
        <v>#N/A</v>
      </c>
      <c r="G30" s="87" t="e">
        <f t="shared" si="4"/>
        <v>#N/A</v>
      </c>
      <c r="H30" s="86" t="e">
        <f t="shared" si="7"/>
        <v>#N/A</v>
      </c>
      <c r="I30" s="86" t="e">
        <f t="shared" si="8"/>
        <v>#N/A</v>
      </c>
      <c r="J30" s="86" t="e">
        <f t="shared" si="9"/>
        <v>#N/A</v>
      </c>
      <c r="K30" s="87" t="e">
        <f t="shared" si="5"/>
        <v>#N/A</v>
      </c>
      <c r="L30" s="15" t="str">
        <f t="shared" si="1"/>
        <v/>
      </c>
      <c r="M30" s="6"/>
      <c r="N30" s="5"/>
      <c r="O30" s="5"/>
      <c r="P30" s="5"/>
      <c r="Q30" s="5"/>
      <c r="R30" s="5"/>
      <c r="S30" s="5"/>
      <c r="T30" s="5"/>
      <c r="U30" s="5"/>
      <c r="V30" s="5"/>
      <c r="W30" s="37" t="str">
        <f t="shared" si="6"/>
        <v/>
      </c>
      <c r="X30" s="38" t="str">
        <f t="shared" si="10"/>
        <v/>
      </c>
      <c r="Y30" s="37"/>
      <c r="Z30" s="11"/>
      <c r="AA30" s="11"/>
    </row>
    <row r="31" spans="1:27" ht="15.75" thickBot="1" x14ac:dyDescent="0.3">
      <c r="A31" s="15">
        <v>16</v>
      </c>
      <c r="B31" s="124"/>
      <c r="C31" s="124"/>
      <c r="D31" s="86" t="e">
        <f t="shared" si="0"/>
        <v>#N/A</v>
      </c>
      <c r="E31" s="86" t="e">
        <f t="shared" si="2"/>
        <v>#N/A</v>
      </c>
      <c r="F31" s="86" t="e">
        <f t="shared" si="3"/>
        <v>#N/A</v>
      </c>
      <c r="G31" s="87" t="e">
        <f t="shared" si="4"/>
        <v>#N/A</v>
      </c>
      <c r="H31" s="86" t="e">
        <f t="shared" si="7"/>
        <v>#N/A</v>
      </c>
      <c r="I31" s="86" t="e">
        <f t="shared" si="8"/>
        <v>#N/A</v>
      </c>
      <c r="J31" s="86" t="e">
        <f t="shared" si="9"/>
        <v>#N/A</v>
      </c>
      <c r="K31" s="87" t="e">
        <f t="shared" si="5"/>
        <v>#N/A</v>
      </c>
      <c r="L31" s="15" t="str">
        <f t="shared" si="1"/>
        <v/>
      </c>
      <c r="M31" s="6"/>
      <c r="N31" s="5"/>
      <c r="O31" s="5"/>
      <c r="P31" s="5"/>
      <c r="Q31" s="5"/>
      <c r="R31" s="5"/>
      <c r="S31" s="5"/>
      <c r="T31" s="5"/>
      <c r="U31" s="5"/>
      <c r="V31" s="5"/>
      <c r="W31" s="37" t="str">
        <f t="shared" si="6"/>
        <v/>
      </c>
      <c r="X31" s="38" t="str">
        <f t="shared" si="10"/>
        <v/>
      </c>
      <c r="Y31" s="37"/>
      <c r="Z31" s="11"/>
      <c r="AA31" s="11"/>
    </row>
    <row r="32" spans="1:27" ht="15.75" thickBot="1" x14ac:dyDescent="0.3">
      <c r="A32" s="15">
        <v>17</v>
      </c>
      <c r="B32" s="124"/>
      <c r="C32" s="124"/>
      <c r="D32" s="86" t="e">
        <f t="shared" si="0"/>
        <v>#N/A</v>
      </c>
      <c r="E32" s="86" t="e">
        <f t="shared" si="2"/>
        <v>#N/A</v>
      </c>
      <c r="F32" s="86" t="e">
        <f t="shared" si="3"/>
        <v>#N/A</v>
      </c>
      <c r="G32" s="87" t="e">
        <f t="shared" si="4"/>
        <v>#N/A</v>
      </c>
      <c r="H32" s="86" t="e">
        <f t="shared" si="7"/>
        <v>#N/A</v>
      </c>
      <c r="I32" s="86" t="e">
        <f t="shared" si="8"/>
        <v>#N/A</v>
      </c>
      <c r="J32" s="86" t="e">
        <f t="shared" si="9"/>
        <v>#N/A</v>
      </c>
      <c r="K32" s="87" t="e">
        <f t="shared" si="5"/>
        <v>#N/A</v>
      </c>
      <c r="L32" s="15" t="str">
        <f t="shared" si="1"/>
        <v/>
      </c>
      <c r="M32" s="6"/>
      <c r="N32" s="5"/>
      <c r="O32" s="5"/>
      <c r="P32" s="5"/>
      <c r="Q32" s="5"/>
      <c r="R32" s="5"/>
      <c r="S32" s="5"/>
      <c r="T32" s="5"/>
      <c r="U32" s="5"/>
      <c r="V32" s="5"/>
      <c r="W32" s="37" t="str">
        <f t="shared" si="6"/>
        <v/>
      </c>
      <c r="X32" s="38" t="str">
        <f t="shared" si="10"/>
        <v/>
      </c>
      <c r="Y32" s="37"/>
      <c r="Z32" s="11"/>
      <c r="AA32" s="11"/>
    </row>
    <row r="33" spans="1:29" ht="15.75" thickBot="1" x14ac:dyDescent="0.3">
      <c r="A33" s="15">
        <v>18</v>
      </c>
      <c r="B33" s="124"/>
      <c r="C33" s="124"/>
      <c r="D33" s="86" t="e">
        <f t="shared" si="0"/>
        <v>#N/A</v>
      </c>
      <c r="E33" s="86" t="e">
        <f t="shared" si="2"/>
        <v>#N/A</v>
      </c>
      <c r="F33" s="86" t="e">
        <f t="shared" si="3"/>
        <v>#N/A</v>
      </c>
      <c r="G33" s="87" t="e">
        <f t="shared" si="4"/>
        <v>#N/A</v>
      </c>
      <c r="H33" s="86" t="e">
        <f t="shared" si="7"/>
        <v>#N/A</v>
      </c>
      <c r="I33" s="86" t="e">
        <f t="shared" si="8"/>
        <v>#N/A</v>
      </c>
      <c r="J33" s="86" t="e">
        <f t="shared" si="9"/>
        <v>#N/A</v>
      </c>
      <c r="K33" s="87" t="e">
        <f t="shared" si="5"/>
        <v>#N/A</v>
      </c>
      <c r="L33" s="15" t="str">
        <f t="shared" si="1"/>
        <v/>
      </c>
      <c r="M33" s="6"/>
      <c r="N33" s="5"/>
      <c r="O33" s="5"/>
      <c r="P33" s="5"/>
      <c r="Q33" s="5"/>
      <c r="R33" s="5"/>
      <c r="S33" s="5"/>
      <c r="T33" s="5"/>
      <c r="U33" s="5"/>
      <c r="V33" s="5"/>
      <c r="W33" s="37" t="str">
        <f t="shared" si="6"/>
        <v/>
      </c>
      <c r="X33" s="38" t="str">
        <f t="shared" si="10"/>
        <v/>
      </c>
      <c r="Y33" s="37"/>
      <c r="Z33" s="11"/>
      <c r="AA33" s="11"/>
    </row>
    <row r="34" spans="1:29" ht="15.75" thickBot="1" x14ac:dyDescent="0.3">
      <c r="A34" s="15">
        <v>19</v>
      </c>
      <c r="B34" s="124"/>
      <c r="C34" s="124"/>
      <c r="D34" s="86" t="e">
        <f t="shared" si="0"/>
        <v>#N/A</v>
      </c>
      <c r="E34" s="86" t="e">
        <f t="shared" si="2"/>
        <v>#N/A</v>
      </c>
      <c r="F34" s="86" t="e">
        <f t="shared" si="3"/>
        <v>#N/A</v>
      </c>
      <c r="G34" s="87" t="e">
        <f t="shared" si="4"/>
        <v>#N/A</v>
      </c>
      <c r="H34" s="86" t="e">
        <f t="shared" si="7"/>
        <v>#N/A</v>
      </c>
      <c r="I34" s="86" t="e">
        <f t="shared" si="8"/>
        <v>#N/A</v>
      </c>
      <c r="J34" s="86" t="e">
        <f t="shared" si="9"/>
        <v>#N/A</v>
      </c>
      <c r="K34" s="87" t="e">
        <f t="shared" si="5"/>
        <v>#N/A</v>
      </c>
      <c r="L34" s="15" t="str">
        <f t="shared" si="1"/>
        <v/>
      </c>
      <c r="M34" s="6"/>
      <c r="N34" s="5"/>
      <c r="O34" s="5"/>
      <c r="P34" s="5"/>
      <c r="Q34" s="5"/>
      <c r="R34" s="5"/>
      <c r="S34" s="5"/>
      <c r="T34" s="5"/>
      <c r="U34" s="5"/>
      <c r="V34" s="5"/>
      <c r="W34" s="37" t="str">
        <f t="shared" si="6"/>
        <v/>
      </c>
      <c r="X34" s="38" t="str">
        <f t="shared" si="10"/>
        <v/>
      </c>
      <c r="Y34" s="37"/>
      <c r="Z34" s="11"/>
      <c r="AA34" s="11"/>
    </row>
    <row r="35" spans="1:29" ht="15.75" thickBot="1" x14ac:dyDescent="0.3">
      <c r="A35" s="15">
        <v>20</v>
      </c>
      <c r="B35" s="124"/>
      <c r="C35" s="124"/>
      <c r="D35" s="86" t="e">
        <f t="shared" si="0"/>
        <v>#N/A</v>
      </c>
      <c r="E35" s="86" t="e">
        <f t="shared" si="2"/>
        <v>#N/A</v>
      </c>
      <c r="F35" s="86" t="e">
        <f t="shared" si="3"/>
        <v>#N/A</v>
      </c>
      <c r="G35" s="87" t="e">
        <f t="shared" si="4"/>
        <v>#N/A</v>
      </c>
      <c r="H35" s="86" t="e">
        <f t="shared" si="7"/>
        <v>#N/A</v>
      </c>
      <c r="I35" s="86" t="e">
        <f t="shared" si="8"/>
        <v>#N/A</v>
      </c>
      <c r="J35" s="86" t="e">
        <f t="shared" si="9"/>
        <v>#N/A</v>
      </c>
      <c r="K35" s="87" t="e">
        <f t="shared" si="5"/>
        <v>#N/A</v>
      </c>
      <c r="L35" s="15" t="str">
        <f t="shared" si="1"/>
        <v/>
      </c>
      <c r="M35" s="6"/>
      <c r="N35" s="5"/>
      <c r="O35" s="5"/>
      <c r="P35" s="5"/>
      <c r="Q35" s="5"/>
      <c r="R35" s="5"/>
      <c r="S35" s="5"/>
      <c r="T35" s="5"/>
      <c r="U35" s="5"/>
      <c r="V35" s="5"/>
      <c r="W35" s="37" t="str">
        <f t="shared" si="6"/>
        <v/>
      </c>
      <c r="X35" s="38" t="str">
        <f t="shared" si="10"/>
        <v/>
      </c>
      <c r="Y35" s="37"/>
      <c r="Z35" s="11"/>
      <c r="AA35" s="11"/>
    </row>
    <row r="36" spans="1:29" ht="15.75" thickBot="1" x14ac:dyDescent="0.3">
      <c r="A36" s="15">
        <v>21</v>
      </c>
      <c r="B36" s="121"/>
      <c r="C36" s="121"/>
      <c r="D36" s="86" t="e">
        <f t="shared" si="0"/>
        <v>#N/A</v>
      </c>
      <c r="E36" s="86" t="e">
        <f t="shared" si="2"/>
        <v>#N/A</v>
      </c>
      <c r="F36" s="86" t="e">
        <f t="shared" si="3"/>
        <v>#N/A</v>
      </c>
      <c r="G36" s="87" t="e">
        <f t="shared" si="4"/>
        <v>#N/A</v>
      </c>
      <c r="H36" s="86" t="e">
        <f t="shared" si="7"/>
        <v>#N/A</v>
      </c>
      <c r="I36" s="86" t="e">
        <f t="shared" si="8"/>
        <v>#N/A</v>
      </c>
      <c r="J36" s="86" t="e">
        <f t="shared" si="9"/>
        <v>#N/A</v>
      </c>
      <c r="K36" s="87" t="e">
        <f t="shared" si="5"/>
        <v>#N/A</v>
      </c>
      <c r="L36" s="15" t="str">
        <f t="shared" si="1"/>
        <v/>
      </c>
      <c r="M36" s="6"/>
      <c r="N36" s="5"/>
      <c r="O36" s="5"/>
      <c r="P36" s="5"/>
      <c r="Q36" s="5"/>
      <c r="R36" s="5"/>
      <c r="S36" s="5"/>
      <c r="T36" s="5"/>
      <c r="U36" s="5"/>
      <c r="V36" s="5"/>
      <c r="W36" s="37" t="str">
        <f t="shared" si="6"/>
        <v/>
      </c>
      <c r="X36" s="38" t="str">
        <f t="shared" si="10"/>
        <v/>
      </c>
      <c r="Y36" s="37"/>
      <c r="Z36" s="11"/>
      <c r="AA36" s="11"/>
    </row>
    <row r="37" spans="1:29" ht="15.75" thickBot="1" x14ac:dyDescent="0.3">
      <c r="A37" s="15">
        <v>22</v>
      </c>
      <c r="B37" s="88"/>
      <c r="C37" s="88"/>
      <c r="D37" s="86" t="e">
        <f t="shared" si="0"/>
        <v>#N/A</v>
      </c>
      <c r="E37" s="86" t="e">
        <f t="shared" si="2"/>
        <v>#N/A</v>
      </c>
      <c r="F37" s="86" t="e">
        <f t="shared" si="3"/>
        <v>#N/A</v>
      </c>
      <c r="G37" s="87" t="e">
        <f t="shared" si="4"/>
        <v>#N/A</v>
      </c>
      <c r="H37" s="86" t="e">
        <f t="shared" si="7"/>
        <v>#N/A</v>
      </c>
      <c r="I37" s="86" t="e">
        <f t="shared" si="8"/>
        <v>#N/A</v>
      </c>
      <c r="J37" s="86" t="e">
        <f t="shared" si="9"/>
        <v>#N/A</v>
      </c>
      <c r="K37" s="87" t="e">
        <f t="shared" si="5"/>
        <v>#N/A</v>
      </c>
      <c r="L37" s="15" t="str">
        <f t="shared" si="1"/>
        <v/>
      </c>
      <c r="M37" s="6"/>
      <c r="N37" s="5"/>
      <c r="O37" s="5"/>
      <c r="P37" s="5"/>
      <c r="Q37" s="5"/>
      <c r="R37" s="5"/>
      <c r="S37" s="5"/>
      <c r="T37" s="5"/>
      <c r="U37" s="5"/>
      <c r="V37" s="5"/>
      <c r="W37" s="37" t="str">
        <f t="shared" si="6"/>
        <v/>
      </c>
      <c r="X37" s="38" t="str">
        <f t="shared" si="10"/>
        <v/>
      </c>
      <c r="Y37" s="37"/>
      <c r="Z37" s="11"/>
      <c r="AA37" s="11"/>
    </row>
    <row r="38" spans="1:29" ht="15.75" thickBot="1" x14ac:dyDescent="0.3">
      <c r="A38" s="15">
        <v>23</v>
      </c>
      <c r="B38" s="88"/>
      <c r="C38" s="88"/>
      <c r="D38" s="86" t="e">
        <f t="shared" si="0"/>
        <v>#N/A</v>
      </c>
      <c r="E38" s="86" t="e">
        <f t="shared" si="2"/>
        <v>#N/A</v>
      </c>
      <c r="F38" s="86" t="e">
        <f t="shared" si="3"/>
        <v>#N/A</v>
      </c>
      <c r="G38" s="87" t="e">
        <f t="shared" si="4"/>
        <v>#N/A</v>
      </c>
      <c r="H38" s="86" t="e">
        <f t="shared" si="7"/>
        <v>#N/A</v>
      </c>
      <c r="I38" s="86" t="e">
        <f t="shared" si="8"/>
        <v>#N/A</v>
      </c>
      <c r="J38" s="86" t="e">
        <f t="shared" si="9"/>
        <v>#N/A</v>
      </c>
      <c r="K38" s="87" t="e">
        <f t="shared" si="5"/>
        <v>#N/A</v>
      </c>
      <c r="L38" s="15" t="str">
        <f t="shared" si="1"/>
        <v/>
      </c>
      <c r="M38" s="6"/>
      <c r="N38" s="5"/>
      <c r="O38" s="5"/>
      <c r="P38" s="5"/>
      <c r="Q38" s="5"/>
      <c r="R38" s="5"/>
      <c r="S38" s="5"/>
      <c r="T38" s="5"/>
      <c r="U38" s="5"/>
      <c r="V38" s="5"/>
      <c r="W38" s="37" t="str">
        <f t="shared" si="6"/>
        <v/>
      </c>
      <c r="X38" s="38" t="str">
        <f t="shared" si="10"/>
        <v/>
      </c>
      <c r="Y38" s="37"/>
      <c r="Z38" s="11"/>
      <c r="AA38" s="11"/>
    </row>
    <row r="39" spans="1:29" ht="16.5" thickBot="1" x14ac:dyDescent="0.3">
      <c r="A39" s="15">
        <v>24</v>
      </c>
      <c r="B39" s="88"/>
      <c r="C39" s="88"/>
      <c r="D39" s="86" t="e">
        <f t="shared" si="0"/>
        <v>#N/A</v>
      </c>
      <c r="E39" s="86" t="e">
        <f t="shared" si="2"/>
        <v>#N/A</v>
      </c>
      <c r="F39" s="86" t="e">
        <f t="shared" si="3"/>
        <v>#N/A</v>
      </c>
      <c r="G39" s="87" t="e">
        <f t="shared" si="4"/>
        <v>#N/A</v>
      </c>
      <c r="H39" s="86" t="e">
        <f t="shared" si="7"/>
        <v>#N/A</v>
      </c>
      <c r="I39" s="86" t="e">
        <f t="shared" si="8"/>
        <v>#N/A</v>
      </c>
      <c r="J39" s="86" t="e">
        <f t="shared" si="9"/>
        <v>#N/A</v>
      </c>
      <c r="K39" s="87" t="e">
        <f t="shared" si="5"/>
        <v>#N/A</v>
      </c>
      <c r="L39" s="15" t="str">
        <f t="shared" si="1"/>
        <v/>
      </c>
      <c r="M39" s="5"/>
      <c r="N39" s="10"/>
      <c r="O39" s="10"/>
      <c r="P39" s="10"/>
      <c r="Q39" s="5"/>
      <c r="R39" s="5"/>
      <c r="S39" s="5"/>
      <c r="T39" s="5"/>
      <c r="U39" s="5"/>
      <c r="V39" s="5"/>
      <c r="W39" s="37" t="str">
        <f t="shared" si="6"/>
        <v/>
      </c>
      <c r="X39" s="38" t="str">
        <f t="shared" si="10"/>
        <v/>
      </c>
      <c r="Y39" s="37"/>
      <c r="Z39" s="11"/>
      <c r="AA39" s="11"/>
    </row>
    <row r="40" spans="1:29" ht="15.75" thickBot="1" x14ac:dyDescent="0.3">
      <c r="A40" s="15">
        <v>25</v>
      </c>
      <c r="B40" s="88"/>
      <c r="C40" s="88"/>
      <c r="D40" s="86" t="e">
        <f t="shared" si="0"/>
        <v>#N/A</v>
      </c>
      <c r="E40" s="86" t="e">
        <f t="shared" si="2"/>
        <v>#N/A</v>
      </c>
      <c r="F40" s="86" t="e">
        <f t="shared" si="3"/>
        <v>#N/A</v>
      </c>
      <c r="G40" s="87" t="e">
        <f t="shared" si="4"/>
        <v>#N/A</v>
      </c>
      <c r="H40" s="86" t="e">
        <f t="shared" si="7"/>
        <v>#N/A</v>
      </c>
      <c r="I40" s="86" t="e">
        <f t="shared" si="8"/>
        <v>#N/A</v>
      </c>
      <c r="J40" s="86" t="e">
        <f t="shared" si="9"/>
        <v>#N/A</v>
      </c>
      <c r="K40" s="87" t="e">
        <f t="shared" si="5"/>
        <v>#N/A</v>
      </c>
      <c r="L40" s="15" t="str">
        <f t="shared" si="1"/>
        <v/>
      </c>
      <c r="M40" s="5"/>
      <c r="N40" s="5"/>
      <c r="O40" s="5"/>
      <c r="P40" s="5"/>
      <c r="Q40" s="5"/>
      <c r="R40" s="5"/>
      <c r="S40" s="5"/>
      <c r="T40" s="5"/>
      <c r="U40" s="5"/>
      <c r="V40" s="5"/>
      <c r="W40" s="37" t="str">
        <f t="shared" si="6"/>
        <v/>
      </c>
      <c r="X40" s="38" t="str">
        <f t="shared" si="10"/>
        <v/>
      </c>
      <c r="Y40" s="37"/>
      <c r="Z40" s="11"/>
      <c r="AA40" s="11"/>
    </row>
    <row r="41" spans="1:29" ht="15.75" thickBot="1" x14ac:dyDescent="0.3">
      <c r="A41" s="15">
        <v>26</v>
      </c>
      <c r="B41" s="88"/>
      <c r="C41" s="88"/>
      <c r="D41" s="86" t="e">
        <f t="shared" si="0"/>
        <v>#N/A</v>
      </c>
      <c r="E41" s="86" t="e">
        <f t="shared" si="2"/>
        <v>#N/A</v>
      </c>
      <c r="F41" s="86" t="e">
        <f t="shared" si="3"/>
        <v>#N/A</v>
      </c>
      <c r="G41" s="87" t="e">
        <f t="shared" si="4"/>
        <v>#N/A</v>
      </c>
      <c r="H41" s="86" t="e">
        <f t="shared" si="7"/>
        <v>#N/A</v>
      </c>
      <c r="I41" s="86" t="e">
        <f t="shared" si="8"/>
        <v>#N/A</v>
      </c>
      <c r="J41" s="86" t="e">
        <f t="shared" si="9"/>
        <v>#N/A</v>
      </c>
      <c r="K41" s="87" t="e">
        <f t="shared" si="5"/>
        <v>#N/A</v>
      </c>
      <c r="L41" s="15" t="str">
        <f t="shared" si="1"/>
        <v/>
      </c>
      <c r="M41" s="5"/>
      <c r="N41" s="16"/>
      <c r="O41" s="16"/>
      <c r="P41" s="16"/>
      <c r="Q41" s="5"/>
      <c r="R41" s="5"/>
      <c r="S41" s="5"/>
      <c r="T41" s="5"/>
      <c r="U41" s="5"/>
      <c r="V41" s="5"/>
      <c r="W41" s="37" t="str">
        <f t="shared" si="6"/>
        <v/>
      </c>
      <c r="X41" s="38" t="str">
        <f t="shared" si="10"/>
        <v/>
      </c>
      <c r="Y41" s="37"/>
      <c r="Z41" s="11"/>
      <c r="AA41" s="11"/>
    </row>
    <row r="42" spans="1:29" ht="15.75" thickBot="1" x14ac:dyDescent="0.3">
      <c r="A42" s="15">
        <v>27</v>
      </c>
      <c r="B42" s="88"/>
      <c r="C42" s="88"/>
      <c r="D42" s="86" t="e">
        <f t="shared" si="0"/>
        <v>#N/A</v>
      </c>
      <c r="E42" s="86" t="e">
        <f t="shared" si="2"/>
        <v>#N/A</v>
      </c>
      <c r="F42" s="86" t="e">
        <f t="shared" si="3"/>
        <v>#N/A</v>
      </c>
      <c r="G42" s="87" t="e">
        <f t="shared" si="4"/>
        <v>#N/A</v>
      </c>
      <c r="H42" s="86" t="e">
        <f t="shared" si="7"/>
        <v>#N/A</v>
      </c>
      <c r="I42" s="86" t="e">
        <f t="shared" si="8"/>
        <v>#N/A</v>
      </c>
      <c r="J42" s="86" t="e">
        <f t="shared" si="9"/>
        <v>#N/A</v>
      </c>
      <c r="K42" s="87" t="e">
        <f t="shared" si="5"/>
        <v>#N/A</v>
      </c>
      <c r="L42" s="15" t="str">
        <f t="shared" si="1"/>
        <v/>
      </c>
      <c r="M42" s="5"/>
      <c r="N42" s="16"/>
      <c r="O42" s="16"/>
      <c r="P42" s="16"/>
      <c r="Q42" s="5"/>
      <c r="R42" s="5"/>
      <c r="S42" s="5"/>
      <c r="T42" s="5"/>
      <c r="U42" s="5"/>
      <c r="V42" s="5"/>
      <c r="W42" s="37" t="str">
        <f t="shared" si="6"/>
        <v/>
      </c>
      <c r="X42" s="38" t="str">
        <f t="shared" si="10"/>
        <v/>
      </c>
      <c r="Y42" s="37"/>
      <c r="Z42" s="11"/>
      <c r="AA42" s="11"/>
    </row>
    <row r="43" spans="1:29" ht="15.75" thickBot="1" x14ac:dyDescent="0.3">
      <c r="A43" s="15">
        <v>28</v>
      </c>
      <c r="B43" s="88"/>
      <c r="C43" s="88"/>
      <c r="D43" s="86" t="e">
        <f t="shared" si="0"/>
        <v>#N/A</v>
      </c>
      <c r="E43" s="86" t="e">
        <f t="shared" si="2"/>
        <v>#N/A</v>
      </c>
      <c r="F43" s="86" t="e">
        <f t="shared" si="3"/>
        <v>#N/A</v>
      </c>
      <c r="G43" s="87" t="e">
        <f t="shared" si="4"/>
        <v>#N/A</v>
      </c>
      <c r="H43" s="86" t="e">
        <f t="shared" si="7"/>
        <v>#N/A</v>
      </c>
      <c r="I43" s="86" t="e">
        <f t="shared" si="8"/>
        <v>#N/A</v>
      </c>
      <c r="J43" s="86" t="e">
        <f t="shared" si="9"/>
        <v>#N/A</v>
      </c>
      <c r="K43" s="87" t="e">
        <f t="shared" si="5"/>
        <v>#N/A</v>
      </c>
      <c r="L43" s="15" t="str">
        <f t="shared" si="1"/>
        <v/>
      </c>
      <c r="M43" s="5"/>
      <c r="N43" s="5"/>
      <c r="O43" s="5"/>
      <c r="P43" s="5"/>
      <c r="Q43" s="5"/>
      <c r="R43" s="5"/>
      <c r="S43" s="5"/>
      <c r="T43" s="5"/>
      <c r="U43" s="5"/>
      <c r="V43" s="5"/>
      <c r="W43" s="37" t="str">
        <f t="shared" si="6"/>
        <v/>
      </c>
      <c r="X43" s="38" t="str">
        <f t="shared" si="10"/>
        <v/>
      </c>
      <c r="Y43" s="37"/>
      <c r="Z43" s="11"/>
      <c r="AA43" s="11"/>
    </row>
    <row r="44" spans="1:29" ht="15.75" thickBot="1" x14ac:dyDescent="0.3">
      <c r="A44" s="15">
        <v>29</v>
      </c>
      <c r="B44" s="88"/>
      <c r="C44" s="88"/>
      <c r="D44" s="86" t="e">
        <f t="shared" si="0"/>
        <v>#N/A</v>
      </c>
      <c r="E44" s="86" t="e">
        <f t="shared" si="2"/>
        <v>#N/A</v>
      </c>
      <c r="F44" s="86" t="e">
        <f t="shared" si="3"/>
        <v>#N/A</v>
      </c>
      <c r="G44" s="87" t="e">
        <f t="shared" si="4"/>
        <v>#N/A</v>
      </c>
      <c r="H44" s="86" t="e">
        <f t="shared" si="7"/>
        <v>#N/A</v>
      </c>
      <c r="I44" s="86" t="e">
        <f t="shared" si="8"/>
        <v>#N/A</v>
      </c>
      <c r="J44" s="86" t="e">
        <f t="shared" si="9"/>
        <v>#N/A</v>
      </c>
      <c r="K44" s="87" t="e">
        <f t="shared" si="5"/>
        <v>#N/A</v>
      </c>
      <c r="L44" s="15" t="str">
        <f t="shared" si="1"/>
        <v/>
      </c>
      <c r="M44" s="5"/>
      <c r="N44" s="5"/>
      <c r="O44" s="5"/>
      <c r="P44" s="5"/>
      <c r="Q44" s="5"/>
      <c r="R44" s="5"/>
      <c r="S44" s="5"/>
      <c r="T44" s="5"/>
      <c r="U44" s="5"/>
      <c r="V44" s="5"/>
      <c r="W44" s="37" t="str">
        <f t="shared" si="6"/>
        <v/>
      </c>
      <c r="X44" s="38" t="str">
        <f t="shared" si="10"/>
        <v/>
      </c>
      <c r="Y44" s="5"/>
      <c r="Z44" s="11"/>
      <c r="AA44" s="11"/>
    </row>
    <row r="45" spans="1:29" ht="15.75" thickBot="1" x14ac:dyDescent="0.3">
      <c r="A45" s="15">
        <v>30</v>
      </c>
      <c r="B45" s="88"/>
      <c r="C45" s="88"/>
      <c r="D45" s="86" t="e">
        <f t="shared" si="0"/>
        <v>#N/A</v>
      </c>
      <c r="E45" s="86" t="e">
        <f t="shared" si="2"/>
        <v>#N/A</v>
      </c>
      <c r="F45" s="86" t="e">
        <f t="shared" si="3"/>
        <v>#N/A</v>
      </c>
      <c r="G45" s="87" t="e">
        <f t="shared" si="4"/>
        <v>#N/A</v>
      </c>
      <c r="H45" s="86" t="e">
        <f t="shared" si="7"/>
        <v>#N/A</v>
      </c>
      <c r="I45" s="86" t="e">
        <f t="shared" si="8"/>
        <v>#N/A</v>
      </c>
      <c r="J45" s="86" t="e">
        <f t="shared" si="9"/>
        <v>#N/A</v>
      </c>
      <c r="K45" s="87" t="e">
        <f t="shared" si="5"/>
        <v>#N/A</v>
      </c>
      <c r="L45" s="15" t="str">
        <f t="shared" si="1"/>
        <v/>
      </c>
      <c r="M45" s="5"/>
      <c r="N45" s="5"/>
      <c r="O45" s="5"/>
      <c r="P45" s="5"/>
      <c r="Q45" s="5"/>
      <c r="R45" s="5"/>
      <c r="S45" s="5"/>
      <c r="T45" s="5"/>
      <c r="U45" s="5"/>
      <c r="V45" s="5"/>
      <c r="W45" s="37" t="str">
        <f t="shared" si="6"/>
        <v/>
      </c>
      <c r="X45" s="38" t="str">
        <f t="shared" si="10"/>
        <v/>
      </c>
      <c r="Y45" s="5"/>
      <c r="Z45" s="11"/>
      <c r="AA45" s="11"/>
    </row>
    <row r="46" spans="1:29" ht="15.75" thickBot="1" x14ac:dyDescent="0.3">
      <c r="A46" s="15">
        <v>31</v>
      </c>
      <c r="B46" s="88"/>
      <c r="C46" s="88"/>
      <c r="D46" s="86" t="e">
        <f t="shared" si="0"/>
        <v>#N/A</v>
      </c>
      <c r="E46" s="86" t="e">
        <f t="shared" si="2"/>
        <v>#N/A</v>
      </c>
      <c r="F46" s="86" t="e">
        <f t="shared" si="3"/>
        <v>#N/A</v>
      </c>
      <c r="G46" s="87" t="e">
        <f t="shared" si="4"/>
        <v>#N/A</v>
      </c>
      <c r="H46" s="86" t="e">
        <f t="shared" si="7"/>
        <v>#N/A</v>
      </c>
      <c r="I46" s="86" t="e">
        <f t="shared" si="8"/>
        <v>#N/A</v>
      </c>
      <c r="J46" s="86" t="e">
        <f t="shared" si="9"/>
        <v>#N/A</v>
      </c>
      <c r="K46" s="87" t="e">
        <f t="shared" si="5"/>
        <v>#N/A</v>
      </c>
      <c r="L46" s="15" t="str">
        <f t="shared" si="1"/>
        <v/>
      </c>
      <c r="M46" s="5"/>
      <c r="N46" s="5"/>
      <c r="O46" s="5"/>
      <c r="P46" s="5"/>
      <c r="Q46" s="5"/>
      <c r="R46" s="5"/>
      <c r="S46" s="5"/>
      <c r="T46" s="5"/>
      <c r="U46" s="5"/>
      <c r="V46" s="5"/>
      <c r="W46" s="37" t="str">
        <f t="shared" si="6"/>
        <v/>
      </c>
      <c r="X46" s="38" t="str">
        <f t="shared" si="10"/>
        <v/>
      </c>
      <c r="Y46" s="5"/>
      <c r="Z46" s="57"/>
      <c r="AA46" s="57"/>
    </row>
    <row r="47" spans="1:29" ht="15.75" thickBot="1" x14ac:dyDescent="0.3">
      <c r="A47" s="15">
        <v>32</v>
      </c>
      <c r="B47" s="88"/>
      <c r="C47" s="88"/>
      <c r="D47" s="86" t="e">
        <f t="shared" si="0"/>
        <v>#N/A</v>
      </c>
      <c r="E47" s="86" t="e">
        <f t="shared" si="2"/>
        <v>#N/A</v>
      </c>
      <c r="F47" s="86" t="e">
        <f t="shared" si="3"/>
        <v>#N/A</v>
      </c>
      <c r="G47" s="87" t="e">
        <f t="shared" si="4"/>
        <v>#N/A</v>
      </c>
      <c r="H47" s="86" t="e">
        <f t="shared" si="7"/>
        <v>#N/A</v>
      </c>
      <c r="I47" s="86" t="e">
        <f t="shared" si="8"/>
        <v>#N/A</v>
      </c>
      <c r="J47" s="86" t="e">
        <f t="shared" si="9"/>
        <v>#N/A</v>
      </c>
      <c r="K47" s="87" t="e">
        <f t="shared" si="5"/>
        <v>#N/A</v>
      </c>
      <c r="L47" s="15" t="str">
        <f t="shared" si="1"/>
        <v/>
      </c>
      <c r="M47" s="5"/>
      <c r="N47" s="16"/>
      <c r="O47" s="16"/>
      <c r="P47" s="16"/>
      <c r="Q47" s="5"/>
      <c r="R47" s="5"/>
      <c r="S47" s="5"/>
      <c r="T47" s="5"/>
      <c r="U47" s="5"/>
      <c r="V47" s="5"/>
      <c r="W47" s="37" t="str">
        <f t="shared" si="6"/>
        <v/>
      </c>
      <c r="X47" s="38" t="str">
        <f t="shared" si="10"/>
        <v/>
      </c>
      <c r="Y47" s="5"/>
      <c r="Z47" s="57"/>
      <c r="AA47" s="57"/>
      <c r="AC47" s="54"/>
    </row>
    <row r="48" spans="1:29" ht="15.75" thickBot="1" x14ac:dyDescent="0.3">
      <c r="A48" s="15">
        <v>33</v>
      </c>
      <c r="B48" s="88"/>
      <c r="C48" s="88"/>
      <c r="D48" s="86" t="e">
        <f t="shared" ref="D48:D79" si="11">IF(AND(ISNUMBER(C48),C48&gt;=0,ISNUMBER($E$7),ISNUMBER($E$8),$E$8&gt;0),IF(C48=0,$E$8/4,C48),NA())</f>
        <v>#N/A</v>
      </c>
      <c r="E48" s="86" t="e">
        <f t="shared" si="2"/>
        <v>#N/A</v>
      </c>
      <c r="F48" s="86" t="e">
        <f t="shared" si="3"/>
        <v>#N/A</v>
      </c>
      <c r="G48" s="87" t="e">
        <f t="shared" si="4"/>
        <v>#N/A</v>
      </c>
      <c r="H48" s="86" t="e">
        <f t="shared" si="7"/>
        <v>#N/A</v>
      </c>
      <c r="I48" s="86" t="e">
        <f t="shared" si="8"/>
        <v>#N/A</v>
      </c>
      <c r="J48" s="86" t="e">
        <f t="shared" si="9"/>
        <v>#N/A</v>
      </c>
      <c r="K48" s="87" t="e">
        <f t="shared" si="5"/>
        <v>#N/A</v>
      </c>
      <c r="L48" s="15" t="str">
        <f t="shared" ref="L48:L79" si="12">IF(ISNUMBER(D48),A48,"")</f>
        <v/>
      </c>
      <c r="M48" s="5"/>
      <c r="N48" s="14"/>
      <c r="O48" s="14"/>
      <c r="P48" s="14"/>
      <c r="Q48" s="5"/>
      <c r="R48" s="5"/>
      <c r="S48" s="5"/>
      <c r="T48" s="5"/>
      <c r="U48" s="5"/>
      <c r="V48" s="5"/>
      <c r="W48" s="37" t="str">
        <f t="shared" si="6"/>
        <v/>
      </c>
      <c r="X48" s="38" t="str">
        <f t="shared" si="10"/>
        <v/>
      </c>
      <c r="Y48" s="5"/>
      <c r="Z48" s="57"/>
      <c r="AA48" s="57"/>
    </row>
    <row r="49" spans="1:35" ht="15.75" thickBot="1" x14ac:dyDescent="0.3">
      <c r="A49" s="15">
        <v>34</v>
      </c>
      <c r="B49" s="88"/>
      <c r="C49" s="88"/>
      <c r="D49" s="86" t="e">
        <f t="shared" si="11"/>
        <v>#N/A</v>
      </c>
      <c r="E49" s="86" t="e">
        <f t="shared" si="2"/>
        <v>#N/A</v>
      </c>
      <c r="F49" s="86" t="e">
        <f t="shared" si="3"/>
        <v>#N/A</v>
      </c>
      <c r="G49" s="87" t="e">
        <f t="shared" si="4"/>
        <v>#N/A</v>
      </c>
      <c r="H49" s="86" t="e">
        <f t="shared" ref="H49:H80" si="13">IF(AND(ISNUMBER(D48),ISNUMBER(D49)),X49,NA())</f>
        <v>#N/A</v>
      </c>
      <c r="I49" s="86" t="e">
        <f t="shared" si="8"/>
        <v>#N/A</v>
      </c>
      <c r="J49" s="86" t="e">
        <f t="shared" si="9"/>
        <v>#N/A</v>
      </c>
      <c r="K49" s="87" t="e">
        <f t="shared" ref="K49:K80" si="14">IF(ISNUMBER(H49),IF($O$60="3 SD",(1+3*SQRT(PI()/2-1))*$E$12,(-NORMINV((1-NORMDIST(3,0,1,TRUE))/2,0,1)*SQRT(PI()/2))*$E$12),NA())</f>
        <v>#N/A</v>
      </c>
      <c r="L49" s="15" t="str">
        <f t="shared" si="12"/>
        <v/>
      </c>
      <c r="M49" s="5"/>
      <c r="N49" s="14"/>
      <c r="O49" s="14"/>
      <c r="P49" s="14"/>
      <c r="Q49" s="5"/>
      <c r="R49" s="5"/>
      <c r="S49" s="5"/>
      <c r="T49" s="5"/>
      <c r="U49" s="5"/>
      <c r="V49" s="5"/>
      <c r="W49" s="37" t="str">
        <f t="shared" si="6"/>
        <v/>
      </c>
      <c r="X49" s="38" t="str">
        <f t="shared" si="10"/>
        <v/>
      </c>
      <c r="Y49" s="5"/>
      <c r="Z49" s="57"/>
      <c r="AA49" s="57"/>
    </row>
    <row r="50" spans="1:35" ht="15.75" thickBot="1" x14ac:dyDescent="0.3">
      <c r="A50" s="15">
        <v>35</v>
      </c>
      <c r="B50" s="88"/>
      <c r="C50" s="124"/>
      <c r="D50" s="86" t="e">
        <f t="shared" si="11"/>
        <v>#N/A</v>
      </c>
      <c r="E50" s="86" t="e">
        <f t="shared" si="2"/>
        <v>#N/A</v>
      </c>
      <c r="F50" s="86" t="e">
        <f t="shared" si="3"/>
        <v>#N/A</v>
      </c>
      <c r="G50" s="87" t="e">
        <f t="shared" si="4"/>
        <v>#N/A</v>
      </c>
      <c r="H50" s="86" t="e">
        <f t="shared" si="13"/>
        <v>#N/A</v>
      </c>
      <c r="I50" s="86" t="e">
        <f t="shared" si="8"/>
        <v>#N/A</v>
      </c>
      <c r="J50" s="86" t="e">
        <f t="shared" si="9"/>
        <v>#N/A</v>
      </c>
      <c r="K50" s="87" t="e">
        <f t="shared" si="14"/>
        <v>#N/A</v>
      </c>
      <c r="L50" s="15" t="str">
        <f t="shared" si="12"/>
        <v/>
      </c>
      <c r="M50" s="5"/>
      <c r="N50" s="34"/>
      <c r="O50" s="34"/>
      <c r="P50" s="34"/>
      <c r="Q50" s="5"/>
      <c r="R50" s="5"/>
      <c r="S50" s="5"/>
      <c r="T50" s="5"/>
      <c r="U50" s="5"/>
      <c r="V50" s="5"/>
      <c r="W50" s="37" t="str">
        <f t="shared" si="6"/>
        <v/>
      </c>
      <c r="X50" s="38" t="str">
        <f t="shared" si="10"/>
        <v/>
      </c>
      <c r="Y50" s="5"/>
      <c r="Z50" s="57"/>
      <c r="AA50" s="57"/>
    </row>
    <row r="51" spans="1:35" ht="15.75" thickBot="1" x14ac:dyDescent="0.3">
      <c r="A51" s="15">
        <v>36</v>
      </c>
      <c r="B51" s="88"/>
      <c r="C51" s="124"/>
      <c r="D51" s="86" t="e">
        <f t="shared" si="11"/>
        <v>#N/A</v>
      </c>
      <c r="E51" s="86" t="e">
        <f t="shared" si="2"/>
        <v>#N/A</v>
      </c>
      <c r="F51" s="86" t="e">
        <f t="shared" si="3"/>
        <v>#N/A</v>
      </c>
      <c r="G51" s="87" t="e">
        <f t="shared" si="4"/>
        <v>#N/A</v>
      </c>
      <c r="H51" s="86" t="e">
        <f t="shared" si="13"/>
        <v>#N/A</v>
      </c>
      <c r="I51" s="86" t="e">
        <f t="shared" si="8"/>
        <v>#N/A</v>
      </c>
      <c r="J51" s="86" t="e">
        <f t="shared" si="9"/>
        <v>#N/A</v>
      </c>
      <c r="K51" s="87" t="e">
        <f t="shared" si="14"/>
        <v>#N/A</v>
      </c>
      <c r="L51" s="15" t="str">
        <f t="shared" si="12"/>
        <v/>
      </c>
      <c r="M51" s="5"/>
      <c r="N51" s="9"/>
      <c r="O51" s="9"/>
      <c r="P51" s="9"/>
      <c r="Q51" s="5"/>
      <c r="R51" s="5"/>
      <c r="S51" s="5"/>
      <c r="T51" s="5"/>
      <c r="U51" s="5"/>
      <c r="V51" s="5"/>
      <c r="W51" s="37" t="str">
        <f t="shared" si="6"/>
        <v/>
      </c>
      <c r="X51" s="38" t="str">
        <f t="shared" si="10"/>
        <v/>
      </c>
      <c r="Y51" s="5"/>
      <c r="Z51" s="57"/>
      <c r="AA51" s="57"/>
    </row>
    <row r="52" spans="1:35" ht="15.75" thickBot="1" x14ac:dyDescent="0.3">
      <c r="A52" s="15">
        <v>37</v>
      </c>
      <c r="B52" s="88"/>
      <c r="C52" s="124"/>
      <c r="D52" s="86" t="e">
        <f t="shared" si="11"/>
        <v>#N/A</v>
      </c>
      <c r="E52" s="86" t="e">
        <f t="shared" si="2"/>
        <v>#N/A</v>
      </c>
      <c r="F52" s="86" t="e">
        <f t="shared" si="3"/>
        <v>#N/A</v>
      </c>
      <c r="G52" s="87" t="e">
        <f t="shared" si="4"/>
        <v>#N/A</v>
      </c>
      <c r="H52" s="86" t="e">
        <f t="shared" si="13"/>
        <v>#N/A</v>
      </c>
      <c r="I52" s="86" t="e">
        <f t="shared" si="8"/>
        <v>#N/A</v>
      </c>
      <c r="J52" s="86" t="e">
        <f t="shared" si="9"/>
        <v>#N/A</v>
      </c>
      <c r="K52" s="87" t="e">
        <f t="shared" si="14"/>
        <v>#N/A</v>
      </c>
      <c r="L52" s="15" t="str">
        <f t="shared" si="12"/>
        <v/>
      </c>
      <c r="M52" s="5"/>
      <c r="N52" s="9"/>
      <c r="O52" s="9"/>
      <c r="P52" s="9"/>
      <c r="Q52" s="5"/>
      <c r="R52" s="5"/>
      <c r="S52" s="5"/>
      <c r="T52" s="5"/>
      <c r="U52" s="5"/>
      <c r="V52" s="5"/>
      <c r="W52" s="37" t="str">
        <f t="shared" si="6"/>
        <v/>
      </c>
      <c r="X52" s="38" t="str">
        <f t="shared" si="10"/>
        <v/>
      </c>
      <c r="Y52" s="5"/>
      <c r="Z52" s="57"/>
      <c r="AA52" s="57"/>
    </row>
    <row r="53" spans="1:35" ht="15.75" thickBot="1" x14ac:dyDescent="0.3">
      <c r="A53" s="15">
        <v>38</v>
      </c>
      <c r="B53" s="88"/>
      <c r="C53" s="124"/>
      <c r="D53" s="86" t="e">
        <f t="shared" si="11"/>
        <v>#N/A</v>
      </c>
      <c r="E53" s="86" t="e">
        <f t="shared" si="2"/>
        <v>#N/A</v>
      </c>
      <c r="F53" s="86" t="e">
        <f t="shared" si="3"/>
        <v>#N/A</v>
      </c>
      <c r="G53" s="87" t="e">
        <f t="shared" si="4"/>
        <v>#N/A</v>
      </c>
      <c r="H53" s="86" t="e">
        <f t="shared" si="13"/>
        <v>#N/A</v>
      </c>
      <c r="I53" s="86" t="e">
        <f t="shared" si="8"/>
        <v>#N/A</v>
      </c>
      <c r="J53" s="86" t="e">
        <f t="shared" si="9"/>
        <v>#N/A</v>
      </c>
      <c r="K53" s="87" t="e">
        <f t="shared" si="14"/>
        <v>#N/A</v>
      </c>
      <c r="L53" s="15" t="str">
        <f t="shared" si="12"/>
        <v/>
      </c>
      <c r="M53" s="5"/>
      <c r="N53" s="9"/>
      <c r="O53" s="9"/>
      <c r="P53" s="9"/>
      <c r="Q53" s="5"/>
      <c r="R53" s="5"/>
      <c r="S53" s="5"/>
      <c r="T53" s="5"/>
      <c r="U53" s="5"/>
      <c r="V53" s="5"/>
      <c r="W53" s="37" t="str">
        <f t="shared" si="6"/>
        <v/>
      </c>
      <c r="X53" s="38" t="str">
        <f t="shared" si="10"/>
        <v/>
      </c>
      <c r="Y53" s="5"/>
      <c r="Z53" s="57"/>
      <c r="AA53" s="57"/>
    </row>
    <row r="54" spans="1:35" ht="15.75" thickBot="1" x14ac:dyDescent="0.3">
      <c r="A54" s="15">
        <v>39</v>
      </c>
      <c r="B54" s="88"/>
      <c r="C54" s="124"/>
      <c r="D54" s="86" t="e">
        <f t="shared" si="11"/>
        <v>#N/A</v>
      </c>
      <c r="E54" s="86" t="e">
        <f t="shared" si="2"/>
        <v>#N/A</v>
      </c>
      <c r="F54" s="86" t="e">
        <f t="shared" si="3"/>
        <v>#N/A</v>
      </c>
      <c r="G54" s="87" t="e">
        <f t="shared" si="4"/>
        <v>#N/A</v>
      </c>
      <c r="H54" s="86" t="e">
        <f t="shared" si="13"/>
        <v>#N/A</v>
      </c>
      <c r="I54" s="86" t="e">
        <f t="shared" si="8"/>
        <v>#N/A</v>
      </c>
      <c r="J54" s="86" t="e">
        <f t="shared" si="9"/>
        <v>#N/A</v>
      </c>
      <c r="K54" s="87" t="e">
        <f t="shared" si="14"/>
        <v>#N/A</v>
      </c>
      <c r="L54" s="15" t="str">
        <f t="shared" si="12"/>
        <v/>
      </c>
      <c r="M54" s="5"/>
      <c r="N54" s="9"/>
      <c r="O54" s="9"/>
      <c r="P54" s="9"/>
      <c r="Q54" s="5"/>
      <c r="R54" s="5"/>
      <c r="S54" s="5"/>
      <c r="T54" s="5"/>
      <c r="U54" s="5"/>
      <c r="V54" s="5"/>
      <c r="W54" s="37" t="str">
        <f t="shared" si="6"/>
        <v/>
      </c>
      <c r="X54" s="38" t="str">
        <f t="shared" si="10"/>
        <v/>
      </c>
      <c r="Y54" s="5"/>
      <c r="Z54" s="57"/>
      <c r="AA54" s="57"/>
    </row>
    <row r="55" spans="1:35" ht="15.75" thickBot="1" x14ac:dyDescent="0.3">
      <c r="A55" s="15">
        <v>40</v>
      </c>
      <c r="B55" s="88"/>
      <c r="C55" s="124"/>
      <c r="D55" s="86" t="e">
        <f t="shared" si="11"/>
        <v>#N/A</v>
      </c>
      <c r="E55" s="86" t="e">
        <f t="shared" si="2"/>
        <v>#N/A</v>
      </c>
      <c r="F55" s="86" t="e">
        <f t="shared" si="3"/>
        <v>#N/A</v>
      </c>
      <c r="G55" s="87" t="e">
        <f t="shared" si="4"/>
        <v>#N/A</v>
      </c>
      <c r="H55" s="86" t="e">
        <f t="shared" si="13"/>
        <v>#N/A</v>
      </c>
      <c r="I55" s="86" t="e">
        <f t="shared" si="8"/>
        <v>#N/A</v>
      </c>
      <c r="J55" s="86" t="e">
        <f t="shared" si="9"/>
        <v>#N/A</v>
      </c>
      <c r="K55" s="87" t="e">
        <f t="shared" si="14"/>
        <v>#N/A</v>
      </c>
      <c r="L55" s="15" t="str">
        <f t="shared" si="12"/>
        <v/>
      </c>
      <c r="M55" s="5"/>
      <c r="N55" s="35"/>
      <c r="O55" s="35"/>
      <c r="P55" s="35"/>
      <c r="Q55" s="36"/>
      <c r="R55" s="36"/>
      <c r="S55" s="36"/>
      <c r="T55" s="36"/>
      <c r="U55" s="36"/>
      <c r="V55" s="36"/>
      <c r="W55" s="37" t="str">
        <f t="shared" si="6"/>
        <v/>
      </c>
      <c r="X55" s="38" t="str">
        <f t="shared" si="10"/>
        <v/>
      </c>
      <c r="Y55" s="36"/>
      <c r="Z55" s="57"/>
      <c r="AA55" s="57"/>
      <c r="AB55" s="18"/>
      <c r="AC55" s="18"/>
      <c r="AD55" s="18"/>
      <c r="AE55" s="18"/>
      <c r="AF55" s="18"/>
      <c r="AG55" s="18"/>
      <c r="AH55" s="18"/>
      <c r="AI55" s="18"/>
    </row>
    <row r="56" spans="1:35" ht="15.75" thickBot="1" x14ac:dyDescent="0.3">
      <c r="A56" s="15">
        <v>41</v>
      </c>
      <c r="B56" s="88"/>
      <c r="C56" s="124"/>
      <c r="D56" s="86" t="e">
        <f t="shared" si="11"/>
        <v>#N/A</v>
      </c>
      <c r="E56" s="86" t="e">
        <f t="shared" si="2"/>
        <v>#N/A</v>
      </c>
      <c r="F56" s="86" t="e">
        <f t="shared" si="3"/>
        <v>#N/A</v>
      </c>
      <c r="G56" s="87" t="e">
        <f t="shared" si="4"/>
        <v>#N/A</v>
      </c>
      <c r="H56" s="86" t="e">
        <f t="shared" si="13"/>
        <v>#N/A</v>
      </c>
      <c r="I56" s="86" t="e">
        <f t="shared" si="8"/>
        <v>#N/A</v>
      </c>
      <c r="J56" s="86" t="e">
        <f t="shared" si="9"/>
        <v>#N/A</v>
      </c>
      <c r="K56" s="87" t="e">
        <f t="shared" si="14"/>
        <v>#N/A</v>
      </c>
      <c r="L56" s="15" t="str">
        <f t="shared" si="12"/>
        <v/>
      </c>
      <c r="M56" s="5"/>
      <c r="N56" s="36"/>
      <c r="O56" s="36"/>
      <c r="P56" s="36"/>
      <c r="Q56" s="36"/>
      <c r="R56" s="36"/>
      <c r="S56" s="36"/>
      <c r="T56" s="36"/>
      <c r="U56" s="36"/>
      <c r="V56" s="36"/>
      <c r="W56" s="37" t="str">
        <f t="shared" si="6"/>
        <v/>
      </c>
      <c r="X56" s="38" t="str">
        <f t="shared" si="10"/>
        <v/>
      </c>
      <c r="Y56" s="36"/>
      <c r="Z56" s="57"/>
      <c r="AA56" s="57"/>
      <c r="AB56" s="18"/>
      <c r="AC56" s="18"/>
      <c r="AD56" s="18"/>
      <c r="AE56" s="18"/>
      <c r="AF56" s="18"/>
      <c r="AG56" s="18"/>
      <c r="AH56" s="18"/>
      <c r="AI56" s="18"/>
    </row>
    <row r="57" spans="1:35" ht="15.75" thickBot="1" x14ac:dyDescent="0.3">
      <c r="A57" s="15">
        <v>42</v>
      </c>
      <c r="B57" s="88"/>
      <c r="C57" s="124"/>
      <c r="D57" s="86" t="e">
        <f t="shared" si="11"/>
        <v>#N/A</v>
      </c>
      <c r="E57" s="86" t="e">
        <f t="shared" si="2"/>
        <v>#N/A</v>
      </c>
      <c r="F57" s="86" t="e">
        <f t="shared" si="3"/>
        <v>#N/A</v>
      </c>
      <c r="G57" s="87" t="e">
        <f t="shared" si="4"/>
        <v>#N/A</v>
      </c>
      <c r="H57" s="86" t="e">
        <f t="shared" si="13"/>
        <v>#N/A</v>
      </c>
      <c r="I57" s="86" t="e">
        <f t="shared" si="8"/>
        <v>#N/A</v>
      </c>
      <c r="J57" s="86" t="e">
        <f t="shared" si="9"/>
        <v>#N/A</v>
      </c>
      <c r="K57" s="87" t="e">
        <f t="shared" si="14"/>
        <v>#N/A</v>
      </c>
      <c r="L57" s="15" t="str">
        <f t="shared" si="12"/>
        <v/>
      </c>
      <c r="M57" s="5"/>
      <c r="N57" s="36"/>
      <c r="O57" s="36"/>
      <c r="P57" s="36"/>
      <c r="Q57" s="36"/>
      <c r="R57" s="36"/>
      <c r="S57" s="36"/>
      <c r="T57" s="36"/>
      <c r="U57" s="36"/>
      <c r="V57" s="36"/>
      <c r="W57" s="37" t="str">
        <f t="shared" si="6"/>
        <v/>
      </c>
      <c r="X57" s="38" t="str">
        <f t="shared" si="10"/>
        <v/>
      </c>
      <c r="Y57" s="36"/>
      <c r="Z57" s="57"/>
      <c r="AA57" s="57"/>
      <c r="AB57" s="18"/>
      <c r="AC57" s="18"/>
      <c r="AD57" s="18"/>
      <c r="AE57" s="18"/>
      <c r="AF57" s="18"/>
      <c r="AG57" s="18"/>
      <c r="AH57" s="18"/>
      <c r="AI57" s="18"/>
    </row>
    <row r="58" spans="1:35" ht="15.75" thickBot="1" x14ac:dyDescent="0.3">
      <c r="A58" s="15">
        <v>43</v>
      </c>
      <c r="B58" s="88"/>
      <c r="C58" s="124"/>
      <c r="D58" s="86" t="e">
        <f t="shared" si="11"/>
        <v>#N/A</v>
      </c>
      <c r="E58" s="86" t="e">
        <f t="shared" si="2"/>
        <v>#N/A</v>
      </c>
      <c r="F58" s="86" t="e">
        <f t="shared" si="3"/>
        <v>#N/A</v>
      </c>
      <c r="G58" s="87" t="e">
        <f t="shared" si="4"/>
        <v>#N/A</v>
      </c>
      <c r="H58" s="86" t="e">
        <f t="shared" si="13"/>
        <v>#N/A</v>
      </c>
      <c r="I58" s="86" t="e">
        <f t="shared" si="8"/>
        <v>#N/A</v>
      </c>
      <c r="J58" s="86" t="e">
        <f t="shared" si="9"/>
        <v>#N/A</v>
      </c>
      <c r="K58" s="87" t="e">
        <f t="shared" si="14"/>
        <v>#N/A</v>
      </c>
      <c r="L58" s="15" t="str">
        <f t="shared" si="12"/>
        <v/>
      </c>
      <c r="M58" s="5"/>
      <c r="N58" s="36"/>
      <c r="O58" s="36"/>
      <c r="P58" s="36"/>
      <c r="Q58" s="36"/>
      <c r="R58" s="36"/>
      <c r="S58" s="36"/>
      <c r="T58" s="36"/>
      <c r="U58" s="36"/>
      <c r="V58" s="36"/>
      <c r="W58" s="37" t="str">
        <f t="shared" si="6"/>
        <v/>
      </c>
      <c r="X58" s="38" t="str">
        <f t="shared" si="10"/>
        <v/>
      </c>
      <c r="Y58" s="36"/>
      <c r="Z58" s="57"/>
      <c r="AA58" s="57"/>
      <c r="AB58" s="18"/>
      <c r="AC58" s="18"/>
      <c r="AD58" s="18"/>
      <c r="AE58" s="18"/>
      <c r="AF58" s="18"/>
      <c r="AG58" s="18"/>
      <c r="AH58" s="18"/>
      <c r="AI58" s="18"/>
    </row>
    <row r="59" spans="1:35" ht="15.75" thickBot="1" x14ac:dyDescent="0.3">
      <c r="A59" s="15">
        <v>44</v>
      </c>
      <c r="B59" s="88"/>
      <c r="C59" s="124"/>
      <c r="D59" s="86" t="e">
        <f t="shared" si="11"/>
        <v>#N/A</v>
      </c>
      <c r="E59" s="86" t="e">
        <f t="shared" si="2"/>
        <v>#N/A</v>
      </c>
      <c r="F59" s="86" t="e">
        <f t="shared" si="3"/>
        <v>#N/A</v>
      </c>
      <c r="G59" s="87" t="e">
        <f t="shared" si="4"/>
        <v>#N/A</v>
      </c>
      <c r="H59" s="86" t="e">
        <f t="shared" si="13"/>
        <v>#N/A</v>
      </c>
      <c r="I59" s="86" t="e">
        <f t="shared" si="8"/>
        <v>#N/A</v>
      </c>
      <c r="J59" s="86" t="e">
        <f t="shared" si="9"/>
        <v>#N/A</v>
      </c>
      <c r="K59" s="87" t="e">
        <f t="shared" si="14"/>
        <v>#N/A</v>
      </c>
      <c r="L59" s="15" t="str">
        <f t="shared" si="12"/>
        <v/>
      </c>
      <c r="M59" s="5"/>
      <c r="N59" s="36"/>
      <c r="O59" s="36"/>
      <c r="P59" s="36"/>
      <c r="Q59" s="36"/>
      <c r="R59" s="36"/>
      <c r="S59" s="36"/>
      <c r="T59" s="36"/>
      <c r="U59" s="36"/>
      <c r="V59" s="36"/>
      <c r="W59" s="37" t="str">
        <f t="shared" si="6"/>
        <v/>
      </c>
      <c r="X59" s="38" t="str">
        <f t="shared" si="10"/>
        <v/>
      </c>
      <c r="Y59" s="36"/>
      <c r="Z59" s="57"/>
      <c r="AA59" s="57"/>
      <c r="AB59" s="18"/>
      <c r="AC59" s="18"/>
      <c r="AD59" s="18"/>
      <c r="AE59" s="18"/>
      <c r="AF59" s="18"/>
      <c r="AG59" s="18"/>
      <c r="AH59" s="18"/>
      <c r="AI59" s="18"/>
    </row>
    <row r="60" spans="1:35" ht="15.75" thickBot="1" x14ac:dyDescent="0.3">
      <c r="A60" s="15">
        <v>45</v>
      </c>
      <c r="B60" s="88"/>
      <c r="C60" s="124"/>
      <c r="D60" s="86" t="e">
        <f t="shared" si="11"/>
        <v>#N/A</v>
      </c>
      <c r="E60" s="86" t="e">
        <f t="shared" si="2"/>
        <v>#N/A</v>
      </c>
      <c r="F60" s="86" t="e">
        <f t="shared" si="3"/>
        <v>#N/A</v>
      </c>
      <c r="G60" s="87" t="e">
        <f t="shared" si="4"/>
        <v>#N/A</v>
      </c>
      <c r="H60" s="86" t="e">
        <f t="shared" si="13"/>
        <v>#N/A</v>
      </c>
      <c r="I60" s="86" t="e">
        <f t="shared" si="8"/>
        <v>#N/A</v>
      </c>
      <c r="J60" s="86" t="e">
        <f t="shared" si="9"/>
        <v>#N/A</v>
      </c>
      <c r="K60" s="87" t="e">
        <f t="shared" si="14"/>
        <v>#N/A</v>
      </c>
      <c r="L60" s="15" t="str">
        <f t="shared" si="12"/>
        <v/>
      </c>
      <c r="M60" s="259" t="s">
        <v>108</v>
      </c>
      <c r="N60" s="259"/>
      <c r="O60" s="167" t="s">
        <v>172</v>
      </c>
      <c r="P60" s="70"/>
      <c r="Q60" s="36"/>
      <c r="R60" s="36"/>
      <c r="S60" s="36"/>
      <c r="T60" s="36"/>
      <c r="U60" s="36"/>
      <c r="V60" s="36"/>
      <c r="W60" s="37" t="str">
        <f t="shared" si="6"/>
        <v/>
      </c>
      <c r="X60" s="38" t="str">
        <f t="shared" si="10"/>
        <v/>
      </c>
      <c r="Y60" s="36"/>
      <c r="Z60" s="57"/>
      <c r="AA60" s="57"/>
      <c r="AB60" s="18"/>
      <c r="AC60" s="18"/>
      <c r="AD60" s="18"/>
      <c r="AE60" s="18"/>
      <c r="AF60" s="18"/>
      <c r="AG60" s="18"/>
      <c r="AH60" s="18"/>
      <c r="AI60" s="18"/>
    </row>
    <row r="61" spans="1:35" ht="15.75" thickBot="1" x14ac:dyDescent="0.3">
      <c r="A61" s="15">
        <v>46</v>
      </c>
      <c r="B61" s="88"/>
      <c r="C61" s="124"/>
      <c r="D61" s="86" t="e">
        <f t="shared" si="11"/>
        <v>#N/A</v>
      </c>
      <c r="E61" s="86" t="e">
        <f t="shared" si="2"/>
        <v>#N/A</v>
      </c>
      <c r="F61" s="86" t="e">
        <f t="shared" si="3"/>
        <v>#N/A</v>
      </c>
      <c r="G61" s="87" t="e">
        <f t="shared" si="4"/>
        <v>#N/A</v>
      </c>
      <c r="H61" s="86" t="e">
        <f t="shared" si="13"/>
        <v>#N/A</v>
      </c>
      <c r="I61" s="86" t="e">
        <f t="shared" si="8"/>
        <v>#N/A</v>
      </c>
      <c r="J61" s="86" t="e">
        <f t="shared" si="9"/>
        <v>#N/A</v>
      </c>
      <c r="K61" s="87" t="e">
        <f t="shared" si="14"/>
        <v>#N/A</v>
      </c>
      <c r="L61" s="15" t="str">
        <f t="shared" si="12"/>
        <v/>
      </c>
      <c r="M61" s="5"/>
      <c r="N61" s="36"/>
      <c r="O61" s="38" t="s">
        <v>107</v>
      </c>
      <c r="P61" s="70"/>
      <c r="Q61" s="36"/>
      <c r="R61" s="36"/>
      <c r="S61" s="36"/>
      <c r="T61" s="36"/>
      <c r="U61" s="36"/>
      <c r="V61" s="36"/>
      <c r="W61" s="37" t="str">
        <f t="shared" si="6"/>
        <v/>
      </c>
      <c r="X61" s="38" t="str">
        <f t="shared" si="10"/>
        <v/>
      </c>
      <c r="Y61" s="36"/>
      <c r="Z61" s="57"/>
      <c r="AA61" s="57"/>
      <c r="AB61" s="18"/>
      <c r="AC61" s="18"/>
      <c r="AD61" s="18"/>
      <c r="AE61" s="18"/>
      <c r="AF61" s="18"/>
      <c r="AG61" s="18"/>
      <c r="AH61" s="18"/>
      <c r="AI61" s="18"/>
    </row>
    <row r="62" spans="1:35" ht="15.75" thickBot="1" x14ac:dyDescent="0.3">
      <c r="A62" s="15">
        <v>47</v>
      </c>
      <c r="B62" s="88"/>
      <c r="C62" s="124"/>
      <c r="D62" s="86" t="e">
        <f t="shared" si="11"/>
        <v>#N/A</v>
      </c>
      <c r="E62" s="86" t="e">
        <f t="shared" si="2"/>
        <v>#N/A</v>
      </c>
      <c r="F62" s="86" t="e">
        <f t="shared" si="3"/>
        <v>#N/A</v>
      </c>
      <c r="G62" s="87" t="e">
        <f t="shared" si="4"/>
        <v>#N/A</v>
      </c>
      <c r="H62" s="86" t="e">
        <f t="shared" si="13"/>
        <v>#N/A</v>
      </c>
      <c r="I62" s="86" t="e">
        <f t="shared" si="8"/>
        <v>#N/A</v>
      </c>
      <c r="J62" s="86" t="e">
        <f t="shared" si="9"/>
        <v>#N/A</v>
      </c>
      <c r="K62" s="87" t="e">
        <f t="shared" si="14"/>
        <v>#N/A</v>
      </c>
      <c r="L62" s="15" t="str">
        <f t="shared" si="12"/>
        <v/>
      </c>
      <c r="M62" s="5"/>
      <c r="N62" s="36"/>
      <c r="O62" s="70" t="s">
        <v>172</v>
      </c>
      <c r="P62" s="36"/>
      <c r="Q62" s="36"/>
      <c r="R62" s="36"/>
      <c r="S62" s="36"/>
      <c r="T62" s="36"/>
      <c r="U62" s="36"/>
      <c r="V62" s="36"/>
      <c r="W62" s="37" t="str">
        <f t="shared" si="6"/>
        <v/>
      </c>
      <c r="X62" s="38" t="str">
        <f t="shared" si="10"/>
        <v/>
      </c>
      <c r="Y62" s="36"/>
      <c r="Z62" s="57"/>
      <c r="AA62" s="57"/>
      <c r="AB62" s="18"/>
      <c r="AC62" s="18"/>
      <c r="AD62" s="18"/>
      <c r="AE62" s="18"/>
      <c r="AF62" s="18"/>
      <c r="AG62" s="18"/>
      <c r="AH62" s="18"/>
      <c r="AI62" s="18"/>
    </row>
    <row r="63" spans="1:35" ht="15.75" thickBot="1" x14ac:dyDescent="0.3">
      <c r="A63" s="15">
        <v>48</v>
      </c>
      <c r="B63" s="88"/>
      <c r="C63" s="124"/>
      <c r="D63" s="86" t="e">
        <f t="shared" si="11"/>
        <v>#N/A</v>
      </c>
      <c r="E63" s="86" t="e">
        <f t="shared" si="2"/>
        <v>#N/A</v>
      </c>
      <c r="F63" s="86" t="e">
        <f t="shared" si="3"/>
        <v>#N/A</v>
      </c>
      <c r="G63" s="87" t="e">
        <f t="shared" si="4"/>
        <v>#N/A</v>
      </c>
      <c r="H63" s="86" t="e">
        <f t="shared" si="13"/>
        <v>#N/A</v>
      </c>
      <c r="I63" s="86" t="e">
        <f t="shared" si="8"/>
        <v>#N/A</v>
      </c>
      <c r="J63" s="86" t="e">
        <f t="shared" si="9"/>
        <v>#N/A</v>
      </c>
      <c r="K63" s="87" t="e">
        <f t="shared" si="14"/>
        <v>#N/A</v>
      </c>
      <c r="L63" s="15" t="str">
        <f t="shared" si="12"/>
        <v/>
      </c>
      <c r="M63" s="5"/>
      <c r="N63" s="36"/>
      <c r="O63" s="70" t="s">
        <v>171</v>
      </c>
      <c r="P63" s="36"/>
      <c r="Q63" s="36"/>
      <c r="R63" s="36"/>
      <c r="S63" s="36"/>
      <c r="T63" s="36"/>
      <c r="U63" s="36"/>
      <c r="V63" s="36"/>
      <c r="W63" s="37" t="str">
        <f t="shared" si="6"/>
        <v/>
      </c>
      <c r="X63" s="38" t="str">
        <f t="shared" si="10"/>
        <v/>
      </c>
      <c r="Y63" s="36"/>
      <c r="Z63" s="57"/>
      <c r="AA63" s="57"/>
      <c r="AB63" s="18"/>
      <c r="AC63" s="18"/>
      <c r="AD63" s="18"/>
      <c r="AE63" s="18"/>
      <c r="AF63" s="18"/>
      <c r="AG63" s="18"/>
      <c r="AH63" s="18"/>
      <c r="AI63" s="18"/>
    </row>
    <row r="64" spans="1:35" ht="16.5" thickBot="1" x14ac:dyDescent="0.3">
      <c r="A64" s="15">
        <v>49</v>
      </c>
      <c r="B64" s="88"/>
      <c r="C64" s="124"/>
      <c r="D64" s="86" t="e">
        <f t="shared" si="11"/>
        <v>#N/A</v>
      </c>
      <c r="E64" s="86" t="e">
        <f t="shared" si="2"/>
        <v>#N/A</v>
      </c>
      <c r="F64" s="86" t="e">
        <f t="shared" si="3"/>
        <v>#N/A</v>
      </c>
      <c r="G64" s="87" t="e">
        <f t="shared" si="4"/>
        <v>#N/A</v>
      </c>
      <c r="H64" s="86" t="e">
        <f t="shared" si="13"/>
        <v>#N/A</v>
      </c>
      <c r="I64" s="86" t="e">
        <f t="shared" si="8"/>
        <v>#N/A</v>
      </c>
      <c r="J64" s="86" t="e">
        <f t="shared" si="9"/>
        <v>#N/A</v>
      </c>
      <c r="K64" s="87" t="e">
        <f t="shared" si="14"/>
        <v>#N/A</v>
      </c>
      <c r="L64" s="15" t="str">
        <f t="shared" si="12"/>
        <v/>
      </c>
      <c r="M64" s="10" t="s">
        <v>22</v>
      </c>
      <c r="N64" s="36"/>
      <c r="O64" s="36"/>
      <c r="P64" s="36"/>
      <c r="Q64" s="36"/>
      <c r="R64" s="36"/>
      <c r="S64" s="36"/>
      <c r="T64" s="36"/>
      <c r="U64" s="36"/>
      <c r="V64" s="36"/>
      <c r="W64" s="37" t="str">
        <f t="shared" si="6"/>
        <v/>
      </c>
      <c r="X64" s="38" t="str">
        <f t="shared" si="10"/>
        <v/>
      </c>
      <c r="Y64" s="36"/>
      <c r="Z64" s="57"/>
      <c r="AA64" s="57"/>
      <c r="AB64" s="18"/>
      <c r="AC64" s="18"/>
      <c r="AD64" s="18"/>
      <c r="AE64" s="18"/>
      <c r="AF64" s="18"/>
      <c r="AG64" s="18"/>
      <c r="AH64" s="18"/>
      <c r="AI64" s="18"/>
    </row>
    <row r="65" spans="1:35" ht="15.75" thickBot="1" x14ac:dyDescent="0.3">
      <c r="A65" s="15">
        <v>50</v>
      </c>
      <c r="B65" s="88"/>
      <c r="C65" s="124"/>
      <c r="D65" s="86" t="e">
        <f t="shared" si="11"/>
        <v>#N/A</v>
      </c>
      <c r="E65" s="86" t="e">
        <f t="shared" si="2"/>
        <v>#N/A</v>
      </c>
      <c r="F65" s="86" t="e">
        <f t="shared" si="3"/>
        <v>#N/A</v>
      </c>
      <c r="G65" s="87" t="e">
        <f t="shared" si="4"/>
        <v>#N/A</v>
      </c>
      <c r="H65" s="86" t="e">
        <f t="shared" si="13"/>
        <v>#N/A</v>
      </c>
      <c r="I65" s="86" t="e">
        <f t="shared" si="8"/>
        <v>#N/A</v>
      </c>
      <c r="J65" s="86" t="e">
        <f t="shared" si="9"/>
        <v>#N/A</v>
      </c>
      <c r="K65" s="87" t="e">
        <f t="shared" si="14"/>
        <v>#N/A</v>
      </c>
      <c r="L65" s="15" t="str">
        <f t="shared" si="12"/>
        <v/>
      </c>
      <c r="M65" s="5"/>
      <c r="N65" s="36"/>
      <c r="O65" s="36"/>
      <c r="P65" s="36"/>
      <c r="Q65" s="36"/>
      <c r="R65" s="36"/>
      <c r="S65" s="36"/>
      <c r="T65" s="36"/>
      <c r="U65" s="36"/>
      <c r="V65" s="36"/>
      <c r="W65" s="37" t="str">
        <f t="shared" si="6"/>
        <v/>
      </c>
      <c r="X65" s="38" t="str">
        <f t="shared" si="10"/>
        <v/>
      </c>
      <c r="Y65" s="36"/>
      <c r="Z65" s="57"/>
      <c r="AA65" s="57"/>
      <c r="AB65" s="18"/>
      <c r="AC65" s="18"/>
      <c r="AD65" s="18"/>
      <c r="AE65" s="18"/>
      <c r="AF65" s="18"/>
      <c r="AG65" s="18"/>
      <c r="AH65" s="18"/>
      <c r="AI65" s="18"/>
    </row>
    <row r="66" spans="1:35" ht="15.75" thickBot="1" x14ac:dyDescent="0.3">
      <c r="A66" s="15">
        <v>51</v>
      </c>
      <c r="B66" s="88"/>
      <c r="C66" s="124"/>
      <c r="D66" s="86" t="e">
        <f t="shared" si="11"/>
        <v>#N/A</v>
      </c>
      <c r="E66" s="86" t="e">
        <f t="shared" si="2"/>
        <v>#N/A</v>
      </c>
      <c r="F66" s="86" t="e">
        <f t="shared" si="3"/>
        <v>#N/A</v>
      </c>
      <c r="G66" s="87" t="e">
        <f t="shared" si="4"/>
        <v>#N/A</v>
      </c>
      <c r="H66" s="86" t="e">
        <f t="shared" si="13"/>
        <v>#N/A</v>
      </c>
      <c r="I66" s="86" t="e">
        <f t="shared" si="8"/>
        <v>#N/A</v>
      </c>
      <c r="J66" s="86" t="e">
        <f t="shared" si="9"/>
        <v>#N/A</v>
      </c>
      <c r="K66" s="87" t="e">
        <f t="shared" si="14"/>
        <v>#N/A</v>
      </c>
      <c r="L66" s="15" t="str">
        <f t="shared" si="12"/>
        <v/>
      </c>
      <c r="M66" s="16" t="s">
        <v>30</v>
      </c>
      <c r="N66" s="36"/>
      <c r="O66" s="36"/>
      <c r="P66" s="36"/>
      <c r="Q66" s="36"/>
      <c r="R66" s="36"/>
      <c r="S66" s="36"/>
      <c r="T66" s="36"/>
      <c r="U66" s="36"/>
      <c r="V66" s="36"/>
      <c r="W66" s="37" t="str">
        <f t="shared" si="6"/>
        <v/>
      </c>
      <c r="X66" s="38" t="str">
        <f t="shared" si="10"/>
        <v/>
      </c>
      <c r="Y66" s="36"/>
      <c r="Z66" s="57"/>
      <c r="AA66" s="57"/>
      <c r="AB66" s="18"/>
      <c r="AC66" s="18"/>
      <c r="AD66" s="18"/>
      <c r="AE66" s="18"/>
      <c r="AF66" s="18"/>
      <c r="AG66" s="18"/>
      <c r="AH66" s="18"/>
      <c r="AI66" s="18"/>
    </row>
    <row r="67" spans="1:35" ht="15.75" thickBot="1" x14ac:dyDescent="0.3">
      <c r="A67" s="15">
        <v>52</v>
      </c>
      <c r="B67" s="88"/>
      <c r="C67" s="124"/>
      <c r="D67" s="86" t="e">
        <f t="shared" si="11"/>
        <v>#N/A</v>
      </c>
      <c r="E67" s="86" t="e">
        <f t="shared" si="2"/>
        <v>#N/A</v>
      </c>
      <c r="F67" s="86" t="e">
        <f t="shared" si="3"/>
        <v>#N/A</v>
      </c>
      <c r="G67" s="87" t="e">
        <f t="shared" si="4"/>
        <v>#N/A</v>
      </c>
      <c r="H67" s="86" t="e">
        <f t="shared" si="13"/>
        <v>#N/A</v>
      </c>
      <c r="I67" s="86" t="e">
        <f t="shared" si="8"/>
        <v>#N/A</v>
      </c>
      <c r="J67" s="86" t="e">
        <f t="shared" si="9"/>
        <v>#N/A</v>
      </c>
      <c r="K67" s="87" t="e">
        <f t="shared" si="14"/>
        <v>#N/A</v>
      </c>
      <c r="L67" s="15" t="str">
        <f t="shared" si="12"/>
        <v/>
      </c>
      <c r="M67" s="16" t="s">
        <v>25</v>
      </c>
      <c r="N67" s="36"/>
      <c r="O67" s="36"/>
      <c r="P67" s="36"/>
      <c r="Q67" s="36"/>
      <c r="R67" s="36"/>
      <c r="S67" s="36"/>
      <c r="T67" s="36"/>
      <c r="U67" s="36"/>
      <c r="V67" s="36"/>
      <c r="W67" s="37" t="str">
        <f t="shared" si="6"/>
        <v/>
      </c>
      <c r="X67" s="38" t="str">
        <f t="shared" si="10"/>
        <v/>
      </c>
      <c r="Y67" s="36"/>
      <c r="Z67" s="57"/>
      <c r="AA67" s="57"/>
      <c r="AB67" s="18"/>
      <c r="AC67" s="18"/>
      <c r="AD67" s="18"/>
      <c r="AE67" s="18"/>
      <c r="AF67" s="18"/>
      <c r="AG67" s="18"/>
      <c r="AH67" s="18"/>
      <c r="AI67" s="18"/>
    </row>
    <row r="68" spans="1:35" ht="15.75" thickBot="1" x14ac:dyDescent="0.3">
      <c r="A68" s="15">
        <v>53</v>
      </c>
      <c r="B68" s="88"/>
      <c r="C68" s="124"/>
      <c r="D68" s="86" t="e">
        <f t="shared" si="11"/>
        <v>#N/A</v>
      </c>
      <c r="E68" s="86" t="e">
        <f t="shared" si="2"/>
        <v>#N/A</v>
      </c>
      <c r="F68" s="86" t="e">
        <f t="shared" si="3"/>
        <v>#N/A</v>
      </c>
      <c r="G68" s="87" t="e">
        <f t="shared" si="4"/>
        <v>#N/A</v>
      </c>
      <c r="H68" s="86" t="e">
        <f t="shared" si="13"/>
        <v>#N/A</v>
      </c>
      <c r="I68" s="86" t="e">
        <f t="shared" si="8"/>
        <v>#N/A</v>
      </c>
      <c r="J68" s="86" t="e">
        <f t="shared" si="9"/>
        <v>#N/A</v>
      </c>
      <c r="K68" s="87" t="e">
        <f t="shared" si="14"/>
        <v>#N/A</v>
      </c>
      <c r="L68" s="15" t="str">
        <f t="shared" si="12"/>
        <v/>
      </c>
      <c r="M68" s="5" t="s">
        <v>18</v>
      </c>
      <c r="N68" s="36"/>
      <c r="O68" s="36"/>
      <c r="P68" s="36"/>
      <c r="Q68" s="36"/>
      <c r="R68" s="36"/>
      <c r="S68" s="36"/>
      <c r="T68" s="36"/>
      <c r="U68" s="36"/>
      <c r="V68" s="36"/>
      <c r="W68" s="37" t="str">
        <f t="shared" si="6"/>
        <v/>
      </c>
      <c r="X68" s="38" t="str">
        <f t="shared" si="10"/>
        <v/>
      </c>
      <c r="Y68" s="36"/>
      <c r="Z68" s="57"/>
      <c r="AA68" s="57"/>
      <c r="AB68" s="18"/>
      <c r="AC68" s="18"/>
      <c r="AD68" s="18"/>
      <c r="AE68" s="18"/>
      <c r="AF68" s="18"/>
      <c r="AG68" s="18"/>
      <c r="AH68" s="18"/>
      <c r="AI68" s="18"/>
    </row>
    <row r="69" spans="1:35" ht="15.75" thickBot="1" x14ac:dyDescent="0.3">
      <c r="A69" s="15">
        <v>54</v>
      </c>
      <c r="B69" s="88"/>
      <c r="C69" s="124"/>
      <c r="D69" s="86" t="e">
        <f t="shared" si="11"/>
        <v>#N/A</v>
      </c>
      <c r="E69" s="86" t="e">
        <f t="shared" si="2"/>
        <v>#N/A</v>
      </c>
      <c r="F69" s="86" t="e">
        <f t="shared" si="3"/>
        <v>#N/A</v>
      </c>
      <c r="G69" s="87" t="e">
        <f t="shared" si="4"/>
        <v>#N/A</v>
      </c>
      <c r="H69" s="86" t="e">
        <f t="shared" si="13"/>
        <v>#N/A</v>
      </c>
      <c r="I69" s="86" t="e">
        <f t="shared" si="8"/>
        <v>#N/A</v>
      </c>
      <c r="J69" s="86" t="e">
        <f t="shared" si="9"/>
        <v>#N/A</v>
      </c>
      <c r="K69" s="87" t="e">
        <f t="shared" si="14"/>
        <v>#N/A</v>
      </c>
      <c r="L69" s="15" t="str">
        <f t="shared" si="12"/>
        <v/>
      </c>
      <c r="M69" s="120" t="s">
        <v>125</v>
      </c>
      <c r="N69" s="36"/>
      <c r="O69" s="36"/>
      <c r="P69" s="36"/>
      <c r="Q69" s="36"/>
      <c r="R69" s="36"/>
      <c r="S69" s="36"/>
      <c r="T69" s="36"/>
      <c r="U69" s="36"/>
      <c r="V69" s="36"/>
      <c r="W69" s="37" t="str">
        <f t="shared" si="6"/>
        <v/>
      </c>
      <c r="X69" s="38" t="str">
        <f t="shared" si="10"/>
        <v/>
      </c>
      <c r="Y69" s="36"/>
      <c r="Z69" s="57"/>
      <c r="AA69" s="57"/>
      <c r="AB69" s="18"/>
      <c r="AC69" s="18"/>
      <c r="AD69" s="18"/>
      <c r="AE69" s="18"/>
      <c r="AF69" s="18"/>
      <c r="AG69" s="18"/>
      <c r="AH69" s="18"/>
      <c r="AI69" s="18"/>
    </row>
    <row r="70" spans="1:35" ht="15.75" thickBot="1" x14ac:dyDescent="0.3">
      <c r="A70" s="15">
        <v>55</v>
      </c>
      <c r="B70" s="88"/>
      <c r="C70" s="124"/>
      <c r="D70" s="86" t="e">
        <f t="shared" si="11"/>
        <v>#N/A</v>
      </c>
      <c r="E70" s="86" t="e">
        <f t="shared" si="2"/>
        <v>#N/A</v>
      </c>
      <c r="F70" s="86" t="e">
        <f t="shared" si="3"/>
        <v>#N/A</v>
      </c>
      <c r="G70" s="87" t="e">
        <f t="shared" si="4"/>
        <v>#N/A</v>
      </c>
      <c r="H70" s="86" t="e">
        <f t="shared" si="13"/>
        <v>#N/A</v>
      </c>
      <c r="I70" s="86" t="e">
        <f t="shared" si="8"/>
        <v>#N/A</v>
      </c>
      <c r="J70" s="86" t="e">
        <f t="shared" si="9"/>
        <v>#N/A</v>
      </c>
      <c r="K70" s="87" t="e">
        <f t="shared" si="14"/>
        <v>#N/A</v>
      </c>
      <c r="L70" s="15" t="str">
        <f t="shared" si="12"/>
        <v/>
      </c>
      <c r="M70" s="5" t="s">
        <v>20</v>
      </c>
      <c r="N70" s="36"/>
      <c r="O70" s="36"/>
      <c r="P70" s="36"/>
      <c r="Q70" s="36"/>
      <c r="R70" s="36"/>
      <c r="S70" s="36"/>
      <c r="T70" s="36"/>
      <c r="U70" s="36"/>
      <c r="V70" s="36"/>
      <c r="W70" s="37" t="str">
        <f t="shared" si="6"/>
        <v/>
      </c>
      <c r="X70" s="38" t="str">
        <f t="shared" si="10"/>
        <v/>
      </c>
      <c r="Y70" s="36"/>
      <c r="Z70" s="57"/>
      <c r="AA70" s="57"/>
      <c r="AB70" s="18"/>
      <c r="AC70" s="18"/>
      <c r="AD70" s="18"/>
      <c r="AE70" s="18"/>
      <c r="AF70" s="18"/>
      <c r="AG70" s="18"/>
      <c r="AH70" s="18"/>
      <c r="AI70" s="18"/>
    </row>
    <row r="71" spans="1:35" ht="15.75" thickBot="1" x14ac:dyDescent="0.3">
      <c r="A71" s="15">
        <v>56</v>
      </c>
      <c r="B71" s="88"/>
      <c r="C71" s="124"/>
      <c r="D71" s="86" t="e">
        <f t="shared" si="11"/>
        <v>#N/A</v>
      </c>
      <c r="E71" s="86" t="e">
        <f t="shared" si="2"/>
        <v>#N/A</v>
      </c>
      <c r="F71" s="86" t="e">
        <f t="shared" si="3"/>
        <v>#N/A</v>
      </c>
      <c r="G71" s="87" t="e">
        <f t="shared" si="4"/>
        <v>#N/A</v>
      </c>
      <c r="H71" s="86" t="e">
        <f t="shared" si="13"/>
        <v>#N/A</v>
      </c>
      <c r="I71" s="86" t="e">
        <f t="shared" si="8"/>
        <v>#N/A</v>
      </c>
      <c r="J71" s="86" t="e">
        <f t="shared" si="9"/>
        <v>#N/A</v>
      </c>
      <c r="K71" s="87" t="e">
        <f t="shared" si="14"/>
        <v>#N/A</v>
      </c>
      <c r="L71" s="15" t="str">
        <f t="shared" si="12"/>
        <v/>
      </c>
      <c r="M71" s="120" t="s">
        <v>126</v>
      </c>
      <c r="N71" s="36"/>
      <c r="O71" s="36"/>
      <c r="P71" s="36"/>
      <c r="Q71" s="36"/>
      <c r="R71" s="36"/>
      <c r="S71" s="36"/>
      <c r="T71" s="36"/>
      <c r="U71" s="36"/>
      <c r="V71" s="36"/>
      <c r="W71" s="37" t="str">
        <f t="shared" si="6"/>
        <v/>
      </c>
      <c r="X71" s="38" t="str">
        <f t="shared" si="10"/>
        <v/>
      </c>
      <c r="Y71" s="36"/>
      <c r="Z71" s="57"/>
      <c r="AA71" s="57"/>
      <c r="AB71" s="18"/>
      <c r="AC71" s="18"/>
      <c r="AD71" s="18"/>
      <c r="AE71" s="18"/>
      <c r="AF71" s="18"/>
      <c r="AG71" s="18"/>
      <c r="AH71" s="18"/>
      <c r="AI71" s="18"/>
    </row>
    <row r="72" spans="1:35" ht="15.75" thickBot="1" x14ac:dyDescent="0.3">
      <c r="A72" s="15">
        <v>57</v>
      </c>
      <c r="B72" s="88"/>
      <c r="C72" s="124"/>
      <c r="D72" s="86" t="e">
        <f t="shared" si="11"/>
        <v>#N/A</v>
      </c>
      <c r="E72" s="86" t="e">
        <f t="shared" si="2"/>
        <v>#N/A</v>
      </c>
      <c r="F72" s="86" t="e">
        <f t="shared" si="3"/>
        <v>#N/A</v>
      </c>
      <c r="G72" s="87" t="e">
        <f t="shared" si="4"/>
        <v>#N/A</v>
      </c>
      <c r="H72" s="86" t="e">
        <f t="shared" si="13"/>
        <v>#N/A</v>
      </c>
      <c r="I72" s="86" t="e">
        <f t="shared" si="8"/>
        <v>#N/A</v>
      </c>
      <c r="J72" s="86" t="e">
        <f t="shared" si="9"/>
        <v>#N/A</v>
      </c>
      <c r="K72" s="87" t="e">
        <f t="shared" si="14"/>
        <v>#N/A</v>
      </c>
      <c r="L72" s="15" t="str">
        <f t="shared" si="12"/>
        <v/>
      </c>
      <c r="M72" s="246" t="s">
        <v>312</v>
      </c>
      <c r="N72" s="36"/>
      <c r="O72" s="36"/>
      <c r="P72" s="36"/>
      <c r="Q72" s="36"/>
      <c r="R72" s="36"/>
      <c r="S72" s="36"/>
      <c r="T72" s="36"/>
      <c r="U72" s="36"/>
      <c r="V72" s="36"/>
      <c r="W72" s="37" t="str">
        <f t="shared" si="6"/>
        <v/>
      </c>
      <c r="X72" s="38" t="str">
        <f t="shared" si="10"/>
        <v/>
      </c>
      <c r="Y72" s="36"/>
      <c r="Z72" s="57"/>
      <c r="AA72" s="57"/>
      <c r="AB72" s="18"/>
      <c r="AC72" s="18"/>
      <c r="AD72" s="18"/>
      <c r="AE72" s="18"/>
      <c r="AF72" s="18"/>
      <c r="AG72" s="18"/>
      <c r="AH72" s="18"/>
      <c r="AI72" s="18"/>
    </row>
    <row r="73" spans="1:35" ht="15.75" thickBot="1" x14ac:dyDescent="0.3">
      <c r="A73" s="15">
        <v>58</v>
      </c>
      <c r="B73" s="88"/>
      <c r="C73" s="124"/>
      <c r="D73" s="86" t="e">
        <f t="shared" si="11"/>
        <v>#N/A</v>
      </c>
      <c r="E73" s="86" t="e">
        <f t="shared" si="2"/>
        <v>#N/A</v>
      </c>
      <c r="F73" s="86" t="e">
        <f t="shared" si="3"/>
        <v>#N/A</v>
      </c>
      <c r="G73" s="87" t="e">
        <f t="shared" si="4"/>
        <v>#N/A</v>
      </c>
      <c r="H73" s="86" t="e">
        <f t="shared" si="13"/>
        <v>#N/A</v>
      </c>
      <c r="I73" s="86" t="e">
        <f t="shared" si="8"/>
        <v>#N/A</v>
      </c>
      <c r="J73" s="86" t="e">
        <f t="shared" si="9"/>
        <v>#N/A</v>
      </c>
      <c r="K73" s="87" t="e">
        <f t="shared" si="14"/>
        <v>#N/A</v>
      </c>
      <c r="L73" s="15" t="str">
        <f t="shared" si="12"/>
        <v/>
      </c>
      <c r="M73" s="157"/>
      <c r="N73" s="36"/>
      <c r="O73" s="36"/>
      <c r="P73" s="36"/>
      <c r="Q73" s="36"/>
      <c r="R73" s="36"/>
      <c r="S73" s="36"/>
      <c r="T73" s="36"/>
      <c r="U73" s="36"/>
      <c r="V73" s="36"/>
      <c r="W73" s="37" t="str">
        <f t="shared" si="6"/>
        <v/>
      </c>
      <c r="X73" s="38" t="str">
        <f t="shared" si="10"/>
        <v/>
      </c>
      <c r="Y73" s="36"/>
      <c r="Z73" s="57"/>
      <c r="AA73" s="57"/>
      <c r="AB73" s="18"/>
      <c r="AC73" s="18"/>
      <c r="AD73" s="18"/>
      <c r="AE73" s="18"/>
      <c r="AF73" s="18"/>
      <c r="AG73" s="18"/>
      <c r="AH73" s="18"/>
      <c r="AI73" s="18"/>
    </row>
    <row r="74" spans="1:35" ht="15.75" thickBot="1" x14ac:dyDescent="0.3">
      <c r="A74" s="15">
        <v>59</v>
      </c>
      <c r="B74" s="88"/>
      <c r="C74" s="124"/>
      <c r="D74" s="86" t="e">
        <f t="shared" si="11"/>
        <v>#N/A</v>
      </c>
      <c r="E74" s="86" t="e">
        <f t="shared" si="2"/>
        <v>#N/A</v>
      </c>
      <c r="F74" s="86" t="e">
        <f t="shared" si="3"/>
        <v>#N/A</v>
      </c>
      <c r="G74" s="87" t="e">
        <f t="shared" si="4"/>
        <v>#N/A</v>
      </c>
      <c r="H74" s="86" t="e">
        <f t="shared" si="13"/>
        <v>#N/A</v>
      </c>
      <c r="I74" s="86" t="e">
        <f t="shared" si="8"/>
        <v>#N/A</v>
      </c>
      <c r="J74" s="86" t="e">
        <f t="shared" si="9"/>
        <v>#N/A</v>
      </c>
      <c r="K74" s="87" t="e">
        <f t="shared" si="14"/>
        <v>#N/A</v>
      </c>
      <c r="L74" s="15" t="str">
        <f t="shared" si="12"/>
        <v/>
      </c>
      <c r="M74" s="9"/>
      <c r="N74" s="36"/>
      <c r="O74" s="36"/>
      <c r="P74" s="36"/>
      <c r="Q74" s="36"/>
      <c r="R74" s="36"/>
      <c r="S74" s="36"/>
      <c r="T74" s="36"/>
      <c r="U74" s="36"/>
      <c r="V74" s="36"/>
      <c r="W74" s="37" t="str">
        <f t="shared" si="6"/>
        <v/>
      </c>
      <c r="X74" s="38" t="str">
        <f t="shared" si="10"/>
        <v/>
      </c>
      <c r="Y74" s="36"/>
      <c r="Z74" s="57"/>
      <c r="AA74" s="57"/>
      <c r="AB74" s="18"/>
      <c r="AC74" s="18"/>
      <c r="AD74" s="18"/>
      <c r="AE74" s="18"/>
      <c r="AF74" s="18"/>
      <c r="AG74" s="18"/>
      <c r="AH74" s="18"/>
      <c r="AI74" s="18"/>
    </row>
    <row r="75" spans="1:35" ht="15.75" thickBot="1" x14ac:dyDescent="0.3">
      <c r="A75" s="15">
        <v>60</v>
      </c>
      <c r="B75" s="88"/>
      <c r="C75" s="124"/>
      <c r="D75" s="86" t="e">
        <f t="shared" si="11"/>
        <v>#N/A</v>
      </c>
      <c r="E75" s="86" t="e">
        <f t="shared" si="2"/>
        <v>#N/A</v>
      </c>
      <c r="F75" s="86" t="e">
        <f t="shared" si="3"/>
        <v>#N/A</v>
      </c>
      <c r="G75" s="87" t="e">
        <f t="shared" si="4"/>
        <v>#N/A</v>
      </c>
      <c r="H75" s="86" t="e">
        <f t="shared" si="13"/>
        <v>#N/A</v>
      </c>
      <c r="I75" s="86" t="e">
        <f t="shared" si="8"/>
        <v>#N/A</v>
      </c>
      <c r="J75" s="86" t="e">
        <f t="shared" si="9"/>
        <v>#N/A</v>
      </c>
      <c r="K75" s="87" t="e">
        <f t="shared" si="14"/>
        <v>#N/A</v>
      </c>
      <c r="L75" s="15" t="str">
        <f t="shared" si="12"/>
        <v/>
      </c>
      <c r="M75" s="9" t="s">
        <v>319</v>
      </c>
      <c r="N75" s="36"/>
      <c r="O75" s="36"/>
      <c r="P75" s="36"/>
      <c r="Q75" s="36"/>
      <c r="R75" s="36"/>
      <c r="S75" s="36"/>
      <c r="T75" s="36"/>
      <c r="U75" s="36"/>
      <c r="V75" s="36"/>
      <c r="W75" s="37" t="str">
        <f t="shared" si="6"/>
        <v/>
      </c>
      <c r="X75" s="38" t="str">
        <f t="shared" si="10"/>
        <v/>
      </c>
      <c r="Y75" s="36"/>
      <c r="Z75" s="57"/>
      <c r="AA75" s="57"/>
      <c r="AB75" s="18"/>
      <c r="AC75" s="18"/>
      <c r="AD75" s="18"/>
      <c r="AE75" s="18"/>
      <c r="AF75" s="18"/>
      <c r="AG75" s="18"/>
      <c r="AH75" s="18"/>
      <c r="AI75" s="18"/>
    </row>
    <row r="76" spans="1:35" ht="15.75" thickBot="1" x14ac:dyDescent="0.3">
      <c r="A76" s="15">
        <v>61</v>
      </c>
      <c r="B76" s="88"/>
      <c r="C76" s="124"/>
      <c r="D76" s="86" t="e">
        <f t="shared" si="11"/>
        <v>#N/A</v>
      </c>
      <c r="E76" s="86" t="e">
        <f t="shared" si="2"/>
        <v>#N/A</v>
      </c>
      <c r="F76" s="86" t="e">
        <f t="shared" si="3"/>
        <v>#N/A</v>
      </c>
      <c r="G76" s="87" t="e">
        <f t="shared" si="4"/>
        <v>#N/A</v>
      </c>
      <c r="H76" s="86" t="e">
        <f t="shared" si="13"/>
        <v>#N/A</v>
      </c>
      <c r="I76" s="86" t="e">
        <f t="shared" si="8"/>
        <v>#N/A</v>
      </c>
      <c r="J76" s="86" t="e">
        <f t="shared" si="9"/>
        <v>#N/A</v>
      </c>
      <c r="K76" s="87" t="e">
        <f t="shared" si="14"/>
        <v>#N/A</v>
      </c>
      <c r="L76" s="15" t="str">
        <f t="shared" si="12"/>
        <v/>
      </c>
      <c r="M76" s="9" t="s">
        <v>0</v>
      </c>
      <c r="N76" s="36"/>
      <c r="O76" s="36"/>
      <c r="P76" s="36"/>
      <c r="Q76" s="36"/>
      <c r="R76" s="36"/>
      <c r="S76" s="36"/>
      <c r="T76" s="36"/>
      <c r="U76" s="36"/>
      <c r="V76" s="36"/>
      <c r="W76" s="37" t="str">
        <f t="shared" si="6"/>
        <v/>
      </c>
      <c r="X76" s="38" t="str">
        <f t="shared" si="10"/>
        <v/>
      </c>
      <c r="Y76" s="36"/>
      <c r="Z76" s="57"/>
      <c r="AA76" s="57"/>
      <c r="AB76" s="18"/>
      <c r="AC76" s="18"/>
      <c r="AD76" s="18"/>
      <c r="AE76" s="18"/>
      <c r="AF76" s="18"/>
      <c r="AG76" s="18"/>
      <c r="AH76" s="18"/>
      <c r="AI76" s="18"/>
    </row>
    <row r="77" spans="1:35" ht="15.75" thickBot="1" x14ac:dyDescent="0.3">
      <c r="A77" s="15">
        <v>62</v>
      </c>
      <c r="B77" s="88"/>
      <c r="C77" s="124"/>
      <c r="D77" s="86" t="e">
        <f t="shared" si="11"/>
        <v>#N/A</v>
      </c>
      <c r="E77" s="86" t="e">
        <f t="shared" si="2"/>
        <v>#N/A</v>
      </c>
      <c r="F77" s="86" t="e">
        <f t="shared" si="3"/>
        <v>#N/A</v>
      </c>
      <c r="G77" s="87" t="e">
        <f t="shared" si="4"/>
        <v>#N/A</v>
      </c>
      <c r="H77" s="86" t="e">
        <f t="shared" si="13"/>
        <v>#N/A</v>
      </c>
      <c r="I77" s="86" t="e">
        <f t="shared" si="8"/>
        <v>#N/A</v>
      </c>
      <c r="J77" s="86" t="e">
        <f t="shared" si="9"/>
        <v>#N/A</v>
      </c>
      <c r="K77" s="87" t="e">
        <f t="shared" si="14"/>
        <v>#N/A</v>
      </c>
      <c r="L77" s="15" t="str">
        <f t="shared" si="12"/>
        <v/>
      </c>
      <c r="M77" s="5"/>
      <c r="N77" s="36"/>
      <c r="O77" s="36"/>
      <c r="P77" s="36"/>
      <c r="Q77" s="36"/>
      <c r="R77" s="36"/>
      <c r="S77" s="36"/>
      <c r="T77" s="36"/>
      <c r="U77" s="36"/>
      <c r="V77" s="36"/>
      <c r="W77" s="37" t="str">
        <f t="shared" si="6"/>
        <v/>
      </c>
      <c r="X77" s="38" t="str">
        <f t="shared" si="10"/>
        <v/>
      </c>
      <c r="Y77" s="36"/>
      <c r="Z77" s="57"/>
      <c r="AA77" s="57"/>
      <c r="AB77" s="18"/>
      <c r="AC77" s="18"/>
      <c r="AD77" s="18"/>
      <c r="AE77" s="18"/>
      <c r="AF77" s="18"/>
      <c r="AG77" s="18"/>
      <c r="AH77" s="18"/>
      <c r="AI77" s="18"/>
    </row>
    <row r="78" spans="1:35" ht="15.75" thickBot="1" x14ac:dyDescent="0.3">
      <c r="A78" s="15">
        <v>63</v>
      </c>
      <c r="B78" s="88"/>
      <c r="C78" s="124"/>
      <c r="D78" s="86" t="e">
        <f t="shared" si="11"/>
        <v>#N/A</v>
      </c>
      <c r="E78" s="86" t="e">
        <f t="shared" si="2"/>
        <v>#N/A</v>
      </c>
      <c r="F78" s="86" t="e">
        <f t="shared" si="3"/>
        <v>#N/A</v>
      </c>
      <c r="G78" s="87" t="e">
        <f t="shared" si="4"/>
        <v>#N/A</v>
      </c>
      <c r="H78" s="86" t="e">
        <f t="shared" si="13"/>
        <v>#N/A</v>
      </c>
      <c r="I78" s="86" t="e">
        <f t="shared" si="8"/>
        <v>#N/A</v>
      </c>
      <c r="J78" s="86" t="e">
        <f t="shared" si="9"/>
        <v>#N/A</v>
      </c>
      <c r="K78" s="87" t="e">
        <f t="shared" si="14"/>
        <v>#N/A</v>
      </c>
      <c r="L78" s="15" t="str">
        <f t="shared" si="12"/>
        <v/>
      </c>
      <c r="M78" s="5"/>
      <c r="N78" s="36"/>
      <c r="O78" s="36"/>
      <c r="P78" s="36"/>
      <c r="Q78" s="36"/>
      <c r="R78" s="36"/>
      <c r="S78" s="36"/>
      <c r="T78" s="36"/>
      <c r="U78" s="36"/>
      <c r="V78" s="36"/>
      <c r="W78" s="37" t="str">
        <f t="shared" si="6"/>
        <v/>
      </c>
      <c r="X78" s="38" t="str">
        <f t="shared" si="10"/>
        <v/>
      </c>
      <c r="Y78" s="36"/>
      <c r="Z78" s="57"/>
      <c r="AA78" s="57"/>
      <c r="AB78" s="18"/>
      <c r="AC78" s="18"/>
      <c r="AD78" s="18"/>
      <c r="AE78" s="18"/>
      <c r="AF78" s="18"/>
      <c r="AG78" s="18"/>
      <c r="AH78" s="18"/>
      <c r="AI78" s="18"/>
    </row>
    <row r="79" spans="1:35" ht="15.75" thickBot="1" x14ac:dyDescent="0.3">
      <c r="A79" s="15">
        <v>64</v>
      </c>
      <c r="B79" s="88"/>
      <c r="C79" s="124"/>
      <c r="D79" s="86" t="e">
        <f t="shared" si="11"/>
        <v>#N/A</v>
      </c>
      <c r="E79" s="86" t="e">
        <f t="shared" si="2"/>
        <v>#N/A</v>
      </c>
      <c r="F79" s="86" t="e">
        <f t="shared" si="3"/>
        <v>#N/A</v>
      </c>
      <c r="G79" s="87" t="e">
        <f t="shared" si="4"/>
        <v>#N/A</v>
      </c>
      <c r="H79" s="86" t="e">
        <f t="shared" si="13"/>
        <v>#N/A</v>
      </c>
      <c r="I79" s="86" t="e">
        <f t="shared" si="8"/>
        <v>#N/A</v>
      </c>
      <c r="J79" s="86" t="e">
        <f t="shared" si="9"/>
        <v>#N/A</v>
      </c>
      <c r="K79" s="87" t="e">
        <f t="shared" si="14"/>
        <v>#N/A</v>
      </c>
      <c r="L79" s="15" t="str">
        <f t="shared" si="12"/>
        <v/>
      </c>
      <c r="M79" s="5"/>
      <c r="N79" s="36"/>
      <c r="O79" s="36"/>
      <c r="P79" s="36"/>
      <c r="Q79" s="36"/>
      <c r="R79" s="36"/>
      <c r="S79" s="36"/>
      <c r="T79" s="36"/>
      <c r="U79" s="36"/>
      <c r="V79" s="36"/>
      <c r="W79" s="37" t="str">
        <f t="shared" si="6"/>
        <v/>
      </c>
      <c r="X79" s="38" t="str">
        <f t="shared" si="10"/>
        <v/>
      </c>
      <c r="Y79" s="36"/>
      <c r="Z79" s="57"/>
      <c r="AA79" s="57"/>
      <c r="AB79" s="18"/>
      <c r="AC79" s="18"/>
      <c r="AD79" s="18"/>
      <c r="AE79" s="18"/>
      <c r="AF79" s="18"/>
      <c r="AG79" s="18"/>
      <c r="AH79" s="18"/>
      <c r="AI79" s="18"/>
    </row>
    <row r="80" spans="1:35" ht="15.75" thickBot="1" x14ac:dyDescent="0.3">
      <c r="A80" s="15">
        <v>65</v>
      </c>
      <c r="B80" s="88"/>
      <c r="C80" s="124"/>
      <c r="D80" s="86" t="e">
        <f t="shared" ref="D80:D111" si="15">IF(AND(ISNUMBER(C80),C80&gt;=0,ISNUMBER($E$7),ISNUMBER($E$8),$E$8&gt;0),IF(C80=0,$E$8/4,C80),NA())</f>
        <v>#N/A</v>
      </c>
      <c r="E80" s="86" t="e">
        <f t="shared" si="2"/>
        <v>#N/A</v>
      </c>
      <c r="F80" s="86" t="e">
        <f t="shared" si="3"/>
        <v>#N/A</v>
      </c>
      <c r="G80" s="87" t="e">
        <f t="shared" si="4"/>
        <v>#N/A</v>
      </c>
      <c r="H80" s="86" t="e">
        <f t="shared" si="13"/>
        <v>#N/A</v>
      </c>
      <c r="I80" s="86" t="e">
        <f t="shared" si="8"/>
        <v>#N/A</v>
      </c>
      <c r="J80" s="86" t="e">
        <f t="shared" si="9"/>
        <v>#N/A</v>
      </c>
      <c r="K80" s="87" t="e">
        <f t="shared" si="14"/>
        <v>#N/A</v>
      </c>
      <c r="L80" s="15" t="str">
        <f t="shared" ref="L80:L115" si="16">IF(ISNUMBER(D80),A80,"")</f>
        <v/>
      </c>
      <c r="M80" s="36"/>
      <c r="N80" s="36"/>
      <c r="O80" s="36"/>
      <c r="P80" s="36"/>
      <c r="Q80" s="36"/>
      <c r="R80" s="36"/>
      <c r="S80" s="36"/>
      <c r="T80" s="36"/>
      <c r="U80" s="36"/>
      <c r="V80" s="36"/>
      <c r="W80" s="37" t="str">
        <f t="shared" si="6"/>
        <v/>
      </c>
      <c r="X80" s="38" t="str">
        <f t="shared" si="10"/>
        <v/>
      </c>
      <c r="Y80" s="36"/>
      <c r="Z80" s="57"/>
      <c r="AA80" s="57"/>
      <c r="AB80" s="18"/>
      <c r="AC80" s="18"/>
      <c r="AD80" s="18"/>
      <c r="AE80" s="18"/>
      <c r="AF80" s="18"/>
      <c r="AG80" s="18"/>
      <c r="AH80" s="18"/>
      <c r="AI80" s="18"/>
    </row>
    <row r="81" spans="1:35" ht="15.75" thickBot="1" x14ac:dyDescent="0.3">
      <c r="A81" s="15">
        <v>66</v>
      </c>
      <c r="B81" s="88"/>
      <c r="C81" s="124"/>
      <c r="D81" s="86" t="e">
        <f t="shared" si="15"/>
        <v>#N/A</v>
      </c>
      <c r="E81" s="86" t="e">
        <f t="shared" ref="E81:E115" si="17">IF(ISNUMBER(D81),IF($E$7=0,EXP($E$10),$E$10^(1/$E$7)),NA())</f>
        <v>#N/A</v>
      </c>
      <c r="F81" s="86" t="e">
        <f t="shared" ref="F81:F114" si="18">IF(ISNUMBER(D81),IF($E$7=0,EXP($E$10-3*$E$12),IF($E$10-SIGN($E$7)*3*$E$12&gt;0,($E$10-SIGN($E$7)*3*$E$12)^(1/$E$7),NA())),NA())</f>
        <v>#N/A</v>
      </c>
      <c r="G81" s="87" t="e">
        <f t="shared" ref="G81:G115" si="19">IF(ISNUMBER(D81),IF($E$7=0,EXP($E$10+3*$E$12),IF($E$10+SIGN($E$7)*3*$E$12&gt;0,($E$10+SIGN($E$7)*3*$E$12)^(1/$E$7),NA())),NA())</f>
        <v>#N/A</v>
      </c>
      <c r="H81" s="86" t="e">
        <f t="shared" ref="H81:H115" si="20">IF(AND(ISNUMBER(D80),ISNUMBER(D81)),X81,NA())</f>
        <v>#N/A</v>
      </c>
      <c r="I81" s="86" t="e">
        <f t="shared" si="8"/>
        <v>#N/A</v>
      </c>
      <c r="J81" s="86" t="e">
        <f t="shared" si="9"/>
        <v>#N/A</v>
      </c>
      <c r="K81" s="87" t="e">
        <f t="shared" ref="K81:K115" si="21">IF(ISNUMBER(H81),IF($O$60="3 SD",(1+3*SQRT(PI()/2-1))*$E$12,(-NORMINV((1-NORMDIST(3,0,1,TRUE))/2,0,1)*SQRT(PI()/2))*$E$12),NA())</f>
        <v>#N/A</v>
      </c>
      <c r="L81" s="15" t="str">
        <f t="shared" si="16"/>
        <v/>
      </c>
      <c r="M81" s="16"/>
      <c r="N81" s="36"/>
      <c r="O81" s="36"/>
      <c r="P81" s="36"/>
      <c r="Q81" s="36"/>
      <c r="R81" s="36"/>
      <c r="S81" s="36"/>
      <c r="T81" s="36"/>
      <c r="U81" s="36"/>
      <c r="V81" s="36"/>
      <c r="W81" s="37" t="str">
        <f t="shared" ref="W81:W115" si="22">IF(AND(ISNUMBER(D81),ISNUMBER($E$7)),IF($E$7=0,LN(D81),D81^$E$7),"")</f>
        <v/>
      </c>
      <c r="X81" s="38" t="str">
        <f t="shared" si="10"/>
        <v/>
      </c>
      <c r="Y81" s="36"/>
      <c r="Z81" s="57"/>
      <c r="AA81" s="57"/>
      <c r="AB81" s="18"/>
      <c r="AC81" s="18"/>
      <c r="AD81" s="18"/>
      <c r="AE81" s="18"/>
      <c r="AF81" s="18"/>
      <c r="AG81" s="18"/>
      <c r="AH81" s="18"/>
      <c r="AI81" s="18"/>
    </row>
    <row r="82" spans="1:35" ht="15.75" thickBot="1" x14ac:dyDescent="0.3">
      <c r="A82" s="15">
        <v>67</v>
      </c>
      <c r="B82" s="88"/>
      <c r="C82" s="124"/>
      <c r="D82" s="86" t="e">
        <f t="shared" si="15"/>
        <v>#N/A</v>
      </c>
      <c r="E82" s="86" t="e">
        <f t="shared" si="17"/>
        <v>#N/A</v>
      </c>
      <c r="F82" s="86" t="e">
        <f t="shared" si="18"/>
        <v>#N/A</v>
      </c>
      <c r="G82" s="87" t="e">
        <f t="shared" si="19"/>
        <v>#N/A</v>
      </c>
      <c r="H82" s="86" t="e">
        <f t="shared" si="20"/>
        <v>#N/A</v>
      </c>
      <c r="I82" s="86" t="e">
        <f t="shared" ref="I82:I115" si="23">IF(ISNUMBER(H82),$E$12,NA())</f>
        <v>#N/A</v>
      </c>
      <c r="J82" s="86" t="e">
        <f t="shared" ref="J82:J115" si="24">IF(AND(ISNUMBER(H82),$O$60&lt;&gt;"Exact - No LCL"),IF($O$60="3 SD",MAX(0,(1-3*SQRT(PI()/2-1))*$E$12),(-NORMINV((1-NORMDIST(-3,0,1,TRUE))/2,0,1)*SQRT(PI()/2))*$E$12),NA())</f>
        <v>#N/A</v>
      </c>
      <c r="K82" s="87" t="e">
        <f t="shared" si="21"/>
        <v>#N/A</v>
      </c>
      <c r="L82" s="15" t="str">
        <f t="shared" si="16"/>
        <v/>
      </c>
      <c r="M82" s="16"/>
      <c r="N82" s="36"/>
      <c r="O82" s="36"/>
      <c r="P82" s="36"/>
      <c r="Q82" s="36"/>
      <c r="R82" s="36"/>
      <c r="S82" s="36"/>
      <c r="T82" s="36"/>
      <c r="U82" s="36"/>
      <c r="V82" s="36"/>
      <c r="W82" s="37" t="str">
        <f t="shared" si="22"/>
        <v/>
      </c>
      <c r="X82" s="38" t="str">
        <f t="shared" ref="X82:X115" si="25">IF(AND(ISNUMBER(D81),ISNUMBER(D82)),(SQRT(PI())/2)*ABS(W82-W81),"")</f>
        <v/>
      </c>
      <c r="Y82" s="36"/>
      <c r="Z82" s="57"/>
      <c r="AA82" s="57"/>
      <c r="AB82" s="18"/>
      <c r="AC82" s="18"/>
      <c r="AD82" s="18"/>
      <c r="AE82" s="18"/>
      <c r="AF82" s="18"/>
      <c r="AG82" s="18"/>
      <c r="AH82" s="18"/>
      <c r="AI82" s="18"/>
    </row>
    <row r="83" spans="1:35" ht="15.75" thickBot="1" x14ac:dyDescent="0.3">
      <c r="A83" s="15">
        <v>68</v>
      </c>
      <c r="B83" s="88"/>
      <c r="C83" s="124"/>
      <c r="D83" s="86" t="e">
        <f t="shared" si="15"/>
        <v>#N/A</v>
      </c>
      <c r="E83" s="86" t="e">
        <f t="shared" si="17"/>
        <v>#N/A</v>
      </c>
      <c r="F83" s="86" t="e">
        <f t="shared" si="18"/>
        <v>#N/A</v>
      </c>
      <c r="G83" s="87" t="e">
        <f t="shared" si="19"/>
        <v>#N/A</v>
      </c>
      <c r="H83" s="86" t="e">
        <f t="shared" si="20"/>
        <v>#N/A</v>
      </c>
      <c r="I83" s="86" t="e">
        <f t="shared" si="23"/>
        <v>#N/A</v>
      </c>
      <c r="J83" s="86" t="e">
        <f t="shared" si="24"/>
        <v>#N/A</v>
      </c>
      <c r="K83" s="87" t="e">
        <f t="shared" si="21"/>
        <v>#N/A</v>
      </c>
      <c r="L83" s="15" t="str">
        <f t="shared" si="16"/>
        <v/>
      </c>
      <c r="M83" s="5"/>
      <c r="N83" s="36"/>
      <c r="O83" s="36"/>
      <c r="P83" s="36"/>
      <c r="Q83" s="36"/>
      <c r="R83" s="36"/>
      <c r="S83" s="36"/>
      <c r="T83" s="36"/>
      <c r="U83" s="36"/>
      <c r="V83" s="36"/>
      <c r="W83" s="37" t="str">
        <f t="shared" si="22"/>
        <v/>
      </c>
      <c r="X83" s="38" t="str">
        <f t="shared" si="25"/>
        <v/>
      </c>
      <c r="Y83" s="36"/>
      <c r="Z83" s="57"/>
      <c r="AA83" s="57"/>
      <c r="AB83" s="18"/>
      <c r="AC83" s="18"/>
      <c r="AD83" s="18"/>
      <c r="AE83" s="18"/>
      <c r="AF83" s="18"/>
      <c r="AG83" s="18"/>
      <c r="AH83" s="18"/>
      <c r="AI83" s="18"/>
    </row>
    <row r="84" spans="1:35" ht="15.75" thickBot="1" x14ac:dyDescent="0.3">
      <c r="A84" s="15">
        <v>69</v>
      </c>
      <c r="B84" s="88"/>
      <c r="C84" s="124"/>
      <c r="D84" s="86" t="e">
        <f t="shared" si="15"/>
        <v>#N/A</v>
      </c>
      <c r="E84" s="86" t="e">
        <f t="shared" si="17"/>
        <v>#N/A</v>
      </c>
      <c r="F84" s="86" t="e">
        <f t="shared" si="18"/>
        <v>#N/A</v>
      </c>
      <c r="G84" s="87" t="e">
        <f t="shared" si="19"/>
        <v>#N/A</v>
      </c>
      <c r="H84" s="86" t="e">
        <f t="shared" si="20"/>
        <v>#N/A</v>
      </c>
      <c r="I84" s="86" t="e">
        <f t="shared" si="23"/>
        <v>#N/A</v>
      </c>
      <c r="J84" s="86" t="e">
        <f t="shared" si="24"/>
        <v>#N/A</v>
      </c>
      <c r="K84" s="87" t="e">
        <f t="shared" si="21"/>
        <v>#N/A</v>
      </c>
      <c r="L84" s="15" t="str">
        <f t="shared" si="16"/>
        <v/>
      </c>
      <c r="M84" s="5"/>
      <c r="N84" s="36"/>
      <c r="O84" s="36"/>
      <c r="P84" s="36"/>
      <c r="Q84" s="36"/>
      <c r="R84" s="36"/>
      <c r="S84" s="36"/>
      <c r="T84" s="36"/>
      <c r="U84" s="36"/>
      <c r="V84" s="36"/>
      <c r="W84" s="37" t="str">
        <f t="shared" si="22"/>
        <v/>
      </c>
      <c r="X84" s="38" t="str">
        <f t="shared" si="25"/>
        <v/>
      </c>
      <c r="Y84" s="36"/>
      <c r="Z84" s="57"/>
      <c r="AA84" s="57"/>
      <c r="AB84" s="18"/>
      <c r="AC84" s="18"/>
      <c r="AD84" s="18"/>
      <c r="AE84" s="18"/>
      <c r="AF84" s="18"/>
      <c r="AG84" s="18"/>
      <c r="AH84" s="18"/>
      <c r="AI84" s="18"/>
    </row>
    <row r="85" spans="1:35" ht="15.75" thickBot="1" x14ac:dyDescent="0.3">
      <c r="A85" s="15">
        <v>70</v>
      </c>
      <c r="B85" s="88"/>
      <c r="C85" s="124"/>
      <c r="D85" s="86" t="e">
        <f t="shared" si="15"/>
        <v>#N/A</v>
      </c>
      <c r="E85" s="86" t="e">
        <f t="shared" si="17"/>
        <v>#N/A</v>
      </c>
      <c r="F85" s="86" t="e">
        <f t="shared" si="18"/>
        <v>#N/A</v>
      </c>
      <c r="G85" s="87" t="e">
        <f t="shared" si="19"/>
        <v>#N/A</v>
      </c>
      <c r="H85" s="86" t="e">
        <f t="shared" si="20"/>
        <v>#N/A</v>
      </c>
      <c r="I85" s="86" t="e">
        <f t="shared" si="23"/>
        <v>#N/A</v>
      </c>
      <c r="J85" s="86" t="e">
        <f t="shared" si="24"/>
        <v>#N/A</v>
      </c>
      <c r="K85" s="87" t="e">
        <f t="shared" si="21"/>
        <v>#N/A</v>
      </c>
      <c r="L85" s="15" t="str">
        <f t="shared" si="16"/>
        <v/>
      </c>
      <c r="M85" s="43"/>
      <c r="N85" s="36"/>
      <c r="O85" s="36"/>
      <c r="P85" s="36"/>
      <c r="Q85" s="36"/>
      <c r="R85" s="36"/>
      <c r="S85" s="36"/>
      <c r="T85" s="36"/>
      <c r="U85" s="36"/>
      <c r="V85" s="36"/>
      <c r="W85" s="37" t="str">
        <f t="shared" si="22"/>
        <v/>
      </c>
      <c r="X85" s="38" t="str">
        <f t="shared" si="25"/>
        <v/>
      </c>
      <c r="Y85" s="36"/>
      <c r="Z85" s="57"/>
      <c r="AA85" s="57"/>
      <c r="AB85" s="18"/>
      <c r="AC85" s="18"/>
      <c r="AD85" s="18"/>
      <c r="AE85" s="18"/>
      <c r="AF85" s="18"/>
      <c r="AG85" s="18"/>
      <c r="AH85" s="18"/>
      <c r="AI85" s="18"/>
    </row>
    <row r="86" spans="1:35" ht="15.75" thickBot="1" x14ac:dyDescent="0.3">
      <c r="A86" s="15">
        <v>71</v>
      </c>
      <c r="B86" s="88"/>
      <c r="C86" s="124"/>
      <c r="D86" s="86" t="e">
        <f t="shared" si="15"/>
        <v>#N/A</v>
      </c>
      <c r="E86" s="86" t="e">
        <f t="shared" si="17"/>
        <v>#N/A</v>
      </c>
      <c r="F86" s="86" t="e">
        <f t="shared" si="18"/>
        <v>#N/A</v>
      </c>
      <c r="G86" s="87" t="e">
        <f t="shared" si="19"/>
        <v>#N/A</v>
      </c>
      <c r="H86" s="86" t="e">
        <f t="shared" si="20"/>
        <v>#N/A</v>
      </c>
      <c r="I86" s="86" t="e">
        <f t="shared" si="23"/>
        <v>#N/A</v>
      </c>
      <c r="J86" s="86" t="e">
        <f t="shared" si="24"/>
        <v>#N/A</v>
      </c>
      <c r="K86" s="87" t="e">
        <f t="shared" si="21"/>
        <v>#N/A</v>
      </c>
      <c r="L86" s="15" t="str">
        <f t="shared" si="16"/>
        <v/>
      </c>
      <c r="M86" s="5"/>
      <c r="N86" s="36"/>
      <c r="O86" s="36"/>
      <c r="P86" s="36"/>
      <c r="Q86" s="36"/>
      <c r="R86" s="36"/>
      <c r="S86" s="36"/>
      <c r="T86" s="36"/>
      <c r="U86" s="36"/>
      <c r="V86" s="36"/>
      <c r="W86" s="37" t="str">
        <f t="shared" si="22"/>
        <v/>
      </c>
      <c r="X86" s="38" t="str">
        <f t="shared" si="25"/>
        <v/>
      </c>
      <c r="Y86" s="36"/>
      <c r="Z86" s="57"/>
      <c r="AA86" s="57"/>
      <c r="AB86" s="18"/>
      <c r="AC86" s="18"/>
      <c r="AD86" s="18"/>
      <c r="AE86" s="18"/>
      <c r="AF86" s="18"/>
      <c r="AG86" s="18"/>
      <c r="AH86" s="18"/>
      <c r="AI86" s="18"/>
    </row>
    <row r="87" spans="1:35" ht="15.75" thickBot="1" x14ac:dyDescent="0.3">
      <c r="A87" s="15">
        <v>72</v>
      </c>
      <c r="B87" s="88"/>
      <c r="C87" s="124"/>
      <c r="D87" s="86" t="e">
        <f t="shared" si="15"/>
        <v>#N/A</v>
      </c>
      <c r="E87" s="86" t="e">
        <f t="shared" si="17"/>
        <v>#N/A</v>
      </c>
      <c r="F87" s="86" t="e">
        <f t="shared" si="18"/>
        <v>#N/A</v>
      </c>
      <c r="G87" s="87" t="e">
        <f t="shared" si="19"/>
        <v>#N/A</v>
      </c>
      <c r="H87" s="86" t="e">
        <f t="shared" si="20"/>
        <v>#N/A</v>
      </c>
      <c r="I87" s="86" t="e">
        <f t="shared" si="23"/>
        <v>#N/A</v>
      </c>
      <c r="J87" s="86" t="e">
        <f t="shared" si="24"/>
        <v>#N/A</v>
      </c>
      <c r="K87" s="87" t="e">
        <f t="shared" si="21"/>
        <v>#N/A</v>
      </c>
      <c r="L87" s="15" t="str">
        <f t="shared" si="16"/>
        <v/>
      </c>
      <c r="M87" s="16"/>
      <c r="N87" s="36"/>
      <c r="O87" s="36"/>
      <c r="P87" s="36"/>
      <c r="Q87" s="36"/>
      <c r="R87" s="36"/>
      <c r="S87" s="36"/>
      <c r="T87" s="36"/>
      <c r="U87" s="36"/>
      <c r="V87" s="36"/>
      <c r="W87" s="37" t="str">
        <f t="shared" si="22"/>
        <v/>
      </c>
      <c r="X87" s="38" t="str">
        <f t="shared" si="25"/>
        <v/>
      </c>
      <c r="Y87" s="36"/>
      <c r="Z87" s="57"/>
      <c r="AA87" s="57"/>
      <c r="AB87" s="18"/>
      <c r="AC87" s="18"/>
      <c r="AD87" s="18"/>
      <c r="AE87" s="18"/>
      <c r="AF87" s="18"/>
      <c r="AG87" s="18"/>
      <c r="AH87" s="18"/>
      <c r="AI87" s="18"/>
    </row>
    <row r="88" spans="1:35" ht="15.75" thickBot="1" x14ac:dyDescent="0.3">
      <c r="A88" s="15">
        <v>73</v>
      </c>
      <c r="B88" s="88"/>
      <c r="C88" s="124"/>
      <c r="D88" s="86" t="e">
        <f t="shared" si="15"/>
        <v>#N/A</v>
      </c>
      <c r="E88" s="86" t="e">
        <f t="shared" si="17"/>
        <v>#N/A</v>
      </c>
      <c r="F88" s="86" t="e">
        <f t="shared" si="18"/>
        <v>#N/A</v>
      </c>
      <c r="G88" s="87" t="e">
        <f t="shared" si="19"/>
        <v>#N/A</v>
      </c>
      <c r="H88" s="86" t="e">
        <f t="shared" si="20"/>
        <v>#N/A</v>
      </c>
      <c r="I88" s="86" t="e">
        <f t="shared" si="23"/>
        <v>#N/A</v>
      </c>
      <c r="J88" s="86" t="e">
        <f t="shared" si="24"/>
        <v>#N/A</v>
      </c>
      <c r="K88" s="87" t="e">
        <f t="shared" si="21"/>
        <v>#N/A</v>
      </c>
      <c r="L88" s="15" t="str">
        <f t="shared" si="16"/>
        <v/>
      </c>
      <c r="M88" s="14"/>
      <c r="N88" s="36"/>
      <c r="O88" s="36"/>
      <c r="P88" s="36"/>
      <c r="Q88" s="36"/>
      <c r="R88" s="36"/>
      <c r="S88" s="36"/>
      <c r="T88" s="36"/>
      <c r="U88" s="36"/>
      <c r="V88" s="36"/>
      <c r="W88" s="37" t="str">
        <f t="shared" si="22"/>
        <v/>
      </c>
      <c r="X88" s="38" t="str">
        <f t="shared" si="25"/>
        <v/>
      </c>
      <c r="Y88" s="36"/>
      <c r="Z88" s="57"/>
      <c r="AA88" s="57"/>
      <c r="AB88" s="18"/>
      <c r="AC88" s="18"/>
      <c r="AD88" s="18"/>
      <c r="AE88" s="18"/>
      <c r="AF88" s="18"/>
      <c r="AG88" s="18"/>
      <c r="AH88" s="18"/>
      <c r="AI88" s="18"/>
    </row>
    <row r="89" spans="1:35" ht="15.75" thickBot="1" x14ac:dyDescent="0.3">
      <c r="A89" s="15">
        <v>74</v>
      </c>
      <c r="B89" s="88"/>
      <c r="C89" s="124"/>
      <c r="D89" s="86" t="e">
        <f t="shared" si="15"/>
        <v>#N/A</v>
      </c>
      <c r="E89" s="86" t="e">
        <f t="shared" si="17"/>
        <v>#N/A</v>
      </c>
      <c r="F89" s="86" t="e">
        <f t="shared" si="18"/>
        <v>#N/A</v>
      </c>
      <c r="G89" s="87" t="e">
        <f t="shared" si="19"/>
        <v>#N/A</v>
      </c>
      <c r="H89" s="86" t="e">
        <f t="shared" si="20"/>
        <v>#N/A</v>
      </c>
      <c r="I89" s="86" t="e">
        <f t="shared" si="23"/>
        <v>#N/A</v>
      </c>
      <c r="J89" s="86" t="e">
        <f t="shared" si="24"/>
        <v>#N/A</v>
      </c>
      <c r="K89" s="87" t="e">
        <f t="shared" si="21"/>
        <v>#N/A</v>
      </c>
      <c r="L89" s="15" t="str">
        <f t="shared" si="16"/>
        <v/>
      </c>
      <c r="M89" s="14"/>
      <c r="N89" s="36"/>
      <c r="O89" s="36"/>
      <c r="P89" s="36"/>
      <c r="Q89" s="36"/>
      <c r="R89" s="36"/>
      <c r="S89" s="36"/>
      <c r="T89" s="36"/>
      <c r="U89" s="36"/>
      <c r="V89" s="36"/>
      <c r="W89" s="37" t="str">
        <f t="shared" si="22"/>
        <v/>
      </c>
      <c r="X89" s="38" t="str">
        <f t="shared" si="25"/>
        <v/>
      </c>
      <c r="Y89" s="36"/>
      <c r="Z89" s="57"/>
      <c r="AA89" s="57"/>
      <c r="AB89" s="18"/>
      <c r="AC89" s="18"/>
      <c r="AD89" s="18"/>
      <c r="AE89" s="18"/>
      <c r="AF89" s="18"/>
      <c r="AG89" s="18"/>
      <c r="AH89" s="18"/>
      <c r="AI89" s="18"/>
    </row>
    <row r="90" spans="1:35" ht="15.75" thickBot="1" x14ac:dyDescent="0.3">
      <c r="A90" s="15">
        <v>75</v>
      </c>
      <c r="B90" s="88"/>
      <c r="C90" s="124"/>
      <c r="D90" s="86" t="e">
        <f t="shared" si="15"/>
        <v>#N/A</v>
      </c>
      <c r="E90" s="86" t="e">
        <f t="shared" si="17"/>
        <v>#N/A</v>
      </c>
      <c r="F90" s="86" t="e">
        <f t="shared" si="18"/>
        <v>#N/A</v>
      </c>
      <c r="G90" s="87" t="e">
        <f t="shared" si="19"/>
        <v>#N/A</v>
      </c>
      <c r="H90" s="86" t="e">
        <f t="shared" si="20"/>
        <v>#N/A</v>
      </c>
      <c r="I90" s="86" t="e">
        <f t="shared" si="23"/>
        <v>#N/A</v>
      </c>
      <c r="J90" s="86" t="e">
        <f t="shared" si="24"/>
        <v>#N/A</v>
      </c>
      <c r="K90" s="87" t="e">
        <f t="shared" si="21"/>
        <v>#N/A</v>
      </c>
      <c r="L90" s="15" t="str">
        <f t="shared" si="16"/>
        <v/>
      </c>
      <c r="M90" s="34"/>
      <c r="N90" s="36"/>
      <c r="O90" s="36"/>
      <c r="P90" s="36"/>
      <c r="Q90" s="36"/>
      <c r="R90" s="36"/>
      <c r="S90" s="36"/>
      <c r="T90" s="36"/>
      <c r="U90" s="36"/>
      <c r="V90" s="36"/>
      <c r="W90" s="37" t="str">
        <f t="shared" si="22"/>
        <v/>
      </c>
      <c r="X90" s="38" t="str">
        <f t="shared" si="25"/>
        <v/>
      </c>
      <c r="Y90" s="36"/>
      <c r="Z90" s="57"/>
      <c r="AA90" s="57"/>
      <c r="AB90" s="18"/>
      <c r="AC90" s="18"/>
      <c r="AD90" s="18"/>
      <c r="AE90" s="18"/>
      <c r="AF90" s="18"/>
      <c r="AG90" s="18"/>
      <c r="AH90" s="18"/>
      <c r="AI90" s="18"/>
    </row>
    <row r="91" spans="1:35" ht="15.75" thickBot="1" x14ac:dyDescent="0.3">
      <c r="A91" s="15">
        <v>76</v>
      </c>
      <c r="B91" s="88"/>
      <c r="C91" s="124"/>
      <c r="D91" s="86" t="e">
        <f t="shared" si="15"/>
        <v>#N/A</v>
      </c>
      <c r="E91" s="86" t="e">
        <f t="shared" si="17"/>
        <v>#N/A</v>
      </c>
      <c r="F91" s="86" t="e">
        <f t="shared" si="18"/>
        <v>#N/A</v>
      </c>
      <c r="G91" s="87" t="e">
        <f t="shared" si="19"/>
        <v>#N/A</v>
      </c>
      <c r="H91" s="86" t="e">
        <f t="shared" si="20"/>
        <v>#N/A</v>
      </c>
      <c r="I91" s="86" t="e">
        <f t="shared" si="23"/>
        <v>#N/A</v>
      </c>
      <c r="J91" s="86" t="e">
        <f t="shared" si="24"/>
        <v>#N/A</v>
      </c>
      <c r="K91" s="87" t="e">
        <f t="shared" si="21"/>
        <v>#N/A</v>
      </c>
      <c r="L91" s="15" t="str">
        <f t="shared" si="16"/>
        <v/>
      </c>
      <c r="M91" s="36"/>
      <c r="N91" s="36"/>
      <c r="O91" s="36"/>
      <c r="P91" s="36"/>
      <c r="Q91" s="36"/>
      <c r="R91" s="36"/>
      <c r="S91" s="36"/>
      <c r="T91" s="36"/>
      <c r="U91" s="36"/>
      <c r="V91" s="36"/>
      <c r="W91" s="37" t="str">
        <f t="shared" si="22"/>
        <v/>
      </c>
      <c r="X91" s="38" t="str">
        <f t="shared" si="25"/>
        <v/>
      </c>
      <c r="Y91" s="36"/>
      <c r="Z91" s="57"/>
      <c r="AA91" s="57"/>
      <c r="AB91" s="18"/>
      <c r="AC91" s="18"/>
      <c r="AD91" s="18"/>
      <c r="AE91" s="18"/>
      <c r="AF91" s="18"/>
      <c r="AG91" s="18"/>
      <c r="AH91" s="18"/>
      <c r="AI91" s="18"/>
    </row>
    <row r="92" spans="1:35" ht="15.75" thickBot="1" x14ac:dyDescent="0.3">
      <c r="A92" s="15">
        <v>77</v>
      </c>
      <c r="B92" s="88"/>
      <c r="C92" s="124"/>
      <c r="D92" s="86" t="e">
        <f t="shared" si="15"/>
        <v>#N/A</v>
      </c>
      <c r="E92" s="86" t="e">
        <f t="shared" si="17"/>
        <v>#N/A</v>
      </c>
      <c r="F92" s="86" t="e">
        <f t="shared" si="18"/>
        <v>#N/A</v>
      </c>
      <c r="G92" s="87" t="e">
        <f t="shared" si="19"/>
        <v>#N/A</v>
      </c>
      <c r="H92" s="86" t="e">
        <f t="shared" si="20"/>
        <v>#N/A</v>
      </c>
      <c r="I92" s="86" t="e">
        <f t="shared" si="23"/>
        <v>#N/A</v>
      </c>
      <c r="J92" s="86" t="e">
        <f t="shared" si="24"/>
        <v>#N/A</v>
      </c>
      <c r="K92" s="87" t="e">
        <f t="shared" si="21"/>
        <v>#N/A</v>
      </c>
      <c r="L92" s="15" t="str">
        <f t="shared" si="16"/>
        <v/>
      </c>
      <c r="M92" s="36"/>
      <c r="N92" s="36"/>
      <c r="O92" s="36"/>
      <c r="P92" s="36"/>
      <c r="Q92" s="36"/>
      <c r="R92" s="36"/>
      <c r="S92" s="36"/>
      <c r="T92" s="36"/>
      <c r="U92" s="36"/>
      <c r="V92" s="36"/>
      <c r="W92" s="37" t="str">
        <f t="shared" si="22"/>
        <v/>
      </c>
      <c r="X92" s="38" t="str">
        <f t="shared" si="25"/>
        <v/>
      </c>
      <c r="Y92" s="36"/>
      <c r="Z92" s="57"/>
      <c r="AA92" s="57"/>
      <c r="AB92" s="18"/>
      <c r="AC92" s="18"/>
      <c r="AD92" s="18"/>
      <c r="AE92" s="18"/>
      <c r="AF92" s="18"/>
      <c r="AG92" s="18"/>
      <c r="AH92" s="18"/>
      <c r="AI92" s="18"/>
    </row>
    <row r="93" spans="1:35" ht="15.75" thickBot="1" x14ac:dyDescent="0.3">
      <c r="A93" s="15">
        <v>78</v>
      </c>
      <c r="B93" s="88"/>
      <c r="C93" s="124"/>
      <c r="D93" s="86" t="e">
        <f t="shared" si="15"/>
        <v>#N/A</v>
      </c>
      <c r="E93" s="86" t="e">
        <f t="shared" si="17"/>
        <v>#N/A</v>
      </c>
      <c r="F93" s="86" t="e">
        <f t="shared" si="18"/>
        <v>#N/A</v>
      </c>
      <c r="G93" s="87" t="e">
        <f t="shared" si="19"/>
        <v>#N/A</v>
      </c>
      <c r="H93" s="86" t="e">
        <f t="shared" si="20"/>
        <v>#N/A</v>
      </c>
      <c r="I93" s="86" t="e">
        <f t="shared" si="23"/>
        <v>#N/A</v>
      </c>
      <c r="J93" s="86" t="e">
        <f t="shared" si="24"/>
        <v>#N/A</v>
      </c>
      <c r="K93" s="87" t="e">
        <f t="shared" si="21"/>
        <v>#N/A</v>
      </c>
      <c r="L93" s="15" t="str">
        <f t="shared" si="16"/>
        <v/>
      </c>
      <c r="M93" s="36"/>
      <c r="N93" s="36"/>
      <c r="O93" s="36"/>
      <c r="P93" s="36"/>
      <c r="Q93" s="36"/>
      <c r="R93" s="36"/>
      <c r="S93" s="36"/>
      <c r="T93" s="36"/>
      <c r="U93" s="36"/>
      <c r="V93" s="36"/>
      <c r="W93" s="37" t="str">
        <f t="shared" si="22"/>
        <v/>
      </c>
      <c r="X93" s="38" t="str">
        <f t="shared" si="25"/>
        <v/>
      </c>
      <c r="Y93" s="36"/>
      <c r="Z93" s="57"/>
      <c r="AA93" s="57"/>
      <c r="AB93" s="18"/>
      <c r="AC93" s="18"/>
      <c r="AD93" s="18"/>
      <c r="AE93" s="18"/>
      <c r="AF93" s="18"/>
      <c r="AG93" s="18"/>
      <c r="AH93" s="18"/>
      <c r="AI93" s="18"/>
    </row>
    <row r="94" spans="1:35" ht="15.75" thickBot="1" x14ac:dyDescent="0.3">
      <c r="A94" s="15">
        <v>79</v>
      </c>
      <c r="B94" s="88"/>
      <c r="C94" s="124"/>
      <c r="D94" s="86" t="e">
        <f t="shared" si="15"/>
        <v>#N/A</v>
      </c>
      <c r="E94" s="86" t="e">
        <f t="shared" si="17"/>
        <v>#N/A</v>
      </c>
      <c r="F94" s="86" t="e">
        <f t="shared" si="18"/>
        <v>#N/A</v>
      </c>
      <c r="G94" s="87" t="e">
        <f t="shared" si="19"/>
        <v>#N/A</v>
      </c>
      <c r="H94" s="86" t="e">
        <f t="shared" si="20"/>
        <v>#N/A</v>
      </c>
      <c r="I94" s="86" t="e">
        <f t="shared" si="23"/>
        <v>#N/A</v>
      </c>
      <c r="J94" s="86" t="e">
        <f t="shared" si="24"/>
        <v>#N/A</v>
      </c>
      <c r="K94" s="87" t="e">
        <f t="shared" si="21"/>
        <v>#N/A</v>
      </c>
      <c r="L94" s="15" t="str">
        <f t="shared" si="16"/>
        <v/>
      </c>
      <c r="M94" s="36"/>
      <c r="N94" s="36"/>
      <c r="O94" s="36"/>
      <c r="P94" s="36"/>
      <c r="Q94" s="36"/>
      <c r="R94" s="36"/>
      <c r="S94" s="36"/>
      <c r="T94" s="36"/>
      <c r="U94" s="36"/>
      <c r="V94" s="36"/>
      <c r="W94" s="37" t="str">
        <f t="shared" si="22"/>
        <v/>
      </c>
      <c r="X94" s="38" t="str">
        <f t="shared" si="25"/>
        <v/>
      </c>
      <c r="Y94" s="36"/>
      <c r="Z94" s="57"/>
      <c r="AA94" s="57"/>
      <c r="AB94" s="18"/>
      <c r="AC94" s="18"/>
      <c r="AD94" s="18"/>
      <c r="AE94" s="18"/>
      <c r="AF94" s="18"/>
      <c r="AG94" s="18"/>
      <c r="AH94" s="18"/>
      <c r="AI94" s="18"/>
    </row>
    <row r="95" spans="1:35" ht="15.75" thickBot="1" x14ac:dyDescent="0.3">
      <c r="A95" s="15">
        <v>80</v>
      </c>
      <c r="B95" s="88"/>
      <c r="C95" s="124"/>
      <c r="D95" s="86" t="e">
        <f t="shared" si="15"/>
        <v>#N/A</v>
      </c>
      <c r="E95" s="86" t="e">
        <f t="shared" si="17"/>
        <v>#N/A</v>
      </c>
      <c r="F95" s="86" t="e">
        <f t="shared" si="18"/>
        <v>#N/A</v>
      </c>
      <c r="G95" s="87" t="e">
        <f t="shared" si="19"/>
        <v>#N/A</v>
      </c>
      <c r="H95" s="86" t="e">
        <f t="shared" si="20"/>
        <v>#N/A</v>
      </c>
      <c r="I95" s="86" t="e">
        <f t="shared" si="23"/>
        <v>#N/A</v>
      </c>
      <c r="J95" s="86" t="e">
        <f t="shared" si="24"/>
        <v>#N/A</v>
      </c>
      <c r="K95" s="87" t="e">
        <f t="shared" si="21"/>
        <v>#N/A</v>
      </c>
      <c r="L95" s="15" t="str">
        <f t="shared" si="16"/>
        <v/>
      </c>
      <c r="M95" s="36"/>
      <c r="N95" s="36"/>
      <c r="O95" s="36"/>
      <c r="P95" s="36"/>
      <c r="Q95" s="36"/>
      <c r="R95" s="36"/>
      <c r="S95" s="36"/>
      <c r="T95" s="36"/>
      <c r="U95" s="36"/>
      <c r="V95" s="36"/>
      <c r="W95" s="37" t="str">
        <f t="shared" si="22"/>
        <v/>
      </c>
      <c r="X95" s="38" t="str">
        <f t="shared" si="25"/>
        <v/>
      </c>
      <c r="Y95" s="36"/>
      <c r="Z95" s="57"/>
      <c r="AA95" s="57"/>
      <c r="AB95" s="18"/>
      <c r="AC95" s="18"/>
      <c r="AD95" s="18"/>
      <c r="AE95" s="18"/>
      <c r="AF95" s="18"/>
      <c r="AG95" s="18"/>
      <c r="AH95" s="18"/>
      <c r="AI95" s="18"/>
    </row>
    <row r="96" spans="1:35" ht="15.75" thickBot="1" x14ac:dyDescent="0.3">
      <c r="A96" s="15">
        <v>81</v>
      </c>
      <c r="B96" s="88"/>
      <c r="C96" s="124"/>
      <c r="D96" s="86" t="e">
        <f t="shared" si="15"/>
        <v>#N/A</v>
      </c>
      <c r="E96" s="86" t="e">
        <f t="shared" si="17"/>
        <v>#N/A</v>
      </c>
      <c r="F96" s="86" t="e">
        <f t="shared" si="18"/>
        <v>#N/A</v>
      </c>
      <c r="G96" s="87" t="e">
        <f t="shared" si="19"/>
        <v>#N/A</v>
      </c>
      <c r="H96" s="86" t="e">
        <f t="shared" si="20"/>
        <v>#N/A</v>
      </c>
      <c r="I96" s="86" t="e">
        <f t="shared" si="23"/>
        <v>#N/A</v>
      </c>
      <c r="J96" s="86" t="e">
        <f t="shared" si="24"/>
        <v>#N/A</v>
      </c>
      <c r="K96" s="87" t="e">
        <f t="shared" si="21"/>
        <v>#N/A</v>
      </c>
      <c r="L96" s="15" t="str">
        <f t="shared" si="16"/>
        <v/>
      </c>
      <c r="M96" s="36"/>
      <c r="N96" s="36"/>
      <c r="O96" s="36"/>
      <c r="P96" s="36"/>
      <c r="Q96" s="36"/>
      <c r="R96" s="36"/>
      <c r="S96" s="36"/>
      <c r="T96" s="36"/>
      <c r="U96" s="36"/>
      <c r="V96" s="36"/>
      <c r="W96" s="37" t="str">
        <f t="shared" si="22"/>
        <v/>
      </c>
      <c r="X96" s="38" t="str">
        <f t="shared" si="25"/>
        <v/>
      </c>
      <c r="Y96" s="36"/>
      <c r="Z96" s="57"/>
      <c r="AA96" s="57"/>
      <c r="AB96" s="18"/>
      <c r="AC96" s="18"/>
      <c r="AD96" s="18"/>
      <c r="AE96" s="18"/>
      <c r="AF96" s="18"/>
      <c r="AG96" s="18"/>
      <c r="AH96" s="18"/>
      <c r="AI96" s="18"/>
    </row>
    <row r="97" spans="1:35" ht="15.75" thickBot="1" x14ac:dyDescent="0.3">
      <c r="A97" s="15">
        <v>82</v>
      </c>
      <c r="B97" s="88"/>
      <c r="C97" s="124"/>
      <c r="D97" s="86" t="e">
        <f t="shared" si="15"/>
        <v>#N/A</v>
      </c>
      <c r="E97" s="86" t="e">
        <f t="shared" si="17"/>
        <v>#N/A</v>
      </c>
      <c r="F97" s="86" t="e">
        <f t="shared" si="18"/>
        <v>#N/A</v>
      </c>
      <c r="G97" s="87" t="e">
        <f t="shared" si="19"/>
        <v>#N/A</v>
      </c>
      <c r="H97" s="86" t="e">
        <f t="shared" si="20"/>
        <v>#N/A</v>
      </c>
      <c r="I97" s="86" t="e">
        <f t="shared" si="23"/>
        <v>#N/A</v>
      </c>
      <c r="J97" s="86" t="e">
        <f t="shared" si="24"/>
        <v>#N/A</v>
      </c>
      <c r="K97" s="87" t="e">
        <f t="shared" si="21"/>
        <v>#N/A</v>
      </c>
      <c r="L97" s="15" t="str">
        <f t="shared" si="16"/>
        <v/>
      </c>
      <c r="M97" s="36"/>
      <c r="N97" s="36"/>
      <c r="O97" s="36"/>
      <c r="P97" s="36"/>
      <c r="Q97" s="36"/>
      <c r="R97" s="36"/>
      <c r="S97" s="36"/>
      <c r="T97" s="36"/>
      <c r="U97" s="36"/>
      <c r="V97" s="36"/>
      <c r="W97" s="37" t="str">
        <f t="shared" si="22"/>
        <v/>
      </c>
      <c r="X97" s="38" t="str">
        <f t="shared" si="25"/>
        <v/>
      </c>
      <c r="Y97" s="36"/>
      <c r="Z97" s="57"/>
      <c r="AA97" s="57"/>
      <c r="AB97" s="18"/>
      <c r="AC97" s="18"/>
      <c r="AD97" s="18"/>
      <c r="AE97" s="18"/>
      <c r="AF97" s="18"/>
      <c r="AG97" s="18"/>
      <c r="AH97" s="18"/>
      <c r="AI97" s="18"/>
    </row>
    <row r="98" spans="1:35" ht="15.75" thickBot="1" x14ac:dyDescent="0.3">
      <c r="A98" s="15">
        <v>83</v>
      </c>
      <c r="B98" s="88"/>
      <c r="C98" s="124"/>
      <c r="D98" s="86" t="e">
        <f t="shared" si="15"/>
        <v>#N/A</v>
      </c>
      <c r="E98" s="86" t="e">
        <f t="shared" si="17"/>
        <v>#N/A</v>
      </c>
      <c r="F98" s="86" t="e">
        <f t="shared" si="18"/>
        <v>#N/A</v>
      </c>
      <c r="G98" s="87" t="e">
        <f t="shared" si="19"/>
        <v>#N/A</v>
      </c>
      <c r="H98" s="86" t="e">
        <f t="shared" si="20"/>
        <v>#N/A</v>
      </c>
      <c r="I98" s="86" t="e">
        <f t="shared" si="23"/>
        <v>#N/A</v>
      </c>
      <c r="J98" s="86" t="e">
        <f t="shared" si="24"/>
        <v>#N/A</v>
      </c>
      <c r="K98" s="87" t="e">
        <f t="shared" si="21"/>
        <v>#N/A</v>
      </c>
      <c r="L98" s="15" t="str">
        <f t="shared" si="16"/>
        <v/>
      </c>
      <c r="M98" s="36"/>
      <c r="N98" s="36"/>
      <c r="O98" s="36"/>
      <c r="P98" s="36"/>
      <c r="Q98" s="36"/>
      <c r="R98" s="36"/>
      <c r="S98" s="36"/>
      <c r="T98" s="36"/>
      <c r="U98" s="36"/>
      <c r="V98" s="36"/>
      <c r="W98" s="37" t="str">
        <f t="shared" si="22"/>
        <v/>
      </c>
      <c r="X98" s="38" t="str">
        <f t="shared" si="25"/>
        <v/>
      </c>
      <c r="Y98" s="36"/>
      <c r="Z98" s="57"/>
      <c r="AA98" s="57"/>
      <c r="AB98" s="18"/>
      <c r="AC98" s="18"/>
      <c r="AD98" s="18"/>
      <c r="AE98" s="18"/>
      <c r="AF98" s="18"/>
      <c r="AG98" s="18"/>
      <c r="AH98" s="18"/>
      <c r="AI98" s="18"/>
    </row>
    <row r="99" spans="1:35" ht="15.75" thickBot="1" x14ac:dyDescent="0.3">
      <c r="A99" s="15">
        <v>84</v>
      </c>
      <c r="B99" s="88"/>
      <c r="C99" s="124"/>
      <c r="D99" s="86" t="e">
        <f t="shared" si="15"/>
        <v>#N/A</v>
      </c>
      <c r="E99" s="86" t="e">
        <f t="shared" si="17"/>
        <v>#N/A</v>
      </c>
      <c r="F99" s="86" t="e">
        <f t="shared" si="18"/>
        <v>#N/A</v>
      </c>
      <c r="G99" s="87" t="e">
        <f t="shared" si="19"/>
        <v>#N/A</v>
      </c>
      <c r="H99" s="86" t="e">
        <f t="shared" si="20"/>
        <v>#N/A</v>
      </c>
      <c r="I99" s="86" t="e">
        <f t="shared" si="23"/>
        <v>#N/A</v>
      </c>
      <c r="J99" s="86" t="e">
        <f t="shared" si="24"/>
        <v>#N/A</v>
      </c>
      <c r="K99" s="87" t="e">
        <f t="shared" si="21"/>
        <v>#N/A</v>
      </c>
      <c r="L99" s="15" t="str">
        <f t="shared" si="16"/>
        <v/>
      </c>
      <c r="M99" s="36"/>
      <c r="N99" s="36"/>
      <c r="O99" s="36"/>
      <c r="P99" s="36"/>
      <c r="Q99" s="36"/>
      <c r="R99" s="36"/>
      <c r="S99" s="36"/>
      <c r="T99" s="36"/>
      <c r="U99" s="36"/>
      <c r="V99" s="36"/>
      <c r="W99" s="37" t="str">
        <f t="shared" si="22"/>
        <v/>
      </c>
      <c r="X99" s="38" t="str">
        <f t="shared" si="25"/>
        <v/>
      </c>
      <c r="Y99" s="36"/>
      <c r="Z99" s="57"/>
      <c r="AA99" s="57"/>
      <c r="AB99" s="18"/>
      <c r="AC99" s="18"/>
      <c r="AD99" s="18"/>
      <c r="AE99" s="18"/>
      <c r="AF99" s="18"/>
      <c r="AG99" s="18"/>
      <c r="AH99" s="18"/>
      <c r="AI99" s="18"/>
    </row>
    <row r="100" spans="1:35" ht="15.75" thickBot="1" x14ac:dyDescent="0.3">
      <c r="A100" s="15">
        <v>85</v>
      </c>
      <c r="B100" s="88"/>
      <c r="C100" s="124"/>
      <c r="D100" s="86" t="e">
        <f t="shared" si="15"/>
        <v>#N/A</v>
      </c>
      <c r="E100" s="86" t="e">
        <f t="shared" si="17"/>
        <v>#N/A</v>
      </c>
      <c r="F100" s="86" t="e">
        <f t="shared" si="18"/>
        <v>#N/A</v>
      </c>
      <c r="G100" s="87" t="e">
        <f t="shared" si="19"/>
        <v>#N/A</v>
      </c>
      <c r="H100" s="86" t="e">
        <f t="shared" si="20"/>
        <v>#N/A</v>
      </c>
      <c r="I100" s="86" t="e">
        <f t="shared" si="23"/>
        <v>#N/A</v>
      </c>
      <c r="J100" s="86" t="e">
        <f t="shared" si="24"/>
        <v>#N/A</v>
      </c>
      <c r="K100" s="87" t="e">
        <f t="shared" si="21"/>
        <v>#N/A</v>
      </c>
      <c r="L100" s="15" t="str">
        <f t="shared" si="16"/>
        <v/>
      </c>
      <c r="M100" s="36"/>
      <c r="N100" s="36"/>
      <c r="O100" s="36"/>
      <c r="P100" s="36"/>
      <c r="Q100" s="36"/>
      <c r="R100" s="36"/>
      <c r="S100" s="36"/>
      <c r="T100" s="36"/>
      <c r="U100" s="36"/>
      <c r="V100" s="36"/>
      <c r="W100" s="37" t="str">
        <f t="shared" si="22"/>
        <v/>
      </c>
      <c r="X100" s="38" t="str">
        <f t="shared" si="25"/>
        <v/>
      </c>
      <c r="Y100" s="36"/>
      <c r="Z100" s="57"/>
      <c r="AA100" s="57"/>
      <c r="AB100" s="18"/>
      <c r="AC100" s="18"/>
      <c r="AD100" s="18"/>
      <c r="AE100" s="18"/>
      <c r="AF100" s="18"/>
      <c r="AG100" s="18"/>
      <c r="AH100" s="18"/>
      <c r="AI100" s="18"/>
    </row>
    <row r="101" spans="1:35" ht="15.75" thickBot="1" x14ac:dyDescent="0.3">
      <c r="A101" s="15">
        <v>86</v>
      </c>
      <c r="B101" s="88"/>
      <c r="C101" s="124"/>
      <c r="D101" s="86" t="e">
        <f t="shared" si="15"/>
        <v>#N/A</v>
      </c>
      <c r="E101" s="86" t="e">
        <f t="shared" si="17"/>
        <v>#N/A</v>
      </c>
      <c r="F101" s="86" t="e">
        <f t="shared" si="18"/>
        <v>#N/A</v>
      </c>
      <c r="G101" s="87" t="e">
        <f t="shared" si="19"/>
        <v>#N/A</v>
      </c>
      <c r="H101" s="86" t="e">
        <f t="shared" si="20"/>
        <v>#N/A</v>
      </c>
      <c r="I101" s="86" t="e">
        <f t="shared" si="23"/>
        <v>#N/A</v>
      </c>
      <c r="J101" s="86" t="e">
        <f t="shared" si="24"/>
        <v>#N/A</v>
      </c>
      <c r="K101" s="87" t="e">
        <f t="shared" si="21"/>
        <v>#N/A</v>
      </c>
      <c r="L101" s="15" t="str">
        <f t="shared" si="16"/>
        <v/>
      </c>
      <c r="M101" s="36"/>
      <c r="N101" s="36"/>
      <c r="O101" s="36"/>
      <c r="P101" s="36"/>
      <c r="Q101" s="36"/>
      <c r="R101" s="36"/>
      <c r="S101" s="36"/>
      <c r="T101" s="36"/>
      <c r="U101" s="36"/>
      <c r="V101" s="36"/>
      <c r="W101" s="37" t="str">
        <f t="shared" si="22"/>
        <v/>
      </c>
      <c r="X101" s="38" t="str">
        <f t="shared" si="25"/>
        <v/>
      </c>
      <c r="Y101" s="36"/>
      <c r="Z101" s="57"/>
      <c r="AA101" s="57"/>
      <c r="AB101" s="18"/>
      <c r="AC101" s="18"/>
      <c r="AD101" s="18"/>
      <c r="AE101" s="18"/>
      <c r="AF101" s="18"/>
      <c r="AG101" s="18"/>
      <c r="AH101" s="18"/>
      <c r="AI101" s="18"/>
    </row>
    <row r="102" spans="1:35" ht="15.75" thickBot="1" x14ac:dyDescent="0.3">
      <c r="A102" s="15">
        <v>87</v>
      </c>
      <c r="B102" s="88"/>
      <c r="C102" s="124"/>
      <c r="D102" s="86" t="e">
        <f t="shared" si="15"/>
        <v>#N/A</v>
      </c>
      <c r="E102" s="86" t="e">
        <f t="shared" si="17"/>
        <v>#N/A</v>
      </c>
      <c r="F102" s="86" t="e">
        <f t="shared" si="18"/>
        <v>#N/A</v>
      </c>
      <c r="G102" s="87" t="e">
        <f t="shared" si="19"/>
        <v>#N/A</v>
      </c>
      <c r="H102" s="86" t="e">
        <f t="shared" si="20"/>
        <v>#N/A</v>
      </c>
      <c r="I102" s="86" t="e">
        <f t="shared" si="23"/>
        <v>#N/A</v>
      </c>
      <c r="J102" s="86" t="e">
        <f t="shared" si="24"/>
        <v>#N/A</v>
      </c>
      <c r="K102" s="87" t="e">
        <f t="shared" si="21"/>
        <v>#N/A</v>
      </c>
      <c r="L102" s="15" t="str">
        <f t="shared" si="16"/>
        <v/>
      </c>
      <c r="M102" s="36"/>
      <c r="N102" s="36"/>
      <c r="O102" s="36"/>
      <c r="P102" s="36"/>
      <c r="Q102" s="36"/>
      <c r="R102" s="36"/>
      <c r="S102" s="36"/>
      <c r="T102" s="36"/>
      <c r="U102" s="36"/>
      <c r="V102" s="36"/>
      <c r="W102" s="37" t="str">
        <f t="shared" si="22"/>
        <v/>
      </c>
      <c r="X102" s="38" t="str">
        <f t="shared" si="25"/>
        <v/>
      </c>
      <c r="Y102" s="36"/>
      <c r="Z102" s="57"/>
      <c r="AA102" s="57"/>
      <c r="AB102" s="18"/>
      <c r="AC102" s="18"/>
      <c r="AD102" s="18"/>
      <c r="AE102" s="18"/>
      <c r="AF102" s="18"/>
      <c r="AG102" s="18"/>
      <c r="AH102" s="18"/>
      <c r="AI102" s="18"/>
    </row>
    <row r="103" spans="1:35" ht="15.75" thickBot="1" x14ac:dyDescent="0.3">
      <c r="A103" s="15">
        <v>88</v>
      </c>
      <c r="B103" s="88"/>
      <c r="C103" s="124"/>
      <c r="D103" s="86" t="e">
        <f t="shared" si="15"/>
        <v>#N/A</v>
      </c>
      <c r="E103" s="86" t="e">
        <f t="shared" si="17"/>
        <v>#N/A</v>
      </c>
      <c r="F103" s="86" t="e">
        <f t="shared" si="18"/>
        <v>#N/A</v>
      </c>
      <c r="G103" s="87" t="e">
        <f t="shared" si="19"/>
        <v>#N/A</v>
      </c>
      <c r="H103" s="86" t="e">
        <f t="shared" si="20"/>
        <v>#N/A</v>
      </c>
      <c r="I103" s="86" t="e">
        <f t="shared" si="23"/>
        <v>#N/A</v>
      </c>
      <c r="J103" s="86" t="e">
        <f t="shared" si="24"/>
        <v>#N/A</v>
      </c>
      <c r="K103" s="87" t="e">
        <f t="shared" si="21"/>
        <v>#N/A</v>
      </c>
      <c r="L103" s="15" t="str">
        <f t="shared" si="16"/>
        <v/>
      </c>
      <c r="M103" s="36"/>
      <c r="N103" s="36"/>
      <c r="O103" s="36"/>
      <c r="P103" s="36"/>
      <c r="Q103" s="36"/>
      <c r="R103" s="36"/>
      <c r="S103" s="36"/>
      <c r="T103" s="36"/>
      <c r="U103" s="36"/>
      <c r="V103" s="36"/>
      <c r="W103" s="37" t="str">
        <f t="shared" si="22"/>
        <v/>
      </c>
      <c r="X103" s="38" t="str">
        <f t="shared" si="25"/>
        <v/>
      </c>
      <c r="Y103" s="36"/>
      <c r="Z103" s="57"/>
      <c r="AA103" s="57"/>
      <c r="AB103" s="18"/>
      <c r="AC103" s="18"/>
      <c r="AD103" s="18"/>
      <c r="AE103" s="18"/>
      <c r="AF103" s="18"/>
      <c r="AG103" s="18"/>
      <c r="AH103" s="18"/>
      <c r="AI103" s="18"/>
    </row>
    <row r="104" spans="1:35" ht="15.75" thickBot="1" x14ac:dyDescent="0.3">
      <c r="A104" s="15">
        <v>89</v>
      </c>
      <c r="B104" s="88"/>
      <c r="C104" s="124"/>
      <c r="D104" s="86" t="e">
        <f t="shared" si="15"/>
        <v>#N/A</v>
      </c>
      <c r="E104" s="86" t="e">
        <f t="shared" si="17"/>
        <v>#N/A</v>
      </c>
      <c r="F104" s="86" t="e">
        <f t="shared" si="18"/>
        <v>#N/A</v>
      </c>
      <c r="G104" s="87" t="e">
        <f t="shared" si="19"/>
        <v>#N/A</v>
      </c>
      <c r="H104" s="86" t="e">
        <f t="shared" si="20"/>
        <v>#N/A</v>
      </c>
      <c r="I104" s="86" t="e">
        <f t="shared" si="23"/>
        <v>#N/A</v>
      </c>
      <c r="J104" s="86" t="e">
        <f t="shared" si="24"/>
        <v>#N/A</v>
      </c>
      <c r="K104" s="87" t="e">
        <f t="shared" si="21"/>
        <v>#N/A</v>
      </c>
      <c r="L104" s="15" t="str">
        <f t="shared" si="16"/>
        <v/>
      </c>
      <c r="M104" s="36"/>
      <c r="N104" s="36"/>
      <c r="O104" s="36"/>
      <c r="P104" s="36"/>
      <c r="Q104" s="36"/>
      <c r="R104" s="36"/>
      <c r="S104" s="36"/>
      <c r="T104" s="36"/>
      <c r="U104" s="36"/>
      <c r="V104" s="36"/>
      <c r="W104" s="37" t="str">
        <f t="shared" si="22"/>
        <v/>
      </c>
      <c r="X104" s="38" t="str">
        <f t="shared" si="25"/>
        <v/>
      </c>
      <c r="Y104" s="36"/>
      <c r="Z104" s="57"/>
      <c r="AA104" s="57"/>
      <c r="AB104" s="18"/>
      <c r="AC104" s="53"/>
      <c r="AD104" s="18"/>
      <c r="AE104" s="18"/>
      <c r="AF104" s="18"/>
      <c r="AG104" s="18"/>
      <c r="AH104" s="18"/>
      <c r="AI104" s="18"/>
    </row>
    <row r="105" spans="1:35" ht="15.75" thickBot="1" x14ac:dyDescent="0.3">
      <c r="A105" s="15">
        <v>90</v>
      </c>
      <c r="B105" s="88"/>
      <c r="C105" s="124"/>
      <c r="D105" s="86" t="e">
        <f t="shared" si="15"/>
        <v>#N/A</v>
      </c>
      <c r="E105" s="86" t="e">
        <f t="shared" si="17"/>
        <v>#N/A</v>
      </c>
      <c r="F105" s="86" t="e">
        <f t="shared" si="18"/>
        <v>#N/A</v>
      </c>
      <c r="G105" s="87" t="e">
        <f t="shared" si="19"/>
        <v>#N/A</v>
      </c>
      <c r="H105" s="86" t="e">
        <f t="shared" si="20"/>
        <v>#N/A</v>
      </c>
      <c r="I105" s="86" t="e">
        <f t="shared" si="23"/>
        <v>#N/A</v>
      </c>
      <c r="J105" s="86" t="e">
        <f t="shared" si="24"/>
        <v>#N/A</v>
      </c>
      <c r="K105" s="87" t="e">
        <f t="shared" si="21"/>
        <v>#N/A</v>
      </c>
      <c r="L105" s="15" t="str">
        <f t="shared" si="16"/>
        <v/>
      </c>
      <c r="M105" s="36"/>
      <c r="N105" s="36"/>
      <c r="O105" s="36"/>
      <c r="P105" s="36"/>
      <c r="Q105" s="36"/>
      <c r="R105" s="36"/>
      <c r="S105" s="36"/>
      <c r="T105" s="36"/>
      <c r="U105" s="36"/>
      <c r="V105" s="36"/>
      <c r="W105" s="37" t="str">
        <f t="shared" si="22"/>
        <v/>
      </c>
      <c r="X105" s="38" t="str">
        <f t="shared" si="25"/>
        <v/>
      </c>
      <c r="Y105" s="36"/>
      <c r="Z105" s="57"/>
      <c r="AA105" s="57"/>
      <c r="AB105" s="18"/>
      <c r="AC105" s="18"/>
      <c r="AD105" s="18"/>
      <c r="AE105" s="18"/>
      <c r="AF105" s="18"/>
      <c r="AG105" s="18"/>
      <c r="AH105" s="18"/>
      <c r="AI105" s="18"/>
    </row>
    <row r="106" spans="1:35" ht="15.75" thickBot="1" x14ac:dyDescent="0.3">
      <c r="A106" s="15">
        <v>91</v>
      </c>
      <c r="B106" s="88"/>
      <c r="C106" s="124"/>
      <c r="D106" s="86" t="e">
        <f t="shared" si="15"/>
        <v>#N/A</v>
      </c>
      <c r="E106" s="86" t="e">
        <f t="shared" si="17"/>
        <v>#N/A</v>
      </c>
      <c r="F106" s="86" t="e">
        <f t="shared" si="18"/>
        <v>#N/A</v>
      </c>
      <c r="G106" s="87" t="e">
        <f t="shared" si="19"/>
        <v>#N/A</v>
      </c>
      <c r="H106" s="86" t="e">
        <f t="shared" si="20"/>
        <v>#N/A</v>
      </c>
      <c r="I106" s="86" t="e">
        <f t="shared" si="23"/>
        <v>#N/A</v>
      </c>
      <c r="J106" s="86" t="e">
        <f t="shared" si="24"/>
        <v>#N/A</v>
      </c>
      <c r="K106" s="87" t="e">
        <f t="shared" si="21"/>
        <v>#N/A</v>
      </c>
      <c r="L106" s="15" t="str">
        <f t="shared" si="16"/>
        <v/>
      </c>
      <c r="M106" s="36"/>
      <c r="N106" s="36"/>
      <c r="O106" s="36"/>
      <c r="P106" s="36"/>
      <c r="Q106" s="36"/>
      <c r="R106" s="36"/>
      <c r="S106" s="36"/>
      <c r="T106" s="36"/>
      <c r="U106" s="36"/>
      <c r="V106" s="36"/>
      <c r="W106" s="37" t="str">
        <f t="shared" si="22"/>
        <v/>
      </c>
      <c r="X106" s="38" t="str">
        <f t="shared" si="25"/>
        <v/>
      </c>
      <c r="Y106" s="36"/>
      <c r="Z106" s="57"/>
      <c r="AA106" s="57"/>
      <c r="AB106" s="18"/>
      <c r="AC106" s="18"/>
      <c r="AD106" s="18"/>
      <c r="AE106" s="18"/>
      <c r="AF106" s="18"/>
      <c r="AG106" s="18"/>
      <c r="AH106" s="18"/>
      <c r="AI106" s="18"/>
    </row>
    <row r="107" spans="1:35" ht="15.75" thickBot="1" x14ac:dyDescent="0.3">
      <c r="A107" s="15">
        <v>92</v>
      </c>
      <c r="B107" s="88"/>
      <c r="C107" s="124"/>
      <c r="D107" s="86" t="e">
        <f t="shared" si="15"/>
        <v>#N/A</v>
      </c>
      <c r="E107" s="86" t="e">
        <f t="shared" si="17"/>
        <v>#N/A</v>
      </c>
      <c r="F107" s="86" t="e">
        <f t="shared" si="18"/>
        <v>#N/A</v>
      </c>
      <c r="G107" s="87" t="e">
        <f t="shared" si="19"/>
        <v>#N/A</v>
      </c>
      <c r="H107" s="86" t="e">
        <f t="shared" si="20"/>
        <v>#N/A</v>
      </c>
      <c r="I107" s="86" t="e">
        <f t="shared" si="23"/>
        <v>#N/A</v>
      </c>
      <c r="J107" s="86" t="e">
        <f t="shared" si="24"/>
        <v>#N/A</v>
      </c>
      <c r="K107" s="87" t="e">
        <f t="shared" si="21"/>
        <v>#N/A</v>
      </c>
      <c r="L107" s="15" t="str">
        <f t="shared" si="16"/>
        <v/>
      </c>
      <c r="M107" s="36"/>
      <c r="N107" s="36"/>
      <c r="O107" s="36"/>
      <c r="P107" s="36"/>
      <c r="Q107" s="36"/>
      <c r="R107" s="36"/>
      <c r="S107" s="36"/>
      <c r="T107" s="36"/>
      <c r="U107" s="36"/>
      <c r="V107" s="36"/>
      <c r="W107" s="37" t="str">
        <f t="shared" si="22"/>
        <v/>
      </c>
      <c r="X107" s="38" t="str">
        <f t="shared" si="25"/>
        <v/>
      </c>
      <c r="Y107" s="36"/>
      <c r="Z107" s="57"/>
      <c r="AA107" s="57"/>
      <c r="AB107" s="18"/>
      <c r="AC107" s="18"/>
      <c r="AD107" s="18"/>
      <c r="AE107" s="18"/>
      <c r="AF107" s="18"/>
      <c r="AG107" s="18"/>
      <c r="AH107" s="18"/>
      <c r="AI107" s="18"/>
    </row>
    <row r="108" spans="1:35" ht="15.75" thickBot="1" x14ac:dyDescent="0.3">
      <c r="A108" s="15">
        <v>93</v>
      </c>
      <c r="B108" s="88"/>
      <c r="C108" s="124"/>
      <c r="D108" s="86" t="e">
        <f t="shared" si="15"/>
        <v>#N/A</v>
      </c>
      <c r="E108" s="86" t="e">
        <f t="shared" si="17"/>
        <v>#N/A</v>
      </c>
      <c r="F108" s="86" t="e">
        <f t="shared" si="18"/>
        <v>#N/A</v>
      </c>
      <c r="G108" s="87" t="e">
        <f t="shared" si="19"/>
        <v>#N/A</v>
      </c>
      <c r="H108" s="86" t="e">
        <f t="shared" si="20"/>
        <v>#N/A</v>
      </c>
      <c r="I108" s="86" t="e">
        <f t="shared" si="23"/>
        <v>#N/A</v>
      </c>
      <c r="J108" s="86" t="e">
        <f t="shared" si="24"/>
        <v>#N/A</v>
      </c>
      <c r="K108" s="87" t="e">
        <f t="shared" si="21"/>
        <v>#N/A</v>
      </c>
      <c r="L108" s="15" t="str">
        <f t="shared" si="16"/>
        <v/>
      </c>
      <c r="M108" s="36"/>
      <c r="N108" s="36"/>
      <c r="O108" s="36"/>
      <c r="P108" s="36"/>
      <c r="Q108" s="36"/>
      <c r="R108" s="36"/>
      <c r="S108" s="36"/>
      <c r="T108" s="36"/>
      <c r="U108" s="36"/>
      <c r="V108" s="36"/>
      <c r="W108" s="37" t="str">
        <f t="shared" si="22"/>
        <v/>
      </c>
      <c r="X108" s="38" t="str">
        <f t="shared" si="25"/>
        <v/>
      </c>
      <c r="Y108" s="36"/>
      <c r="Z108" s="57"/>
      <c r="AA108" s="57"/>
      <c r="AB108" s="18"/>
      <c r="AC108" s="18"/>
      <c r="AD108" s="18"/>
      <c r="AE108" s="18"/>
      <c r="AF108" s="18"/>
      <c r="AG108" s="18"/>
      <c r="AH108" s="18"/>
      <c r="AI108" s="18"/>
    </row>
    <row r="109" spans="1:35" ht="15.75" thickBot="1" x14ac:dyDescent="0.3">
      <c r="A109" s="15">
        <v>94</v>
      </c>
      <c r="B109" s="88"/>
      <c r="C109" s="124"/>
      <c r="D109" s="86" t="e">
        <f t="shared" si="15"/>
        <v>#N/A</v>
      </c>
      <c r="E109" s="86" t="e">
        <f t="shared" si="17"/>
        <v>#N/A</v>
      </c>
      <c r="F109" s="86" t="e">
        <f t="shared" si="18"/>
        <v>#N/A</v>
      </c>
      <c r="G109" s="87" t="e">
        <f t="shared" si="19"/>
        <v>#N/A</v>
      </c>
      <c r="H109" s="86" t="e">
        <f t="shared" si="20"/>
        <v>#N/A</v>
      </c>
      <c r="I109" s="86" t="e">
        <f t="shared" si="23"/>
        <v>#N/A</v>
      </c>
      <c r="J109" s="86" t="e">
        <f t="shared" si="24"/>
        <v>#N/A</v>
      </c>
      <c r="K109" s="87" t="e">
        <f t="shared" si="21"/>
        <v>#N/A</v>
      </c>
      <c r="L109" s="15" t="str">
        <f t="shared" si="16"/>
        <v/>
      </c>
      <c r="M109" s="36"/>
      <c r="N109" s="36"/>
      <c r="O109" s="36"/>
      <c r="P109" s="36"/>
      <c r="Q109" s="36"/>
      <c r="R109" s="36"/>
      <c r="S109" s="36"/>
      <c r="T109" s="36"/>
      <c r="U109" s="36"/>
      <c r="V109" s="36"/>
      <c r="W109" s="37" t="str">
        <f t="shared" si="22"/>
        <v/>
      </c>
      <c r="X109" s="38" t="str">
        <f t="shared" si="25"/>
        <v/>
      </c>
      <c r="Y109" s="36"/>
      <c r="Z109" s="57"/>
      <c r="AA109" s="57"/>
      <c r="AB109" s="18"/>
      <c r="AC109" s="18"/>
      <c r="AD109" s="18"/>
      <c r="AE109" s="18"/>
      <c r="AF109" s="18"/>
      <c r="AG109" s="18"/>
      <c r="AH109" s="18"/>
      <c r="AI109" s="18"/>
    </row>
    <row r="110" spans="1:35" ht="15.75" thickBot="1" x14ac:dyDescent="0.3">
      <c r="A110" s="15">
        <v>95</v>
      </c>
      <c r="B110" s="88"/>
      <c r="C110" s="124"/>
      <c r="D110" s="86" t="e">
        <f t="shared" si="15"/>
        <v>#N/A</v>
      </c>
      <c r="E110" s="86" t="e">
        <f t="shared" si="17"/>
        <v>#N/A</v>
      </c>
      <c r="F110" s="86" t="e">
        <f t="shared" si="18"/>
        <v>#N/A</v>
      </c>
      <c r="G110" s="87" t="e">
        <f t="shared" si="19"/>
        <v>#N/A</v>
      </c>
      <c r="H110" s="86" t="e">
        <f t="shared" si="20"/>
        <v>#N/A</v>
      </c>
      <c r="I110" s="86" t="e">
        <f t="shared" si="23"/>
        <v>#N/A</v>
      </c>
      <c r="J110" s="86" t="e">
        <f t="shared" si="24"/>
        <v>#N/A</v>
      </c>
      <c r="K110" s="87" t="e">
        <f t="shared" si="21"/>
        <v>#N/A</v>
      </c>
      <c r="L110" s="15" t="str">
        <f t="shared" si="16"/>
        <v/>
      </c>
      <c r="M110" s="36"/>
      <c r="N110" s="36"/>
      <c r="O110" s="36"/>
      <c r="P110" s="36"/>
      <c r="Q110" s="36"/>
      <c r="R110" s="36"/>
      <c r="S110" s="36"/>
      <c r="T110" s="36"/>
      <c r="U110" s="36"/>
      <c r="V110" s="36"/>
      <c r="W110" s="37" t="str">
        <f t="shared" si="22"/>
        <v/>
      </c>
      <c r="X110" s="38" t="str">
        <f t="shared" si="25"/>
        <v/>
      </c>
      <c r="Y110" s="36"/>
      <c r="Z110" s="57"/>
      <c r="AA110" s="57"/>
      <c r="AB110" s="18"/>
      <c r="AC110" s="18"/>
      <c r="AD110" s="18"/>
      <c r="AE110" s="18"/>
      <c r="AF110" s="18"/>
      <c r="AG110" s="18"/>
      <c r="AH110" s="18"/>
      <c r="AI110" s="18"/>
    </row>
    <row r="111" spans="1:35" ht="15.75" thickBot="1" x14ac:dyDescent="0.3">
      <c r="A111" s="15">
        <v>96</v>
      </c>
      <c r="B111" s="88"/>
      <c r="C111" s="124"/>
      <c r="D111" s="86" t="e">
        <f t="shared" si="15"/>
        <v>#N/A</v>
      </c>
      <c r="E111" s="86" t="e">
        <f t="shared" si="17"/>
        <v>#N/A</v>
      </c>
      <c r="F111" s="86" t="e">
        <f t="shared" si="18"/>
        <v>#N/A</v>
      </c>
      <c r="G111" s="87" t="e">
        <f t="shared" si="19"/>
        <v>#N/A</v>
      </c>
      <c r="H111" s="86" t="e">
        <f t="shared" si="20"/>
        <v>#N/A</v>
      </c>
      <c r="I111" s="86" t="e">
        <f t="shared" si="23"/>
        <v>#N/A</v>
      </c>
      <c r="J111" s="86" t="e">
        <f t="shared" si="24"/>
        <v>#N/A</v>
      </c>
      <c r="K111" s="87" t="e">
        <f t="shared" si="21"/>
        <v>#N/A</v>
      </c>
      <c r="L111" s="15" t="str">
        <f t="shared" si="16"/>
        <v/>
      </c>
      <c r="M111" s="36"/>
      <c r="N111" s="36"/>
      <c r="O111" s="36"/>
      <c r="P111" s="36"/>
      <c r="Q111" s="36"/>
      <c r="R111" s="36"/>
      <c r="S111" s="36"/>
      <c r="T111" s="36"/>
      <c r="U111" s="36"/>
      <c r="V111" s="36"/>
      <c r="W111" s="37" t="str">
        <f t="shared" si="22"/>
        <v/>
      </c>
      <c r="X111" s="38" t="str">
        <f t="shared" si="25"/>
        <v/>
      </c>
      <c r="Y111" s="36"/>
      <c r="Z111" s="57"/>
      <c r="AA111" s="57"/>
      <c r="AB111" s="18"/>
      <c r="AC111" s="18"/>
      <c r="AD111" s="18"/>
      <c r="AE111" s="18"/>
      <c r="AF111" s="18"/>
      <c r="AG111" s="18"/>
      <c r="AH111" s="18"/>
      <c r="AI111" s="18"/>
    </row>
    <row r="112" spans="1:35" ht="15.75" thickBot="1" x14ac:dyDescent="0.3">
      <c r="A112" s="15">
        <v>97</v>
      </c>
      <c r="B112" s="88"/>
      <c r="C112" s="124"/>
      <c r="D112" s="86" t="e">
        <f t="shared" ref="D112:D115" si="26">IF(AND(ISNUMBER(C112),C112&gt;=0,ISNUMBER($E$7),ISNUMBER($E$8),$E$8&gt;0),IF(C112=0,$E$8/4,C112),NA())</f>
        <v>#N/A</v>
      </c>
      <c r="E112" s="86" t="e">
        <f t="shared" si="17"/>
        <v>#N/A</v>
      </c>
      <c r="F112" s="86" t="e">
        <f t="shared" si="18"/>
        <v>#N/A</v>
      </c>
      <c r="G112" s="87" t="e">
        <f t="shared" si="19"/>
        <v>#N/A</v>
      </c>
      <c r="H112" s="86" t="e">
        <f t="shared" si="20"/>
        <v>#N/A</v>
      </c>
      <c r="I112" s="86" t="e">
        <f t="shared" si="23"/>
        <v>#N/A</v>
      </c>
      <c r="J112" s="86" t="e">
        <f t="shared" si="24"/>
        <v>#N/A</v>
      </c>
      <c r="K112" s="87" t="e">
        <f t="shared" si="21"/>
        <v>#N/A</v>
      </c>
      <c r="L112" s="15" t="str">
        <f t="shared" si="16"/>
        <v/>
      </c>
      <c r="M112" s="36"/>
      <c r="N112" s="36"/>
      <c r="O112" s="36"/>
      <c r="P112" s="36"/>
      <c r="Q112" s="36"/>
      <c r="R112" s="36"/>
      <c r="S112" s="36"/>
      <c r="T112" s="36"/>
      <c r="U112" s="36"/>
      <c r="V112" s="36"/>
      <c r="W112" s="37" t="str">
        <f t="shared" si="22"/>
        <v/>
      </c>
      <c r="X112" s="38" t="str">
        <f t="shared" si="25"/>
        <v/>
      </c>
      <c r="Y112" s="36"/>
      <c r="Z112" s="57"/>
      <c r="AA112" s="57"/>
      <c r="AB112" s="18"/>
      <c r="AC112" s="18"/>
      <c r="AD112" s="18"/>
      <c r="AE112" s="18"/>
      <c r="AF112" s="18"/>
      <c r="AG112" s="18"/>
      <c r="AH112" s="18"/>
      <c r="AI112" s="18"/>
    </row>
    <row r="113" spans="1:27" ht="15.75" thickBot="1" x14ac:dyDescent="0.3">
      <c r="A113" s="15">
        <v>98</v>
      </c>
      <c r="B113" s="88"/>
      <c r="C113" s="124"/>
      <c r="D113" s="86" t="e">
        <f t="shared" si="26"/>
        <v>#N/A</v>
      </c>
      <c r="E113" s="86" t="e">
        <f t="shared" si="17"/>
        <v>#N/A</v>
      </c>
      <c r="F113" s="86" t="e">
        <f t="shared" si="18"/>
        <v>#N/A</v>
      </c>
      <c r="G113" s="87" t="e">
        <f t="shared" si="19"/>
        <v>#N/A</v>
      </c>
      <c r="H113" s="86" t="e">
        <f t="shared" si="20"/>
        <v>#N/A</v>
      </c>
      <c r="I113" s="86" t="e">
        <f t="shared" si="23"/>
        <v>#N/A</v>
      </c>
      <c r="J113" s="86" t="e">
        <f t="shared" si="24"/>
        <v>#N/A</v>
      </c>
      <c r="K113" s="87" t="e">
        <f t="shared" si="21"/>
        <v>#N/A</v>
      </c>
      <c r="L113" s="15" t="str">
        <f t="shared" si="16"/>
        <v/>
      </c>
      <c r="M113" s="36"/>
      <c r="N113" s="5"/>
      <c r="O113" s="5"/>
      <c r="P113" s="5"/>
      <c r="Q113" s="5"/>
      <c r="R113" s="5"/>
      <c r="S113" s="5"/>
      <c r="T113" s="5"/>
      <c r="U113" s="5"/>
      <c r="V113" s="5"/>
      <c r="W113" s="37" t="str">
        <f t="shared" si="22"/>
        <v/>
      </c>
      <c r="X113" s="38" t="str">
        <f t="shared" si="25"/>
        <v/>
      </c>
      <c r="Y113" s="5"/>
      <c r="Z113" s="57"/>
      <c r="AA113" s="57"/>
    </row>
    <row r="114" spans="1:27" ht="15.75" thickBot="1" x14ac:dyDescent="0.3">
      <c r="A114" s="15">
        <v>99</v>
      </c>
      <c r="B114" s="88"/>
      <c r="C114" s="124"/>
      <c r="D114" s="86" t="e">
        <f t="shared" si="26"/>
        <v>#N/A</v>
      </c>
      <c r="E114" s="86" t="e">
        <f t="shared" si="17"/>
        <v>#N/A</v>
      </c>
      <c r="F114" s="86" t="e">
        <f t="shared" si="18"/>
        <v>#N/A</v>
      </c>
      <c r="G114" s="87" t="e">
        <f t="shared" si="19"/>
        <v>#N/A</v>
      </c>
      <c r="H114" s="86" t="e">
        <f t="shared" si="20"/>
        <v>#N/A</v>
      </c>
      <c r="I114" s="86" t="e">
        <f t="shared" si="23"/>
        <v>#N/A</v>
      </c>
      <c r="J114" s="86" t="e">
        <f t="shared" si="24"/>
        <v>#N/A</v>
      </c>
      <c r="K114" s="87" t="e">
        <f t="shared" si="21"/>
        <v>#N/A</v>
      </c>
      <c r="L114" s="15" t="str">
        <f t="shared" si="16"/>
        <v/>
      </c>
      <c r="M114" s="36"/>
      <c r="N114" s="9"/>
      <c r="O114" s="9"/>
      <c r="P114" s="9"/>
      <c r="Q114" s="5"/>
      <c r="R114" s="5"/>
      <c r="S114" s="5"/>
      <c r="T114" s="5"/>
      <c r="U114" s="5"/>
      <c r="V114" s="5"/>
      <c r="W114" s="37" t="str">
        <f t="shared" si="22"/>
        <v/>
      </c>
      <c r="X114" s="38" t="str">
        <f t="shared" si="25"/>
        <v/>
      </c>
      <c r="Y114" s="5"/>
      <c r="Z114" s="57"/>
      <c r="AA114" s="57"/>
    </row>
    <row r="115" spans="1:27" ht="15.75" thickBot="1" x14ac:dyDescent="0.3">
      <c r="A115" s="15">
        <v>100</v>
      </c>
      <c r="B115" s="88"/>
      <c r="C115" s="124"/>
      <c r="D115" s="86" t="e">
        <f t="shared" si="26"/>
        <v>#N/A</v>
      </c>
      <c r="E115" s="86" t="e">
        <f t="shared" si="17"/>
        <v>#N/A</v>
      </c>
      <c r="F115" s="86" t="e">
        <f t="shared" ref="F115" si="27">IF(ISNUMBER(D115),IF($E$7=0,EXP($E$10-3*$E$12),($E$10-SIGN($E$7)*3*$E$12)^(1/$E$7)),NA())</f>
        <v>#N/A</v>
      </c>
      <c r="G115" s="87" t="e">
        <f t="shared" si="19"/>
        <v>#N/A</v>
      </c>
      <c r="H115" s="86" t="e">
        <f t="shared" si="20"/>
        <v>#N/A</v>
      </c>
      <c r="I115" s="86" t="e">
        <f t="shared" si="23"/>
        <v>#N/A</v>
      </c>
      <c r="J115" s="86" t="e">
        <f t="shared" si="24"/>
        <v>#N/A</v>
      </c>
      <c r="K115" s="87" t="e">
        <f t="shared" si="21"/>
        <v>#N/A</v>
      </c>
      <c r="L115" s="15" t="str">
        <f t="shared" si="16"/>
        <v/>
      </c>
      <c r="M115" s="36"/>
      <c r="N115" s="9"/>
      <c r="O115" s="9"/>
      <c r="P115" s="9"/>
      <c r="Q115" s="5"/>
      <c r="R115" s="5"/>
      <c r="S115" s="5"/>
      <c r="T115" s="5"/>
      <c r="U115" s="5"/>
      <c r="V115" s="5"/>
      <c r="W115" s="37" t="str">
        <f t="shared" si="22"/>
        <v/>
      </c>
      <c r="X115" s="38" t="str">
        <f t="shared" si="25"/>
        <v/>
      </c>
      <c r="Y115" s="5"/>
      <c r="Z115" s="57"/>
      <c r="AA115" s="57"/>
    </row>
    <row r="116" spans="1:27" x14ac:dyDescent="0.25">
      <c r="A116" s="5"/>
      <c r="B116" s="5"/>
      <c r="C116" s="5"/>
      <c r="D116" s="5"/>
      <c r="E116" s="5"/>
      <c r="F116" s="5"/>
      <c r="G116" s="5"/>
      <c r="H116" s="5"/>
      <c r="I116" s="5"/>
      <c r="J116" s="5"/>
      <c r="K116" s="5"/>
      <c r="L116" s="5"/>
      <c r="M116" s="5"/>
      <c r="N116" s="36"/>
      <c r="O116" s="5"/>
      <c r="P116" s="5"/>
      <c r="Q116" s="5"/>
      <c r="R116" s="5"/>
      <c r="S116" s="5"/>
      <c r="T116" s="5"/>
      <c r="U116" s="5"/>
      <c r="V116" s="5"/>
      <c r="W116" s="37"/>
      <c r="X116" s="38"/>
      <c r="Y116" s="50"/>
    </row>
    <row r="117" spans="1:27" x14ac:dyDescent="0.25">
      <c r="N117" s="18"/>
    </row>
    <row r="118" spans="1:27" x14ac:dyDescent="0.25">
      <c r="N118" s="18"/>
    </row>
    <row r="119" spans="1:27" x14ac:dyDescent="0.25">
      <c r="N119" s="18"/>
    </row>
    <row r="120" spans="1:27" x14ac:dyDescent="0.25">
      <c r="N120" s="18"/>
    </row>
    <row r="121" spans="1:27" x14ac:dyDescent="0.25">
      <c r="N121" s="18"/>
    </row>
    <row r="122" spans="1:27" x14ac:dyDescent="0.25">
      <c r="N122" s="18"/>
    </row>
    <row r="123" spans="1:27" x14ac:dyDescent="0.25">
      <c r="N123" s="18"/>
    </row>
    <row r="124" spans="1:27" x14ac:dyDescent="0.25">
      <c r="N124" s="18"/>
    </row>
    <row r="125" spans="1:27" x14ac:dyDescent="0.25">
      <c r="N125" s="18"/>
    </row>
    <row r="126" spans="1:27" x14ac:dyDescent="0.25">
      <c r="N126" s="18"/>
    </row>
    <row r="127" spans="1:27" x14ac:dyDescent="0.25">
      <c r="N127" s="18"/>
    </row>
    <row r="128" spans="1:27" x14ac:dyDescent="0.25">
      <c r="N128" s="18"/>
    </row>
    <row r="129" spans="14:14" x14ac:dyDescent="0.25">
      <c r="N129" s="18"/>
    </row>
    <row r="130" spans="14:14" x14ac:dyDescent="0.25">
      <c r="N130" s="18"/>
    </row>
    <row r="131" spans="14:14" x14ac:dyDescent="0.25">
      <c r="N131" s="18"/>
    </row>
    <row r="132" spans="14:14" x14ac:dyDescent="0.25">
      <c r="N132" s="18"/>
    </row>
    <row r="133" spans="14:14" x14ac:dyDescent="0.25">
      <c r="N133" s="18"/>
    </row>
    <row r="134" spans="14:14" x14ac:dyDescent="0.25">
      <c r="N134" s="18"/>
    </row>
    <row r="135" spans="14:14" x14ac:dyDescent="0.25">
      <c r="N135" s="18"/>
    </row>
    <row r="136" spans="14:14" x14ac:dyDescent="0.25">
      <c r="N136" s="18"/>
    </row>
    <row r="138" spans="14:14" x14ac:dyDescent="0.25">
      <c r="N138" s="135"/>
    </row>
    <row r="139" spans="14:14" x14ac:dyDescent="0.25">
      <c r="N139" s="135"/>
    </row>
  </sheetData>
  <sheetProtection algorithmName="SHA-512" hashValue="XGXoMaQD0KOK6JdJX3WxdlLH3LCTkhk/0WhUo+XHFTYon0Wn3t+1UgvNuHAWybCw5fzMBoN51lrHPBkt1fySpA==" saltValue="oGk+TkvY3zwQvcmRLaC/ug==" spinCount="100000" sheet="1" scenarios="1" formatCells="0"/>
  <mergeCells count="5">
    <mergeCell ref="D14:G14"/>
    <mergeCell ref="H14:K14"/>
    <mergeCell ref="M60:N60"/>
    <mergeCell ref="C9:D9"/>
    <mergeCell ref="C10:D10"/>
  </mergeCells>
  <conditionalFormatting sqref="D16">
    <cfRule type="cellIs" dxfId="3191" priority="399" operator="lessThan">
      <formula>$F16</formula>
    </cfRule>
    <cfRule type="cellIs" dxfId="3190" priority="400" operator="greaterThan">
      <formula>$G16</formula>
    </cfRule>
  </conditionalFormatting>
  <conditionalFormatting sqref="D17">
    <cfRule type="cellIs" dxfId="3189" priority="395" operator="lessThan">
      <formula>$F17</formula>
    </cfRule>
    <cfRule type="cellIs" dxfId="3188" priority="396" operator="greaterThan">
      <formula>$G17</formula>
    </cfRule>
  </conditionalFormatting>
  <conditionalFormatting sqref="D18">
    <cfRule type="cellIs" dxfId="3187" priority="393" operator="lessThan">
      <formula>$F18</formula>
    </cfRule>
    <cfRule type="cellIs" dxfId="3186" priority="394" operator="greaterThan">
      <formula>$G18</formula>
    </cfRule>
  </conditionalFormatting>
  <conditionalFormatting sqref="D19">
    <cfRule type="cellIs" dxfId="3185" priority="391" operator="lessThan">
      <formula>$F19</formula>
    </cfRule>
    <cfRule type="cellIs" dxfId="3184" priority="392" operator="greaterThan">
      <formula>$G19</formula>
    </cfRule>
  </conditionalFormatting>
  <conditionalFormatting sqref="D20">
    <cfRule type="cellIs" dxfId="3183" priority="389" operator="lessThan">
      <formula>$F20</formula>
    </cfRule>
    <cfRule type="cellIs" dxfId="3182" priority="390" operator="greaterThan">
      <formula>$G20</formula>
    </cfRule>
  </conditionalFormatting>
  <conditionalFormatting sqref="D21">
    <cfRule type="cellIs" dxfId="3181" priority="387" operator="lessThan">
      <formula>$F21</formula>
    </cfRule>
    <cfRule type="cellIs" dxfId="3180" priority="388" operator="greaterThan">
      <formula>$G21</formula>
    </cfRule>
  </conditionalFormatting>
  <conditionalFormatting sqref="D22">
    <cfRule type="cellIs" dxfId="3179" priority="385" operator="lessThan">
      <formula>$F22</formula>
    </cfRule>
    <cfRule type="cellIs" dxfId="3178" priority="386" operator="greaterThan">
      <formula>$G22</formula>
    </cfRule>
  </conditionalFormatting>
  <conditionalFormatting sqref="D23">
    <cfRule type="cellIs" dxfId="3177" priority="383" operator="lessThan">
      <formula>$F23</formula>
    </cfRule>
    <cfRule type="cellIs" dxfId="3176" priority="384" operator="greaterThan">
      <formula>$G23</formula>
    </cfRule>
  </conditionalFormatting>
  <conditionalFormatting sqref="D24">
    <cfRule type="cellIs" dxfId="3175" priority="381" operator="lessThan">
      <formula>$F24</formula>
    </cfRule>
    <cfRule type="cellIs" dxfId="3174" priority="382" operator="greaterThan">
      <formula>$G24</formula>
    </cfRule>
  </conditionalFormatting>
  <conditionalFormatting sqref="D25">
    <cfRule type="cellIs" dxfId="3173" priority="379" operator="lessThan">
      <formula>$F25</formula>
    </cfRule>
    <cfRule type="cellIs" dxfId="3172" priority="380" operator="greaterThan">
      <formula>$G25</formula>
    </cfRule>
  </conditionalFormatting>
  <conditionalFormatting sqref="D26">
    <cfRule type="cellIs" dxfId="3171" priority="377" operator="lessThan">
      <formula>$F26</formula>
    </cfRule>
    <cfRule type="cellIs" dxfId="3170" priority="378" operator="greaterThan">
      <formula>$G26</formula>
    </cfRule>
  </conditionalFormatting>
  <conditionalFormatting sqref="D27">
    <cfRule type="cellIs" dxfId="3169" priority="375" operator="lessThan">
      <formula>$F27</formula>
    </cfRule>
    <cfRule type="cellIs" dxfId="3168" priority="376" operator="greaterThan">
      <formula>$G27</formula>
    </cfRule>
  </conditionalFormatting>
  <conditionalFormatting sqref="D28">
    <cfRule type="cellIs" dxfId="3167" priority="373" operator="lessThan">
      <formula>$F28</formula>
    </cfRule>
    <cfRule type="cellIs" dxfId="3166" priority="374" operator="greaterThan">
      <formula>$G28</formula>
    </cfRule>
  </conditionalFormatting>
  <conditionalFormatting sqref="D29">
    <cfRule type="cellIs" dxfId="3165" priority="371" operator="lessThan">
      <formula>$F29</formula>
    </cfRule>
    <cfRule type="cellIs" dxfId="3164" priority="372" operator="greaterThan">
      <formula>$G29</formula>
    </cfRule>
  </conditionalFormatting>
  <conditionalFormatting sqref="D30">
    <cfRule type="cellIs" dxfId="3163" priority="369" operator="lessThan">
      <formula>$F30</formula>
    </cfRule>
    <cfRule type="cellIs" dxfId="3162" priority="370" operator="greaterThan">
      <formula>$G30</formula>
    </cfRule>
  </conditionalFormatting>
  <conditionalFormatting sqref="D31">
    <cfRule type="cellIs" dxfId="3161" priority="367" operator="lessThan">
      <formula>$F31</formula>
    </cfRule>
    <cfRule type="cellIs" dxfId="3160" priority="368" operator="greaterThan">
      <formula>$G31</formula>
    </cfRule>
  </conditionalFormatting>
  <conditionalFormatting sqref="D32">
    <cfRule type="cellIs" dxfId="3159" priority="365" operator="lessThan">
      <formula>$F32</formula>
    </cfRule>
    <cfRule type="cellIs" dxfId="3158" priority="366" operator="greaterThan">
      <formula>$G32</formula>
    </cfRule>
  </conditionalFormatting>
  <conditionalFormatting sqref="D33">
    <cfRule type="cellIs" dxfId="3157" priority="363" operator="lessThan">
      <formula>$F33</formula>
    </cfRule>
    <cfRule type="cellIs" dxfId="3156" priority="364" operator="greaterThan">
      <formula>$G33</formula>
    </cfRule>
  </conditionalFormatting>
  <conditionalFormatting sqref="D34">
    <cfRule type="cellIs" dxfId="3155" priority="361" operator="lessThan">
      <formula>$F34</formula>
    </cfRule>
    <cfRule type="cellIs" dxfId="3154" priority="362" operator="greaterThan">
      <formula>$G34</formula>
    </cfRule>
  </conditionalFormatting>
  <conditionalFormatting sqref="D35">
    <cfRule type="cellIs" dxfId="3153" priority="359" operator="lessThan">
      <formula>$F35</formula>
    </cfRule>
    <cfRule type="cellIs" dxfId="3152" priority="360" operator="greaterThan">
      <formula>$G35</formula>
    </cfRule>
  </conditionalFormatting>
  <conditionalFormatting sqref="D36">
    <cfRule type="cellIs" dxfId="3151" priority="357" operator="lessThan">
      <formula>$F36</formula>
    </cfRule>
    <cfRule type="cellIs" dxfId="3150" priority="358" operator="greaterThan">
      <formula>$G36</formula>
    </cfRule>
  </conditionalFormatting>
  <conditionalFormatting sqref="D37">
    <cfRule type="cellIs" dxfId="3149" priority="355" operator="lessThan">
      <formula>$F37</formula>
    </cfRule>
    <cfRule type="cellIs" dxfId="3148" priority="356" operator="greaterThan">
      <formula>$G37</formula>
    </cfRule>
  </conditionalFormatting>
  <conditionalFormatting sqref="D38">
    <cfRule type="cellIs" dxfId="3147" priority="353" operator="lessThan">
      <formula>$F38</formula>
    </cfRule>
    <cfRule type="cellIs" dxfId="3146" priority="354" operator="greaterThan">
      <formula>$G38</formula>
    </cfRule>
  </conditionalFormatting>
  <conditionalFormatting sqref="D39">
    <cfRule type="cellIs" dxfId="3145" priority="351" operator="lessThan">
      <formula>$F39</formula>
    </cfRule>
    <cfRule type="cellIs" dxfId="3144" priority="352" operator="greaterThan">
      <formula>$G39</formula>
    </cfRule>
  </conditionalFormatting>
  <conditionalFormatting sqref="D40">
    <cfRule type="cellIs" dxfId="3143" priority="349" operator="lessThan">
      <formula>$F40</formula>
    </cfRule>
    <cfRule type="cellIs" dxfId="3142" priority="350" operator="greaterThan">
      <formula>$G40</formula>
    </cfRule>
  </conditionalFormatting>
  <conditionalFormatting sqref="D41">
    <cfRule type="cellIs" dxfId="3141" priority="347" operator="lessThan">
      <formula>$F41</formula>
    </cfRule>
    <cfRule type="cellIs" dxfId="3140" priority="348" operator="greaterThan">
      <formula>$G41</formula>
    </cfRule>
  </conditionalFormatting>
  <conditionalFormatting sqref="D42">
    <cfRule type="cellIs" dxfId="3139" priority="345" operator="lessThan">
      <formula>$F42</formula>
    </cfRule>
    <cfRule type="cellIs" dxfId="3138" priority="346" operator="greaterThan">
      <formula>$G42</formula>
    </cfRule>
  </conditionalFormatting>
  <conditionalFormatting sqref="D43">
    <cfRule type="cellIs" dxfId="3137" priority="343" operator="lessThan">
      <formula>$F43</formula>
    </cfRule>
    <cfRule type="cellIs" dxfId="3136" priority="344" operator="greaterThan">
      <formula>$G43</formula>
    </cfRule>
  </conditionalFormatting>
  <conditionalFormatting sqref="D44">
    <cfRule type="cellIs" dxfId="3135" priority="341" operator="lessThan">
      <formula>$F44</formula>
    </cfRule>
    <cfRule type="cellIs" dxfId="3134" priority="342" operator="greaterThan">
      <formula>$G44</formula>
    </cfRule>
  </conditionalFormatting>
  <conditionalFormatting sqref="D45">
    <cfRule type="cellIs" dxfId="3133" priority="339" operator="lessThan">
      <formula>$F45</formula>
    </cfRule>
    <cfRule type="cellIs" dxfId="3132" priority="340" operator="greaterThan">
      <formula>$G45</formula>
    </cfRule>
  </conditionalFormatting>
  <conditionalFormatting sqref="D46">
    <cfRule type="cellIs" dxfId="3131" priority="337" operator="lessThan">
      <formula>$F46</formula>
    </cfRule>
    <cfRule type="cellIs" dxfId="3130" priority="338" operator="greaterThan">
      <formula>$G46</formula>
    </cfRule>
  </conditionalFormatting>
  <conditionalFormatting sqref="D47">
    <cfRule type="cellIs" dxfId="3129" priority="335" operator="lessThan">
      <formula>$F47</formula>
    </cfRule>
    <cfRule type="cellIs" dxfId="3128" priority="336" operator="greaterThan">
      <formula>$G47</formula>
    </cfRule>
  </conditionalFormatting>
  <conditionalFormatting sqref="D48">
    <cfRule type="cellIs" dxfId="3127" priority="333" operator="lessThan">
      <formula>$F48</formula>
    </cfRule>
    <cfRule type="cellIs" dxfId="3126" priority="334" operator="greaterThan">
      <formula>$G48</formula>
    </cfRule>
  </conditionalFormatting>
  <conditionalFormatting sqref="D49">
    <cfRule type="cellIs" dxfId="3125" priority="331" operator="lessThan">
      <formula>$F49</formula>
    </cfRule>
    <cfRule type="cellIs" dxfId="3124" priority="332" operator="greaterThan">
      <formula>$G49</formula>
    </cfRule>
  </conditionalFormatting>
  <conditionalFormatting sqref="D50">
    <cfRule type="cellIs" dxfId="3123" priority="329" operator="lessThan">
      <formula>$F50</formula>
    </cfRule>
    <cfRule type="cellIs" dxfId="3122" priority="330" operator="greaterThan">
      <formula>$G50</formula>
    </cfRule>
  </conditionalFormatting>
  <conditionalFormatting sqref="D51">
    <cfRule type="cellIs" dxfId="3121" priority="327" operator="lessThan">
      <formula>$F51</formula>
    </cfRule>
    <cfRule type="cellIs" dxfId="3120" priority="328" operator="greaterThan">
      <formula>$G51</formula>
    </cfRule>
  </conditionalFormatting>
  <conditionalFormatting sqref="D52">
    <cfRule type="cellIs" dxfId="3119" priority="325" operator="lessThan">
      <formula>$F52</formula>
    </cfRule>
    <cfRule type="cellIs" dxfId="3118" priority="326" operator="greaterThan">
      <formula>$G52</formula>
    </cfRule>
  </conditionalFormatting>
  <conditionalFormatting sqref="D53">
    <cfRule type="cellIs" dxfId="3117" priority="323" operator="lessThan">
      <formula>$F53</formula>
    </cfRule>
    <cfRule type="cellIs" dxfId="3116" priority="324" operator="greaterThan">
      <formula>$G53</formula>
    </cfRule>
  </conditionalFormatting>
  <conditionalFormatting sqref="D54">
    <cfRule type="cellIs" dxfId="3115" priority="321" operator="lessThan">
      <formula>$F54</formula>
    </cfRule>
    <cfRule type="cellIs" dxfId="3114" priority="322" operator="greaterThan">
      <formula>$G54</formula>
    </cfRule>
  </conditionalFormatting>
  <conditionalFormatting sqref="D55">
    <cfRule type="cellIs" dxfId="3113" priority="319" operator="lessThan">
      <formula>$F55</formula>
    </cfRule>
    <cfRule type="cellIs" dxfId="3112" priority="320" operator="greaterThan">
      <formula>$G55</formula>
    </cfRule>
  </conditionalFormatting>
  <conditionalFormatting sqref="D56">
    <cfRule type="cellIs" dxfId="3111" priority="317" operator="lessThan">
      <formula>$F56</formula>
    </cfRule>
    <cfRule type="cellIs" dxfId="3110" priority="318" operator="greaterThan">
      <formula>$G56</formula>
    </cfRule>
  </conditionalFormatting>
  <conditionalFormatting sqref="D57">
    <cfRule type="cellIs" dxfId="3109" priority="315" operator="lessThan">
      <formula>$F57</formula>
    </cfRule>
    <cfRule type="cellIs" dxfId="3108" priority="316" operator="greaterThan">
      <formula>$G57</formula>
    </cfRule>
  </conditionalFormatting>
  <conditionalFormatting sqref="D58">
    <cfRule type="cellIs" dxfId="3107" priority="313" operator="lessThan">
      <formula>$F58</formula>
    </cfRule>
    <cfRule type="cellIs" dxfId="3106" priority="314" operator="greaterThan">
      <formula>$G58</formula>
    </cfRule>
  </conditionalFormatting>
  <conditionalFormatting sqref="D59">
    <cfRule type="cellIs" dxfId="3105" priority="311" operator="lessThan">
      <formula>$F59</formula>
    </cfRule>
    <cfRule type="cellIs" dxfId="3104" priority="312" operator="greaterThan">
      <formula>$G59</formula>
    </cfRule>
  </conditionalFormatting>
  <conditionalFormatting sqref="D60">
    <cfRule type="cellIs" dxfId="3103" priority="309" operator="lessThan">
      <formula>$F60</formula>
    </cfRule>
    <cfRule type="cellIs" dxfId="3102" priority="310" operator="greaterThan">
      <formula>$G60</formula>
    </cfRule>
  </conditionalFormatting>
  <conditionalFormatting sqref="D61">
    <cfRule type="cellIs" dxfId="3101" priority="307" operator="lessThan">
      <formula>$F61</formula>
    </cfRule>
    <cfRule type="cellIs" dxfId="3100" priority="308" operator="greaterThan">
      <formula>$G61</formula>
    </cfRule>
  </conditionalFormatting>
  <conditionalFormatting sqref="D62">
    <cfRule type="cellIs" dxfId="3099" priority="305" operator="lessThan">
      <formula>$F62</formula>
    </cfRule>
    <cfRule type="cellIs" dxfId="3098" priority="306" operator="greaterThan">
      <formula>$G62</formula>
    </cfRule>
  </conditionalFormatting>
  <conditionalFormatting sqref="D63">
    <cfRule type="cellIs" dxfId="3097" priority="303" operator="lessThan">
      <formula>$F63</formula>
    </cfRule>
    <cfRule type="cellIs" dxfId="3096" priority="304" operator="greaterThan">
      <formula>$G63</formula>
    </cfRule>
  </conditionalFormatting>
  <conditionalFormatting sqref="D64">
    <cfRule type="cellIs" dxfId="3095" priority="301" operator="lessThan">
      <formula>$F64</formula>
    </cfRule>
    <cfRule type="cellIs" dxfId="3094" priority="302" operator="greaterThan">
      <formula>$G64</formula>
    </cfRule>
  </conditionalFormatting>
  <conditionalFormatting sqref="D65">
    <cfRule type="cellIs" dxfId="3093" priority="299" operator="lessThan">
      <formula>$F65</formula>
    </cfRule>
    <cfRule type="cellIs" dxfId="3092" priority="300" operator="greaterThan">
      <formula>$G65</formula>
    </cfRule>
  </conditionalFormatting>
  <conditionalFormatting sqref="D66">
    <cfRule type="cellIs" dxfId="3091" priority="297" operator="lessThan">
      <formula>$F66</formula>
    </cfRule>
    <cfRule type="cellIs" dxfId="3090" priority="298" operator="greaterThan">
      <formula>$G66</formula>
    </cfRule>
  </conditionalFormatting>
  <conditionalFormatting sqref="D67">
    <cfRule type="cellIs" dxfId="3089" priority="295" operator="lessThan">
      <formula>$F67</formula>
    </cfRule>
    <cfRule type="cellIs" dxfId="3088" priority="296" operator="greaterThan">
      <formula>$G67</formula>
    </cfRule>
  </conditionalFormatting>
  <conditionalFormatting sqref="D68">
    <cfRule type="cellIs" dxfId="3087" priority="293" operator="lessThan">
      <formula>$F68</formula>
    </cfRule>
    <cfRule type="cellIs" dxfId="3086" priority="294" operator="greaterThan">
      <formula>$G68</formula>
    </cfRule>
  </conditionalFormatting>
  <conditionalFormatting sqref="D69">
    <cfRule type="cellIs" dxfId="3085" priority="291" operator="lessThan">
      <formula>$F69</formula>
    </cfRule>
    <cfRule type="cellIs" dxfId="3084" priority="292" operator="greaterThan">
      <formula>$G69</formula>
    </cfRule>
  </conditionalFormatting>
  <conditionalFormatting sqref="D70">
    <cfRule type="cellIs" dxfId="3083" priority="289" operator="lessThan">
      <formula>$F70</formula>
    </cfRule>
    <cfRule type="cellIs" dxfId="3082" priority="290" operator="greaterThan">
      <formula>$G70</formula>
    </cfRule>
  </conditionalFormatting>
  <conditionalFormatting sqref="D71">
    <cfRule type="cellIs" dxfId="3081" priority="287" operator="lessThan">
      <formula>$F71</formula>
    </cfRule>
    <cfRule type="cellIs" dxfId="3080" priority="288" operator="greaterThan">
      <formula>$G71</formula>
    </cfRule>
  </conditionalFormatting>
  <conditionalFormatting sqref="D72">
    <cfRule type="cellIs" dxfId="3079" priority="285" operator="lessThan">
      <formula>$F72</formula>
    </cfRule>
    <cfRule type="cellIs" dxfId="3078" priority="286" operator="greaterThan">
      <formula>$G72</formula>
    </cfRule>
  </conditionalFormatting>
  <conditionalFormatting sqref="D73">
    <cfRule type="cellIs" dxfId="3077" priority="283" operator="lessThan">
      <formula>$F73</formula>
    </cfRule>
    <cfRule type="cellIs" dxfId="3076" priority="284" operator="greaterThan">
      <formula>$G73</formula>
    </cfRule>
  </conditionalFormatting>
  <conditionalFormatting sqref="D74">
    <cfRule type="cellIs" dxfId="3075" priority="281" operator="lessThan">
      <formula>$F74</formula>
    </cfRule>
    <cfRule type="cellIs" dxfId="3074" priority="282" operator="greaterThan">
      <formula>$G74</formula>
    </cfRule>
  </conditionalFormatting>
  <conditionalFormatting sqref="D75">
    <cfRule type="cellIs" dxfId="3073" priority="279" operator="lessThan">
      <formula>$F75</formula>
    </cfRule>
    <cfRule type="cellIs" dxfId="3072" priority="280" operator="greaterThan">
      <formula>$G75</formula>
    </cfRule>
  </conditionalFormatting>
  <conditionalFormatting sqref="D76">
    <cfRule type="cellIs" dxfId="3071" priority="277" operator="lessThan">
      <formula>$F76</formula>
    </cfRule>
    <cfRule type="cellIs" dxfId="3070" priority="278" operator="greaterThan">
      <formula>$G76</formula>
    </cfRule>
  </conditionalFormatting>
  <conditionalFormatting sqref="D77">
    <cfRule type="cellIs" dxfId="3069" priority="275" operator="lessThan">
      <formula>$F77</formula>
    </cfRule>
    <cfRule type="cellIs" dxfId="3068" priority="276" operator="greaterThan">
      <formula>$G77</formula>
    </cfRule>
  </conditionalFormatting>
  <conditionalFormatting sqref="D78">
    <cfRule type="cellIs" dxfId="3067" priority="273" operator="lessThan">
      <formula>$F78</formula>
    </cfRule>
    <cfRule type="cellIs" dxfId="3066" priority="274" operator="greaterThan">
      <formula>$G78</formula>
    </cfRule>
  </conditionalFormatting>
  <conditionalFormatting sqref="D79">
    <cfRule type="cellIs" dxfId="3065" priority="271" operator="lessThan">
      <formula>$F79</formula>
    </cfRule>
    <cfRule type="cellIs" dxfId="3064" priority="272" operator="greaterThan">
      <formula>$G79</formula>
    </cfRule>
  </conditionalFormatting>
  <conditionalFormatting sqref="D80">
    <cfRule type="cellIs" dxfId="3063" priority="269" operator="lessThan">
      <formula>$F80</formula>
    </cfRule>
    <cfRule type="cellIs" dxfId="3062" priority="270" operator="greaterThan">
      <formula>$G80</formula>
    </cfRule>
  </conditionalFormatting>
  <conditionalFormatting sqref="D81">
    <cfRule type="cellIs" dxfId="3061" priority="267" operator="lessThan">
      <formula>$F81</formula>
    </cfRule>
    <cfRule type="cellIs" dxfId="3060" priority="268" operator="greaterThan">
      <formula>$G81</formula>
    </cfRule>
  </conditionalFormatting>
  <conditionalFormatting sqref="D82">
    <cfRule type="cellIs" dxfId="3059" priority="265" operator="lessThan">
      <formula>$F82</formula>
    </cfRule>
    <cfRule type="cellIs" dxfId="3058" priority="266" operator="greaterThan">
      <formula>$G82</formula>
    </cfRule>
  </conditionalFormatting>
  <conditionalFormatting sqref="D83">
    <cfRule type="cellIs" dxfId="3057" priority="263" operator="lessThan">
      <formula>$F83</formula>
    </cfRule>
    <cfRule type="cellIs" dxfId="3056" priority="264" operator="greaterThan">
      <formula>$G83</formula>
    </cfRule>
  </conditionalFormatting>
  <conditionalFormatting sqref="D84">
    <cfRule type="cellIs" dxfId="3055" priority="261" operator="lessThan">
      <formula>$F84</formula>
    </cfRule>
    <cfRule type="cellIs" dxfId="3054" priority="262" operator="greaterThan">
      <formula>$G84</formula>
    </cfRule>
  </conditionalFormatting>
  <conditionalFormatting sqref="D85">
    <cfRule type="cellIs" dxfId="3053" priority="259" operator="lessThan">
      <formula>$F85</formula>
    </cfRule>
    <cfRule type="cellIs" dxfId="3052" priority="260" operator="greaterThan">
      <formula>$G85</formula>
    </cfRule>
  </conditionalFormatting>
  <conditionalFormatting sqref="D86">
    <cfRule type="cellIs" dxfId="3051" priority="257" operator="lessThan">
      <formula>$F86</formula>
    </cfRule>
    <cfRule type="cellIs" dxfId="3050" priority="258" operator="greaterThan">
      <formula>$G86</formula>
    </cfRule>
  </conditionalFormatting>
  <conditionalFormatting sqref="D87">
    <cfRule type="cellIs" dxfId="3049" priority="255" operator="lessThan">
      <formula>$F87</formula>
    </cfRule>
    <cfRule type="cellIs" dxfId="3048" priority="256" operator="greaterThan">
      <formula>$G87</formula>
    </cfRule>
  </conditionalFormatting>
  <conditionalFormatting sqref="D88">
    <cfRule type="cellIs" dxfId="3047" priority="253" operator="lessThan">
      <formula>$F88</formula>
    </cfRule>
    <cfRule type="cellIs" dxfId="3046" priority="254" operator="greaterThan">
      <formula>$G88</formula>
    </cfRule>
  </conditionalFormatting>
  <conditionalFormatting sqref="D89">
    <cfRule type="cellIs" dxfId="3045" priority="251" operator="lessThan">
      <formula>$F89</formula>
    </cfRule>
    <cfRule type="cellIs" dxfId="3044" priority="252" operator="greaterThan">
      <formula>$G89</formula>
    </cfRule>
  </conditionalFormatting>
  <conditionalFormatting sqref="D90">
    <cfRule type="cellIs" dxfId="3043" priority="249" operator="lessThan">
      <formula>$F90</formula>
    </cfRule>
    <cfRule type="cellIs" dxfId="3042" priority="250" operator="greaterThan">
      <formula>$G90</formula>
    </cfRule>
  </conditionalFormatting>
  <conditionalFormatting sqref="D91">
    <cfRule type="cellIs" dxfId="3041" priority="247" operator="lessThan">
      <formula>$F91</formula>
    </cfRule>
    <cfRule type="cellIs" dxfId="3040" priority="248" operator="greaterThan">
      <formula>$G91</formula>
    </cfRule>
  </conditionalFormatting>
  <conditionalFormatting sqref="D92">
    <cfRule type="cellIs" dxfId="3039" priority="245" operator="lessThan">
      <formula>$F92</formula>
    </cfRule>
    <cfRule type="cellIs" dxfId="3038" priority="246" operator="greaterThan">
      <formula>$G92</formula>
    </cfRule>
  </conditionalFormatting>
  <conditionalFormatting sqref="D93">
    <cfRule type="cellIs" dxfId="3037" priority="243" operator="lessThan">
      <formula>$F93</formula>
    </cfRule>
    <cfRule type="cellIs" dxfId="3036" priority="244" operator="greaterThan">
      <formula>$G93</formula>
    </cfRule>
  </conditionalFormatting>
  <conditionalFormatting sqref="D94">
    <cfRule type="cellIs" dxfId="3035" priority="241" operator="lessThan">
      <formula>$F94</formula>
    </cfRule>
    <cfRule type="cellIs" dxfId="3034" priority="242" operator="greaterThan">
      <formula>$G94</formula>
    </cfRule>
  </conditionalFormatting>
  <conditionalFormatting sqref="D95">
    <cfRule type="cellIs" dxfId="3033" priority="239" operator="lessThan">
      <formula>$F95</formula>
    </cfRule>
    <cfRule type="cellIs" dxfId="3032" priority="240" operator="greaterThan">
      <formula>$G95</formula>
    </cfRule>
  </conditionalFormatting>
  <conditionalFormatting sqref="D96">
    <cfRule type="cellIs" dxfId="3031" priority="237" operator="lessThan">
      <formula>$F96</formula>
    </cfRule>
    <cfRule type="cellIs" dxfId="3030" priority="238" operator="greaterThan">
      <formula>$G96</formula>
    </cfRule>
  </conditionalFormatting>
  <conditionalFormatting sqref="D97">
    <cfRule type="cellIs" dxfId="3029" priority="235" operator="lessThan">
      <formula>$F97</formula>
    </cfRule>
    <cfRule type="cellIs" dxfId="3028" priority="236" operator="greaterThan">
      <formula>$G97</formula>
    </cfRule>
  </conditionalFormatting>
  <conditionalFormatting sqref="D98">
    <cfRule type="cellIs" dxfId="3027" priority="233" operator="lessThan">
      <formula>$F98</formula>
    </cfRule>
    <cfRule type="cellIs" dxfId="3026" priority="234" operator="greaterThan">
      <formula>$G98</formula>
    </cfRule>
  </conditionalFormatting>
  <conditionalFormatting sqref="D99">
    <cfRule type="cellIs" dxfId="3025" priority="231" operator="lessThan">
      <formula>$F99</formula>
    </cfRule>
    <cfRule type="cellIs" dxfId="3024" priority="232" operator="greaterThan">
      <formula>$G99</formula>
    </cfRule>
  </conditionalFormatting>
  <conditionalFormatting sqref="D100">
    <cfRule type="cellIs" dxfId="3023" priority="229" operator="lessThan">
      <formula>$F100</formula>
    </cfRule>
    <cfRule type="cellIs" dxfId="3022" priority="230" operator="greaterThan">
      <formula>$G100</formula>
    </cfRule>
  </conditionalFormatting>
  <conditionalFormatting sqref="D101">
    <cfRule type="cellIs" dxfId="3021" priority="227" operator="lessThan">
      <formula>$F101</formula>
    </cfRule>
    <cfRule type="cellIs" dxfId="3020" priority="228" operator="greaterThan">
      <formula>$G101</formula>
    </cfRule>
  </conditionalFormatting>
  <conditionalFormatting sqref="D102">
    <cfRule type="cellIs" dxfId="3019" priority="225" operator="lessThan">
      <formula>$F102</formula>
    </cfRule>
    <cfRule type="cellIs" dxfId="3018" priority="226" operator="greaterThan">
      <formula>$G102</formula>
    </cfRule>
  </conditionalFormatting>
  <conditionalFormatting sqref="D103">
    <cfRule type="cellIs" dxfId="3017" priority="223" operator="lessThan">
      <formula>$F103</formula>
    </cfRule>
    <cfRule type="cellIs" dxfId="3016" priority="224" operator="greaterThan">
      <formula>$G103</formula>
    </cfRule>
  </conditionalFormatting>
  <conditionalFormatting sqref="D104">
    <cfRule type="cellIs" dxfId="3015" priority="221" operator="lessThan">
      <formula>$F104</formula>
    </cfRule>
    <cfRule type="cellIs" dxfId="3014" priority="222" operator="greaterThan">
      <formula>$G104</formula>
    </cfRule>
  </conditionalFormatting>
  <conditionalFormatting sqref="D105">
    <cfRule type="cellIs" dxfId="3013" priority="219" operator="lessThan">
      <formula>$F105</formula>
    </cfRule>
    <cfRule type="cellIs" dxfId="3012" priority="220" operator="greaterThan">
      <formula>$G105</formula>
    </cfRule>
  </conditionalFormatting>
  <conditionalFormatting sqref="D106">
    <cfRule type="cellIs" dxfId="3011" priority="217" operator="lessThan">
      <formula>$F106</formula>
    </cfRule>
    <cfRule type="cellIs" dxfId="3010" priority="218" operator="greaterThan">
      <formula>$G106</formula>
    </cfRule>
  </conditionalFormatting>
  <conditionalFormatting sqref="D107">
    <cfRule type="cellIs" dxfId="3009" priority="215" operator="lessThan">
      <formula>$F107</formula>
    </cfRule>
    <cfRule type="cellIs" dxfId="3008" priority="216" operator="greaterThan">
      <formula>$G107</formula>
    </cfRule>
  </conditionalFormatting>
  <conditionalFormatting sqref="D108">
    <cfRule type="cellIs" dxfId="3007" priority="213" operator="lessThan">
      <formula>$F108</formula>
    </cfRule>
    <cfRule type="cellIs" dxfId="3006" priority="214" operator="greaterThan">
      <formula>$G108</formula>
    </cfRule>
  </conditionalFormatting>
  <conditionalFormatting sqref="D109">
    <cfRule type="cellIs" dxfId="3005" priority="211" operator="lessThan">
      <formula>$F109</formula>
    </cfRule>
    <cfRule type="cellIs" dxfId="3004" priority="212" operator="greaterThan">
      <formula>$G109</formula>
    </cfRule>
  </conditionalFormatting>
  <conditionalFormatting sqref="D110">
    <cfRule type="cellIs" dxfId="3003" priority="209" operator="lessThan">
      <formula>$F110</formula>
    </cfRule>
    <cfRule type="cellIs" dxfId="3002" priority="210" operator="greaterThan">
      <formula>$G110</formula>
    </cfRule>
  </conditionalFormatting>
  <conditionalFormatting sqref="D111">
    <cfRule type="cellIs" dxfId="3001" priority="207" operator="lessThan">
      <formula>$F111</formula>
    </cfRule>
    <cfRule type="cellIs" dxfId="3000" priority="208" operator="greaterThan">
      <formula>$G111</formula>
    </cfRule>
  </conditionalFormatting>
  <conditionalFormatting sqref="D112">
    <cfRule type="cellIs" dxfId="2999" priority="205" operator="lessThan">
      <formula>$F112</formula>
    </cfRule>
    <cfRule type="cellIs" dxfId="2998" priority="206" operator="greaterThan">
      <formula>$G112</formula>
    </cfRule>
  </conditionalFormatting>
  <conditionalFormatting sqref="D113">
    <cfRule type="cellIs" dxfId="2997" priority="203" operator="lessThan">
      <formula>$F113</formula>
    </cfRule>
    <cfRule type="cellIs" dxfId="2996" priority="204" operator="greaterThan">
      <formula>$G113</formula>
    </cfRule>
  </conditionalFormatting>
  <conditionalFormatting sqref="D114">
    <cfRule type="cellIs" dxfId="2995" priority="201" operator="lessThan">
      <formula>$F114</formula>
    </cfRule>
    <cfRule type="cellIs" dxfId="2994" priority="202" operator="greaterThan">
      <formula>$G114</formula>
    </cfRule>
  </conditionalFormatting>
  <conditionalFormatting sqref="D115">
    <cfRule type="cellIs" dxfId="2993" priority="199" operator="lessThan">
      <formula>$F115</formula>
    </cfRule>
    <cfRule type="cellIs" dxfId="2992" priority="200" operator="greaterThan">
      <formula>$G115</formula>
    </cfRule>
  </conditionalFormatting>
  <conditionalFormatting sqref="H17">
    <cfRule type="cellIs" dxfId="2991" priority="197" operator="lessThan">
      <formula>$J17</formula>
    </cfRule>
    <cfRule type="cellIs" dxfId="2990" priority="198" operator="greaterThan">
      <formula>$K17</formula>
    </cfRule>
  </conditionalFormatting>
  <conditionalFormatting sqref="H18">
    <cfRule type="cellIs" dxfId="2989" priority="195" operator="lessThan">
      <formula>$J18</formula>
    </cfRule>
    <cfRule type="cellIs" dxfId="2988" priority="196" operator="greaterThan">
      <formula>$K18</formula>
    </cfRule>
  </conditionalFormatting>
  <conditionalFormatting sqref="H19">
    <cfRule type="cellIs" dxfId="2987" priority="193" operator="lessThan">
      <formula>$J19</formula>
    </cfRule>
    <cfRule type="cellIs" dxfId="2986" priority="194" operator="greaterThan">
      <formula>$K19</formula>
    </cfRule>
  </conditionalFormatting>
  <conditionalFormatting sqref="H20">
    <cfRule type="cellIs" dxfId="2985" priority="191" operator="lessThan">
      <formula>$J20</formula>
    </cfRule>
    <cfRule type="cellIs" dxfId="2984" priority="192" operator="greaterThan">
      <formula>$K20</formula>
    </cfRule>
  </conditionalFormatting>
  <conditionalFormatting sqref="H21">
    <cfRule type="cellIs" dxfId="2983" priority="189" operator="lessThan">
      <formula>$J21</formula>
    </cfRule>
    <cfRule type="cellIs" dxfId="2982" priority="190" operator="greaterThan">
      <formula>$K21</formula>
    </cfRule>
  </conditionalFormatting>
  <conditionalFormatting sqref="H22">
    <cfRule type="cellIs" dxfId="2981" priority="187" operator="lessThan">
      <formula>$J22</formula>
    </cfRule>
    <cfRule type="cellIs" dxfId="2980" priority="188" operator="greaterThan">
      <formula>$K22</formula>
    </cfRule>
  </conditionalFormatting>
  <conditionalFormatting sqref="H23">
    <cfRule type="cellIs" dxfId="2979" priority="185" operator="lessThan">
      <formula>$J23</formula>
    </cfRule>
    <cfRule type="cellIs" dxfId="2978" priority="186" operator="greaterThan">
      <formula>$K23</formula>
    </cfRule>
  </conditionalFormatting>
  <conditionalFormatting sqref="H24">
    <cfRule type="cellIs" dxfId="2977" priority="183" operator="lessThan">
      <formula>$J24</formula>
    </cfRule>
    <cfRule type="cellIs" dxfId="2976" priority="184" operator="greaterThan">
      <formula>$K24</formula>
    </cfRule>
  </conditionalFormatting>
  <conditionalFormatting sqref="H25">
    <cfRule type="cellIs" dxfId="2975" priority="181" operator="lessThan">
      <formula>$J25</formula>
    </cfRule>
    <cfRule type="cellIs" dxfId="2974" priority="182" operator="greaterThan">
      <formula>$K25</formula>
    </cfRule>
  </conditionalFormatting>
  <conditionalFormatting sqref="H26">
    <cfRule type="cellIs" dxfId="2973" priority="179" operator="lessThan">
      <formula>$J26</formula>
    </cfRule>
    <cfRule type="cellIs" dxfId="2972" priority="180" operator="greaterThan">
      <formula>$K26</formula>
    </cfRule>
  </conditionalFormatting>
  <conditionalFormatting sqref="H27">
    <cfRule type="cellIs" dxfId="2971" priority="177" operator="lessThan">
      <formula>$J27</formula>
    </cfRule>
    <cfRule type="cellIs" dxfId="2970" priority="178" operator="greaterThan">
      <formula>$K27</formula>
    </cfRule>
  </conditionalFormatting>
  <conditionalFormatting sqref="H28">
    <cfRule type="cellIs" dxfId="2969" priority="175" operator="lessThan">
      <formula>$J28</formula>
    </cfRule>
    <cfRule type="cellIs" dxfId="2968" priority="176" operator="greaterThan">
      <formula>$K28</formula>
    </cfRule>
  </conditionalFormatting>
  <conditionalFormatting sqref="H29">
    <cfRule type="cellIs" dxfId="2967" priority="173" operator="lessThan">
      <formula>$J29</formula>
    </cfRule>
    <cfRule type="cellIs" dxfId="2966" priority="174" operator="greaterThan">
      <formula>$K29</formula>
    </cfRule>
  </conditionalFormatting>
  <conditionalFormatting sqref="H30">
    <cfRule type="cellIs" dxfId="2965" priority="171" operator="lessThan">
      <formula>$J30</formula>
    </cfRule>
    <cfRule type="cellIs" dxfId="2964" priority="172" operator="greaterThan">
      <formula>$K30</formula>
    </cfRule>
  </conditionalFormatting>
  <conditionalFormatting sqref="H31">
    <cfRule type="cellIs" dxfId="2963" priority="169" operator="lessThan">
      <formula>$J31</formula>
    </cfRule>
    <cfRule type="cellIs" dxfId="2962" priority="170" operator="greaterThan">
      <formula>$K31</formula>
    </cfRule>
  </conditionalFormatting>
  <conditionalFormatting sqref="H32">
    <cfRule type="cellIs" dxfId="2961" priority="167" operator="lessThan">
      <formula>$J32</formula>
    </cfRule>
    <cfRule type="cellIs" dxfId="2960" priority="168" operator="greaterThan">
      <formula>$K32</formula>
    </cfRule>
  </conditionalFormatting>
  <conditionalFormatting sqref="H33">
    <cfRule type="cellIs" dxfId="2959" priority="165" operator="lessThan">
      <formula>$J33</formula>
    </cfRule>
    <cfRule type="cellIs" dxfId="2958" priority="166" operator="greaterThan">
      <formula>$K33</formula>
    </cfRule>
  </conditionalFormatting>
  <conditionalFormatting sqref="H34">
    <cfRule type="cellIs" dxfId="2957" priority="163" operator="lessThan">
      <formula>$J34</formula>
    </cfRule>
    <cfRule type="cellIs" dxfId="2956" priority="164" operator="greaterThan">
      <formula>$K34</formula>
    </cfRule>
  </conditionalFormatting>
  <conditionalFormatting sqref="H35">
    <cfRule type="cellIs" dxfId="2955" priority="161" operator="lessThan">
      <formula>$J35</formula>
    </cfRule>
    <cfRule type="cellIs" dxfId="2954" priority="162" operator="greaterThan">
      <formula>$K35</formula>
    </cfRule>
  </conditionalFormatting>
  <conditionalFormatting sqref="H36">
    <cfRule type="cellIs" dxfId="2953" priority="159" operator="lessThan">
      <formula>$J36</formula>
    </cfRule>
    <cfRule type="cellIs" dxfId="2952" priority="160" operator="greaterThan">
      <formula>$K36</formula>
    </cfRule>
  </conditionalFormatting>
  <conditionalFormatting sqref="H37">
    <cfRule type="cellIs" dxfId="2951" priority="157" operator="lessThan">
      <formula>$J37</formula>
    </cfRule>
    <cfRule type="cellIs" dxfId="2950" priority="158" operator="greaterThan">
      <formula>$K37</formula>
    </cfRule>
  </conditionalFormatting>
  <conditionalFormatting sqref="H38">
    <cfRule type="cellIs" dxfId="2949" priority="155" operator="lessThan">
      <formula>$J38</formula>
    </cfRule>
    <cfRule type="cellIs" dxfId="2948" priority="156" operator="greaterThan">
      <formula>$K38</formula>
    </cfRule>
  </conditionalFormatting>
  <conditionalFormatting sqref="H39">
    <cfRule type="cellIs" dxfId="2947" priority="153" operator="lessThan">
      <formula>$J39</formula>
    </cfRule>
    <cfRule type="cellIs" dxfId="2946" priority="154" operator="greaterThan">
      <formula>$K39</formula>
    </cfRule>
  </conditionalFormatting>
  <conditionalFormatting sqref="H40">
    <cfRule type="cellIs" dxfId="2945" priority="151" operator="lessThan">
      <formula>$J40</formula>
    </cfRule>
    <cfRule type="cellIs" dxfId="2944" priority="152" operator="greaterThan">
      <formula>$K40</formula>
    </cfRule>
  </conditionalFormatting>
  <conditionalFormatting sqref="H41">
    <cfRule type="cellIs" dxfId="2943" priority="149" operator="lessThan">
      <formula>$J41</formula>
    </cfRule>
    <cfRule type="cellIs" dxfId="2942" priority="150" operator="greaterThan">
      <formula>$K41</formula>
    </cfRule>
  </conditionalFormatting>
  <conditionalFormatting sqref="H42">
    <cfRule type="cellIs" dxfId="2941" priority="147" operator="lessThan">
      <formula>$J42</formula>
    </cfRule>
    <cfRule type="cellIs" dxfId="2940" priority="148" operator="greaterThan">
      <formula>$K42</formula>
    </cfRule>
  </conditionalFormatting>
  <conditionalFormatting sqref="H43">
    <cfRule type="cellIs" dxfId="2939" priority="145" operator="lessThan">
      <formula>$J43</formula>
    </cfRule>
    <cfRule type="cellIs" dxfId="2938" priority="146" operator="greaterThan">
      <formula>$K43</formula>
    </cfRule>
  </conditionalFormatting>
  <conditionalFormatting sqref="H44">
    <cfRule type="cellIs" dxfId="2937" priority="143" operator="lessThan">
      <formula>$J44</formula>
    </cfRule>
    <cfRule type="cellIs" dxfId="2936" priority="144" operator="greaterThan">
      <formula>$K44</formula>
    </cfRule>
  </conditionalFormatting>
  <conditionalFormatting sqref="H45">
    <cfRule type="cellIs" dxfId="2935" priority="141" operator="lessThan">
      <formula>$J45</formula>
    </cfRule>
    <cfRule type="cellIs" dxfId="2934" priority="142" operator="greaterThan">
      <formula>$K45</formula>
    </cfRule>
  </conditionalFormatting>
  <conditionalFormatting sqref="H46">
    <cfRule type="cellIs" dxfId="2933" priority="139" operator="lessThan">
      <formula>$J46</formula>
    </cfRule>
    <cfRule type="cellIs" dxfId="2932" priority="140" operator="greaterThan">
      <formula>$K46</formula>
    </cfRule>
  </conditionalFormatting>
  <conditionalFormatting sqref="H47">
    <cfRule type="cellIs" dxfId="2931" priority="137" operator="lessThan">
      <formula>$J47</formula>
    </cfRule>
    <cfRule type="cellIs" dxfId="2930" priority="138" operator="greaterThan">
      <formula>$K47</formula>
    </cfRule>
  </conditionalFormatting>
  <conditionalFormatting sqref="H48">
    <cfRule type="cellIs" dxfId="2929" priority="135" operator="lessThan">
      <formula>$J48</formula>
    </cfRule>
    <cfRule type="cellIs" dxfId="2928" priority="136" operator="greaterThan">
      <formula>$K48</formula>
    </cfRule>
  </conditionalFormatting>
  <conditionalFormatting sqref="H49">
    <cfRule type="cellIs" dxfId="2927" priority="133" operator="lessThan">
      <formula>$J49</formula>
    </cfRule>
    <cfRule type="cellIs" dxfId="2926" priority="134" operator="greaterThan">
      <formula>$K49</formula>
    </cfRule>
  </conditionalFormatting>
  <conditionalFormatting sqref="H50">
    <cfRule type="cellIs" dxfId="2925" priority="131" operator="lessThan">
      <formula>$J50</formula>
    </cfRule>
    <cfRule type="cellIs" dxfId="2924" priority="132" operator="greaterThan">
      <formula>$K50</formula>
    </cfRule>
  </conditionalFormatting>
  <conditionalFormatting sqref="H51">
    <cfRule type="cellIs" dxfId="2923" priority="129" operator="lessThan">
      <formula>$J51</formula>
    </cfRule>
    <cfRule type="cellIs" dxfId="2922" priority="130" operator="greaterThan">
      <formula>$K51</formula>
    </cfRule>
  </conditionalFormatting>
  <conditionalFormatting sqref="H52">
    <cfRule type="cellIs" dxfId="2921" priority="127" operator="lessThan">
      <formula>$J52</formula>
    </cfRule>
    <cfRule type="cellIs" dxfId="2920" priority="128" operator="greaterThan">
      <formula>$K52</formula>
    </cfRule>
  </conditionalFormatting>
  <conditionalFormatting sqref="H53">
    <cfRule type="cellIs" dxfId="2919" priority="125" operator="lessThan">
      <formula>$J53</formula>
    </cfRule>
    <cfRule type="cellIs" dxfId="2918" priority="126" operator="greaterThan">
      <formula>$K53</formula>
    </cfRule>
  </conditionalFormatting>
  <conditionalFormatting sqref="H54">
    <cfRule type="cellIs" dxfId="2917" priority="123" operator="lessThan">
      <formula>$J54</formula>
    </cfRule>
    <cfRule type="cellIs" dxfId="2916" priority="124" operator="greaterThan">
      <formula>$K54</formula>
    </cfRule>
  </conditionalFormatting>
  <conditionalFormatting sqref="H55">
    <cfRule type="cellIs" dxfId="2915" priority="121" operator="lessThan">
      <formula>$J55</formula>
    </cfRule>
    <cfRule type="cellIs" dxfId="2914" priority="122" operator="greaterThan">
      <formula>$K55</formula>
    </cfRule>
  </conditionalFormatting>
  <conditionalFormatting sqref="H56">
    <cfRule type="cellIs" dxfId="2913" priority="119" operator="lessThan">
      <formula>$J56</formula>
    </cfRule>
    <cfRule type="cellIs" dxfId="2912" priority="120" operator="greaterThan">
      <formula>$K56</formula>
    </cfRule>
  </conditionalFormatting>
  <conditionalFormatting sqref="H57">
    <cfRule type="cellIs" dxfId="2911" priority="117" operator="lessThan">
      <formula>$J57</formula>
    </cfRule>
    <cfRule type="cellIs" dxfId="2910" priority="118" operator="greaterThan">
      <formula>$K57</formula>
    </cfRule>
  </conditionalFormatting>
  <conditionalFormatting sqref="H58">
    <cfRule type="cellIs" dxfId="2909" priority="115" operator="lessThan">
      <formula>$J58</formula>
    </cfRule>
    <cfRule type="cellIs" dxfId="2908" priority="116" operator="greaterThan">
      <formula>$K58</formula>
    </cfRule>
  </conditionalFormatting>
  <conditionalFormatting sqref="H59">
    <cfRule type="cellIs" dxfId="2907" priority="113" operator="lessThan">
      <formula>$J59</formula>
    </cfRule>
    <cfRule type="cellIs" dxfId="2906" priority="114" operator="greaterThan">
      <formula>$K59</formula>
    </cfRule>
  </conditionalFormatting>
  <conditionalFormatting sqref="H60">
    <cfRule type="cellIs" dxfId="2905" priority="111" operator="lessThan">
      <formula>$J60</formula>
    </cfRule>
    <cfRule type="cellIs" dxfId="2904" priority="112" operator="greaterThan">
      <formula>$K60</formula>
    </cfRule>
  </conditionalFormatting>
  <conditionalFormatting sqref="H61">
    <cfRule type="cellIs" dxfId="2903" priority="109" operator="lessThan">
      <formula>$J61</formula>
    </cfRule>
    <cfRule type="cellIs" dxfId="2902" priority="110" operator="greaterThan">
      <formula>$K61</formula>
    </cfRule>
  </conditionalFormatting>
  <conditionalFormatting sqref="H62">
    <cfRule type="cellIs" dxfId="2901" priority="107" operator="lessThan">
      <formula>$J62</formula>
    </cfRule>
    <cfRule type="cellIs" dxfId="2900" priority="108" operator="greaterThan">
      <formula>$K62</formula>
    </cfRule>
  </conditionalFormatting>
  <conditionalFormatting sqref="H63">
    <cfRule type="cellIs" dxfId="2899" priority="105" operator="lessThan">
      <formula>$J63</formula>
    </cfRule>
    <cfRule type="cellIs" dxfId="2898" priority="106" operator="greaterThan">
      <formula>$K63</formula>
    </cfRule>
  </conditionalFormatting>
  <conditionalFormatting sqref="H64">
    <cfRule type="cellIs" dxfId="2897" priority="103" operator="lessThan">
      <formula>$J64</formula>
    </cfRule>
    <cfRule type="cellIs" dxfId="2896" priority="104" operator="greaterThan">
      <formula>$K64</formula>
    </cfRule>
  </conditionalFormatting>
  <conditionalFormatting sqref="H65">
    <cfRule type="cellIs" dxfId="2895" priority="101" operator="lessThan">
      <formula>$J65</formula>
    </cfRule>
    <cfRule type="cellIs" dxfId="2894" priority="102" operator="greaterThan">
      <formula>$K65</formula>
    </cfRule>
  </conditionalFormatting>
  <conditionalFormatting sqref="H66">
    <cfRule type="cellIs" dxfId="2893" priority="99" operator="lessThan">
      <formula>$J66</formula>
    </cfRule>
    <cfRule type="cellIs" dxfId="2892" priority="100" operator="greaterThan">
      <formula>$K66</formula>
    </cfRule>
  </conditionalFormatting>
  <conditionalFormatting sqref="H67">
    <cfRule type="cellIs" dxfId="2891" priority="97" operator="lessThan">
      <formula>$J67</formula>
    </cfRule>
    <cfRule type="cellIs" dxfId="2890" priority="98" operator="greaterThan">
      <formula>$K67</formula>
    </cfRule>
  </conditionalFormatting>
  <conditionalFormatting sqref="H68">
    <cfRule type="cellIs" dxfId="2889" priority="95" operator="lessThan">
      <formula>$J68</formula>
    </cfRule>
    <cfRule type="cellIs" dxfId="2888" priority="96" operator="greaterThan">
      <formula>$K68</formula>
    </cfRule>
  </conditionalFormatting>
  <conditionalFormatting sqref="H69">
    <cfRule type="cellIs" dxfId="2887" priority="93" operator="lessThan">
      <formula>$J69</formula>
    </cfRule>
    <cfRule type="cellIs" dxfId="2886" priority="94" operator="greaterThan">
      <formula>$K69</formula>
    </cfRule>
  </conditionalFormatting>
  <conditionalFormatting sqref="H70">
    <cfRule type="cellIs" dxfId="2885" priority="91" operator="lessThan">
      <formula>$J70</formula>
    </cfRule>
    <cfRule type="cellIs" dxfId="2884" priority="92" operator="greaterThan">
      <formula>$K70</formula>
    </cfRule>
  </conditionalFormatting>
  <conditionalFormatting sqref="H71">
    <cfRule type="cellIs" dxfId="2883" priority="89" operator="lessThan">
      <formula>$J71</formula>
    </cfRule>
    <cfRule type="cellIs" dxfId="2882" priority="90" operator="greaterThan">
      <formula>$K71</formula>
    </cfRule>
  </conditionalFormatting>
  <conditionalFormatting sqref="H72">
    <cfRule type="cellIs" dxfId="2881" priority="87" operator="lessThan">
      <formula>$J72</formula>
    </cfRule>
    <cfRule type="cellIs" dxfId="2880" priority="88" operator="greaterThan">
      <formula>$K72</formula>
    </cfRule>
  </conditionalFormatting>
  <conditionalFormatting sqref="H73">
    <cfRule type="cellIs" dxfId="2879" priority="85" operator="lessThan">
      <formula>$J73</formula>
    </cfRule>
    <cfRule type="cellIs" dxfId="2878" priority="86" operator="greaterThan">
      <formula>$K73</formula>
    </cfRule>
  </conditionalFormatting>
  <conditionalFormatting sqref="H74">
    <cfRule type="cellIs" dxfId="2877" priority="83" operator="lessThan">
      <formula>$J74</formula>
    </cfRule>
    <cfRule type="cellIs" dxfId="2876" priority="84" operator="greaterThan">
      <formula>$K74</formula>
    </cfRule>
  </conditionalFormatting>
  <conditionalFormatting sqref="H75">
    <cfRule type="cellIs" dxfId="2875" priority="81" operator="lessThan">
      <formula>$J75</formula>
    </cfRule>
    <cfRule type="cellIs" dxfId="2874" priority="82" operator="greaterThan">
      <formula>$K75</formula>
    </cfRule>
  </conditionalFormatting>
  <conditionalFormatting sqref="H76">
    <cfRule type="cellIs" dxfId="2873" priority="79" operator="lessThan">
      <formula>$J76</formula>
    </cfRule>
    <cfRule type="cellIs" dxfId="2872" priority="80" operator="greaterThan">
      <formula>$K76</formula>
    </cfRule>
  </conditionalFormatting>
  <conditionalFormatting sqref="H77">
    <cfRule type="cellIs" dxfId="2871" priority="77" operator="lessThan">
      <formula>$J77</formula>
    </cfRule>
    <cfRule type="cellIs" dxfId="2870" priority="78" operator="greaterThan">
      <formula>$K77</formula>
    </cfRule>
  </conditionalFormatting>
  <conditionalFormatting sqref="H78">
    <cfRule type="cellIs" dxfId="2869" priority="75" operator="lessThan">
      <formula>$J78</formula>
    </cfRule>
    <cfRule type="cellIs" dxfId="2868" priority="76" operator="greaterThan">
      <formula>$K78</formula>
    </cfRule>
  </conditionalFormatting>
  <conditionalFormatting sqref="H79">
    <cfRule type="cellIs" dxfId="2867" priority="73" operator="lessThan">
      <formula>$J79</formula>
    </cfRule>
    <cfRule type="cellIs" dxfId="2866" priority="74" operator="greaterThan">
      <formula>$K79</formula>
    </cfRule>
  </conditionalFormatting>
  <conditionalFormatting sqref="H80">
    <cfRule type="cellIs" dxfId="2865" priority="71" operator="lessThan">
      <formula>$J80</formula>
    </cfRule>
    <cfRule type="cellIs" dxfId="2864" priority="72" operator="greaterThan">
      <formula>$K80</formula>
    </cfRule>
  </conditionalFormatting>
  <conditionalFormatting sqref="H81">
    <cfRule type="cellIs" dxfId="2863" priority="69" operator="lessThan">
      <formula>$J81</formula>
    </cfRule>
    <cfRule type="cellIs" dxfId="2862" priority="70" operator="greaterThan">
      <formula>$K81</formula>
    </cfRule>
  </conditionalFormatting>
  <conditionalFormatting sqref="H82">
    <cfRule type="cellIs" dxfId="2861" priority="67" operator="lessThan">
      <formula>$J82</formula>
    </cfRule>
    <cfRule type="cellIs" dxfId="2860" priority="68" operator="greaterThan">
      <formula>$K82</formula>
    </cfRule>
  </conditionalFormatting>
  <conditionalFormatting sqref="H83">
    <cfRule type="cellIs" dxfId="2859" priority="65" operator="lessThan">
      <formula>$J83</formula>
    </cfRule>
    <cfRule type="cellIs" dxfId="2858" priority="66" operator="greaterThan">
      <formula>$K83</formula>
    </cfRule>
  </conditionalFormatting>
  <conditionalFormatting sqref="H84">
    <cfRule type="cellIs" dxfId="2857" priority="63" operator="lessThan">
      <formula>$J84</formula>
    </cfRule>
    <cfRule type="cellIs" dxfId="2856" priority="64" operator="greaterThan">
      <formula>$K84</formula>
    </cfRule>
  </conditionalFormatting>
  <conditionalFormatting sqref="H85">
    <cfRule type="cellIs" dxfId="2855" priority="61" operator="lessThan">
      <formula>$J85</formula>
    </cfRule>
    <cfRule type="cellIs" dxfId="2854" priority="62" operator="greaterThan">
      <formula>$K85</formula>
    </cfRule>
  </conditionalFormatting>
  <conditionalFormatting sqref="H86">
    <cfRule type="cellIs" dxfId="2853" priority="59" operator="lessThan">
      <formula>$J86</formula>
    </cfRule>
    <cfRule type="cellIs" dxfId="2852" priority="60" operator="greaterThan">
      <formula>$K86</formula>
    </cfRule>
  </conditionalFormatting>
  <conditionalFormatting sqref="H87">
    <cfRule type="cellIs" dxfId="2851" priority="57" operator="lessThan">
      <formula>$J87</formula>
    </cfRule>
    <cfRule type="cellIs" dxfId="2850" priority="58" operator="greaterThan">
      <formula>$K87</formula>
    </cfRule>
  </conditionalFormatting>
  <conditionalFormatting sqref="H88">
    <cfRule type="cellIs" dxfId="2849" priority="55" operator="lessThan">
      <formula>$J88</formula>
    </cfRule>
    <cfRule type="cellIs" dxfId="2848" priority="56" operator="greaterThan">
      <formula>$K88</formula>
    </cfRule>
  </conditionalFormatting>
  <conditionalFormatting sqref="H89">
    <cfRule type="cellIs" dxfId="2847" priority="53" operator="lessThan">
      <formula>$J89</formula>
    </cfRule>
    <cfRule type="cellIs" dxfId="2846" priority="54" operator="greaterThan">
      <formula>$K89</formula>
    </cfRule>
  </conditionalFormatting>
  <conditionalFormatting sqref="H90">
    <cfRule type="cellIs" dxfId="2845" priority="51" operator="lessThan">
      <formula>$J90</formula>
    </cfRule>
    <cfRule type="cellIs" dxfId="2844" priority="52" operator="greaterThan">
      <formula>$K90</formula>
    </cfRule>
  </conditionalFormatting>
  <conditionalFormatting sqref="H91">
    <cfRule type="cellIs" dxfId="2843" priority="49" operator="lessThan">
      <formula>$J91</formula>
    </cfRule>
    <cfRule type="cellIs" dxfId="2842" priority="50" operator="greaterThan">
      <formula>$K91</formula>
    </cfRule>
  </conditionalFormatting>
  <conditionalFormatting sqref="H92">
    <cfRule type="cellIs" dxfId="2841" priority="47" operator="lessThan">
      <formula>$J92</formula>
    </cfRule>
    <cfRule type="cellIs" dxfId="2840" priority="48" operator="greaterThan">
      <formula>$K92</formula>
    </cfRule>
  </conditionalFormatting>
  <conditionalFormatting sqref="H93">
    <cfRule type="cellIs" dxfId="2839" priority="45" operator="lessThan">
      <formula>$J93</formula>
    </cfRule>
    <cfRule type="cellIs" dxfId="2838" priority="46" operator="greaterThan">
      <formula>$K93</formula>
    </cfRule>
  </conditionalFormatting>
  <conditionalFormatting sqref="H94">
    <cfRule type="cellIs" dxfId="2837" priority="43" operator="lessThan">
      <formula>$J94</formula>
    </cfRule>
    <cfRule type="cellIs" dxfId="2836" priority="44" operator="greaterThan">
      <formula>$K94</formula>
    </cfRule>
  </conditionalFormatting>
  <conditionalFormatting sqref="H95">
    <cfRule type="cellIs" dxfId="2835" priority="41" operator="lessThan">
      <formula>$J95</formula>
    </cfRule>
    <cfRule type="cellIs" dxfId="2834" priority="42" operator="greaterThan">
      <formula>$K95</formula>
    </cfRule>
  </conditionalFormatting>
  <conditionalFormatting sqref="H96">
    <cfRule type="cellIs" dxfId="2833" priority="39" operator="lessThan">
      <formula>$J96</formula>
    </cfRule>
    <cfRule type="cellIs" dxfId="2832" priority="40" operator="greaterThan">
      <formula>$K96</formula>
    </cfRule>
  </conditionalFormatting>
  <conditionalFormatting sqref="H97">
    <cfRule type="cellIs" dxfId="2831" priority="37" operator="lessThan">
      <formula>$J97</formula>
    </cfRule>
    <cfRule type="cellIs" dxfId="2830" priority="38" operator="greaterThan">
      <formula>$K97</formula>
    </cfRule>
  </conditionalFormatting>
  <conditionalFormatting sqref="H98">
    <cfRule type="cellIs" dxfId="2829" priority="35" operator="lessThan">
      <formula>$J98</formula>
    </cfRule>
    <cfRule type="cellIs" dxfId="2828" priority="36" operator="greaterThan">
      <formula>$K98</formula>
    </cfRule>
  </conditionalFormatting>
  <conditionalFormatting sqref="H99">
    <cfRule type="cellIs" dxfId="2827" priority="33" operator="lessThan">
      <formula>$J99</formula>
    </cfRule>
    <cfRule type="cellIs" dxfId="2826" priority="34" operator="greaterThan">
      <formula>$K99</formula>
    </cfRule>
  </conditionalFormatting>
  <conditionalFormatting sqref="H100">
    <cfRule type="cellIs" dxfId="2825" priority="31" operator="lessThan">
      <formula>$J100</formula>
    </cfRule>
    <cfRule type="cellIs" dxfId="2824" priority="32" operator="greaterThan">
      <formula>$K100</formula>
    </cfRule>
  </conditionalFormatting>
  <conditionalFormatting sqref="H101">
    <cfRule type="cellIs" dxfId="2823" priority="29" operator="lessThan">
      <formula>$J101</formula>
    </cfRule>
    <cfRule type="cellIs" dxfId="2822" priority="30" operator="greaterThan">
      <formula>$K101</formula>
    </cfRule>
  </conditionalFormatting>
  <conditionalFormatting sqref="H102">
    <cfRule type="cellIs" dxfId="2821" priority="27" operator="lessThan">
      <formula>$J102</formula>
    </cfRule>
    <cfRule type="cellIs" dxfId="2820" priority="28" operator="greaterThan">
      <formula>$K102</formula>
    </cfRule>
  </conditionalFormatting>
  <conditionalFormatting sqref="H103">
    <cfRule type="cellIs" dxfId="2819" priority="25" operator="lessThan">
      <formula>$J103</formula>
    </cfRule>
    <cfRule type="cellIs" dxfId="2818" priority="26" operator="greaterThan">
      <formula>$K103</formula>
    </cfRule>
  </conditionalFormatting>
  <conditionalFormatting sqref="H104">
    <cfRule type="cellIs" dxfId="2817" priority="23" operator="lessThan">
      <formula>$J104</formula>
    </cfRule>
    <cfRule type="cellIs" dxfId="2816" priority="24" operator="greaterThan">
      <formula>$K104</formula>
    </cfRule>
  </conditionalFormatting>
  <conditionalFormatting sqref="H105">
    <cfRule type="cellIs" dxfId="2815" priority="21" operator="lessThan">
      <formula>$J105</formula>
    </cfRule>
    <cfRule type="cellIs" dxfId="2814" priority="22" operator="greaterThan">
      <formula>$K105</formula>
    </cfRule>
  </conditionalFormatting>
  <conditionalFormatting sqref="H106">
    <cfRule type="cellIs" dxfId="2813" priority="19" operator="lessThan">
      <formula>$J106</formula>
    </cfRule>
    <cfRule type="cellIs" dxfId="2812" priority="20" operator="greaterThan">
      <formula>$K106</formula>
    </cfRule>
  </conditionalFormatting>
  <conditionalFormatting sqref="H107">
    <cfRule type="cellIs" dxfId="2811" priority="17" operator="lessThan">
      <formula>$J107</formula>
    </cfRule>
    <cfRule type="cellIs" dxfId="2810" priority="18" operator="greaterThan">
      <formula>$K107</formula>
    </cfRule>
  </conditionalFormatting>
  <conditionalFormatting sqref="H108">
    <cfRule type="cellIs" dxfId="2809" priority="15" operator="lessThan">
      <formula>$J108</formula>
    </cfRule>
    <cfRule type="cellIs" dxfId="2808" priority="16" operator="greaterThan">
      <formula>$K108</formula>
    </cfRule>
  </conditionalFormatting>
  <conditionalFormatting sqref="H109">
    <cfRule type="cellIs" dxfId="2807" priority="13" operator="lessThan">
      <formula>$J109</formula>
    </cfRule>
    <cfRule type="cellIs" dxfId="2806" priority="14" operator="greaterThan">
      <formula>$K109</formula>
    </cfRule>
  </conditionalFormatting>
  <conditionalFormatting sqref="H110">
    <cfRule type="cellIs" dxfId="2805" priority="11" operator="lessThan">
      <formula>$J110</formula>
    </cfRule>
    <cfRule type="cellIs" dxfId="2804" priority="12" operator="greaterThan">
      <formula>$K110</formula>
    </cfRule>
  </conditionalFormatting>
  <conditionalFormatting sqref="H111">
    <cfRule type="cellIs" dxfId="2803" priority="9" operator="lessThan">
      <formula>$J111</formula>
    </cfRule>
    <cfRule type="cellIs" dxfId="2802" priority="10" operator="greaterThan">
      <formula>$K111</formula>
    </cfRule>
  </conditionalFormatting>
  <conditionalFormatting sqref="H112">
    <cfRule type="cellIs" dxfId="2801" priority="7" operator="lessThan">
      <formula>$J112</formula>
    </cfRule>
    <cfRule type="cellIs" dxfId="2800" priority="8" operator="greaterThan">
      <formula>$K112</formula>
    </cfRule>
  </conditionalFormatting>
  <conditionalFormatting sqref="H113">
    <cfRule type="cellIs" dxfId="2799" priority="5" operator="lessThan">
      <formula>$J113</formula>
    </cfRule>
    <cfRule type="cellIs" dxfId="2798" priority="6" operator="greaterThan">
      <formula>$K113</formula>
    </cfRule>
  </conditionalFormatting>
  <conditionalFormatting sqref="H114">
    <cfRule type="cellIs" dxfId="2797" priority="3" operator="lessThan">
      <formula>$J114</formula>
    </cfRule>
    <cfRule type="cellIs" dxfId="2796" priority="4" operator="greaterThan">
      <formula>$K114</formula>
    </cfRule>
  </conditionalFormatting>
  <conditionalFormatting sqref="H115">
    <cfRule type="cellIs" dxfId="2795" priority="1" operator="lessThan">
      <formula>$J115</formula>
    </cfRule>
    <cfRule type="cellIs" dxfId="2794" priority="2" operator="greaterThan">
      <formula>$K115</formula>
    </cfRule>
  </conditionalFormatting>
  <dataValidations count="2">
    <dataValidation type="list" allowBlank="1" showInputMessage="1" showErrorMessage="1" sqref="E11" xr:uid="{00000000-0002-0000-0800-000000000000}">
      <formula1>$O$4:$O$5</formula1>
    </dataValidation>
    <dataValidation type="list" allowBlank="1" showInputMessage="1" showErrorMessage="1" sqref="O60" xr:uid="{00000000-0002-0000-0800-000001000000}">
      <formula1>$O$61:$O$63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Introduction</vt:lpstr>
      <vt:lpstr>Pareto Chart with Control Limit</vt:lpstr>
      <vt:lpstr>Pareto Chart with Risk Limit</vt:lpstr>
      <vt:lpstr>Average-S Chart Setup</vt:lpstr>
      <vt:lpstr>Average-S Chart Maintenance</vt:lpstr>
      <vt:lpstr>Average-S Chart Data</vt:lpstr>
      <vt:lpstr>Normalized I Chart Setup</vt:lpstr>
      <vt:lpstr>Normalized I Chart Maintenance</vt:lpstr>
      <vt:lpstr>Box-Cox I Chart Setup</vt:lpstr>
      <vt:lpstr>Box-Cox I Chart Maintenance</vt:lpstr>
      <vt:lpstr>U Chart Setup</vt:lpstr>
      <vt:lpstr>U Chart Maintenance</vt:lpstr>
      <vt:lpstr>P Chart Setup</vt:lpstr>
      <vt:lpstr>P Chart Maintenance</vt:lpstr>
      <vt:lpstr>Laney U' Chart Setup</vt:lpstr>
      <vt:lpstr>Laney U' Chart Maintenance </vt:lpstr>
      <vt:lpstr>Laney P' Chart Setup</vt:lpstr>
      <vt:lpstr>Laney P' Chart Maintenance</vt:lpstr>
      <vt:lpstr>Example Data Sets</vt:lpstr>
      <vt:lpstr>Programming Notes</vt:lpstr>
      <vt:lpstr>'Box-Cox I Chart Setup'!Exact___LCL</vt:lpstr>
    </vt:vector>
  </TitlesOfParts>
  <Company>Taylor Enterprises,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Wayne</cp:lastModifiedBy>
  <dcterms:created xsi:type="dcterms:W3CDTF">2008-10-23T00:43:20Z</dcterms:created>
  <dcterms:modified xsi:type="dcterms:W3CDTF">2018-06-27T16:41:11Z</dcterms:modified>
</cp:coreProperties>
</file>