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anhpham/Documents/UCI/excel-challenge/Solved/"/>
    </mc:Choice>
  </mc:AlternateContent>
  <xr:revisionPtr revIDLastSave="0" documentId="13_ncr:1_{053FB8C5-20EB-A243-BE28-579D011FD707}" xr6:coauthVersionLast="47" xr6:coauthVersionMax="47" xr10:uidLastSave="{00000000-0000-0000-0000-000000000000}"/>
  <bookViews>
    <workbookView xWindow="-15580" yWindow="-26780" windowWidth="30240" windowHeight="17700" xr2:uid="{00000000-000D-0000-FFFF-FFFF00000000}"/>
  </bookViews>
  <sheets>
    <sheet name="Crowdfunding" sheetId="1" r:id="rId1"/>
    <sheet name="Outcome per category" sheetId="2" r:id="rId2"/>
    <sheet name="Outcome per sub-category" sheetId="3" r:id="rId3"/>
    <sheet name="Outcome per Date Created Conver" sheetId="6" r:id="rId4"/>
    <sheet name="Goal Analysis" sheetId="7" r:id="rId5"/>
    <sheet name="Goal Analysis.extra 1" sheetId="9" r:id="rId6"/>
    <sheet name="Goal Analysis.extra 2" sheetId="11" r:id="rId7"/>
    <sheet name="Goal Analysis.extra 3" sheetId="13" r:id="rId8"/>
    <sheet name="Statistical Analysis" sheetId="8" r:id="rId9"/>
  </sheets>
  <definedNames>
    <definedName name="_xlchart.v1.0" hidden="1">'Goal Analysis.extra 1'!$B$2:$B$13</definedName>
    <definedName name="_xlchart.v1.1" hidden="1">'Goal Analysis.extra 1'!$G$1</definedName>
    <definedName name="_xlchart.v1.2" hidden="1">'Goal Analysis.extra 1'!$G$2:$G$13</definedName>
    <definedName name="_xlchart.v1.3" hidden="1">'Goal Analysis.extra 1'!$B$2:$B$13</definedName>
    <definedName name="_xlchart.v1.4" hidden="1">'Goal Analysis.extra 1'!$I$1</definedName>
    <definedName name="_xlchart.v1.5" hidden="1">'Goal Analysis.extra 1'!$I$2:$I$13</definedName>
    <definedName name="_xlchart.v1.6" hidden="1">'Goal Analysis.extra 1'!$B$2:$B$13</definedName>
    <definedName name="_xlchart.v1.7" hidden="1">'Goal Analysis.extra 1'!$H$1</definedName>
    <definedName name="_xlchart.v1.8" hidden="1">'Goal Analysis.extra 1'!$H$2:$H$13</definedName>
  </definedNames>
  <calcPr calcId="191029"/>
  <pivotCaches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3" l="1"/>
  <c r="E6" i="13"/>
  <c r="E5" i="13"/>
  <c r="E4" i="13"/>
  <c r="E3" i="13"/>
  <c r="E2" i="13"/>
  <c r="D7" i="13"/>
  <c r="D6" i="13"/>
  <c r="D5" i="13"/>
  <c r="D4" i="13"/>
  <c r="D3" i="13"/>
  <c r="D2" i="13"/>
  <c r="C7" i="13"/>
  <c r="C6" i="13"/>
  <c r="C5" i="13"/>
  <c r="C4" i="13"/>
  <c r="C3" i="13"/>
  <c r="C2" i="13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E13" i="9"/>
  <c r="D13" i="9"/>
  <c r="C13" i="9"/>
  <c r="E12" i="9"/>
  <c r="D12" i="9"/>
  <c r="C12" i="9"/>
  <c r="E11" i="9"/>
  <c r="D11" i="9"/>
  <c r="C11" i="9"/>
  <c r="E10" i="9"/>
  <c r="D10" i="9"/>
  <c r="C10" i="9"/>
  <c r="E9" i="9"/>
  <c r="D9" i="9"/>
  <c r="C9" i="9"/>
  <c r="E8" i="9"/>
  <c r="D8" i="9"/>
  <c r="C8" i="9"/>
  <c r="E7" i="9"/>
  <c r="D7" i="9"/>
  <c r="C7" i="9"/>
  <c r="E6" i="9"/>
  <c r="D6" i="9"/>
  <c r="C6" i="9"/>
  <c r="E5" i="9"/>
  <c r="D5" i="9"/>
  <c r="C5" i="9"/>
  <c r="E4" i="9"/>
  <c r="D4" i="9"/>
  <c r="C4" i="9"/>
  <c r="E3" i="9"/>
  <c r="D3" i="9"/>
  <c r="C3" i="9"/>
  <c r="E2" i="9"/>
  <c r="D2" i="9"/>
  <c r="C2" i="9"/>
  <c r="F2" i="1"/>
  <c r="F2" i="13" l="1"/>
  <c r="F7" i="13"/>
  <c r="H7" i="13" s="1"/>
  <c r="F4" i="13"/>
  <c r="H4" i="13" s="1"/>
  <c r="F3" i="13"/>
  <c r="I3" i="13" s="1"/>
  <c r="H2" i="13"/>
  <c r="G2" i="13"/>
  <c r="I2" i="13"/>
  <c r="H3" i="13"/>
  <c r="I7" i="13"/>
  <c r="F6" i="13"/>
  <c r="G6" i="13" s="1"/>
  <c r="G3" i="13"/>
  <c r="G7" i="13"/>
  <c r="F5" i="13"/>
  <c r="H5" i="13" s="1"/>
  <c r="F2" i="9"/>
  <c r="I2" i="9" s="1"/>
  <c r="F10" i="9"/>
  <c r="H10" i="9" s="1"/>
  <c r="F7" i="9"/>
  <c r="F5" i="9"/>
  <c r="G5" i="9" s="1"/>
  <c r="G7" i="9"/>
  <c r="H7" i="9"/>
  <c r="I7" i="9"/>
  <c r="I10" i="9"/>
  <c r="G10" i="9"/>
  <c r="F12" i="9"/>
  <c r="G12" i="9" s="1"/>
  <c r="F9" i="9"/>
  <c r="H9" i="9" s="1"/>
  <c r="F4" i="9"/>
  <c r="I4" i="9" s="1"/>
  <c r="F11" i="9"/>
  <c r="G11" i="9" s="1"/>
  <c r="F6" i="9"/>
  <c r="G6" i="9" s="1"/>
  <c r="F3" i="9"/>
  <c r="I3" i="9" s="1"/>
  <c r="G2" i="9"/>
  <c r="F13" i="9"/>
  <c r="H13" i="9" s="1"/>
  <c r="F8" i="9"/>
  <c r="H8" i="9" s="1"/>
  <c r="E13" i="7"/>
  <c r="E12" i="7"/>
  <c r="E11" i="7"/>
  <c r="E10" i="7"/>
  <c r="E9" i="7"/>
  <c r="E8" i="7"/>
  <c r="E7" i="7"/>
  <c r="E6" i="7"/>
  <c r="E5" i="7"/>
  <c r="E4" i="7"/>
  <c r="E2" i="7"/>
  <c r="E3" i="7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1001" i="1" a="1"/>
  <c r="T1001" i="1" s="1"/>
  <c r="T1000" i="1" a="1"/>
  <c r="T1000" i="1" s="1"/>
  <c r="T999" i="1" a="1"/>
  <c r="T999" i="1" s="1"/>
  <c r="T998" i="1" a="1"/>
  <c r="T998" i="1" s="1"/>
  <c r="T997" i="1" a="1"/>
  <c r="T997" i="1" s="1"/>
  <c r="T996" i="1" a="1"/>
  <c r="T996" i="1" s="1"/>
  <c r="T995" i="1" a="1"/>
  <c r="T995" i="1" s="1"/>
  <c r="T994" i="1" a="1"/>
  <c r="T994" i="1" s="1"/>
  <c r="T993" i="1" a="1"/>
  <c r="T993" i="1" s="1"/>
  <c r="T992" i="1" a="1"/>
  <c r="T992" i="1" s="1"/>
  <c r="T991" i="1" a="1"/>
  <c r="T991" i="1" s="1"/>
  <c r="T990" i="1" a="1"/>
  <c r="T990" i="1" s="1"/>
  <c r="T989" i="1" a="1"/>
  <c r="T989" i="1" s="1"/>
  <c r="T988" i="1" a="1"/>
  <c r="T988" i="1" s="1"/>
  <c r="T987" i="1" a="1"/>
  <c r="T987" i="1" s="1"/>
  <c r="T986" i="1" a="1"/>
  <c r="T986" i="1" s="1"/>
  <c r="T985" i="1" a="1"/>
  <c r="T985" i="1" s="1"/>
  <c r="T984" i="1" a="1"/>
  <c r="T984" i="1" s="1"/>
  <c r="T983" i="1" a="1"/>
  <c r="T983" i="1" s="1"/>
  <c r="T982" i="1" a="1"/>
  <c r="T982" i="1" s="1"/>
  <c r="T981" i="1" a="1"/>
  <c r="T981" i="1" s="1"/>
  <c r="T980" i="1" a="1"/>
  <c r="T980" i="1" s="1"/>
  <c r="T979" i="1" a="1"/>
  <c r="T979" i="1" s="1"/>
  <c r="T978" i="1" a="1"/>
  <c r="T978" i="1" s="1"/>
  <c r="T977" i="1" a="1"/>
  <c r="T977" i="1" s="1"/>
  <c r="T976" i="1" a="1"/>
  <c r="T976" i="1" s="1"/>
  <c r="T975" i="1" a="1"/>
  <c r="T975" i="1" s="1"/>
  <c r="T974" i="1" a="1"/>
  <c r="T974" i="1" s="1"/>
  <c r="T973" i="1" a="1"/>
  <c r="T973" i="1" s="1"/>
  <c r="T972" i="1" a="1"/>
  <c r="T972" i="1" s="1"/>
  <c r="T971" i="1" a="1"/>
  <c r="T971" i="1" s="1"/>
  <c r="T970" i="1" a="1"/>
  <c r="T970" i="1" s="1"/>
  <c r="T969" i="1" a="1"/>
  <c r="T969" i="1" s="1"/>
  <c r="T968" i="1" a="1"/>
  <c r="T968" i="1" s="1"/>
  <c r="T967" i="1" a="1"/>
  <c r="T967" i="1" s="1"/>
  <c r="T966" i="1" a="1"/>
  <c r="T966" i="1" s="1"/>
  <c r="T965" i="1" a="1"/>
  <c r="T965" i="1" s="1"/>
  <c r="T964" i="1" a="1"/>
  <c r="T964" i="1" s="1"/>
  <c r="T963" i="1" a="1"/>
  <c r="T963" i="1" s="1"/>
  <c r="T962" i="1" a="1"/>
  <c r="T962" i="1" s="1"/>
  <c r="T961" i="1" a="1"/>
  <c r="T961" i="1" s="1"/>
  <c r="T960" i="1" a="1"/>
  <c r="T960" i="1" s="1"/>
  <c r="T959" i="1" a="1"/>
  <c r="T959" i="1" s="1"/>
  <c r="T958" i="1" a="1"/>
  <c r="T958" i="1" s="1"/>
  <c r="T957" i="1" a="1"/>
  <c r="T957" i="1" s="1"/>
  <c r="T956" i="1" a="1"/>
  <c r="T956" i="1" s="1"/>
  <c r="T955" i="1" a="1"/>
  <c r="T955" i="1" s="1"/>
  <c r="T954" i="1" a="1"/>
  <c r="T954" i="1" s="1"/>
  <c r="T953" i="1" a="1"/>
  <c r="T953" i="1" s="1"/>
  <c r="T952" i="1" a="1"/>
  <c r="T952" i="1" s="1"/>
  <c r="T951" i="1" a="1"/>
  <c r="T951" i="1" s="1"/>
  <c r="T950" i="1" a="1"/>
  <c r="T950" i="1" s="1"/>
  <c r="T949" i="1" a="1"/>
  <c r="T949" i="1" s="1"/>
  <c r="T948" i="1" a="1"/>
  <c r="T948" i="1" s="1"/>
  <c r="T947" i="1" a="1"/>
  <c r="T947" i="1" s="1"/>
  <c r="T946" i="1" a="1"/>
  <c r="T946" i="1" s="1"/>
  <c r="T945" i="1" a="1"/>
  <c r="T945" i="1" s="1"/>
  <c r="T944" i="1" a="1"/>
  <c r="T944" i="1" s="1"/>
  <c r="T943" i="1" a="1"/>
  <c r="T943" i="1" s="1"/>
  <c r="T942" i="1" a="1"/>
  <c r="T942" i="1" s="1"/>
  <c r="T941" i="1" a="1"/>
  <c r="T941" i="1" s="1"/>
  <c r="T940" i="1" a="1"/>
  <c r="T940" i="1" s="1"/>
  <c r="T939" i="1" a="1"/>
  <c r="T939" i="1" s="1"/>
  <c r="T938" i="1" a="1"/>
  <c r="T938" i="1" s="1"/>
  <c r="T937" i="1" a="1"/>
  <c r="T937" i="1" s="1"/>
  <c r="T936" i="1" a="1"/>
  <c r="T936" i="1" s="1"/>
  <c r="T935" i="1" a="1"/>
  <c r="T935" i="1" s="1"/>
  <c r="T934" i="1" a="1"/>
  <c r="T934" i="1" s="1"/>
  <c r="T933" i="1" a="1"/>
  <c r="T933" i="1" s="1"/>
  <c r="T932" i="1" a="1"/>
  <c r="T932" i="1" s="1"/>
  <c r="T931" i="1" a="1"/>
  <c r="T931" i="1" s="1"/>
  <c r="T930" i="1" a="1"/>
  <c r="T930" i="1" s="1"/>
  <c r="T929" i="1" a="1"/>
  <c r="T929" i="1" s="1"/>
  <c r="T928" i="1" a="1"/>
  <c r="T928" i="1" s="1"/>
  <c r="T927" i="1" a="1"/>
  <c r="T927" i="1" s="1"/>
  <c r="T926" i="1" a="1"/>
  <c r="T926" i="1" s="1"/>
  <c r="T925" i="1" a="1"/>
  <c r="T925" i="1" s="1"/>
  <c r="T924" i="1" a="1"/>
  <c r="T924" i="1" s="1"/>
  <c r="T923" i="1" a="1"/>
  <c r="T923" i="1" s="1"/>
  <c r="T922" i="1" a="1"/>
  <c r="T922" i="1" s="1"/>
  <c r="T921" i="1" a="1"/>
  <c r="T921" i="1" s="1"/>
  <c r="T920" i="1" a="1"/>
  <c r="T920" i="1" s="1"/>
  <c r="T919" i="1" a="1"/>
  <c r="T919" i="1" s="1"/>
  <c r="T918" i="1" a="1"/>
  <c r="T918" i="1" s="1"/>
  <c r="T917" i="1" a="1"/>
  <c r="T917" i="1" s="1"/>
  <c r="T916" i="1" a="1"/>
  <c r="T916" i="1" s="1"/>
  <c r="T915" i="1" a="1"/>
  <c r="T915" i="1" s="1"/>
  <c r="T914" i="1" a="1"/>
  <c r="T914" i="1" s="1"/>
  <c r="T913" i="1" a="1"/>
  <c r="T913" i="1" s="1"/>
  <c r="T912" i="1" a="1"/>
  <c r="T912" i="1" s="1"/>
  <c r="T911" i="1" a="1"/>
  <c r="T911" i="1" s="1"/>
  <c r="T910" i="1" a="1"/>
  <c r="T910" i="1" s="1"/>
  <c r="T909" i="1" a="1"/>
  <c r="T909" i="1" s="1"/>
  <c r="T908" i="1" a="1"/>
  <c r="T908" i="1" s="1"/>
  <c r="T907" i="1" a="1"/>
  <c r="T907" i="1" s="1"/>
  <c r="T906" i="1" a="1"/>
  <c r="T906" i="1" s="1"/>
  <c r="T905" i="1" a="1"/>
  <c r="T905" i="1" s="1"/>
  <c r="T904" i="1" a="1"/>
  <c r="T904" i="1" s="1"/>
  <c r="T903" i="1" a="1"/>
  <c r="T903" i="1" s="1"/>
  <c r="T902" i="1" a="1"/>
  <c r="T902" i="1" s="1"/>
  <c r="T901" i="1" a="1"/>
  <c r="T901" i="1" s="1"/>
  <c r="T900" i="1" a="1"/>
  <c r="T900" i="1" s="1"/>
  <c r="T899" i="1" a="1"/>
  <c r="T899" i="1" s="1"/>
  <c r="T898" i="1" a="1"/>
  <c r="T898" i="1" s="1"/>
  <c r="T897" i="1" a="1"/>
  <c r="T897" i="1" s="1"/>
  <c r="T896" i="1" a="1"/>
  <c r="T896" i="1" s="1"/>
  <c r="T895" i="1" a="1"/>
  <c r="T895" i="1" s="1"/>
  <c r="T894" i="1" a="1"/>
  <c r="T894" i="1" s="1"/>
  <c r="T893" i="1" a="1"/>
  <c r="T893" i="1" s="1"/>
  <c r="T892" i="1" a="1"/>
  <c r="T892" i="1" s="1"/>
  <c r="T891" i="1" a="1"/>
  <c r="T891" i="1" s="1"/>
  <c r="T890" i="1" a="1"/>
  <c r="T890" i="1" s="1"/>
  <c r="T889" i="1" a="1"/>
  <c r="T889" i="1" s="1"/>
  <c r="T888" i="1" a="1"/>
  <c r="T888" i="1" s="1"/>
  <c r="T887" i="1" a="1"/>
  <c r="T887" i="1" s="1"/>
  <c r="T886" i="1" a="1"/>
  <c r="T886" i="1" s="1"/>
  <c r="T885" i="1" a="1"/>
  <c r="T885" i="1" s="1"/>
  <c r="T884" i="1" a="1"/>
  <c r="T884" i="1" s="1"/>
  <c r="T883" i="1" a="1"/>
  <c r="T883" i="1" s="1"/>
  <c r="T882" i="1" a="1"/>
  <c r="T882" i="1" s="1"/>
  <c r="T881" i="1" a="1"/>
  <c r="T881" i="1" s="1"/>
  <c r="T880" i="1" a="1"/>
  <c r="T880" i="1" s="1"/>
  <c r="T879" i="1" a="1"/>
  <c r="T879" i="1" s="1"/>
  <c r="T878" i="1" a="1"/>
  <c r="T878" i="1" s="1"/>
  <c r="T877" i="1" a="1"/>
  <c r="T877" i="1" s="1"/>
  <c r="T876" i="1" a="1"/>
  <c r="T876" i="1" s="1"/>
  <c r="T875" i="1" a="1"/>
  <c r="T875" i="1" s="1"/>
  <c r="T874" i="1" a="1"/>
  <c r="T874" i="1" s="1"/>
  <c r="T873" i="1" a="1"/>
  <c r="T873" i="1" s="1"/>
  <c r="T872" i="1" a="1"/>
  <c r="T872" i="1" s="1"/>
  <c r="T871" i="1" a="1"/>
  <c r="T871" i="1" s="1"/>
  <c r="T870" i="1" a="1"/>
  <c r="T870" i="1" s="1"/>
  <c r="T869" i="1" a="1"/>
  <c r="T869" i="1" s="1"/>
  <c r="T868" i="1" a="1"/>
  <c r="T868" i="1" s="1"/>
  <c r="T867" i="1" a="1"/>
  <c r="T867" i="1" s="1"/>
  <c r="T866" i="1" a="1"/>
  <c r="T866" i="1" s="1"/>
  <c r="T865" i="1" a="1"/>
  <c r="T865" i="1" s="1"/>
  <c r="T864" i="1" a="1"/>
  <c r="T864" i="1" s="1"/>
  <c r="T863" i="1" a="1"/>
  <c r="T863" i="1" s="1"/>
  <c r="T862" i="1" a="1"/>
  <c r="T862" i="1" s="1"/>
  <c r="T861" i="1" a="1"/>
  <c r="T861" i="1" s="1"/>
  <c r="T860" i="1" a="1"/>
  <c r="T860" i="1" s="1"/>
  <c r="T859" i="1" a="1"/>
  <c r="T859" i="1" s="1"/>
  <c r="T858" i="1" a="1"/>
  <c r="T858" i="1" s="1"/>
  <c r="T857" i="1" a="1"/>
  <c r="T857" i="1" s="1"/>
  <c r="T856" i="1" a="1"/>
  <c r="T856" i="1" s="1"/>
  <c r="T855" i="1" a="1"/>
  <c r="T855" i="1" s="1"/>
  <c r="T854" i="1" a="1"/>
  <c r="T854" i="1" s="1"/>
  <c r="T853" i="1" a="1"/>
  <c r="T853" i="1" s="1"/>
  <c r="T852" i="1" a="1"/>
  <c r="T852" i="1" s="1"/>
  <c r="T851" i="1" a="1"/>
  <c r="T851" i="1" s="1"/>
  <c r="T850" i="1" a="1"/>
  <c r="T850" i="1" s="1"/>
  <c r="T849" i="1" a="1"/>
  <c r="T849" i="1" s="1"/>
  <c r="T848" i="1" a="1"/>
  <c r="T848" i="1" s="1"/>
  <c r="T847" i="1" a="1"/>
  <c r="T847" i="1" s="1"/>
  <c r="T846" i="1" a="1"/>
  <c r="T846" i="1" s="1"/>
  <c r="T845" i="1" a="1"/>
  <c r="T845" i="1" s="1"/>
  <c r="T844" i="1" a="1"/>
  <c r="T844" i="1" s="1"/>
  <c r="T843" i="1" a="1"/>
  <c r="T843" i="1" s="1"/>
  <c r="T842" i="1" a="1"/>
  <c r="T842" i="1" s="1"/>
  <c r="T841" i="1" a="1"/>
  <c r="T841" i="1" s="1"/>
  <c r="T840" i="1" a="1"/>
  <c r="T840" i="1" s="1"/>
  <c r="T839" i="1" a="1"/>
  <c r="T839" i="1" s="1"/>
  <c r="T838" i="1" a="1"/>
  <c r="T838" i="1" s="1"/>
  <c r="T837" i="1" a="1"/>
  <c r="T837" i="1" s="1"/>
  <c r="T836" i="1" a="1"/>
  <c r="T836" i="1" s="1"/>
  <c r="T835" i="1" a="1"/>
  <c r="T835" i="1" s="1"/>
  <c r="T834" i="1" a="1"/>
  <c r="T834" i="1" s="1"/>
  <c r="T833" i="1" a="1"/>
  <c r="T833" i="1" s="1"/>
  <c r="T832" i="1" a="1"/>
  <c r="T832" i="1" s="1"/>
  <c r="T831" i="1" a="1"/>
  <c r="T831" i="1" s="1"/>
  <c r="T830" i="1" a="1"/>
  <c r="T830" i="1" s="1"/>
  <c r="T829" i="1" a="1"/>
  <c r="T829" i="1" s="1"/>
  <c r="T828" i="1" a="1"/>
  <c r="T828" i="1" s="1"/>
  <c r="T827" i="1" a="1"/>
  <c r="T827" i="1" s="1"/>
  <c r="T826" i="1" a="1"/>
  <c r="T826" i="1" s="1"/>
  <c r="T825" i="1" a="1"/>
  <c r="T825" i="1" s="1"/>
  <c r="T824" i="1" a="1"/>
  <c r="T824" i="1" s="1"/>
  <c r="T823" i="1" a="1"/>
  <c r="T823" i="1" s="1"/>
  <c r="T822" i="1" a="1"/>
  <c r="T822" i="1" s="1"/>
  <c r="T821" i="1" a="1"/>
  <c r="T821" i="1" s="1"/>
  <c r="T820" i="1" a="1"/>
  <c r="T820" i="1" s="1"/>
  <c r="T819" i="1" a="1"/>
  <c r="T819" i="1" s="1"/>
  <c r="T818" i="1" a="1"/>
  <c r="T818" i="1" s="1"/>
  <c r="T817" i="1" a="1"/>
  <c r="T817" i="1" s="1"/>
  <c r="T816" i="1" a="1"/>
  <c r="T816" i="1" s="1"/>
  <c r="T815" i="1" a="1"/>
  <c r="T815" i="1" s="1"/>
  <c r="T814" i="1" a="1"/>
  <c r="T814" i="1" s="1"/>
  <c r="T813" i="1" a="1"/>
  <c r="T813" i="1" s="1"/>
  <c r="T812" i="1" a="1"/>
  <c r="T812" i="1" s="1"/>
  <c r="T811" i="1" a="1"/>
  <c r="T811" i="1" s="1"/>
  <c r="T810" i="1" a="1"/>
  <c r="T810" i="1" s="1"/>
  <c r="T809" i="1" a="1"/>
  <c r="T809" i="1" s="1"/>
  <c r="T808" i="1" a="1"/>
  <c r="T808" i="1" s="1"/>
  <c r="T807" i="1" a="1"/>
  <c r="T807" i="1" s="1"/>
  <c r="T806" i="1" a="1"/>
  <c r="T806" i="1" s="1"/>
  <c r="T805" i="1" a="1"/>
  <c r="T805" i="1" s="1"/>
  <c r="T804" i="1" a="1"/>
  <c r="T804" i="1" s="1"/>
  <c r="T803" i="1" a="1"/>
  <c r="T803" i="1" s="1"/>
  <c r="T802" i="1" a="1"/>
  <c r="T802" i="1" s="1"/>
  <c r="T801" i="1" a="1"/>
  <c r="T801" i="1" s="1"/>
  <c r="T800" i="1" a="1"/>
  <c r="T800" i="1" s="1"/>
  <c r="T799" i="1" a="1"/>
  <c r="T799" i="1" s="1"/>
  <c r="T798" i="1" a="1"/>
  <c r="T798" i="1" s="1"/>
  <c r="T797" i="1" a="1"/>
  <c r="T797" i="1" s="1"/>
  <c r="T796" i="1" a="1"/>
  <c r="T796" i="1" s="1"/>
  <c r="T795" i="1" a="1"/>
  <c r="T795" i="1" s="1"/>
  <c r="T794" i="1" a="1"/>
  <c r="T794" i="1" s="1"/>
  <c r="T793" i="1" a="1"/>
  <c r="T793" i="1" s="1"/>
  <c r="T792" i="1" a="1"/>
  <c r="T792" i="1" s="1"/>
  <c r="T791" i="1" a="1"/>
  <c r="T791" i="1" s="1"/>
  <c r="T790" i="1" a="1"/>
  <c r="T790" i="1" s="1"/>
  <c r="T789" i="1" a="1"/>
  <c r="T789" i="1" s="1"/>
  <c r="T788" i="1" a="1"/>
  <c r="T788" i="1" s="1"/>
  <c r="T787" i="1" a="1"/>
  <c r="T787" i="1" s="1"/>
  <c r="T786" i="1" a="1"/>
  <c r="T786" i="1" s="1"/>
  <c r="T785" i="1" a="1"/>
  <c r="T785" i="1" s="1"/>
  <c r="T784" i="1" a="1"/>
  <c r="T784" i="1" s="1"/>
  <c r="T783" i="1" a="1"/>
  <c r="T783" i="1" s="1"/>
  <c r="T782" i="1" a="1"/>
  <c r="T782" i="1" s="1"/>
  <c r="T781" i="1" a="1"/>
  <c r="T781" i="1" s="1"/>
  <c r="T780" i="1" a="1"/>
  <c r="T780" i="1" s="1"/>
  <c r="T779" i="1" a="1"/>
  <c r="T779" i="1" s="1"/>
  <c r="T778" i="1" a="1"/>
  <c r="T778" i="1" s="1"/>
  <c r="T777" i="1" a="1"/>
  <c r="T777" i="1" s="1"/>
  <c r="T776" i="1" a="1"/>
  <c r="T776" i="1" s="1"/>
  <c r="T775" i="1" a="1"/>
  <c r="T775" i="1" s="1"/>
  <c r="T774" i="1" a="1"/>
  <c r="T774" i="1" s="1"/>
  <c r="T773" i="1" a="1"/>
  <c r="T773" i="1" s="1"/>
  <c r="T772" i="1" a="1"/>
  <c r="T772" i="1" s="1"/>
  <c r="T771" i="1" a="1"/>
  <c r="T771" i="1" s="1"/>
  <c r="T770" i="1" a="1"/>
  <c r="T770" i="1" s="1"/>
  <c r="T769" i="1" a="1"/>
  <c r="T769" i="1" s="1"/>
  <c r="T768" i="1" a="1"/>
  <c r="T768" i="1" s="1"/>
  <c r="T767" i="1" a="1"/>
  <c r="T767" i="1" s="1"/>
  <c r="T766" i="1" a="1"/>
  <c r="T766" i="1" s="1"/>
  <c r="T765" i="1" a="1"/>
  <c r="T765" i="1" s="1"/>
  <c r="T764" i="1" a="1"/>
  <c r="T764" i="1" s="1"/>
  <c r="T763" i="1" a="1"/>
  <c r="T763" i="1" s="1"/>
  <c r="T762" i="1" a="1"/>
  <c r="T762" i="1" s="1"/>
  <c r="T761" i="1" a="1"/>
  <c r="T761" i="1" s="1"/>
  <c r="T760" i="1" a="1"/>
  <c r="T760" i="1" s="1"/>
  <c r="T759" i="1" a="1"/>
  <c r="T759" i="1" s="1"/>
  <c r="T758" i="1" a="1"/>
  <c r="T758" i="1" s="1"/>
  <c r="T757" i="1" a="1"/>
  <c r="T757" i="1" s="1"/>
  <c r="T756" i="1" a="1"/>
  <c r="T756" i="1" s="1"/>
  <c r="T755" i="1" a="1"/>
  <c r="T755" i="1" s="1"/>
  <c r="T754" i="1" a="1"/>
  <c r="T754" i="1" s="1"/>
  <c r="T753" i="1" a="1"/>
  <c r="T753" i="1" s="1"/>
  <c r="T752" i="1" a="1"/>
  <c r="T752" i="1" s="1"/>
  <c r="T751" i="1" a="1"/>
  <c r="T751" i="1" s="1"/>
  <c r="T750" i="1" a="1"/>
  <c r="T750" i="1" s="1"/>
  <c r="T749" i="1" a="1"/>
  <c r="T749" i="1" s="1"/>
  <c r="T748" i="1" a="1"/>
  <c r="T748" i="1" s="1"/>
  <c r="T747" i="1" a="1"/>
  <c r="T747" i="1" s="1"/>
  <c r="T746" i="1" a="1"/>
  <c r="T746" i="1" s="1"/>
  <c r="T745" i="1" a="1"/>
  <c r="T745" i="1" s="1"/>
  <c r="T744" i="1" a="1"/>
  <c r="T744" i="1" s="1"/>
  <c r="T743" i="1" a="1"/>
  <c r="T743" i="1" s="1"/>
  <c r="T742" i="1" a="1"/>
  <c r="T742" i="1" s="1"/>
  <c r="T741" i="1" a="1"/>
  <c r="T741" i="1" s="1"/>
  <c r="T740" i="1" a="1"/>
  <c r="T740" i="1" s="1"/>
  <c r="T739" i="1" a="1"/>
  <c r="T739" i="1" s="1"/>
  <c r="T738" i="1" a="1"/>
  <c r="T738" i="1" s="1"/>
  <c r="T737" i="1" a="1"/>
  <c r="T737" i="1" s="1"/>
  <c r="T736" i="1" a="1"/>
  <c r="T736" i="1" s="1"/>
  <c r="T735" i="1" a="1"/>
  <c r="T735" i="1" s="1"/>
  <c r="T734" i="1" a="1"/>
  <c r="T734" i="1" s="1"/>
  <c r="T733" i="1" a="1"/>
  <c r="T733" i="1" s="1"/>
  <c r="T732" i="1" a="1"/>
  <c r="T732" i="1" s="1"/>
  <c r="T731" i="1" a="1"/>
  <c r="T731" i="1" s="1"/>
  <c r="T730" i="1" a="1"/>
  <c r="T730" i="1" s="1"/>
  <c r="T729" i="1" a="1"/>
  <c r="T729" i="1" s="1"/>
  <c r="T728" i="1" a="1"/>
  <c r="T728" i="1" s="1"/>
  <c r="T727" i="1" a="1"/>
  <c r="T727" i="1" s="1"/>
  <c r="T726" i="1" a="1"/>
  <c r="T726" i="1" s="1"/>
  <c r="T725" i="1" a="1"/>
  <c r="T725" i="1" s="1"/>
  <c r="T724" i="1" a="1"/>
  <c r="T724" i="1" s="1"/>
  <c r="T723" i="1" a="1"/>
  <c r="T723" i="1" s="1"/>
  <c r="T722" i="1" a="1"/>
  <c r="T722" i="1" s="1"/>
  <c r="T721" i="1" a="1"/>
  <c r="T721" i="1" s="1"/>
  <c r="T720" i="1" a="1"/>
  <c r="T720" i="1" s="1"/>
  <c r="T719" i="1" a="1"/>
  <c r="T719" i="1" s="1"/>
  <c r="T718" i="1" a="1"/>
  <c r="T718" i="1" s="1"/>
  <c r="T717" i="1" a="1"/>
  <c r="T717" i="1" s="1"/>
  <c r="T716" i="1" a="1"/>
  <c r="T716" i="1" s="1"/>
  <c r="T715" i="1" a="1"/>
  <c r="T715" i="1" s="1"/>
  <c r="T714" i="1" a="1"/>
  <c r="T714" i="1" s="1"/>
  <c r="T713" i="1" a="1"/>
  <c r="T713" i="1" s="1"/>
  <c r="T712" i="1" a="1"/>
  <c r="T712" i="1" s="1"/>
  <c r="T711" i="1" a="1"/>
  <c r="T711" i="1" s="1"/>
  <c r="T710" i="1" a="1"/>
  <c r="T710" i="1" s="1"/>
  <c r="T709" i="1" a="1"/>
  <c r="T709" i="1" s="1"/>
  <c r="T708" i="1" a="1"/>
  <c r="T708" i="1" s="1"/>
  <c r="T707" i="1" a="1"/>
  <c r="T707" i="1" s="1"/>
  <c r="T706" i="1" a="1"/>
  <c r="T706" i="1" s="1"/>
  <c r="T705" i="1" a="1"/>
  <c r="T705" i="1" s="1"/>
  <c r="T704" i="1" a="1"/>
  <c r="T704" i="1" s="1"/>
  <c r="T703" i="1" a="1"/>
  <c r="T703" i="1" s="1"/>
  <c r="T702" i="1" a="1"/>
  <c r="T702" i="1" s="1"/>
  <c r="T701" i="1" a="1"/>
  <c r="T701" i="1" s="1"/>
  <c r="T700" i="1" a="1"/>
  <c r="T700" i="1" s="1"/>
  <c r="T699" i="1" a="1"/>
  <c r="T699" i="1" s="1"/>
  <c r="T698" i="1" a="1"/>
  <c r="T698" i="1" s="1"/>
  <c r="T697" i="1" a="1"/>
  <c r="T697" i="1" s="1"/>
  <c r="T696" i="1" a="1"/>
  <c r="T696" i="1" s="1"/>
  <c r="T695" i="1" a="1"/>
  <c r="T695" i="1" s="1"/>
  <c r="T694" i="1" a="1"/>
  <c r="T694" i="1" s="1"/>
  <c r="T693" i="1" a="1"/>
  <c r="T693" i="1" s="1"/>
  <c r="T692" i="1" a="1"/>
  <c r="T692" i="1" s="1"/>
  <c r="T691" i="1" a="1"/>
  <c r="T691" i="1" s="1"/>
  <c r="T690" i="1" a="1"/>
  <c r="T690" i="1" s="1"/>
  <c r="T689" i="1" a="1"/>
  <c r="T689" i="1" s="1"/>
  <c r="T688" i="1" a="1"/>
  <c r="T688" i="1" s="1"/>
  <c r="T687" i="1" a="1"/>
  <c r="T687" i="1" s="1"/>
  <c r="T686" i="1" a="1"/>
  <c r="T686" i="1" s="1"/>
  <c r="T685" i="1" a="1"/>
  <c r="T685" i="1" s="1"/>
  <c r="T684" i="1" a="1"/>
  <c r="T684" i="1" s="1"/>
  <c r="T683" i="1" a="1"/>
  <c r="T683" i="1" s="1"/>
  <c r="T682" i="1" a="1"/>
  <c r="T682" i="1" s="1"/>
  <c r="T681" i="1" a="1"/>
  <c r="T681" i="1" s="1"/>
  <c r="T680" i="1" a="1"/>
  <c r="T680" i="1" s="1"/>
  <c r="T679" i="1" a="1"/>
  <c r="T679" i="1" s="1"/>
  <c r="T678" i="1" a="1"/>
  <c r="T678" i="1" s="1"/>
  <c r="T677" i="1" a="1"/>
  <c r="T677" i="1" s="1"/>
  <c r="T676" i="1" a="1"/>
  <c r="T676" i="1" s="1"/>
  <c r="T675" i="1" a="1"/>
  <c r="T675" i="1" s="1"/>
  <c r="T674" i="1" a="1"/>
  <c r="T674" i="1" s="1"/>
  <c r="T673" i="1" a="1"/>
  <c r="T673" i="1" s="1"/>
  <c r="T672" i="1" a="1"/>
  <c r="T672" i="1" s="1"/>
  <c r="T671" i="1" a="1"/>
  <c r="T671" i="1" s="1"/>
  <c r="T670" i="1" a="1"/>
  <c r="T670" i="1" s="1"/>
  <c r="T669" i="1" a="1"/>
  <c r="T669" i="1" s="1"/>
  <c r="T668" i="1" a="1"/>
  <c r="T668" i="1" s="1"/>
  <c r="T667" i="1" a="1"/>
  <c r="T667" i="1" s="1"/>
  <c r="T666" i="1" a="1"/>
  <c r="T666" i="1" s="1"/>
  <c r="T665" i="1" a="1"/>
  <c r="T665" i="1" s="1"/>
  <c r="T664" i="1" a="1"/>
  <c r="T664" i="1" s="1"/>
  <c r="T663" i="1" a="1"/>
  <c r="T663" i="1" s="1"/>
  <c r="T662" i="1" a="1"/>
  <c r="T662" i="1" s="1"/>
  <c r="T661" i="1" a="1"/>
  <c r="T661" i="1" s="1"/>
  <c r="T660" i="1" a="1"/>
  <c r="T660" i="1" s="1"/>
  <c r="T659" i="1" a="1"/>
  <c r="T659" i="1" s="1"/>
  <c r="T658" i="1" a="1"/>
  <c r="T658" i="1" s="1"/>
  <c r="T657" i="1" a="1"/>
  <c r="T657" i="1" s="1"/>
  <c r="T656" i="1" a="1"/>
  <c r="T656" i="1" s="1"/>
  <c r="T655" i="1" a="1"/>
  <c r="T655" i="1" s="1"/>
  <c r="T654" i="1" a="1"/>
  <c r="T654" i="1" s="1"/>
  <c r="T653" i="1" a="1"/>
  <c r="T653" i="1" s="1"/>
  <c r="T652" i="1" a="1"/>
  <c r="T652" i="1" s="1"/>
  <c r="T651" i="1" a="1"/>
  <c r="T651" i="1" s="1"/>
  <c r="T650" i="1" a="1"/>
  <c r="T650" i="1" s="1"/>
  <c r="T649" i="1" a="1"/>
  <c r="T649" i="1" s="1"/>
  <c r="T648" i="1" a="1"/>
  <c r="T648" i="1" s="1"/>
  <c r="T647" i="1" a="1"/>
  <c r="T647" i="1" s="1"/>
  <c r="T646" i="1" a="1"/>
  <c r="T646" i="1" s="1"/>
  <c r="T645" i="1" a="1"/>
  <c r="T645" i="1" s="1"/>
  <c r="T644" i="1" a="1"/>
  <c r="T644" i="1" s="1"/>
  <c r="T643" i="1" a="1"/>
  <c r="T643" i="1" s="1"/>
  <c r="T642" i="1" a="1"/>
  <c r="T642" i="1" s="1"/>
  <c r="T641" i="1" a="1"/>
  <c r="T641" i="1" s="1"/>
  <c r="T640" i="1" a="1"/>
  <c r="T640" i="1" s="1"/>
  <c r="T639" i="1" a="1"/>
  <c r="T639" i="1" s="1"/>
  <c r="T638" i="1" a="1"/>
  <c r="T638" i="1" s="1"/>
  <c r="T637" i="1" a="1"/>
  <c r="T637" i="1" s="1"/>
  <c r="T636" i="1" a="1"/>
  <c r="T636" i="1" s="1"/>
  <c r="T635" i="1" a="1"/>
  <c r="T635" i="1" s="1"/>
  <c r="T634" i="1" a="1"/>
  <c r="T634" i="1" s="1"/>
  <c r="T633" i="1" a="1"/>
  <c r="T633" i="1" s="1"/>
  <c r="T632" i="1" a="1"/>
  <c r="T632" i="1" s="1"/>
  <c r="T631" i="1" a="1"/>
  <c r="T631" i="1" s="1"/>
  <c r="T630" i="1" a="1"/>
  <c r="T630" i="1" s="1"/>
  <c r="T629" i="1" a="1"/>
  <c r="T629" i="1" s="1"/>
  <c r="T628" i="1" a="1"/>
  <c r="T628" i="1" s="1"/>
  <c r="T627" i="1" a="1"/>
  <c r="T627" i="1" s="1"/>
  <c r="T626" i="1" a="1"/>
  <c r="T626" i="1" s="1"/>
  <c r="T625" i="1" a="1"/>
  <c r="T625" i="1" s="1"/>
  <c r="T624" i="1" a="1"/>
  <c r="T624" i="1" s="1"/>
  <c r="T623" i="1" a="1"/>
  <c r="T623" i="1" s="1"/>
  <c r="T622" i="1" a="1"/>
  <c r="T622" i="1" s="1"/>
  <c r="T621" i="1" a="1"/>
  <c r="T621" i="1" s="1"/>
  <c r="T620" i="1" a="1"/>
  <c r="T620" i="1" s="1"/>
  <c r="T619" i="1" a="1"/>
  <c r="T619" i="1" s="1"/>
  <c r="T618" i="1" a="1"/>
  <c r="T618" i="1" s="1"/>
  <c r="T617" i="1" a="1"/>
  <c r="T617" i="1" s="1"/>
  <c r="T616" i="1" a="1"/>
  <c r="T616" i="1" s="1"/>
  <c r="T615" i="1" a="1"/>
  <c r="T615" i="1" s="1"/>
  <c r="T614" i="1" a="1"/>
  <c r="T614" i="1" s="1"/>
  <c r="T613" i="1" a="1"/>
  <c r="T613" i="1" s="1"/>
  <c r="T612" i="1" a="1"/>
  <c r="T612" i="1" s="1"/>
  <c r="T611" i="1" a="1"/>
  <c r="T611" i="1" s="1"/>
  <c r="T610" i="1" a="1"/>
  <c r="T610" i="1" s="1"/>
  <c r="T609" i="1" a="1"/>
  <c r="T609" i="1" s="1"/>
  <c r="T608" i="1" a="1"/>
  <c r="T608" i="1" s="1"/>
  <c r="T607" i="1" a="1"/>
  <c r="T607" i="1" s="1"/>
  <c r="T606" i="1" a="1"/>
  <c r="T606" i="1" s="1"/>
  <c r="T605" i="1" a="1"/>
  <c r="T605" i="1" s="1"/>
  <c r="T604" i="1" a="1"/>
  <c r="T604" i="1" s="1"/>
  <c r="T603" i="1" a="1"/>
  <c r="T603" i="1" s="1"/>
  <c r="T602" i="1" a="1"/>
  <c r="T602" i="1" s="1"/>
  <c r="T601" i="1" a="1"/>
  <c r="T601" i="1" s="1"/>
  <c r="T600" i="1" a="1"/>
  <c r="T600" i="1" s="1"/>
  <c r="T599" i="1" a="1"/>
  <c r="T599" i="1" s="1"/>
  <c r="T598" i="1" a="1"/>
  <c r="T598" i="1" s="1"/>
  <c r="T597" i="1" a="1"/>
  <c r="T597" i="1" s="1"/>
  <c r="T596" i="1" a="1"/>
  <c r="T596" i="1" s="1"/>
  <c r="T595" i="1" a="1"/>
  <c r="T595" i="1" s="1"/>
  <c r="T594" i="1" a="1"/>
  <c r="T594" i="1" s="1"/>
  <c r="T593" i="1" a="1"/>
  <c r="T593" i="1" s="1"/>
  <c r="T592" i="1" a="1"/>
  <c r="T592" i="1" s="1"/>
  <c r="T591" i="1" a="1"/>
  <c r="T591" i="1" s="1"/>
  <c r="T590" i="1" a="1"/>
  <c r="T590" i="1" s="1"/>
  <c r="T589" i="1" a="1"/>
  <c r="T589" i="1" s="1"/>
  <c r="T588" i="1" a="1"/>
  <c r="T588" i="1" s="1"/>
  <c r="T587" i="1" a="1"/>
  <c r="T587" i="1" s="1"/>
  <c r="T586" i="1" a="1"/>
  <c r="T586" i="1" s="1"/>
  <c r="T585" i="1" a="1"/>
  <c r="T585" i="1" s="1"/>
  <c r="T584" i="1" a="1"/>
  <c r="T584" i="1" s="1"/>
  <c r="T583" i="1" a="1"/>
  <c r="T583" i="1" s="1"/>
  <c r="T582" i="1" a="1"/>
  <c r="T582" i="1" s="1"/>
  <c r="T581" i="1" a="1"/>
  <c r="T581" i="1" s="1"/>
  <c r="T580" i="1" a="1"/>
  <c r="T580" i="1" s="1"/>
  <c r="T579" i="1" a="1"/>
  <c r="T579" i="1" s="1"/>
  <c r="T578" i="1" a="1"/>
  <c r="T578" i="1" s="1"/>
  <c r="T577" i="1" a="1"/>
  <c r="T577" i="1" s="1"/>
  <c r="T576" i="1" a="1"/>
  <c r="T576" i="1" s="1"/>
  <c r="T575" i="1" a="1"/>
  <c r="T575" i="1" s="1"/>
  <c r="T574" i="1" a="1"/>
  <c r="T574" i="1" s="1"/>
  <c r="T573" i="1" a="1"/>
  <c r="T573" i="1" s="1"/>
  <c r="T572" i="1" a="1"/>
  <c r="T572" i="1" s="1"/>
  <c r="T571" i="1" a="1"/>
  <c r="T571" i="1" s="1"/>
  <c r="T570" i="1" a="1"/>
  <c r="T570" i="1" s="1"/>
  <c r="T569" i="1" a="1"/>
  <c r="T569" i="1" s="1"/>
  <c r="T568" i="1" a="1"/>
  <c r="T568" i="1" s="1"/>
  <c r="T567" i="1" a="1"/>
  <c r="T567" i="1" s="1"/>
  <c r="T566" i="1" a="1"/>
  <c r="T566" i="1" s="1"/>
  <c r="T565" i="1" a="1"/>
  <c r="T565" i="1" s="1"/>
  <c r="T564" i="1" a="1"/>
  <c r="T564" i="1" s="1"/>
  <c r="T563" i="1" a="1"/>
  <c r="T563" i="1" s="1"/>
  <c r="T562" i="1" a="1"/>
  <c r="T562" i="1" s="1"/>
  <c r="T561" i="1" a="1"/>
  <c r="T561" i="1" s="1"/>
  <c r="T560" i="1" a="1"/>
  <c r="T560" i="1" s="1"/>
  <c r="T559" i="1" a="1"/>
  <c r="T559" i="1" s="1"/>
  <c r="T558" i="1" a="1"/>
  <c r="T558" i="1" s="1"/>
  <c r="T557" i="1" a="1"/>
  <c r="T557" i="1" s="1"/>
  <c r="T556" i="1" a="1"/>
  <c r="T556" i="1" s="1"/>
  <c r="T555" i="1" a="1"/>
  <c r="T555" i="1" s="1"/>
  <c r="T554" i="1" a="1"/>
  <c r="T554" i="1" s="1"/>
  <c r="T553" i="1" a="1"/>
  <c r="T553" i="1" s="1"/>
  <c r="T552" i="1" a="1"/>
  <c r="T552" i="1" s="1"/>
  <c r="T551" i="1" a="1"/>
  <c r="T551" i="1" s="1"/>
  <c r="T550" i="1" a="1"/>
  <c r="T550" i="1" s="1"/>
  <c r="T549" i="1" a="1"/>
  <c r="T549" i="1" s="1"/>
  <c r="T548" i="1" a="1"/>
  <c r="T548" i="1" s="1"/>
  <c r="T547" i="1" a="1"/>
  <c r="T547" i="1" s="1"/>
  <c r="T546" i="1" a="1"/>
  <c r="T546" i="1" s="1"/>
  <c r="T545" i="1" a="1"/>
  <c r="T545" i="1" s="1"/>
  <c r="T544" i="1" a="1"/>
  <c r="T544" i="1" s="1"/>
  <c r="T543" i="1" a="1"/>
  <c r="T543" i="1" s="1"/>
  <c r="T542" i="1" a="1"/>
  <c r="T542" i="1" s="1"/>
  <c r="T541" i="1" a="1"/>
  <c r="T541" i="1" s="1"/>
  <c r="T540" i="1" a="1"/>
  <c r="T540" i="1" s="1"/>
  <c r="T539" i="1" a="1"/>
  <c r="T539" i="1" s="1"/>
  <c r="T538" i="1" a="1"/>
  <c r="T538" i="1" s="1"/>
  <c r="T537" i="1" a="1"/>
  <c r="T537" i="1" s="1"/>
  <c r="T536" i="1" a="1"/>
  <c r="T536" i="1" s="1"/>
  <c r="T535" i="1" a="1"/>
  <c r="T535" i="1" s="1"/>
  <c r="T534" i="1" a="1"/>
  <c r="T534" i="1" s="1"/>
  <c r="T533" i="1" a="1"/>
  <c r="T533" i="1" s="1"/>
  <c r="T532" i="1" a="1"/>
  <c r="T532" i="1" s="1"/>
  <c r="T531" i="1" a="1"/>
  <c r="T531" i="1" s="1"/>
  <c r="T530" i="1" a="1"/>
  <c r="T530" i="1" s="1"/>
  <c r="T529" i="1" a="1"/>
  <c r="T529" i="1" s="1"/>
  <c r="T528" i="1" a="1"/>
  <c r="T528" i="1" s="1"/>
  <c r="T527" i="1" a="1"/>
  <c r="T527" i="1" s="1"/>
  <c r="T526" i="1" a="1"/>
  <c r="T526" i="1" s="1"/>
  <c r="T525" i="1" a="1"/>
  <c r="T525" i="1" s="1"/>
  <c r="T524" i="1" a="1"/>
  <c r="T524" i="1" s="1"/>
  <c r="T523" i="1" a="1"/>
  <c r="T523" i="1" s="1"/>
  <c r="T522" i="1" a="1"/>
  <c r="T522" i="1" s="1"/>
  <c r="T521" i="1" a="1"/>
  <c r="T521" i="1" s="1"/>
  <c r="T520" i="1" a="1"/>
  <c r="T520" i="1" s="1"/>
  <c r="T519" i="1" a="1"/>
  <c r="T519" i="1" s="1"/>
  <c r="T518" i="1" a="1"/>
  <c r="T518" i="1" s="1"/>
  <c r="T517" i="1" a="1"/>
  <c r="T517" i="1" s="1"/>
  <c r="T516" i="1" a="1"/>
  <c r="T516" i="1" s="1"/>
  <c r="T515" i="1" a="1"/>
  <c r="T515" i="1" s="1"/>
  <c r="T514" i="1" a="1"/>
  <c r="T514" i="1" s="1"/>
  <c r="T513" i="1" a="1"/>
  <c r="T513" i="1" s="1"/>
  <c r="T512" i="1" a="1"/>
  <c r="T512" i="1" s="1"/>
  <c r="T511" i="1" a="1"/>
  <c r="T511" i="1" s="1"/>
  <c r="T510" i="1" a="1"/>
  <c r="T510" i="1" s="1"/>
  <c r="T509" i="1" a="1"/>
  <c r="T509" i="1" s="1"/>
  <c r="T508" i="1" a="1"/>
  <c r="T508" i="1" s="1"/>
  <c r="T507" i="1" a="1"/>
  <c r="T507" i="1" s="1"/>
  <c r="T506" i="1" a="1"/>
  <c r="T506" i="1" s="1"/>
  <c r="T505" i="1" a="1"/>
  <c r="T505" i="1" s="1"/>
  <c r="T504" i="1" a="1"/>
  <c r="T504" i="1" s="1"/>
  <c r="T503" i="1" a="1"/>
  <c r="T503" i="1" s="1"/>
  <c r="T502" i="1" a="1"/>
  <c r="T502" i="1" s="1"/>
  <c r="T501" i="1" a="1"/>
  <c r="T501" i="1" s="1"/>
  <c r="T500" i="1" a="1"/>
  <c r="T500" i="1" s="1"/>
  <c r="T499" i="1" a="1"/>
  <c r="T499" i="1" s="1"/>
  <c r="T498" i="1" a="1"/>
  <c r="T498" i="1" s="1"/>
  <c r="T497" i="1" a="1"/>
  <c r="T497" i="1" s="1"/>
  <c r="T496" i="1" a="1"/>
  <c r="T496" i="1" s="1"/>
  <c r="T495" i="1" a="1"/>
  <c r="T495" i="1" s="1"/>
  <c r="T494" i="1" a="1"/>
  <c r="T494" i="1" s="1"/>
  <c r="T493" i="1" a="1"/>
  <c r="T493" i="1" s="1"/>
  <c r="T492" i="1" a="1"/>
  <c r="T492" i="1" s="1"/>
  <c r="T491" i="1" a="1"/>
  <c r="T491" i="1" s="1"/>
  <c r="T490" i="1" a="1"/>
  <c r="T490" i="1" s="1"/>
  <c r="T489" i="1" a="1"/>
  <c r="T489" i="1" s="1"/>
  <c r="T488" i="1" a="1"/>
  <c r="T488" i="1" s="1"/>
  <c r="T487" i="1" a="1"/>
  <c r="T487" i="1" s="1"/>
  <c r="T486" i="1" a="1"/>
  <c r="T486" i="1" s="1"/>
  <c r="T485" i="1" a="1"/>
  <c r="T485" i="1" s="1"/>
  <c r="T484" i="1" a="1"/>
  <c r="T484" i="1" s="1"/>
  <c r="T483" i="1" a="1"/>
  <c r="T483" i="1" s="1"/>
  <c r="T482" i="1" a="1"/>
  <c r="T482" i="1" s="1"/>
  <c r="T481" i="1" a="1"/>
  <c r="T481" i="1" s="1"/>
  <c r="T480" i="1" a="1"/>
  <c r="T480" i="1" s="1"/>
  <c r="T479" i="1" a="1"/>
  <c r="T479" i="1" s="1"/>
  <c r="T478" i="1" a="1"/>
  <c r="T478" i="1" s="1"/>
  <c r="T477" i="1" a="1"/>
  <c r="T477" i="1" s="1"/>
  <c r="T476" i="1" a="1"/>
  <c r="T476" i="1" s="1"/>
  <c r="T475" i="1" a="1"/>
  <c r="T475" i="1" s="1"/>
  <c r="T474" i="1" a="1"/>
  <c r="T474" i="1" s="1"/>
  <c r="T473" i="1" a="1"/>
  <c r="T473" i="1" s="1"/>
  <c r="T472" i="1" a="1"/>
  <c r="T472" i="1" s="1"/>
  <c r="T471" i="1" a="1"/>
  <c r="T471" i="1" s="1"/>
  <c r="T470" i="1" a="1"/>
  <c r="T470" i="1" s="1"/>
  <c r="T469" i="1" a="1"/>
  <c r="T469" i="1" s="1"/>
  <c r="T468" i="1" a="1"/>
  <c r="T468" i="1" s="1"/>
  <c r="T467" i="1" a="1"/>
  <c r="T467" i="1" s="1"/>
  <c r="T466" i="1" a="1"/>
  <c r="T466" i="1" s="1"/>
  <c r="T465" i="1" a="1"/>
  <c r="T465" i="1" s="1"/>
  <c r="T464" i="1" a="1"/>
  <c r="T464" i="1" s="1"/>
  <c r="T463" i="1" a="1"/>
  <c r="T463" i="1" s="1"/>
  <c r="T462" i="1" a="1"/>
  <c r="T462" i="1" s="1"/>
  <c r="T461" i="1" a="1"/>
  <c r="T461" i="1" s="1"/>
  <c r="T460" i="1" a="1"/>
  <c r="T460" i="1" s="1"/>
  <c r="T459" i="1" a="1"/>
  <c r="T459" i="1" s="1"/>
  <c r="T458" i="1" a="1"/>
  <c r="T458" i="1" s="1"/>
  <c r="T457" i="1" a="1"/>
  <c r="T457" i="1" s="1"/>
  <c r="T456" i="1" a="1"/>
  <c r="T456" i="1" s="1"/>
  <c r="T455" i="1" a="1"/>
  <c r="T455" i="1" s="1"/>
  <c r="T454" i="1" a="1"/>
  <c r="T454" i="1" s="1"/>
  <c r="T453" i="1" a="1"/>
  <c r="T453" i="1" s="1"/>
  <c r="T452" i="1" a="1"/>
  <c r="T452" i="1" s="1"/>
  <c r="T451" i="1" a="1"/>
  <c r="T451" i="1" s="1"/>
  <c r="T450" i="1" a="1"/>
  <c r="T450" i="1" s="1"/>
  <c r="T449" i="1" a="1"/>
  <c r="T449" i="1" s="1"/>
  <c r="T448" i="1" a="1"/>
  <c r="T448" i="1" s="1"/>
  <c r="T447" i="1" a="1"/>
  <c r="T447" i="1" s="1"/>
  <c r="T446" i="1" a="1"/>
  <c r="T446" i="1" s="1"/>
  <c r="T445" i="1" a="1"/>
  <c r="T445" i="1" s="1"/>
  <c r="T444" i="1" a="1"/>
  <c r="T444" i="1" s="1"/>
  <c r="T443" i="1" a="1"/>
  <c r="T443" i="1" s="1"/>
  <c r="T442" i="1" a="1"/>
  <c r="T442" i="1" s="1"/>
  <c r="T441" i="1" a="1"/>
  <c r="T441" i="1" s="1"/>
  <c r="T440" i="1" a="1"/>
  <c r="T440" i="1" s="1"/>
  <c r="T439" i="1" a="1"/>
  <c r="T439" i="1" s="1"/>
  <c r="T438" i="1" a="1"/>
  <c r="T438" i="1" s="1"/>
  <c r="T437" i="1" a="1"/>
  <c r="T437" i="1" s="1"/>
  <c r="T436" i="1" a="1"/>
  <c r="T436" i="1" s="1"/>
  <c r="T435" i="1" a="1"/>
  <c r="T435" i="1" s="1"/>
  <c r="T434" i="1" a="1"/>
  <c r="T434" i="1" s="1"/>
  <c r="T433" i="1" a="1"/>
  <c r="T433" i="1" s="1"/>
  <c r="T432" i="1" a="1"/>
  <c r="T432" i="1" s="1"/>
  <c r="T431" i="1" a="1"/>
  <c r="T431" i="1" s="1"/>
  <c r="T430" i="1" a="1"/>
  <c r="T430" i="1" s="1"/>
  <c r="T429" i="1" a="1"/>
  <c r="T429" i="1" s="1"/>
  <c r="T428" i="1" a="1"/>
  <c r="T428" i="1" s="1"/>
  <c r="T427" i="1" a="1"/>
  <c r="T427" i="1" s="1"/>
  <c r="T426" i="1" a="1"/>
  <c r="T426" i="1" s="1"/>
  <c r="T425" i="1" a="1"/>
  <c r="T425" i="1" s="1"/>
  <c r="T424" i="1" a="1"/>
  <c r="T424" i="1" s="1"/>
  <c r="T423" i="1" a="1"/>
  <c r="T423" i="1" s="1"/>
  <c r="T422" i="1" a="1"/>
  <c r="T422" i="1" s="1"/>
  <c r="T421" i="1" a="1"/>
  <c r="T421" i="1" s="1"/>
  <c r="T420" i="1" a="1"/>
  <c r="T420" i="1" s="1"/>
  <c r="T419" i="1" a="1"/>
  <c r="T419" i="1" s="1"/>
  <c r="T418" i="1" a="1"/>
  <c r="T418" i="1" s="1"/>
  <c r="T417" i="1" a="1"/>
  <c r="T417" i="1" s="1"/>
  <c r="T416" i="1" a="1"/>
  <c r="T416" i="1" s="1"/>
  <c r="T415" i="1" a="1"/>
  <c r="T415" i="1" s="1"/>
  <c r="T414" i="1" a="1"/>
  <c r="T414" i="1" s="1"/>
  <c r="T413" i="1" a="1"/>
  <c r="T413" i="1" s="1"/>
  <c r="T412" i="1" a="1"/>
  <c r="T412" i="1" s="1"/>
  <c r="T411" i="1" a="1"/>
  <c r="T411" i="1" s="1"/>
  <c r="T410" i="1" a="1"/>
  <c r="T410" i="1" s="1"/>
  <c r="T409" i="1" a="1"/>
  <c r="T409" i="1" s="1"/>
  <c r="T408" i="1" a="1"/>
  <c r="T408" i="1" s="1"/>
  <c r="T407" i="1" a="1"/>
  <c r="T407" i="1" s="1"/>
  <c r="T406" i="1" a="1"/>
  <c r="T406" i="1" s="1"/>
  <c r="T405" i="1" a="1"/>
  <c r="T405" i="1" s="1"/>
  <c r="T404" i="1" a="1"/>
  <c r="T404" i="1" s="1"/>
  <c r="T403" i="1" a="1"/>
  <c r="T403" i="1" s="1"/>
  <c r="T402" i="1" a="1"/>
  <c r="T402" i="1" s="1"/>
  <c r="T401" i="1" a="1"/>
  <c r="T401" i="1" s="1"/>
  <c r="T400" i="1" a="1"/>
  <c r="T400" i="1" s="1"/>
  <c r="T399" i="1" a="1"/>
  <c r="T399" i="1" s="1"/>
  <c r="T398" i="1" a="1"/>
  <c r="T398" i="1" s="1"/>
  <c r="T397" i="1" a="1"/>
  <c r="T397" i="1" s="1"/>
  <c r="T396" i="1" a="1"/>
  <c r="T396" i="1" s="1"/>
  <c r="T395" i="1" a="1"/>
  <c r="T395" i="1" s="1"/>
  <c r="T394" i="1" a="1"/>
  <c r="T394" i="1" s="1"/>
  <c r="T393" i="1" a="1"/>
  <c r="T393" i="1" s="1"/>
  <c r="T392" i="1" a="1"/>
  <c r="T392" i="1" s="1"/>
  <c r="T391" i="1" a="1"/>
  <c r="T391" i="1" s="1"/>
  <c r="T390" i="1" a="1"/>
  <c r="T390" i="1" s="1"/>
  <c r="T389" i="1" a="1"/>
  <c r="T389" i="1" s="1"/>
  <c r="T388" i="1" a="1"/>
  <c r="T388" i="1" s="1"/>
  <c r="T387" i="1" a="1"/>
  <c r="T387" i="1" s="1"/>
  <c r="T386" i="1" a="1"/>
  <c r="T386" i="1" s="1"/>
  <c r="T385" i="1" a="1"/>
  <c r="T385" i="1" s="1"/>
  <c r="T384" i="1" a="1"/>
  <c r="T384" i="1" s="1"/>
  <c r="T383" i="1" a="1"/>
  <c r="T383" i="1" s="1"/>
  <c r="T382" i="1" a="1"/>
  <c r="T382" i="1" s="1"/>
  <c r="T381" i="1" a="1"/>
  <c r="T381" i="1" s="1"/>
  <c r="T380" i="1" a="1"/>
  <c r="T380" i="1" s="1"/>
  <c r="T379" i="1" a="1"/>
  <c r="T379" i="1" s="1"/>
  <c r="T378" i="1" a="1"/>
  <c r="T378" i="1" s="1"/>
  <c r="T377" i="1" a="1"/>
  <c r="T377" i="1" s="1"/>
  <c r="T376" i="1" a="1"/>
  <c r="T376" i="1" s="1"/>
  <c r="T375" i="1" a="1"/>
  <c r="T375" i="1" s="1"/>
  <c r="T374" i="1" a="1"/>
  <c r="T374" i="1" s="1"/>
  <c r="T373" i="1" a="1"/>
  <c r="T373" i="1" s="1"/>
  <c r="T372" i="1" a="1"/>
  <c r="T372" i="1" s="1"/>
  <c r="T371" i="1" a="1"/>
  <c r="T371" i="1" s="1"/>
  <c r="T370" i="1" a="1"/>
  <c r="T370" i="1" s="1"/>
  <c r="T369" i="1" a="1"/>
  <c r="T369" i="1" s="1"/>
  <c r="T368" i="1" a="1"/>
  <c r="T368" i="1" s="1"/>
  <c r="T367" i="1" a="1"/>
  <c r="T367" i="1" s="1"/>
  <c r="T366" i="1" a="1"/>
  <c r="T366" i="1" s="1"/>
  <c r="T365" i="1" a="1"/>
  <c r="T365" i="1" s="1"/>
  <c r="T364" i="1" a="1"/>
  <c r="T364" i="1" s="1"/>
  <c r="T363" i="1" a="1"/>
  <c r="T363" i="1" s="1"/>
  <c r="T362" i="1" a="1"/>
  <c r="T362" i="1" s="1"/>
  <c r="T361" i="1" a="1"/>
  <c r="T361" i="1" s="1"/>
  <c r="T360" i="1" a="1"/>
  <c r="T360" i="1" s="1"/>
  <c r="T359" i="1" a="1"/>
  <c r="T359" i="1" s="1"/>
  <c r="T358" i="1" a="1"/>
  <c r="T358" i="1" s="1"/>
  <c r="T357" i="1" a="1"/>
  <c r="T357" i="1" s="1"/>
  <c r="T356" i="1" a="1"/>
  <c r="T356" i="1" s="1"/>
  <c r="T355" i="1" a="1"/>
  <c r="T355" i="1" s="1"/>
  <c r="T354" i="1" a="1"/>
  <c r="T354" i="1" s="1"/>
  <c r="T353" i="1" a="1"/>
  <c r="T353" i="1" s="1"/>
  <c r="T352" i="1" a="1"/>
  <c r="T352" i="1" s="1"/>
  <c r="T351" i="1" a="1"/>
  <c r="T351" i="1" s="1"/>
  <c r="T350" i="1" a="1"/>
  <c r="T350" i="1" s="1"/>
  <c r="T349" i="1" a="1"/>
  <c r="T349" i="1" s="1"/>
  <c r="T348" i="1" a="1"/>
  <c r="T348" i="1" s="1"/>
  <c r="T347" i="1" a="1"/>
  <c r="T347" i="1" s="1"/>
  <c r="T346" i="1" a="1"/>
  <c r="T346" i="1" s="1"/>
  <c r="T345" i="1" a="1"/>
  <c r="T345" i="1" s="1"/>
  <c r="T344" i="1" a="1"/>
  <c r="T344" i="1" s="1"/>
  <c r="T343" i="1" a="1"/>
  <c r="T343" i="1" s="1"/>
  <c r="T342" i="1" a="1"/>
  <c r="T342" i="1" s="1"/>
  <c r="T341" i="1" a="1"/>
  <c r="T341" i="1" s="1"/>
  <c r="T340" i="1" a="1"/>
  <c r="T340" i="1" s="1"/>
  <c r="T339" i="1" a="1"/>
  <c r="T339" i="1" s="1"/>
  <c r="T338" i="1" a="1"/>
  <c r="T338" i="1" s="1"/>
  <c r="T337" i="1" a="1"/>
  <c r="T337" i="1" s="1"/>
  <c r="T336" i="1" a="1"/>
  <c r="T336" i="1" s="1"/>
  <c r="T335" i="1" a="1"/>
  <c r="T335" i="1" s="1"/>
  <c r="T334" i="1" a="1"/>
  <c r="T334" i="1" s="1"/>
  <c r="T333" i="1" a="1"/>
  <c r="T333" i="1" s="1"/>
  <c r="T332" i="1" a="1"/>
  <c r="T332" i="1" s="1"/>
  <c r="T331" i="1" a="1"/>
  <c r="T331" i="1" s="1"/>
  <c r="T330" i="1" a="1"/>
  <c r="T330" i="1" s="1"/>
  <c r="T329" i="1" a="1"/>
  <c r="T329" i="1" s="1"/>
  <c r="T328" i="1" a="1"/>
  <c r="T328" i="1" s="1"/>
  <c r="T327" i="1" a="1"/>
  <c r="T327" i="1" s="1"/>
  <c r="T326" i="1" a="1"/>
  <c r="T326" i="1" s="1"/>
  <c r="T325" i="1" a="1"/>
  <c r="T325" i="1" s="1"/>
  <c r="T324" i="1" a="1"/>
  <c r="T324" i="1" s="1"/>
  <c r="T323" i="1" a="1"/>
  <c r="T323" i="1" s="1"/>
  <c r="T322" i="1" a="1"/>
  <c r="T322" i="1" s="1"/>
  <c r="T321" i="1" a="1"/>
  <c r="T321" i="1" s="1"/>
  <c r="T320" i="1" a="1"/>
  <c r="T320" i="1" s="1"/>
  <c r="T319" i="1" a="1"/>
  <c r="T319" i="1" s="1"/>
  <c r="T318" i="1" a="1"/>
  <c r="T318" i="1" s="1"/>
  <c r="T317" i="1" a="1"/>
  <c r="T317" i="1" s="1"/>
  <c r="T316" i="1" a="1"/>
  <c r="T316" i="1" s="1"/>
  <c r="T315" i="1" a="1"/>
  <c r="T315" i="1" s="1"/>
  <c r="T314" i="1" a="1"/>
  <c r="T314" i="1" s="1"/>
  <c r="T313" i="1" a="1"/>
  <c r="T313" i="1" s="1"/>
  <c r="T312" i="1" a="1"/>
  <c r="T312" i="1" s="1"/>
  <c r="T311" i="1" a="1"/>
  <c r="T311" i="1" s="1"/>
  <c r="T310" i="1" a="1"/>
  <c r="T310" i="1" s="1"/>
  <c r="T309" i="1" a="1"/>
  <c r="T309" i="1" s="1"/>
  <c r="T308" i="1" a="1"/>
  <c r="T308" i="1" s="1"/>
  <c r="T307" i="1" a="1"/>
  <c r="T307" i="1" s="1"/>
  <c r="T306" i="1" a="1"/>
  <c r="T306" i="1" s="1"/>
  <c r="T305" i="1" a="1"/>
  <c r="T305" i="1" s="1"/>
  <c r="T304" i="1" a="1"/>
  <c r="T304" i="1" s="1"/>
  <c r="T303" i="1" a="1"/>
  <c r="T303" i="1" s="1"/>
  <c r="T302" i="1" a="1"/>
  <c r="T302" i="1" s="1"/>
  <c r="T301" i="1" a="1"/>
  <c r="T301" i="1" s="1"/>
  <c r="T300" i="1" a="1"/>
  <c r="T300" i="1" s="1"/>
  <c r="T299" i="1" a="1"/>
  <c r="T299" i="1" s="1"/>
  <c r="T298" i="1" a="1"/>
  <c r="T298" i="1" s="1"/>
  <c r="T297" i="1" a="1"/>
  <c r="T297" i="1" s="1"/>
  <c r="T296" i="1" a="1"/>
  <c r="T296" i="1" s="1"/>
  <c r="T295" i="1" a="1"/>
  <c r="T295" i="1" s="1"/>
  <c r="T294" i="1" a="1"/>
  <c r="T294" i="1" s="1"/>
  <c r="T293" i="1" a="1"/>
  <c r="T293" i="1" s="1"/>
  <c r="T292" i="1" a="1"/>
  <c r="T292" i="1" s="1"/>
  <c r="T291" i="1" a="1"/>
  <c r="T291" i="1" s="1"/>
  <c r="T290" i="1" a="1"/>
  <c r="T290" i="1" s="1"/>
  <c r="T289" i="1" a="1"/>
  <c r="T289" i="1" s="1"/>
  <c r="T288" i="1" a="1"/>
  <c r="T288" i="1" s="1"/>
  <c r="T287" i="1" a="1"/>
  <c r="T287" i="1" s="1"/>
  <c r="T286" i="1" a="1"/>
  <c r="T286" i="1" s="1"/>
  <c r="T285" i="1" a="1"/>
  <c r="T285" i="1" s="1"/>
  <c r="T284" i="1" a="1"/>
  <c r="T284" i="1" s="1"/>
  <c r="T283" i="1" a="1"/>
  <c r="T283" i="1" s="1"/>
  <c r="T282" i="1" a="1"/>
  <c r="T282" i="1" s="1"/>
  <c r="T281" i="1" a="1"/>
  <c r="T281" i="1" s="1"/>
  <c r="T280" i="1" a="1"/>
  <c r="T280" i="1" s="1"/>
  <c r="T279" i="1" a="1"/>
  <c r="T279" i="1" s="1"/>
  <c r="T278" i="1" a="1"/>
  <c r="T278" i="1" s="1"/>
  <c r="T277" i="1" a="1"/>
  <c r="T277" i="1" s="1"/>
  <c r="T276" i="1" a="1"/>
  <c r="T276" i="1" s="1"/>
  <c r="T275" i="1" a="1"/>
  <c r="T275" i="1" s="1"/>
  <c r="T274" i="1" a="1"/>
  <c r="T274" i="1" s="1"/>
  <c r="T273" i="1" a="1"/>
  <c r="T273" i="1" s="1"/>
  <c r="T272" i="1" a="1"/>
  <c r="T272" i="1" s="1"/>
  <c r="T271" i="1" a="1"/>
  <c r="T271" i="1" s="1"/>
  <c r="T270" i="1" a="1"/>
  <c r="T270" i="1" s="1"/>
  <c r="T269" i="1" a="1"/>
  <c r="T269" i="1" s="1"/>
  <c r="T268" i="1" a="1"/>
  <c r="T268" i="1" s="1"/>
  <c r="T267" i="1" a="1"/>
  <c r="T267" i="1" s="1"/>
  <c r="T266" i="1" a="1"/>
  <c r="T266" i="1" s="1"/>
  <c r="T265" i="1" a="1"/>
  <c r="T265" i="1" s="1"/>
  <c r="T264" i="1" a="1"/>
  <c r="T264" i="1" s="1"/>
  <c r="T263" i="1" a="1"/>
  <c r="T263" i="1" s="1"/>
  <c r="T262" i="1" a="1"/>
  <c r="T262" i="1" s="1"/>
  <c r="T261" i="1" a="1"/>
  <c r="T261" i="1" s="1"/>
  <c r="T260" i="1" a="1"/>
  <c r="T260" i="1" s="1"/>
  <c r="T259" i="1" a="1"/>
  <c r="T259" i="1" s="1"/>
  <c r="T258" i="1" a="1"/>
  <c r="T258" i="1" s="1"/>
  <c r="T257" i="1" a="1"/>
  <c r="T257" i="1" s="1"/>
  <c r="T256" i="1" a="1"/>
  <c r="T256" i="1" s="1"/>
  <c r="T255" i="1" a="1"/>
  <c r="T255" i="1" s="1"/>
  <c r="T254" i="1" a="1"/>
  <c r="T254" i="1" s="1"/>
  <c r="T253" i="1" a="1"/>
  <c r="T253" i="1" s="1"/>
  <c r="T252" i="1" a="1"/>
  <c r="T252" i="1" s="1"/>
  <c r="T251" i="1" a="1"/>
  <c r="T251" i="1" s="1"/>
  <c r="T250" i="1" a="1"/>
  <c r="T250" i="1" s="1"/>
  <c r="T249" i="1" a="1"/>
  <c r="T249" i="1" s="1"/>
  <c r="T248" i="1" a="1"/>
  <c r="T248" i="1" s="1"/>
  <c r="T247" i="1" a="1"/>
  <c r="T247" i="1" s="1"/>
  <c r="T246" i="1" a="1"/>
  <c r="T246" i="1" s="1"/>
  <c r="T245" i="1" a="1"/>
  <c r="T245" i="1" s="1"/>
  <c r="T244" i="1" a="1"/>
  <c r="T244" i="1" s="1"/>
  <c r="T243" i="1" a="1"/>
  <c r="T243" i="1" s="1"/>
  <c r="T242" i="1" a="1"/>
  <c r="T242" i="1" s="1"/>
  <c r="T241" i="1" a="1"/>
  <c r="T241" i="1" s="1"/>
  <c r="T240" i="1" a="1"/>
  <c r="T240" i="1" s="1"/>
  <c r="T239" i="1" a="1"/>
  <c r="T239" i="1" s="1"/>
  <c r="T238" i="1" a="1"/>
  <c r="T238" i="1" s="1"/>
  <c r="T237" i="1" a="1"/>
  <c r="T237" i="1" s="1"/>
  <c r="T236" i="1" a="1"/>
  <c r="T236" i="1" s="1"/>
  <c r="T235" i="1" a="1"/>
  <c r="T235" i="1" s="1"/>
  <c r="T234" i="1" a="1"/>
  <c r="T234" i="1" s="1"/>
  <c r="T233" i="1" a="1"/>
  <c r="T233" i="1" s="1"/>
  <c r="T232" i="1" a="1"/>
  <c r="T232" i="1" s="1"/>
  <c r="T231" i="1" a="1"/>
  <c r="T231" i="1" s="1"/>
  <c r="T230" i="1" a="1"/>
  <c r="T230" i="1" s="1"/>
  <c r="T229" i="1" a="1"/>
  <c r="T229" i="1" s="1"/>
  <c r="T228" i="1" a="1"/>
  <c r="T228" i="1" s="1"/>
  <c r="T227" i="1" a="1"/>
  <c r="T227" i="1" s="1"/>
  <c r="T226" i="1" a="1"/>
  <c r="T226" i="1" s="1"/>
  <c r="T225" i="1" a="1"/>
  <c r="T225" i="1" s="1"/>
  <c r="T224" i="1" a="1"/>
  <c r="T224" i="1" s="1"/>
  <c r="T223" i="1" a="1"/>
  <c r="T223" i="1" s="1"/>
  <c r="T222" i="1" a="1"/>
  <c r="T222" i="1" s="1"/>
  <c r="T221" i="1" a="1"/>
  <c r="T221" i="1" s="1"/>
  <c r="T220" i="1" a="1"/>
  <c r="T220" i="1" s="1"/>
  <c r="T219" i="1" a="1"/>
  <c r="T219" i="1" s="1"/>
  <c r="T218" i="1" a="1"/>
  <c r="T218" i="1" s="1"/>
  <c r="T217" i="1" a="1"/>
  <c r="T217" i="1" s="1"/>
  <c r="T216" i="1" a="1"/>
  <c r="T216" i="1" s="1"/>
  <c r="T215" i="1" a="1"/>
  <c r="T215" i="1" s="1"/>
  <c r="T214" i="1" a="1"/>
  <c r="T214" i="1" s="1"/>
  <c r="T213" i="1" a="1"/>
  <c r="T213" i="1" s="1"/>
  <c r="T212" i="1" a="1"/>
  <c r="T212" i="1" s="1"/>
  <c r="T211" i="1" a="1"/>
  <c r="T211" i="1" s="1"/>
  <c r="T210" i="1" a="1"/>
  <c r="T210" i="1" s="1"/>
  <c r="T209" i="1" a="1"/>
  <c r="T209" i="1" s="1"/>
  <c r="T208" i="1" a="1"/>
  <c r="T208" i="1" s="1"/>
  <c r="T207" i="1" a="1"/>
  <c r="T207" i="1" s="1"/>
  <c r="T206" i="1" a="1"/>
  <c r="T206" i="1" s="1"/>
  <c r="T205" i="1" a="1"/>
  <c r="T205" i="1" s="1"/>
  <c r="T204" i="1" a="1"/>
  <c r="T204" i="1" s="1"/>
  <c r="T203" i="1" a="1"/>
  <c r="T203" i="1" s="1"/>
  <c r="T202" i="1" a="1"/>
  <c r="T202" i="1" s="1"/>
  <c r="T201" i="1" a="1"/>
  <c r="T201" i="1" s="1"/>
  <c r="T200" i="1" a="1"/>
  <c r="T200" i="1" s="1"/>
  <c r="T199" i="1" a="1"/>
  <c r="T199" i="1" s="1"/>
  <c r="T198" i="1" a="1"/>
  <c r="T198" i="1" s="1"/>
  <c r="T197" i="1" a="1"/>
  <c r="T197" i="1" s="1"/>
  <c r="T196" i="1" a="1"/>
  <c r="T196" i="1" s="1"/>
  <c r="T195" i="1" a="1"/>
  <c r="T195" i="1" s="1"/>
  <c r="T194" i="1" a="1"/>
  <c r="T194" i="1" s="1"/>
  <c r="T193" i="1" a="1"/>
  <c r="T193" i="1" s="1"/>
  <c r="T192" i="1" a="1"/>
  <c r="T192" i="1" s="1"/>
  <c r="T191" i="1" a="1"/>
  <c r="T191" i="1" s="1"/>
  <c r="T190" i="1" a="1"/>
  <c r="T190" i="1" s="1"/>
  <c r="T189" i="1" a="1"/>
  <c r="T189" i="1" s="1"/>
  <c r="T188" i="1" a="1"/>
  <c r="T188" i="1" s="1"/>
  <c r="T187" i="1" a="1"/>
  <c r="T187" i="1" s="1"/>
  <c r="T186" i="1" a="1"/>
  <c r="T186" i="1" s="1"/>
  <c r="T185" i="1" a="1"/>
  <c r="T185" i="1" s="1"/>
  <c r="T184" i="1" a="1"/>
  <c r="T184" i="1" s="1"/>
  <c r="T183" i="1" a="1"/>
  <c r="T183" i="1" s="1"/>
  <c r="T182" i="1" a="1"/>
  <c r="T182" i="1" s="1"/>
  <c r="T181" i="1" a="1"/>
  <c r="T181" i="1" s="1"/>
  <c r="T180" i="1" a="1"/>
  <c r="T180" i="1" s="1"/>
  <c r="T179" i="1" a="1"/>
  <c r="T179" i="1" s="1"/>
  <c r="T178" i="1" a="1"/>
  <c r="T178" i="1" s="1"/>
  <c r="T177" i="1" a="1"/>
  <c r="T177" i="1" s="1"/>
  <c r="T176" i="1" a="1"/>
  <c r="T176" i="1" s="1"/>
  <c r="T175" i="1" a="1"/>
  <c r="T175" i="1" s="1"/>
  <c r="T174" i="1" a="1"/>
  <c r="T174" i="1" s="1"/>
  <c r="T173" i="1" a="1"/>
  <c r="T173" i="1" s="1"/>
  <c r="T172" i="1" a="1"/>
  <c r="T172" i="1" s="1"/>
  <c r="T171" i="1" a="1"/>
  <c r="T171" i="1" s="1"/>
  <c r="T170" i="1" a="1"/>
  <c r="T170" i="1" s="1"/>
  <c r="T169" i="1" a="1"/>
  <c r="T169" i="1" s="1"/>
  <c r="T168" i="1" a="1"/>
  <c r="T168" i="1" s="1"/>
  <c r="T167" i="1" a="1"/>
  <c r="T167" i="1" s="1"/>
  <c r="T166" i="1" a="1"/>
  <c r="T166" i="1" s="1"/>
  <c r="T165" i="1" a="1"/>
  <c r="T165" i="1" s="1"/>
  <c r="T164" i="1" a="1"/>
  <c r="T164" i="1" s="1"/>
  <c r="T163" i="1" a="1"/>
  <c r="T163" i="1" s="1"/>
  <c r="T162" i="1" a="1"/>
  <c r="T162" i="1" s="1"/>
  <c r="T161" i="1" a="1"/>
  <c r="T161" i="1" s="1"/>
  <c r="T160" i="1" a="1"/>
  <c r="T160" i="1" s="1"/>
  <c r="T159" i="1" a="1"/>
  <c r="T159" i="1" s="1"/>
  <c r="T158" i="1" a="1"/>
  <c r="T158" i="1" s="1"/>
  <c r="T157" i="1" a="1"/>
  <c r="T157" i="1" s="1"/>
  <c r="T156" i="1" a="1"/>
  <c r="T156" i="1" s="1"/>
  <c r="T155" i="1" a="1"/>
  <c r="T155" i="1" s="1"/>
  <c r="T154" i="1" a="1"/>
  <c r="T154" i="1" s="1"/>
  <c r="T153" i="1" a="1"/>
  <c r="T153" i="1" s="1"/>
  <c r="T152" i="1" a="1"/>
  <c r="T152" i="1" s="1"/>
  <c r="T151" i="1" a="1"/>
  <c r="T151" i="1" s="1"/>
  <c r="T150" i="1" a="1"/>
  <c r="T150" i="1" s="1"/>
  <c r="T149" i="1" a="1"/>
  <c r="T149" i="1" s="1"/>
  <c r="T148" i="1" a="1"/>
  <c r="T148" i="1" s="1"/>
  <c r="T147" i="1" a="1"/>
  <c r="T147" i="1" s="1"/>
  <c r="T146" i="1" a="1"/>
  <c r="T146" i="1" s="1"/>
  <c r="T145" i="1" a="1"/>
  <c r="T145" i="1" s="1"/>
  <c r="T144" i="1" a="1"/>
  <c r="T144" i="1" s="1"/>
  <c r="T143" i="1" a="1"/>
  <c r="T143" i="1" s="1"/>
  <c r="T142" i="1" a="1"/>
  <c r="T142" i="1" s="1"/>
  <c r="T141" i="1" a="1"/>
  <c r="T141" i="1" s="1"/>
  <c r="T140" i="1" a="1"/>
  <c r="T140" i="1" s="1"/>
  <c r="T139" i="1" a="1"/>
  <c r="T139" i="1" s="1"/>
  <c r="T138" i="1" a="1"/>
  <c r="T138" i="1" s="1"/>
  <c r="T137" i="1" a="1"/>
  <c r="T137" i="1" s="1"/>
  <c r="T136" i="1" a="1"/>
  <c r="T136" i="1" s="1"/>
  <c r="T135" i="1" a="1"/>
  <c r="T135" i="1" s="1"/>
  <c r="T134" i="1" a="1"/>
  <c r="T134" i="1" s="1"/>
  <c r="T133" i="1" a="1"/>
  <c r="T133" i="1" s="1"/>
  <c r="T132" i="1" a="1"/>
  <c r="T132" i="1" s="1"/>
  <c r="T131" i="1" a="1"/>
  <c r="T131" i="1" s="1"/>
  <c r="T130" i="1" a="1"/>
  <c r="T130" i="1" s="1"/>
  <c r="T129" i="1" a="1"/>
  <c r="T129" i="1" s="1"/>
  <c r="T128" i="1" a="1"/>
  <c r="T128" i="1" s="1"/>
  <c r="T127" i="1" a="1"/>
  <c r="T127" i="1" s="1"/>
  <c r="T126" i="1" a="1"/>
  <c r="T126" i="1" s="1"/>
  <c r="T125" i="1" a="1"/>
  <c r="T125" i="1" s="1"/>
  <c r="T124" i="1" a="1"/>
  <c r="T124" i="1" s="1"/>
  <c r="T123" i="1" a="1"/>
  <c r="T123" i="1" s="1"/>
  <c r="T122" i="1" a="1"/>
  <c r="T122" i="1" s="1"/>
  <c r="T121" i="1" a="1"/>
  <c r="T121" i="1" s="1"/>
  <c r="T120" i="1" a="1"/>
  <c r="T120" i="1" s="1"/>
  <c r="T119" i="1" a="1"/>
  <c r="T119" i="1" s="1"/>
  <c r="T118" i="1" a="1"/>
  <c r="T118" i="1" s="1"/>
  <c r="T117" i="1" a="1"/>
  <c r="T117" i="1" s="1"/>
  <c r="T116" i="1" a="1"/>
  <c r="T116" i="1" s="1"/>
  <c r="T115" i="1" a="1"/>
  <c r="T115" i="1" s="1"/>
  <c r="T114" i="1" a="1"/>
  <c r="T114" i="1" s="1"/>
  <c r="T113" i="1" a="1"/>
  <c r="T113" i="1" s="1"/>
  <c r="T112" i="1" a="1"/>
  <c r="T112" i="1" s="1"/>
  <c r="T111" i="1" a="1"/>
  <c r="T111" i="1" s="1"/>
  <c r="T110" i="1" a="1"/>
  <c r="T110" i="1" s="1"/>
  <c r="T109" i="1" a="1"/>
  <c r="T109" i="1" s="1"/>
  <c r="T108" i="1" a="1"/>
  <c r="T108" i="1" s="1"/>
  <c r="T107" i="1" a="1"/>
  <c r="T107" i="1" s="1"/>
  <c r="T106" i="1" a="1"/>
  <c r="T106" i="1" s="1"/>
  <c r="T105" i="1" a="1"/>
  <c r="T105" i="1" s="1"/>
  <c r="T104" i="1" a="1"/>
  <c r="T104" i="1" s="1"/>
  <c r="T103" i="1" a="1"/>
  <c r="T103" i="1" s="1"/>
  <c r="T102" i="1" a="1"/>
  <c r="T102" i="1" s="1"/>
  <c r="T101" i="1" a="1"/>
  <c r="T101" i="1" s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 s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 s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 s="1"/>
  <c r="T80" i="1" a="1"/>
  <c r="T80" i="1" s="1"/>
  <c r="T79" i="1" a="1"/>
  <c r="T79" i="1" s="1"/>
  <c r="T78" i="1" a="1"/>
  <c r="T78" i="1" s="1"/>
  <c r="T77" i="1" a="1"/>
  <c r="T77" i="1" s="1"/>
  <c r="T76" i="1" a="1"/>
  <c r="T76" i="1" s="1"/>
  <c r="T75" i="1" a="1"/>
  <c r="T75" i="1" s="1"/>
  <c r="T74" i="1" a="1"/>
  <c r="T74" i="1" s="1"/>
  <c r="T73" i="1" a="1"/>
  <c r="T73" i="1" s="1"/>
  <c r="T72" i="1" a="1"/>
  <c r="T72" i="1" s="1"/>
  <c r="T71" i="1" a="1"/>
  <c r="T71" i="1" s="1"/>
  <c r="T70" i="1" a="1"/>
  <c r="T70" i="1" s="1"/>
  <c r="T69" i="1" a="1"/>
  <c r="T69" i="1" s="1"/>
  <c r="T68" i="1" a="1"/>
  <c r="T68" i="1" s="1"/>
  <c r="T67" i="1" a="1"/>
  <c r="T67" i="1" s="1"/>
  <c r="T66" i="1" a="1"/>
  <c r="T66" i="1" s="1"/>
  <c r="T65" i="1" a="1"/>
  <c r="T65" i="1" s="1"/>
  <c r="T64" i="1" a="1"/>
  <c r="T64" i="1" s="1"/>
  <c r="T63" i="1" a="1"/>
  <c r="T63" i="1" s="1"/>
  <c r="T62" i="1" a="1"/>
  <c r="T62" i="1" s="1"/>
  <c r="T61" i="1" a="1"/>
  <c r="T61" i="1" s="1"/>
  <c r="T60" i="1" a="1"/>
  <c r="T60" i="1" s="1"/>
  <c r="T59" i="1" a="1"/>
  <c r="T59" i="1" s="1"/>
  <c r="T58" i="1" a="1"/>
  <c r="T58" i="1" s="1"/>
  <c r="T57" i="1" a="1"/>
  <c r="T57" i="1" s="1"/>
  <c r="T56" i="1" a="1"/>
  <c r="T56" i="1" s="1"/>
  <c r="T55" i="1" a="1"/>
  <c r="T55" i="1" s="1"/>
  <c r="T54" i="1" a="1"/>
  <c r="T54" i="1" s="1"/>
  <c r="T53" i="1" a="1"/>
  <c r="T53" i="1" s="1"/>
  <c r="T52" i="1" a="1"/>
  <c r="T52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31" i="1" a="1"/>
  <c r="T31" i="1" s="1"/>
  <c r="T30" i="1" a="1"/>
  <c r="T30" i="1" s="1"/>
  <c r="T29" i="1" a="1"/>
  <c r="T29" i="1" s="1"/>
  <c r="T28" i="1" a="1"/>
  <c r="T28" i="1" s="1"/>
  <c r="T27" i="1" a="1"/>
  <c r="T27" i="1" s="1"/>
  <c r="T26" i="1" a="1"/>
  <c r="T26" i="1" s="1"/>
  <c r="T25" i="1" a="1"/>
  <c r="T25" i="1" s="1"/>
  <c r="T24" i="1" a="1"/>
  <c r="T24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I4" i="13" l="1"/>
  <c r="I6" i="13"/>
  <c r="H6" i="13"/>
  <c r="G4" i="13"/>
  <c r="I5" i="13"/>
  <c r="G5" i="13"/>
  <c r="H2" i="9"/>
  <c r="D9" i="11"/>
  <c r="D10" i="11"/>
  <c r="D2" i="11"/>
  <c r="D3" i="11"/>
  <c r="D4" i="11"/>
  <c r="D5" i="11"/>
  <c r="D6" i="11"/>
  <c r="D7" i="11"/>
  <c r="D8" i="11"/>
  <c r="H5" i="9"/>
  <c r="C3" i="11"/>
  <c r="C4" i="11"/>
  <c r="C5" i="11"/>
  <c r="C6" i="11"/>
  <c r="C7" i="11"/>
  <c r="C8" i="11"/>
  <c r="C9" i="11"/>
  <c r="C10" i="11"/>
  <c r="C2" i="11"/>
  <c r="E6" i="11"/>
  <c r="E7" i="11"/>
  <c r="E8" i="11"/>
  <c r="E9" i="11"/>
  <c r="E10" i="11"/>
  <c r="E2" i="11"/>
  <c r="E3" i="11"/>
  <c r="E4" i="11"/>
  <c r="E5" i="11"/>
  <c r="G8" i="9"/>
  <c r="B3" i="8" a="1"/>
  <c r="I7" i="8" s="1"/>
  <c r="I5" i="9"/>
  <c r="E3" i="8" a="1"/>
  <c r="H4" i="9"/>
  <c r="I13" i="9"/>
  <c r="G13" i="9"/>
  <c r="H11" i="9"/>
  <c r="I6" i="9"/>
  <c r="G9" i="9"/>
  <c r="I11" i="9"/>
  <c r="G4" i="9"/>
  <c r="G3" i="9"/>
  <c r="I12" i="9"/>
  <c r="H12" i="9"/>
  <c r="H3" i="9"/>
  <c r="I9" i="9"/>
  <c r="H6" i="9"/>
  <c r="I8" i="9"/>
  <c r="F13" i="7"/>
  <c r="G13" i="7" s="1"/>
  <c r="F12" i="7"/>
  <c r="I12" i="7" s="1"/>
  <c r="F11" i="7"/>
  <c r="G11" i="7" s="1"/>
  <c r="F10" i="7"/>
  <c r="H10" i="7" s="1"/>
  <c r="F9" i="7"/>
  <c r="I9" i="7" s="1"/>
  <c r="F8" i="7"/>
  <c r="I8" i="7" s="1"/>
  <c r="F7" i="7"/>
  <c r="G7" i="7" s="1"/>
  <c r="F6" i="7"/>
  <c r="G6" i="7" s="1"/>
  <c r="F5" i="7"/>
  <c r="G5" i="7" s="1"/>
  <c r="F4" i="7"/>
  <c r="I4" i="7" s="1"/>
  <c r="F3" i="7"/>
  <c r="H3" i="7" s="1"/>
  <c r="F2" i="7"/>
  <c r="G2" i="7" s="1"/>
  <c r="F3" i="11" l="1"/>
  <c r="H3" i="11" s="1"/>
  <c r="G3" i="11"/>
  <c r="F5" i="11"/>
  <c r="H5" i="11" s="1"/>
  <c r="F2" i="11"/>
  <c r="H2" i="11" s="1"/>
  <c r="F10" i="11"/>
  <c r="I10" i="11" s="1"/>
  <c r="G10" i="11"/>
  <c r="F9" i="11"/>
  <c r="H9" i="11" s="1"/>
  <c r="G9" i="11"/>
  <c r="F8" i="11"/>
  <c r="I8" i="11" s="1"/>
  <c r="F7" i="11"/>
  <c r="G7" i="11" s="1"/>
  <c r="F6" i="11"/>
  <c r="F4" i="11"/>
  <c r="I4" i="11" s="1"/>
  <c r="I3" i="8"/>
  <c r="I5" i="8"/>
  <c r="I4" i="8"/>
  <c r="I6" i="8"/>
  <c r="B3" i="8"/>
  <c r="H12" i="7"/>
  <c r="G12" i="7"/>
  <c r="I10" i="7"/>
  <c r="E3" i="8"/>
  <c r="J6" i="8"/>
  <c r="J5" i="8"/>
  <c r="J4" i="8"/>
  <c r="J3" i="8"/>
  <c r="J7" i="8"/>
  <c r="I3" i="7"/>
  <c r="G9" i="7"/>
  <c r="G10" i="7"/>
  <c r="H9" i="7"/>
  <c r="I13" i="7"/>
  <c r="I7" i="7"/>
  <c r="H13" i="7"/>
  <c r="H7" i="7"/>
  <c r="H6" i="7"/>
  <c r="G4" i="7"/>
  <c r="H2" i="7"/>
  <c r="I6" i="7"/>
  <c r="G3" i="7"/>
  <c r="I11" i="7"/>
  <c r="H8" i="7"/>
  <c r="I5" i="7"/>
  <c r="I2" i="7"/>
  <c r="H11" i="7"/>
  <c r="G8" i="7"/>
  <c r="H5" i="7"/>
  <c r="H4" i="7"/>
  <c r="I9" i="11" l="1"/>
  <c r="H10" i="11"/>
  <c r="G2" i="11"/>
  <c r="G8" i="11"/>
  <c r="I7" i="11"/>
  <c r="H7" i="11"/>
  <c r="H6" i="11"/>
  <c r="I6" i="11"/>
  <c r="I5" i="11"/>
  <c r="G6" i="11"/>
  <c r="H8" i="11"/>
  <c r="I2" i="11"/>
  <c r="H4" i="11"/>
  <c r="G4" i="11"/>
  <c r="G5" i="11"/>
  <c r="I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<sst xmlns="http://schemas.openxmlformats.org/spreadsheetml/2006/main" count="6184" uniqueCount="2121">
  <si>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</si>
  <si>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</si>
  <si>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</si>
  <si>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</si>
  <si>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</si>
  <si>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</si>
  <si>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</si>
  <si>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</si>
  <si>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</si>
  <si>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</si>
  <si>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</si>
  <si>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</si>
  <si>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</si>
  <si>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</si>
  <si>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</si>
  <si>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</si>
  <si>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</si>
  <si>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</si>
  <si>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</si>
  <si>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</si>
  <si>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</si>
  <si>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</si>
  <si>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</si>
  <si>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</si>
  <si>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</si>
  <si>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</si>
  <si>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</si>
  <si>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</si>
  <si>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</si>
  <si>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</si>
  <si>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</si>
  <si>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</si>
  <si>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</si>
  <si>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</si>
  <si>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</si>
  <si>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</si>
  <si>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</si>
  <si>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</si>
  <si>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</si>
  <si>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</si>
  <si>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</si>
  <si>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</si>
  <si>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</si>
  <si>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</si>
  <si>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</si>
  <si>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</si>
  <si>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</si>
  <si>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</si>
  <si>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</si>
  <si>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</si>
  <si>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</si>
  <si>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</si>
  <si>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</si>
  <si>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</si>
  <si>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</si>
  <si>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</si>
  <si>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</si>
  <si>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</si>
  <si>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</si>
  <si>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</si>
  <si>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</si>
  <si>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</si>
  <si>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</si>
  <si>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</si>
  <si>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</si>
  <si>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</si>
  <si>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</si>
  <si>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</si>
  <si>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</si>
  <si>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</si>
  <si>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</si>
  <si>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</si>
  <si>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</si>
  <si>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</si>
  <si>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</si>
  <si>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</si>
  <si>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</si>
  <si>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</si>
  <si>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</si>
  <si>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</si>
  <si>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</si>
  <si>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</si>
  <si>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</si>
  <si>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</si>
  <si>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</si>
  <si>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</si>
  <si>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</si>
  <si>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</si>
  <si>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</si>
  <si>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</si>
  <si>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</si>
  <si>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</si>
  <si>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</si>
  <si>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</si>
  <si>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</si>
  <si>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</si>
  <si>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</si>
  <si>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</si>
  <si>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</si>
  <si>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</si>
  <si>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</si>
  <si>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</si>
  <si>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</si>
  <si>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</si>
  <si>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</si>
  <si>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</si>
  <si>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</si>
  <si>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</si>
  <si>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</si>
  <si>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</si>
  <si>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</si>
  <si>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</si>
  <si>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</si>
  <si>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</si>
  <si>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</si>
  <si>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</si>
  <si>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</si>
  <si>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</si>
  <si>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</si>
  <si>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</si>
  <si>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</si>
  <si>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</si>
  <si>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</si>
  <si>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</si>
  <si>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</si>
  <si>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</si>
  <si>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</si>
  <si>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</si>
  <si>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</si>
  <si>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</si>
  <si>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</si>
  <si>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</si>
  <si>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</si>
  <si>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</si>
  <si>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</si>
  <si>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</si>
  <si>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</si>
  <si>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</si>
  <si>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</si>
  <si>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</si>
  <si>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</si>
  <si>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</si>
  <si>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</si>
  <si>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</si>
  <si>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</si>
  <si>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</si>
  <si>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</si>
  <si>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</si>
  <si>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</si>
  <si>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</si>
  <si>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</si>
  <si>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</si>
  <si>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</si>
  <si>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</si>
  <si>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</si>
  <si>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</si>
  <si>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</si>
  <si>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</si>
  <si>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</si>
  <si>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</si>
  <si>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</si>
  <si>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</si>
  <si>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</si>
  <si>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</si>
  <si>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</si>
  <si>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</si>
  <si>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</si>
  <si>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</si>
  <si>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</si>
  <si>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</si>
  <si>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</si>
  <si>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</si>
  <si>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</si>
  <si>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</si>
  <si>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</si>
  <si>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</si>
  <si>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</si>
  <si>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</si>
  <si>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</si>
  <si>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</si>
  <si>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</si>
  <si>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</si>
  <si>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</si>
  <si>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</si>
  <si>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</si>
  <si>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</si>
  <si>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</si>
  <si>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</si>
  <si>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</si>
  <si>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</si>
  <si>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</si>
  <si>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</si>
  <si>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</si>
  <si>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</si>
  <si>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</si>
  <si>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</si>
  <si>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</si>
  <si>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</si>
  <si>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</si>
  <si>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</si>
  <si>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</si>
  <si>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</si>
  <si>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</si>
  <si>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</si>
  <si>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</si>
  <si>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</si>
  <si>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</si>
  <si>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</si>
  <si>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</si>
  <si>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</si>
  <si>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</si>
  <si>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</si>
  <si>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</si>
  <si>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</si>
  <si>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</si>
  <si>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</si>
  <si>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</si>
  <si>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</si>
  <si>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</si>
  <si>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</si>
  <si>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</si>
  <si>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</si>
  <si>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</si>
  <si>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</si>
  <si>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</si>
  <si>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</si>
  <si>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</si>
  <si>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</si>
  <si>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</si>
  <si>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</si>
  <si>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</si>
  <si>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</si>
  <si>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</si>
  <si>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</si>
  <si>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</si>
  <si>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</si>
  <si>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</si>
  <si>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</si>
  <si>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</si>
  <si>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</si>
  <si>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</si>
  <si>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</si>
  <si>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</si>
  <si>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</si>
  <si>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</si>
  <si>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</si>
  <si>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</si>
  <si>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</si>
  <si>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</si>
  <si>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</si>
  <si>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</si>
  <si>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</si>
  <si>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</si>
  <si>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</si>
  <si>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</si>
  <si>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</si>
  <si>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</si>
  <si>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</si>
  <si>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</si>
  <si>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</si>
  <si>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</si>
  <si>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</si>
  <si>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</si>
  <si>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</si>
  <si>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</si>
  <si>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</si>
  <si>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</si>
  <si>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</si>
  <si>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</si>
  <si>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</si>
  <si>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</si>
  <si>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</si>
  <si>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</si>
  <si>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</si>
  <si>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</si>
  <si>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</si>
  <si>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</si>
  <si>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</si>
  <si>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</si>
  <si>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</si>
  <si>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</si>
  <si>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</si>
  <si>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</si>
  <si>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</si>
  <si>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</si>
  <si>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</si>
  <si>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</si>
  <si>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</si>
  <si>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</si>
  <si>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</si>
  <si>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</si>
  <si>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</si>
  <si>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</si>
  <si>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</si>
  <si>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</si>
  <si>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</si>
  <si>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</si>
  <si>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</si>
  <si>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</si>
  <si>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</si>
  <si>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</si>
  <si>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</si>
  <si>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</si>
  <si>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</si>
  <si>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</si>
  <si>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</si>
  <si>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</si>
  <si>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</si>
  <si>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</si>
  <si>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</si>
  <si>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</si>
  <si>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</si>
  <si>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</si>
  <si>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</si>
  <si>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</si>
  <si>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</si>
  <si>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</si>
  <si>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</si>
  <si>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</si>
  <si>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</si>
  <si>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</si>
  <si>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</si>
  <si>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</si>
  <si>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</si>
  <si>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</si>
  <si>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</si>
  <si>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</si>
  <si>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</si>
  <si>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</si>
  <si>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</si>
  <si>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</si>
  <si>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</si>
  <si>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</si>
  <si>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</si>
  <si>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</si>
  <si>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</si>
  <si>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</si>
  <si>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</si>
  <si>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</si>
  <si>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</si>
  <si>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</si>
  <si>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</si>
  <si>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</si>
  <si>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</si>
  <si>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</si>
  <si>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</si>
  <si>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</si>
  <si>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</si>
  <si>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</si>
  <si>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</si>
  <si>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</si>
  <si>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</si>
  <si>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</si>
  <si>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</si>
  <si>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</si>
  <si>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</si>
  <si>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</si>
  <si>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</si>
  <si>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</si>
  <si>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</si>
  <si>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</si>
  <si>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</si>
  <si>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</si>
  <si>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</si>
  <si>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</si>
  <si>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</si>
  <si>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</si>
  <si>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</si>
  <si>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</si>
  <si>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</si>
  <si>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</si>
  <si>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</si>
  <si>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</si>
  <si>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</si>
  <si>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</si>
  <si>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</si>
  <si>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</si>
  <si>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</si>
  <si>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</si>
  <si>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</si>
  <si>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</si>
  <si>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</si>
  <si>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</si>
  <si>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</si>
  <si>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</si>
  <si>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</si>
  <si>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</si>
  <si>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</si>
  <si>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</si>
  <si>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</si>
  <si>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</si>
  <si>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</si>
  <si>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</si>
  <si>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</si>
  <si>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</si>
  <si>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</si>
  <si>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</si>
  <si>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</si>
  <si>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</si>
  <si>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</si>
  <si>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</si>
  <si>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</si>
  <si>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</si>
  <si>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</si>
  <si>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</si>
  <si>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</si>
  <si>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</si>
  <si>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</si>
  <si>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</si>
  <si>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</si>
  <si>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</si>
  <si>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</si>
  <si>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</si>
  <si>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</si>
  <si>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</si>
  <si>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</si>
  <si>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</si>
  <si>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</si>
  <si>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</si>
  <si>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</si>
  <si>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</si>
  <si>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</si>
  <si>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</si>
  <si>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</si>
  <si>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</si>
  <si>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</si>
  <si>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</si>
  <si>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</si>
  <si>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</si>
  <si>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</si>
  <si>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</si>
  <si>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</si>
  <si>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</si>
  <si>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</si>
  <si>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</si>
  <si>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</si>
  <si>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</si>
  <si>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</si>
  <si>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</si>
  <si>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</si>
  <si>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</si>
  <si>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</si>
  <si>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</si>
  <si>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</si>
  <si>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</si>
  <si>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</si>
  <si>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</si>
  <si>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</si>
  <si>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</si>
  <si>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</si>
  <si>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</si>
  <si>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</si>
  <si>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</si>
  <si>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</si>
  <si>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</si>
  <si>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</si>
  <si>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</si>
  <si>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</si>
  <si>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</si>
  <si>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</si>
  <si>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</si>
  <si>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</si>
  <si>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</si>
  <si>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</si>
  <si>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</si>
  <si>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</si>
  <si>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</si>
  <si>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</si>
  <si>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</si>
  <si>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</si>
  <si>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</si>
  <si>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</si>
  <si>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</si>
  <si>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</si>
  <si>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</si>
  <si>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</si>
  <si>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</si>
  <si>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</si>
  <si>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</si>
  <si>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</si>
  <si>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</si>
  <si>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</si>
  <si>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</si>
  <si>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</si>
  <si>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</si>
  <si>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</si>
  <si>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</si>
  <si>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</si>
  <si>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</si>
  <si>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</si>
  <si>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</si>
  <si>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</si>
  <si>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</si>
  <si>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</si>
  <si>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</si>
  <si>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</si>
  <si>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</si>
  <si>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</si>
  <si>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</si>
  <si>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</si>
  <si>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</si>
  <si>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</si>
  <si>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</si>
  <si>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</si>
  <si>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</si>
  <si>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</si>
  <si>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</si>
  <si>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</si>
  <si>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</si>
  <si>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</si>
  <si>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</si>
  <si>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</si>
  <si>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</si>
  <si>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</si>
  <si>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</si>
  <si>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</si>
  <si>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</si>
  <si>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</si>
  <si>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</si>
  <si>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</si>
  <si>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</si>
  <si>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</si>
  <si>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</si>
  <si>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</si>
  <si>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</si>
  <si>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</si>
  <si>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</si>
  <si>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</si>
  <si>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</si>
  <si>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</si>
  <si>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</si>
  <si>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</si>
  <si>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</si>
  <si>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</si>
  <si>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</si>
  <si>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</si>
  <si>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</si>
  <si>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</si>
  <si>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</si>
  <si>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</si>
  <si>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</si>
  <si>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</si>
  <si>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</si>
  <si>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</si>
  <si>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</si>
  <si>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</si>
  <si>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</si>
  <si>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</si>
  <si>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</si>
  <si>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</si>
  <si>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</si>
  <si>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</si>
  <si>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</si>
  <si>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</si>
  <si>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</si>
  <si>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</si>
  <si>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</si>
  <si>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</si>
  <si>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</si>
  <si>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</si>
  <si>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</si>
  <si>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</si>
  <si>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</si>
  <si>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</si>
  <si>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</si>
  <si>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</si>
  <si>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</si>
  <si>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</si>
  <si>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</si>
  <si>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</si>
  <si>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</si>
  <si>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</si>
  <si>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</si>
  <si>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</si>
  <si>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</si>
  <si>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</si>
  <si>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</si>
  <si>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</si>
  <si>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</si>
  <si>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</si>
  <si>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</si>
  <si>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</si>
  <si>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</si>
  <si>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</si>
  <si>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</si>
  <si>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</si>
  <si>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</si>
  <si>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</si>
  <si>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</si>
  <si>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</si>
  <si>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</si>
  <si>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</si>
  <si>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</si>
  <si>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</si>
  <si>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</si>
  <si>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</si>
  <si>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</si>
  <si>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</si>
  <si>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</si>
  <si>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</si>
  <si>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</si>
  <si>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</si>
  <si>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</si>
  <si>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</si>
  <si>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</si>
  <si>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</si>
  <si>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</si>
  <si>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</si>
  <si>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</si>
  <si>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</si>
  <si>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</si>
  <si>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</si>
  <si>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</si>
  <si>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</si>
  <si>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</si>
  <si>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</si>
  <si>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</si>
  <si>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</si>
  <si>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</si>
  <si>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</si>
  <si>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</si>
  <si>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</si>
  <si>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</si>
  <si>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</si>
  <si>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</si>
  <si>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</si>
  <si>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</si>
  <si>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</si>
  <si>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</si>
  <si>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</si>
  <si>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</si>
  <si>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</si>
  <si>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</si>
  <si>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</si>
  <si>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</si>
  <si>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</si>
  <si>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</si>
  <si>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</si>
  <si>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</si>
  <si>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</si>
  <si>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</si>
  <si>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</si>
  <si>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</si>
  <si>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</si>
  <si>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</si>
  <si>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</si>
  <si>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</si>
  <si>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</si>
  <si>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</si>
  <si>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</si>
  <si>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</si>
  <si>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</si>
  <si>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</si>
  <si>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</si>
  <si>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</si>
  <si>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</si>
  <si>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</si>
  <si>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</si>
  <si>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</si>
  <si>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</si>
  <si>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</si>
  <si>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</si>
  <si>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</si>
  <si>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</si>
  <si>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</si>
  <si>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</si>
  <si>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</si>
  <si>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</si>
  <si>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</si>
  <si>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</si>
  <si>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</si>
  <si>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</si>
  <si>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</si>
  <si>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</si>
  <si>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</si>
  <si>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</si>
  <si>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</si>
  <si>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</si>
  <si>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</si>
  <si>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</si>
  <si>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</si>
  <si>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</si>
  <si>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</si>
  <si>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</si>
  <si>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</si>
  <si>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</si>
  <si>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</si>
  <si>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</si>
  <si>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</si>
  <si>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</si>
  <si>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</si>
  <si>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</si>
  <si>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</si>
  <si>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</si>
  <si>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</si>
  <si>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</si>
  <si>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</si>
  <si>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</si>
  <si>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</si>
  <si>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</si>
  <si>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</si>
  <si>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</si>
  <si>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</si>
  <si>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</si>
  <si>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</si>
  <si>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</si>
  <si>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</si>
  <si>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</si>
  <si>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</si>
  <si>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</si>
  <si>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</si>
  <si>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</si>
  <si>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</si>
  <si>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</si>
  <si>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</si>
  <si>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</si>
  <si>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</si>
  <si>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</si>
  <si>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</si>
  <si>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</si>
  <si>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</si>
  <si>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</si>
  <si>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</si>
  <si>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</si>
  <si>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</si>
  <si>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</si>
  <si>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</si>
  <si>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</si>
  <si>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</si>
  <si>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</si>
  <si>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</si>
  <si>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</si>
  <si>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</si>
  <si>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</si>
  <si>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</si>
  <si>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</si>
  <si>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</si>
  <si>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</si>
  <si>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</si>
  <si>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</si>
  <si>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</si>
  <si>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</si>
  <si>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</si>
  <si>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</si>
  <si>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</si>
  <si>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</si>
  <si>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</si>
  <si>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</si>
  <si>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</si>
  <si>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</si>
  <si>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</si>
  <si>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</si>
  <si>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</si>
  <si>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</si>
  <si>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</si>
  <si>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</si>
  <si>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</si>
  <si>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</si>
  <si>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</si>
  <si>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</si>
  <si>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</si>
  <si>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</si>
  <si>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</si>
  <si>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</si>
  <si>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</si>
  <si>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</si>
  <si>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</si>
  <si>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</si>
  <si>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</si>
  <si>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</si>
  <si>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</si>
  <si>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</si>
  <si>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</si>
  <si>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</si>
  <si>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</si>
  <si>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</si>
  <si>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</si>
  <si>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</si>
  <si>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</si>
  <si>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</si>
  <si>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</si>
  <si>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</si>
  <si>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</si>
  <si>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</si>
  <si>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</si>
  <si>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</si>
  <si>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</si>
  <si>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</si>
  <si>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</si>
  <si>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</si>
  <si>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</si>
  <si>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</si>
  <si>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</si>
  <si>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</si>
  <si>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</si>
  <si>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</si>
  <si>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</si>
  <si>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</si>
  <si>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</si>
  <si>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</si>
  <si>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</si>
  <si>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</si>
  <si>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</si>
  <si>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</si>
  <si>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</si>
  <si>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</si>
  <si>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</si>
  <si>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</si>
  <si>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</si>
  <si>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</si>
  <si>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</si>
  <si>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</si>
  <si>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</si>
  <si>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</si>
  <si>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</si>
  <si>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</si>
  <si>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</si>
  <si>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</si>
  <si>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</si>
  <si>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</si>
  <si>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</si>
  <si>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</si>
  <si>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</si>
  <si>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</si>
  <si>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</si>
  <si>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</si>
  <si>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</si>
  <si>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</si>
  <si>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</si>
  <si>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</si>
  <si>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</si>
  <si>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</si>
  <si>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</si>
  <si>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</si>
  <si>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</si>
  <si>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</si>
  <si>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</si>
  <si>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</si>
  <si>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</si>
  <si>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</si>
  <si>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</si>
  <si>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</si>
  <si>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</si>
  <si>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</si>
  <si>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</si>
  <si>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</si>
  <si>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</si>
  <si>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</si>
  <si>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</si>
  <si>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</si>
  <si>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</si>
  <si>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</si>
  <si>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</si>
  <si>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</si>
  <si>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</si>
  <si>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</si>
  <si>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</si>
  <si>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</si>
  <si>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</si>
  <si>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</si>
  <si>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</si>
  <si>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</si>
  <si>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</si>
  <si>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</si>
  <si>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</si>
  <si>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</si>
  <si>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</si>
  <si>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</si>
  <si>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</si>
  <si>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</si>
  <si>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</si>
  <si>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</si>
  <si>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</si>
  <si>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</si>
  <si>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</si>
  <si>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</si>
  <si>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</si>
  <si>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</si>
  <si>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</si>
  <si>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</si>
  <si>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</si>
  <si>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</si>
  <si>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</si>
  <si>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</si>
  <si>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</si>
  <si>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</si>
  <si>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</si>
  <si>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</si>
  <si>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</si>
  <si>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</si>
  <si>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</si>
  <si>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</si>
  <si>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</si>
  <si>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</si>
  <si>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</si>
  <si>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</si>
  <si>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</si>
  <si>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</si>
  <si>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</si>
  <si>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</si>
  <si>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</si>
  <si>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</si>
  <si>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</si>
  <si>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</si>
  <si>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</si>
  <si>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</si>
  <si>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</si>
  <si>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</si>
  <si>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</si>
  <si>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</si>
  <si>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</si>
  <si>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</si>
  <si>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</si>
  <si>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</si>
  <si>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</si>
  <si>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</si>
  <si>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</si>
  <si>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</si>
  <si>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</si>
  <si>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</si>
  <si>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</si>
  <si>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</si>
  <si>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</si>
  <si>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</si>
  <si>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</si>
  <si>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</si>
  <si>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</si>
  <si>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</si>
  <si>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</si>
  <si>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</si>
  <si>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</si>
  <si>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</si>
  <si>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</si>
  <si>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</si>
  <si>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</si>
  <si>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</si>
  <si>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</si>
  <si>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</si>
  <si>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</si>
  <si>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</si>
  <si>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</si>
  <si>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</si>
  <si>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</si>
  <si>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</si>
  <si>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</si>
  <si>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</si>
  <si>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</si>
  <si>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</si>
  <si>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</si>
  <si>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</si>
  <si>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</si>
  <si>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</si>
  <si>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</si>
  <si>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</si>
  <si>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</si>
  <si>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</si>
  <si>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</si>
  <si>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</si>
  <si>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</si>
  <si>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</si>
  <si>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</si>
  <si>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</si>
  <si>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</si>
  <si>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</si>
  <si>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</si>
  <si>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</si>
  <si>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</si>
  <si>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</si>
  <si>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</si>
  <si>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</si>
  <si>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</si>
  <si>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</si>
  <si>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</si>
  <si>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</si>
  <si>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</si>
  <si>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</si>
  <si>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</si>
  <si>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</si>
  <si>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</si>
  <si>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</si>
  <si>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</si>
  <si>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</si>
  <si>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</si>
  <si>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</si>
  <si>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</si>
  <si>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</si>
  <si>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</si>
  <si>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</si>
  <si>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</si>
  <si>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</si>
  <si>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</si>
  <si>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</si>
  <si>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</si>
  <si>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</si>
  <si>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</si>
  <si>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</si>
  <si>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</si>
  <si>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</si>
  <si>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</si>
  <si>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</si>
  <si>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</si>
  <si>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</si>
  <si>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</si>
  <si>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</si>
  <si>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</si>
  <si>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</si>
  <si>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</si>
  <si>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</si>
  <si>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</si>
  <si>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</si>
  <si>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</si>
  <si>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</si>
  <si>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</si>
  <si>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</si>
  <si>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</si>
  <si>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</si>
  <si>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</si>
  <si>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</si>
  <si>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</si>
  <si>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</si>
  <si>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</si>
  <si>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</si>
  <si>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</si>
  <si>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</si>
  <si>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</si>
  <si>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</si>
  <si>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</si>
  <si>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</si>
  <si>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</si>
  <si>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</si>
  <si>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</si>
  <si>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</si>
  <si>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</si>
  <si>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</si>
  <si>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</si>
  <si>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</si>
  <si>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</si>
  <si>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</si>
  <si>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</si>
  <si>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</si>
  <si>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</si>
  <si>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</si>
  <si>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</si>
  <si>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</si>
  <si>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</si>
  <si>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</si>
  <si>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</si>
  <si>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</si>
  <si>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</si>
  <si>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</si>
  <si>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</si>
  <si>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</si>
  <si>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</si>
  <si>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</si>
  <si>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</si>
  <si>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</si>
  <si>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</si>
  <si>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</si>
  <si>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</si>
  <si>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</si>
  <si>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</si>
  <si>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</si>
  <si>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</si>
  <si>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</si>
  <si>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</si>
  <si>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</si>
  <si>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</si>
  <si>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</si>
  <si>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</si>
  <si>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</si>
  <si>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</si>
  <si>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</si>
  <si>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</si>
  <si>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</si>
  <si>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</si>
  <si>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</si>
  <si>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</si>
  <si>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</si>
  <si>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</si>
  <si>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</si>
  <si>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</si>
  <si>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</si>
  <si>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</si>
  <si>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</si>
  <si>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</si>
  <si>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</si>
  <si>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</si>
  <si>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</si>
  <si>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</si>
  <si>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</si>
  <si>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</si>
  <si>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</si>
  <si>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</si>
  <si>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</si>
  <si>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</si>
  <si>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</si>
  <si>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</si>
  <si>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</si>
  <si>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</si>
  <si>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</si>
  <si>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</si>
  <si>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</si>
  <si>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</si>
  <si>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</si>
  <si>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</si>
  <si>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</si>
  <si>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</si>
  <si>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</si>
  <si>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</si>
  <si>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</si>
  <si>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</si>
  <si>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</si>
  <si>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</si>
  <si>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</si>
  <si>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</si>
  <si>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</si>
  <si>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</si>
  <si>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</si>
  <si>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</si>
  <si>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</si>
  <si>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</si>
  <si>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</si>
  <si>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</si>
  <si>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</si>
  <si>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</si>
  <si>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</si>
  <si>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</si>
  <si>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</si>
  <si>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</si>
  <si>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</si>
  <si>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</si>
  <si>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</si>
  <si>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</si>
  <si>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</si>
  <si>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</si>
  <si>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</si>
  <si>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</si>
  <si>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</si>
  <si>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</si>
  <si>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</si>
  <si>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</si>
  <si>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</si>
  <si>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</si>
  <si>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</si>
  <si>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</si>
  <si>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</si>
  <si>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</si>
  <si>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</si>
  <si>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</si>
  <si>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</si>
  <si>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</si>
  <si>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</si>
  <si>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</si>
  <si>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</si>
  <si>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</si>
  <si>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</si>
  <si>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</si>
  <si>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</si>
  <si>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</si>
  <si>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</si>
  <si>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</si>
  <si>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</si>
  <si>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</si>
  <si>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</si>
  <si>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</si>
  <si>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</si>
  <si>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</si>
  <si>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</si>
  <si>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</si>
  <si>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</si>
  <si>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</si>
  <si>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</si>
  <si>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</si>
  <si>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</si>
  <si>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</si>
  <si>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</si>
  <si>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</si>
  <si>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</si>
  <si>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</si>
  <si>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</si>
  <si>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</si>
  <si>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</si>
  <si>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</si>
  <si>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</si>
  <si>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</si>
  <si>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</si>
  <si>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</si>
  <si>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</si>
  <si>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</si>
  <si>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</si>
  <si>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</si>
  <si>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</si>
  <si>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</si>
  <si>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</si>
  <si>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</si>
  <si>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</si>
  <si>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</si>
  <si>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</si>
  <si>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</si>
  <si>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</si>
  <si>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</si>
  <si>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</si>
  <si>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</si>
  <si>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</si>
  <si>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</si>
  <si>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</si>
  <si>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</si>
  <si>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</si>
  <si>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</si>
  <si>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</si>
  <si>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</si>
  <si>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</si>
  <si>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</si>
  <si>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</si>
  <si>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</si>
  <si>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</si>
  <si>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</si>
  <si>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</si>
  <si>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</si>
  <si>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</si>
  <si>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</si>
  <si>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</si>
  <si>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</si>
  <si>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</si>
  <si>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</si>
  <si>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</si>
  <si>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</si>
  <si>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</si>
  <si>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</si>
  <si>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</si>
  <si>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</si>
  <si>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</si>
  <si>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</si>
  <si>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</si>
  <si>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</si>
  <si>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</si>
  <si>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</si>
  <si>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</si>
  <si>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</si>
  <si>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</si>
  <si>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</si>
  <si>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</si>
  <si>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</si>
  <si>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</si>
  <si>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</si>
  <si>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</si>
  <si>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</si>
  <si>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</si>
  <si>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</si>
  <si>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</si>
  <si>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</si>
  <si>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</si>
  <si>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</si>
  <si>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</si>
  <si>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</si>
  <si>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</si>
  <si>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</si>
  <si>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</si>
  <si>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</si>
  <si>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</si>
  <si>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</si>
  <si>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</si>
  <si>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</si>
  <si>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</si>
  <si>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</si>
  <si>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</si>
  <si>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</si>
  <si>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</si>
  <si>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</si>
  <si>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</si>
  <si>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</si>
  <si>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</si>
  <si>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</si>
  <si>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</si>
  <si>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</si>
  <si>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</si>
  <si>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</si>
  <si>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</si>
  <si>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</si>
  <si>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</si>
  <si>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</si>
  <si>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</si>
  <si>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</si>
  <si>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</si>
  <si>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</si>
  <si>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</si>
  <si>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</si>
  <si>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</si>
  <si>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</si>
  <si>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</si>
  <si>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</si>
  <si>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</si>
  <si>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</si>
  <si>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</si>
  <si>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</si>
  <si>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</si>
  <si>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</si>
  <si>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</si>
  <si>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</si>
  <si>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</si>
  <si>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</si>
  <si>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</si>
  <si>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</si>
  <si>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</si>
  <si>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</si>
  <si>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</si>
  <si>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</si>
  <si>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</si>
  <si>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</si>
  <si>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</si>
  <si>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</si>
  <si>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</si>
  <si>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</si>
  <si>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</si>
  <si>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</si>
  <si>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</si>
  <si>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</si>
  <si>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</si>
  <si>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</si>
  <si>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</si>
  <si>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</si>
  <si>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</si>
  <si>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</si>
  <si>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</si>
  <si>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</si>
  <si>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</si>
  <si>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</si>
  <si>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</si>
  <si>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</si>
  <si>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</si>
  <si>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</si>
  <si>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</si>
  <si>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</si>
  <si>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</si>
  <si>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</si>
  <si>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</si>
  <si>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</si>
  <si>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</si>
  <si>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</si>
  <si>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</si>
  <si>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</si>
  <si>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</si>
  <si>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</si>
  <si>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</si>
  <si>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</si>
  <si>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</si>
  <si>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</si>
  <si>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</si>
  <si>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</si>
  <si>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</si>
  <si>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</si>
  <si>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</si>
  <si>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</si>
  <si>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</si>
  <si>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</si>
  <si>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</si>
  <si>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</si>
  <si>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</si>
  <si>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</si>
  <si>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</si>
  <si>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</si>
  <si>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</si>
  <si>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</si>
  <si>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</si>
  <si>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</si>
  <si>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</si>
  <si>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</si>
  <si>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</si>
  <si>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</si>
  <si>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</si>
  <si>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</si>
  <si>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</si>
  <si>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</si>
  <si>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</si>
  <si>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</si>
  <si>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</si>
  <si>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</si>
  <si>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</si>
  <si>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</si>
  <si>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</si>
  <si>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</si>
  <si>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</si>
  <si>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</si>
  <si>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</si>
  <si>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</si>
  <si>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</si>
  <si>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</si>
  <si>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</si>
  <si>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</si>
  <si>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</si>
  <si>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</si>
  <si>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</si>
  <si>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</si>
  <si>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</si>
  <si>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</si>
  <si>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</si>
  <si>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</si>
  <si>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</si>
  <si>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</si>
  <si>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</si>
  <si>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</si>
  <si>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</si>
  <si>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</si>
  <si>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</si>
  <si>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</si>
  <si>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</si>
  <si>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</si>
  <si>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</si>
  <si>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</si>
  <si>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</si>
  <si>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</si>
  <si>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</si>
  <si>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</si>
  <si>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</si>
  <si>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</si>
  <si>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</si>
  <si>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</si>
  <si>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</si>
  <si>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</si>
  <si>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</si>
  <si>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</si>
  <si>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</si>
  <si>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</si>
  <si>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</si>
  <si>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</si>
  <si>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</si>
  <si>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</si>
  <si>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</si>
  <si>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</si>
  <si>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</si>
  <si>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</si>
  <si>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</si>
  <si>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</si>
  <si>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</si>
  <si>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</si>
  <si>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</si>
  <si>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</si>
  <si>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</si>
  <si>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</si>
  <si>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</si>
  <si>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</si>
  <si>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</si>
  <si>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</si>
  <si>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</si>
  <si>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</si>
  <si>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</si>
  <si>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</si>
  <si>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</si>
  <si>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</si>
  <si>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</si>
  <si>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</si>
  <si>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</si>
  <si>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</si>
  <si>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</si>
  <si>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</si>
  <si>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</si>
  <si>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</si>
  <si>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</si>
  <si>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</si>
  <si>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</si>
  <si>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</si>
  <si>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</si>
  <si>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</si>
  <si>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</si>
  <si>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</si>
  <si>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</si>
  <si>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</si>
  <si>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</si>
  <si>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</si>
  <si>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</si>
  <si>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</si>
  <si>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</si>
  <si>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</si>
  <si>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</si>
  <si>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</si>
  <si>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</si>
  <si>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</si>
  <si>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</si>
  <si>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</si>
  <si>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</si>
  <si>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</si>
  <si>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</si>
  <si>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</si>
  <si>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</si>
  <si>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</si>
  <si>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</si>
  <si>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</si>
  <si>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</si>
  <si>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</si>
  <si>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</si>
  <si>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</si>
  <si>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</si>
  <si>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</si>
  <si>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</si>
  <si>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</si>
  <si>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</si>
  <si>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</si>
  <si>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</si>
  <si>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</si>
  <si>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</si>
  <si>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</si>
  <si>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</si>
  <si>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</si>
  <si>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</si>
  <si>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</si>
  <si>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</si>
  <si>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</si>
  <si>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</si>
  <si>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</si>
  <si>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</si>
  <si>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</si>
  <si>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</si>
  <si>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</si>
  <si>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</si>
  <si>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</si>
  <si>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</si>
  <si>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</si>
  <si>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</si>
  <si>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</si>
  <si>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</si>
  <si>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</si>
  <si>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</si>
  <si>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</si>
  <si>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</si>
  <si>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</si>
  <si>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</si>
  <si>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</si>
  <si>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</si>
  <si>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</si>
  <si>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</si>
  <si>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</si>
  <si>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</si>
  <si>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</si>
  <si>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</si>
  <si>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</si>
  <si>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</si>
  <si>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</si>
  <si>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</si>
  <si>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</si>
  <si>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</si>
  <si>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</si>
  <si>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</si>
  <si>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</si>
  <si>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</si>
  <si>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</si>
  <si>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</si>
  <si>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</si>
  <si>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</si>
  <si>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</si>
  <si>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</si>
  <si>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</si>
  <si>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</si>
  <si>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</si>
  <si>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</si>
  <si>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</si>
  <si>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</si>
  <si>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</si>
  <si>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</si>
  <si>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</si>
  <si>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</si>
  <si>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</si>
  <si>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</si>
  <si>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</si>
  <si>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</si>
  <si>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</si>
  <si>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</si>
  <si>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</si>
  <si>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</si>
  <si>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</si>
  <si>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</si>
  <si>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</si>
  <si>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</si>
  <si>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</si>
  <si>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</si>
  <si>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</si>
  <si>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</si>
  <si>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</si>
  <si>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</si>
  <si>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</si>
  <si>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</si>
  <si>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</si>
  <si>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</si>
  <si>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</si>
  <si>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</si>
  <si>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</si>
  <si>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</si>
  <si>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</si>
  <si>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</si>
  <si>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</si>
  <si>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</si>
  <si>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</si>
  <si>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</si>
  <si>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</si>
  <si>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</si>
  <si>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</si>
  <si>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</si>
  <si>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</si>
  <si>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</si>
  <si>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</si>
  <si>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</si>
  <si>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</si>
  <si>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</si>
  <si>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</si>
  <si>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</si>
  <si>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</si>
  <si>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</si>
  <si>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</si>
  <si>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</si>
  <si>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</si>
  <si>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</si>
  <si>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</si>
  <si>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</si>
  <si>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</si>
  <si>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</si>
  <si>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</si>
  <si>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</si>
  <si>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</si>
  <si>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</si>
  <si>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</si>
  <si>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</si>
  <si>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</si>
  <si>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</si>
  <si>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</si>
  <si>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</si>
  <si>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</si>
  <si>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</si>
  <si>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</si>
  <si>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</si>
  <si>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</si>
  <si>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</si>
  <si>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</si>
  <si>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</si>
  <si>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</si>
  <si>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</si>
  <si>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</si>
  <si>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</si>
  <si>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</si>
  <si>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</si>
  <si>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</si>
  <si>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</si>
  <si>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</si>
  <si>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</si>
  <si>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</si>
  <si>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</si>
  <si>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</si>
  <si>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</si>
  <si>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</si>
  <si>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</si>
  <si>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</si>
  <si>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</si>
  <si>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</si>
  <si>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</si>
  <si>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</si>
  <si>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</si>
  <si>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</si>
  <si>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</si>
  <si>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</si>
  <si>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</si>
  <si>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</si>
  <si>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</si>
  <si>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</si>
  <si>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</si>
  <si>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</si>
  <si>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</si>
  <si>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</si>
  <si>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</si>
  <si>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</si>
  <si>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</si>
  <si>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</si>
  <si>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</si>
  <si>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</si>
  <si>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</si>
  <si>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</si>
  <si>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</si>
  <si>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</si>
  <si>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</si>
  <si>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</si>
  <si>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</si>
  <si>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</si>
  <si>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</si>
  <si>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</si>
  <si>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</si>
  <si>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</si>
  <si>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</si>
  <si>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</si>
  <si>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</si>
  <si>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</si>
  <si>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</si>
  <si>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</si>
  <si>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</si>
  <si>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</si>
  <si>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</si>
  <si>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</si>
  <si>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</si>
  <si>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</si>
  <si>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</si>
  <si>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</si>
  <si>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</si>
  <si>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</si>
  <si>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</si>
  <si>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</si>
  <si>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</si>
  <si>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</si>
  <si>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</si>
  <si>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</si>
  <si>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</si>
  <si>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</si>
  <si>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</si>
  <si>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</si>
  <si>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</si>
  <si>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</si>
  <si>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</si>
  <si>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</si>
  <si>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</si>
  <si>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</si>
  <si>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</si>
  <si>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</si>
  <si>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</si>
  <si>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</si>
  <si>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</si>
  <si>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</si>
  <si>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</si>
  <si>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</si>
  <si>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</si>
  <si>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</si>
  <si>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</si>
  <si>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</si>
  <si>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</si>
  <si>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</si>
  <si>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</si>
  <si>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</si>
  <si>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</si>
  <si>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</si>
  <si>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</si>
  <si>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</si>
  <si>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</si>
  <si>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</si>
  <si>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</si>
  <si>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</si>
  <si>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</si>
  <si>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</si>
  <si>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</si>
  <si>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</si>
  <si>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</si>
  <si>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</si>
  <si>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</si>
  <si>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</si>
  <si>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</si>
  <si>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</si>
  <si>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</si>
  <si>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</si>
  <si>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</si>
  <si>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</si>
  <si>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</si>
  <si>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</si>
  <si>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</si>
  <si>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</si>
  <si>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</si>
  <si>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</si>
  <si>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</si>
  <si>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</si>
  <si>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</si>
  <si>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</si>
  <si>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</si>
  <si>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</si>
  <si>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</si>
  <si>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</si>
  <si>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</si>
  <si>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</si>
  <si>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</si>
  <si>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</si>
  <si>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</si>
  <si>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</si>
  <si>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</si>
  <si>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</si>
  <si>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</si>
  <si>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</si>
  <si>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</si>
  <si>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</si>
  <si>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</si>
  <si>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</si>
  <si>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</si>
  <si>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</si>
  <si>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</si>
  <si>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</si>
  <si>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</si>
  <si>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</si>
  <si>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</si>
  <si>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</si>
  <si>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</si>
  <si>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</si>
  <si>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</si>
  <si>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</si>
  <si>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</si>
  <si>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</si>
  <si>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</si>
  <si>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</si>
  <si>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</si>
  <si>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</si>
  <si>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</si>
  <si>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</si>
  <si>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</si>
  <si>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</si>
  <si>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</si>
  <si>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</si>
  <si>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</si>
  <si>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</si>
  <si>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</si>
  <si>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</si>
  <si>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</si>
  <si>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</si>
  <si>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</si>
  <si>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</si>
  <si>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</si>
  <si>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</si>
  <si>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</si>
  <si>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</si>
  <si>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</si>
  <si>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</si>
  <si>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</si>
  <si>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</si>
  <si>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</si>
  <si>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</si>
  <si>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</si>
  <si>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</si>
  <si>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</si>
  <si>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</si>
  <si>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</si>
  <si>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</si>
  <si>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</si>
  <si>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</si>
  <si>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</si>
  <si>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</si>
  <si>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</si>
  <si>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</si>
  <si>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</si>
  <si>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</si>
  <si>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</si>
  <si>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</si>
  <si>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</si>
  <si>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</si>
  <si>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</si>
  <si>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</si>
  <si>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</si>
  <si>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</si>
  <si>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</si>
  <si>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</si>
  <si>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</si>
  <si>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</si>
  <si>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</si>
  <si>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</si>
  <si>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</si>
  <si>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</si>
  <si>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</si>
  <si>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</si>
  <si>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</si>
  <si>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</si>
  <si>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</si>
  <si>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</si>
  <si>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</si>
  <si>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</si>
  <si>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</si>
  <si>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</si>
  <si>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</si>
  <si>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</si>
  <si>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</si>
  <si>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</si>
  <si>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</si>
  <si>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</si>
  <si>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</si>
  <si>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</si>
  <si>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</si>
  <si>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</si>
  <si>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</si>
  <si>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</si>
  <si>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</si>
  <si>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</si>
  <si>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</si>
  <si>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</si>
  <si>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</si>
  <si>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</si>
  <si>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</si>
  <si>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</si>
  <si>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</si>
  <si>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</si>
  <si>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</si>
  <si>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</si>
  <si>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</si>
  <si>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</si>
  <si>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</si>
  <si>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</si>
  <si>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</si>
  <si>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</si>
  <si>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</si>
  <si>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</si>
  <si>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</si>
  <si>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</si>
  <si>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</si>
  <si>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</si>
  <si>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</si>
  <si>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</si>
  <si>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</si>
  <si>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</si>
  <si>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</si>
  <si>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</si>
  <si>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</si>
  <si>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</si>
  <si>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</si>
  <si>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</si>
  <si>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</si>
  <si>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</si>
  <si>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</si>
  <si>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</si>
  <si>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</si>
  <si>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</si>
  <si>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</si>
  <si>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</si>
  <si>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</si>
  <si>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</si>
  <si>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</si>
  <si>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</si>
  <si>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</si>
  <si>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</si>
  <si>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</si>
  <si>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</si>
  <si>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</si>
  <si>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</si>
  <si>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</si>
  <si>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</si>
  <si>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</si>
  <si>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</si>
  <si>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</si>
  <si>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</si>
  <si>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</si>
  <si>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</si>
  <si>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</si>
  <si>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</si>
  <si>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</si>
  <si>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</si>
  <si>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</si>
  <si>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</si>
  <si>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</si>
  <si>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</si>
  <si>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</si>
  <si>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</si>
  <si>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</si>
  <si>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</si>
  <si>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</si>
  <si>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</si>
  <si>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</si>
  <si>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</si>
  <si>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</si>
  <si>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</si>
  <si>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</si>
  <si>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</si>
  <si>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</si>
  <si>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</si>
  <si>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</si>
  <si>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</si>
  <si>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</si>
  <si>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</si>
  <si>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</si>
  <si>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</si>
  <si>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</si>
  <si>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</si>
  <si>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</si>
  <si>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</si>
  <si>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</si>
  <si>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</si>
  <si>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</si>
  <si>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</si>
  <si>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</si>
  <si>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</si>
  <si>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</si>
  <si>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</si>
  <si>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</si>
  <si>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</si>
  <si>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</si>
  <si>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</si>
  <si>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</si>
  <si>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</si>
  <si>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</si>
  <si>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</si>
  <si>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</si>
  <si>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</si>
  <si>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</si>
  <si>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</si>
  <si>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</si>
  <si>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</si>
  <si>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</si>
  <si>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</si>
  <si>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</si>
  <si>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</si>
  <si>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</si>
  <si>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</si>
  <si>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</si>
  <si>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</si>
  <si>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</si>
  <si>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</si>
  <si>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</si>
  <si>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</si>
  <si>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</si>
  <si>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</si>
  <si>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</si>
  <si>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</si>
  <si>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</si>
  <si>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</si>
  <si>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</si>
  <si>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</si>
  <si>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</si>
  <si>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</si>
  <si>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</si>
  <si>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</si>
  <si>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</si>
  <si>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</si>
  <si>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</si>
  <si>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</si>
  <si>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</si>
  <si>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</si>
  <si>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</si>
  <si>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</si>
  <si>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</si>
  <si>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</si>
  <si>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</si>
  <si>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</si>
  <si>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</si>
  <si>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</si>
  <si>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</si>
  <si>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</si>
  <si>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</si>
  <si>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</si>
  <si>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</si>
  <si>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Sub-Catergory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</si>
  <si>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</si>
  <si>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</si>
  <si>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</si>
  <si>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</si>
  <si>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</si>
  <si>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</si>
  <si>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</si>
  <si>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</si>
  <si>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</si>
  <si>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</si>
  <si>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</si>
  <si>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</si>
  <si>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</si>
  <si>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</si>
  <si>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</si>
  <si>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</si>
  <si>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</si>
  <si>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</si>
  <si>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</si>
  <si>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</si>
  <si>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</si>
  <si>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</si>
  <si>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</si>
  <si>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</si>
  <si>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</si>
  <si>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</si>
  <si>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</si>
  <si>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</si>
  <si>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</si>
  <si>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</si>
  <si>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</si>
  <si>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</si>
  <si>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</si>
  <si>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</si>
  <si>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</si>
  <si>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</si>
  <si>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</si>
  <si>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</si>
  <si>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</si>
  <si>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</si>
  <si>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</si>
  <si>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</si>
  <si>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</si>
  <si>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</si>
  <si>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</si>
  <si>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</si>
  <si>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</si>
  <si>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</si>
  <si>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</si>
  <si>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</si>
  <si>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</si>
  <si>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</si>
  <si>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</si>
  <si>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</si>
  <si>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</si>
  <si>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</si>
  <si>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</si>
  <si>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</si>
  <si>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</si>
  <si>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</si>
  <si>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</si>
  <si>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</si>
  <si>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</si>
  <si>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</si>
  <si>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</si>
  <si>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</si>
  <si>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</si>
  <si>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</si>
  <si>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</si>
  <si>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</si>
  <si>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</si>
  <si>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</si>
  <si>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</si>
  <si>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</si>
  <si>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Min</t>
  </si>
  <si>
    <t>Median</t>
  </si>
  <si>
    <t>Mean</t>
  </si>
  <si>
    <t>SD</t>
  </si>
  <si>
    <t>Variance</t>
  </si>
  <si>
    <t>failed campaigns</t>
  </si>
  <si>
    <t>Category</t>
  </si>
  <si>
    <t>Duration</t>
  </si>
  <si>
    <t>0-10 days</t>
  </si>
  <si>
    <t>11-20 days</t>
  </si>
  <si>
    <t>21-30 days</t>
  </si>
  <si>
    <t>31-40 days</t>
  </si>
  <si>
    <t>41-50 days</t>
  </si>
  <si>
    <t>51-60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</si>
</sst>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0" fontId="0" fillId="0" borderId="10" xfId="0" applyBorder="1"/>
    <xf numFmtId="9" fontId="0" fillId="0" borderId="10" xfId="42" applyFont="1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1" xfId="0" pivotButton="1" applyBorder="1"/>
    <xf numFmtId="0" fontId="0" fillId="0" borderId="11" xfId="0" applyBorder="1" applyAlignment="1">
      <alignment horizontal="left"/>
    </xf>
    <xf numFmtId="0" fontId="0" fillId="33" borderId="11" xfId="0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4" fontId="0" fillId="0" borderId="11" xfId="0" applyNumberFormat="1" applyBorder="1"/>
    <xf numFmtId="0" fontId="16" fillId="33" borderId="11" xfId="0" applyFont="1" applyFill="1" applyBorder="1" applyAlignment="1">
      <alignment horizontal="center" vertical="center"/>
    </xf>
    <xf numFmtId="0" fontId="16" fillId="34" borderId="0" xfId="0" applyFont="1" applyFill="1" applyAlignment="1">
      <alignment horizontal="center"/>
    </xf>
    <xf numFmtId="0" fontId="16" fillId="34" borderId="0" xfId="0" applyFont="1" applyFill="1" applyAlignment="1">
      <alignment horizontal="center" wrapText="1"/>
    </xf>
    <xf numFmtId="0" fontId="0" fillId="0" borderId="12" xfId="0" pivotButton="1" applyBorder="1"/>
    <xf numFmtId="0" fontId="0" fillId="0" borderId="13" xfId="0" applyBorder="1"/>
    <xf numFmtId="0" fontId="0" fillId="0" borderId="14" xfId="0" pivotButton="1" applyBorder="1"/>
    <xf numFmtId="0" fontId="0" fillId="0" borderId="15" xfId="0" pivotButton="1" applyBorder="1"/>
    <xf numFmtId="0" fontId="0" fillId="0" borderId="15" xfId="0" applyBorder="1"/>
    <xf numFmtId="0" fontId="0" fillId="0" borderId="16" xfId="0" applyBorder="1"/>
    <xf numFmtId="0" fontId="0" fillId="0" borderId="17" xfId="0" pivotButton="1" applyBorder="1"/>
    <xf numFmtId="0" fontId="0" fillId="0" borderId="0" xfId="0" applyBorder="1"/>
    <xf numFmtId="0" fontId="0" fillId="0" borderId="18" xfId="0" applyBorder="1"/>
    <xf numFmtId="0" fontId="0" fillId="0" borderId="17" xfId="0" applyBorder="1" applyAlignment="1">
      <alignment horizontal="left"/>
    </xf>
    <xf numFmtId="0" fontId="0" fillId="0" borderId="0" xfId="0" applyNumberFormat="1" applyBorder="1"/>
    <xf numFmtId="0" fontId="0" fillId="0" borderId="18" xfId="0" applyNumberFormat="1" applyBorder="1"/>
    <xf numFmtId="0" fontId="0" fillId="0" borderId="19" xfId="0" applyBorder="1" applyAlignment="1">
      <alignment horizontal="left"/>
    </xf>
    <xf numFmtId="0" fontId="0" fillId="0" borderId="20" xfId="0" applyNumberFormat="1" applyBorder="1"/>
    <xf numFmtId="0" fontId="0" fillId="0" borderId="21" xfId="0" applyNumberFormat="1" applyBorder="1"/>
    <xf numFmtId="0" fontId="19" fillId="34" borderId="0" xfId="0" applyFont="1" applyFill="1" applyAlignment="1">
      <alignment horizontal="center"/>
    </xf>
    <xf numFmtId="1" fontId="20" fillId="34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ill>
        <patternFill>
          <fgColor auto="1"/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fgColor auto="1"/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fgColor auto="1"/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-0.24994659260841701"/>
        </patternFill>
      </fill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2" defaultPivotStyle="PivotStyleLight16"/>
  <colors>
    <mruColors>
      <color rgb="FFFC6B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[CrowdfundingBook_Anh.xlsx]Outcome per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7-BE4E-B295-89AF142FEA13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8B-9449-8366-B314C42FB47F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B-9449-8366-B314C42FB47F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8B-9449-8366-B314C42FB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86076559"/>
        <c:axId val="1622646511"/>
      </c:barChart>
      <c:catAx>
        <c:axId val="198607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646511"/>
        <c:crosses val="autoZero"/>
        <c:auto val="1"/>
        <c:lblAlgn val="ctr"/>
        <c:lblOffset val="100"/>
        <c:noMultiLvlLbl val="0"/>
      </c:catAx>
      <c:valAx>
        <c:axId val="162264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07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[CrowdfundingBook_Anh.xlsx]Outcome per sub-category!PivotTable2</c:name>
    <c:fmtId val="0"/>
  </c:pivotSource>
  <c:chart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6-1D45-BBD3-DF80E7F7E100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6-1D45-BBD3-DF80E7F7E100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D6-1D45-BBD3-DF80E7F7E100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D6-1D45-BBD3-DF80E7F7E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18471408"/>
        <c:axId val="818473120"/>
      </c:barChart>
      <c:catAx>
        <c:axId val="81847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73120"/>
        <c:crosses val="autoZero"/>
        <c:auto val="1"/>
        <c:lblAlgn val="ctr"/>
        <c:lblOffset val="100"/>
        <c:noMultiLvlLbl val="0"/>
      </c:catAx>
      <c:valAx>
        <c:axId val="818473120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[CrowdfundingBook_Anh.xlsx]Outcome per Date Created Conver!PivotTable1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per Date Created Conver'!$B$4:$B$5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per Date Created Conver'!$A$6:$A$18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 Created Conver'!$B$6:$B$18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B-DB44-BC2B-73AB95D5649B}"/>
            </c:ext>
          </c:extLst>
        </c:ser>
        <c:ser>
          <c:idx val="1"/>
          <c:order val="1"/>
          <c:tx>
            <c:strRef>
              <c:f>'Outcome per Date Created Conver'!$C$4:$C$5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per Date Created Conver'!$A$6:$A$18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 Created Conver'!$C$6:$C$18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1B-DB44-BC2B-73AB95D5649B}"/>
            </c:ext>
          </c:extLst>
        </c:ser>
        <c:ser>
          <c:idx val="2"/>
          <c:order val="2"/>
          <c:tx>
            <c:strRef>
              <c:f>'Outcome per Date Created Conver'!$D$4:$D$5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per Date Created Conver'!$A$6:$A$18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 Created Conver'!$D$6:$D$18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1B-DB44-BC2B-73AB95D56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163392"/>
        <c:axId val="299165104"/>
      </c:lineChart>
      <c:catAx>
        <c:axId val="29916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65104"/>
        <c:crosses val="autoZero"/>
        <c:auto val="1"/>
        <c:lblAlgn val="ctr"/>
        <c:lblOffset val="100"/>
        <c:noMultiLvlLbl val="0"/>
      </c:catAx>
      <c:valAx>
        <c:axId val="29916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6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1-4C42-B084-48FD2DF4FF88}"/>
            </c:ext>
          </c:extLst>
        </c:ser>
        <c:ser>
          <c:idx val="1"/>
          <c:order val="1"/>
          <c:tx>
            <c:strRef>
              <c:f>'Goal Analysis'!$H$1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6C1-4C42-B084-48FD2DF4FF88}"/>
            </c:ext>
          </c:extLst>
        </c:ser>
        <c:ser>
          <c:idx val="2"/>
          <c:order val="2"/>
          <c:tx>
            <c:strRef>
              <c:f>'Goal Analysis'!$I$1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6C1-4C42-B084-48FD2DF4F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986128"/>
        <c:axId val="233987840"/>
      </c:lineChart>
      <c:catAx>
        <c:axId val="23398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87840"/>
        <c:crosses val="autoZero"/>
        <c:auto val="1"/>
        <c:lblAlgn val="ctr"/>
        <c:lblOffset val="100"/>
        <c:noMultiLvlLbl val="0"/>
      </c:catAx>
      <c:valAx>
        <c:axId val="2339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8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'Goal Analysis.extra 1'!$G$1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'Goal Analysis.extra 1'!$B$2:$B$13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Analysis.extra 1'!$G$2:$G$13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6-CA4D-8A3B-67F94170A553}"/>
            </c:ext>
          </c:extLst>
        </c:ser>
        <c:ser>
          <c:idx val="1"/>
          <c:order val="1"/>
          <c:tx>
            <c:strRef>
              <c:f>'Goal Analysis.extra 1'!$H$1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'Goal Analysis.extra 1'!$B$2:$B$13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Analysis.extra 1'!$H$2:$H$13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66-CA4D-8A3B-67F94170A553}"/>
            </c:ext>
          </c:extLst>
        </c:ser>
        <c:ser>
          <c:idx val="2"/>
          <c:order val="2"/>
          <c:tx>
            <c:strRef>
              <c:f>'Goal Analysis.extra 1'!$I$1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'Goal Analysis.extra 1'!$B$2:$B$13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Analysis.extra 1'!$I$2:$I$13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66-CA4D-8A3B-67F94170A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986128"/>
        <c:axId val="233987840"/>
      </c:barChart>
      <c:catAx>
        <c:axId val="23398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87840"/>
        <c:crosses val="autoZero"/>
        <c:auto val="1"/>
        <c:lblAlgn val="ctr"/>
        <c:lblOffset val="100"/>
        <c:noMultiLvlLbl val="0"/>
      </c:catAx>
      <c:valAx>
        <c:axId val="2339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8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'Goal Analysis.extra 1'!$G$1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'Goal Analysis.extra 1'!$B$2:$B$13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Analysis.extra 1'!$G$2:$G$13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3-2140-80DF-23F51B5C9E3F}"/>
            </c:ext>
          </c:extLst>
        </c:ser>
        <c:ser>
          <c:idx val="1"/>
          <c:order val="1"/>
          <c:tx>
            <c:strRef>
              <c:f>'Goal Analysis.extra 1'!$H$1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'Goal Analysis.extra 1'!$B$2:$B$13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Analysis.extra 1'!$H$2:$H$13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D3-2140-80DF-23F51B5C9E3F}"/>
            </c:ext>
          </c:extLst>
        </c:ser>
        <c:ser>
          <c:idx val="2"/>
          <c:order val="2"/>
          <c:tx>
            <c:strRef>
              <c:f>'Goal Analysis.extra 1'!$I$1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'Goal Analysis.extra 1'!$B$2:$B$13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Analysis.extra 1'!$I$2:$I$13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D3-2140-80DF-23F51B5C9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1124976"/>
        <c:axId val="791127136"/>
      </c:barChart>
      <c:catAx>
        <c:axId val="7911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27136"/>
        <c:crosses val="autoZero"/>
        <c:auto val="1"/>
        <c:lblAlgn val="ctr"/>
        <c:lblOffset val="100"/>
        <c:noMultiLvlLbl val="0"/>
      </c:catAx>
      <c:valAx>
        <c:axId val="79112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'Goal Analysis.extra 2'!$G$1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'Goal Analysis.extra 2'!$B$2:$B$10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'Goal Analysis.extra 2'!$G$2:$G$10</c:f>
              <c:numCache>
                <c:formatCode>0%</c:formatCode>
                <c:ptCount val="9"/>
                <c:pt idx="0">
                  <c:v>0.58959537572254339</c:v>
                </c:pt>
                <c:pt idx="1">
                  <c:v>0.47826086956521741</c:v>
                </c:pt>
                <c:pt idx="2">
                  <c:v>0.46666666666666667</c:v>
                </c:pt>
                <c:pt idx="3">
                  <c:v>1</c:v>
                </c:pt>
                <c:pt idx="4">
                  <c:v>0.56571428571428573</c:v>
                </c:pt>
                <c:pt idx="5">
                  <c:v>0.63414634146341464</c:v>
                </c:pt>
                <c:pt idx="6">
                  <c:v>0.60606060606060608</c:v>
                </c:pt>
                <c:pt idx="7">
                  <c:v>0.68085106382978722</c:v>
                </c:pt>
                <c:pt idx="8">
                  <c:v>0.54678362573099415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E-3941-8338-E4494FE08323}"/>
            </c:ext>
          </c:extLst>
        </c:ser>
        <c:ser>
          <c:idx val="1"/>
          <c:order val="1"/>
          <c:tx>
            <c:strRef>
              <c:f>'Goal Analysis.extra 2'!$H$1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'Goal Analysis.extra 2'!$B$2:$B$10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'Goal Analysis.extra 2'!$H$2:$H$10</c:f>
              <c:numCache>
                <c:formatCode>0%</c:formatCode>
                <c:ptCount val="9"/>
                <c:pt idx="0">
                  <c:v>0.34682080924855491</c:v>
                </c:pt>
                <c:pt idx="1">
                  <c:v>0.43478260869565216</c:v>
                </c:pt>
                <c:pt idx="2">
                  <c:v>0.51111111111111107</c:v>
                </c:pt>
                <c:pt idx="3">
                  <c:v>0</c:v>
                </c:pt>
                <c:pt idx="4">
                  <c:v>0.37714285714285717</c:v>
                </c:pt>
                <c:pt idx="5">
                  <c:v>0.26829268292682928</c:v>
                </c:pt>
                <c:pt idx="6">
                  <c:v>0.36363636363636365</c:v>
                </c:pt>
                <c:pt idx="7">
                  <c:v>0.2978723404255319</c:v>
                </c:pt>
                <c:pt idx="8">
                  <c:v>0.38596491228070173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E-3941-8338-E4494FE08323}"/>
            </c:ext>
          </c:extLst>
        </c:ser>
        <c:ser>
          <c:idx val="2"/>
          <c:order val="2"/>
          <c:tx>
            <c:strRef>
              <c:f>'Goal Analysis.extra 2'!$I$1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'Goal Analysis.extra 2'!$B$2:$B$10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'Goal Analysis.extra 2'!$I$2:$I$10</c:f>
              <c:numCache>
                <c:formatCode>0%</c:formatCode>
                <c:ptCount val="9"/>
                <c:pt idx="0">
                  <c:v>6.358381502890173E-2</c:v>
                </c:pt>
                <c:pt idx="1">
                  <c:v>8.6956521739130432E-2</c:v>
                </c:pt>
                <c:pt idx="2">
                  <c:v>2.2222222222222223E-2</c:v>
                </c:pt>
                <c:pt idx="3">
                  <c:v>0</c:v>
                </c:pt>
                <c:pt idx="4">
                  <c:v>5.7142857142857141E-2</c:v>
                </c:pt>
                <c:pt idx="5">
                  <c:v>9.7560975609756101E-2</c:v>
                </c:pt>
                <c:pt idx="6">
                  <c:v>3.0303030303030304E-2</c:v>
                </c:pt>
                <c:pt idx="7">
                  <c:v>2.1276595744680851E-2</c:v>
                </c:pt>
                <c:pt idx="8">
                  <c:v>6.725146198830409E-2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E-3941-8338-E4494FE0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986128"/>
        <c:axId val="233987840"/>
      </c:barChart>
      <c:catAx>
        <c:axId val="23398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87840"/>
        <c:crosses val="autoZero"/>
        <c:auto val="1"/>
        <c:lblAlgn val="ctr"/>
        <c:lblOffset val="100"/>
        <c:noMultiLvlLbl val="0"/>
      </c:catAx>
      <c:valAx>
        <c:axId val="2339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8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'Goal Analysis.extra 2'!$G$1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'Goal Analysis.extra 2'!$B$2:$B$10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'Goal Analysis.extra 2'!$G$2:$G$10</c:f>
              <c:numCache>
                <c:formatCode>0%</c:formatCode>
                <c:ptCount val="9"/>
                <c:pt idx="0">
                  <c:v>0.58959537572254339</c:v>
                </c:pt>
                <c:pt idx="1">
                  <c:v>0.47826086956521741</c:v>
                </c:pt>
                <c:pt idx="2">
                  <c:v>0.46666666666666667</c:v>
                </c:pt>
                <c:pt idx="3">
                  <c:v>1</c:v>
                </c:pt>
                <c:pt idx="4">
                  <c:v>0.56571428571428573</c:v>
                </c:pt>
                <c:pt idx="5">
                  <c:v>0.63414634146341464</c:v>
                </c:pt>
                <c:pt idx="6">
                  <c:v>0.60606060606060608</c:v>
                </c:pt>
                <c:pt idx="7">
                  <c:v>0.68085106382978722</c:v>
                </c:pt>
                <c:pt idx="8">
                  <c:v>0.54678362573099415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C-EB44-B9B3-16ABEF0382EE}"/>
            </c:ext>
          </c:extLst>
        </c:ser>
        <c:ser>
          <c:idx val="1"/>
          <c:order val="1"/>
          <c:tx>
            <c:strRef>
              <c:f>'Goal Analysis.extra 2'!$H$1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'Goal Analysis.extra 2'!$B$2:$B$10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'Goal Analysis.extra 2'!$H$2:$H$10</c:f>
              <c:numCache>
                <c:formatCode>0%</c:formatCode>
                <c:ptCount val="9"/>
                <c:pt idx="0">
                  <c:v>0.34682080924855491</c:v>
                </c:pt>
                <c:pt idx="1">
                  <c:v>0.43478260869565216</c:v>
                </c:pt>
                <c:pt idx="2">
                  <c:v>0.51111111111111107</c:v>
                </c:pt>
                <c:pt idx="3">
                  <c:v>0</c:v>
                </c:pt>
                <c:pt idx="4">
                  <c:v>0.37714285714285717</c:v>
                </c:pt>
                <c:pt idx="5">
                  <c:v>0.26829268292682928</c:v>
                </c:pt>
                <c:pt idx="6">
                  <c:v>0.36363636363636365</c:v>
                </c:pt>
                <c:pt idx="7">
                  <c:v>0.2978723404255319</c:v>
                </c:pt>
                <c:pt idx="8">
                  <c:v>0.38596491228070173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C-EB44-B9B3-16ABEF0382EE}"/>
            </c:ext>
          </c:extLst>
        </c:ser>
        <c:ser>
          <c:idx val="2"/>
          <c:order val="2"/>
          <c:tx>
            <c:strRef>
              <c:f>'Goal Analysis.extra 2'!$I$1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'Goal Analysis.extra 2'!$B$2:$B$10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'Goal Analysis.extra 2'!$I$2:$I$10</c:f>
              <c:numCache>
                <c:formatCode>0%</c:formatCode>
                <c:ptCount val="9"/>
                <c:pt idx="0">
                  <c:v>6.358381502890173E-2</c:v>
                </c:pt>
                <c:pt idx="1">
                  <c:v>8.6956521739130432E-2</c:v>
                </c:pt>
                <c:pt idx="2">
                  <c:v>2.2222222222222223E-2</c:v>
                </c:pt>
                <c:pt idx="3">
                  <c:v>0</c:v>
                </c:pt>
                <c:pt idx="4">
                  <c:v>5.7142857142857141E-2</c:v>
                </c:pt>
                <c:pt idx="5">
                  <c:v>9.7560975609756101E-2</c:v>
                </c:pt>
                <c:pt idx="6">
                  <c:v>3.0303030303030304E-2</c:v>
                </c:pt>
                <c:pt idx="7">
                  <c:v>2.1276595744680851E-2</c:v>
                </c:pt>
                <c:pt idx="8">
                  <c:v>6.725146198830409E-2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C-EB44-B9B3-16ABEF038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1124976"/>
        <c:axId val="791127136"/>
      </c:barChart>
      <c:catAx>
        <c:axId val="7911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27136"/>
        <c:crosses val="autoZero"/>
        <c:auto val="1"/>
        <c:lblAlgn val="ctr"/>
        <c:lblOffset val="100"/>
        <c:noMultiLvlLbl val="0"/>
      </c:catAx>
      <c:valAx>
        <c:axId val="79112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'Goal Analysis.extra 3'!$G$1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'Goal Analysis.extra 3'!$B$2:$B$7</c:f>
              <c:strCache>
                <c:ptCount val="6"/>
                <c:pt idx="0">
                  <c:v>0-10 days</c:v>
                </c:pt>
                <c:pt idx="1">
                  <c:v>11-20 days</c:v>
                </c:pt>
                <c:pt idx="2">
                  <c:v>21-30 days</c:v>
                </c:pt>
                <c:pt idx="3">
                  <c:v>31-40 days</c:v>
                </c:pt>
                <c:pt idx="4">
                  <c:v>41-50 days</c:v>
                </c:pt>
                <c:pt idx="5">
                  <c:v>51-60 days</c:v>
                </c:pt>
              </c:strCache>
            </c:strRef>
          </c:cat>
          <c:val>
            <c:numRef>
              <c:f>'Goal Analysis.extra 3'!$G$2:$G$7</c:f>
              <c:numCache>
                <c:formatCode>0%</c:formatCode>
                <c:ptCount val="6"/>
                <c:pt idx="0">
                  <c:v>0.57208237986270027</c:v>
                </c:pt>
                <c:pt idx="1">
                  <c:v>0.58995815899581594</c:v>
                </c:pt>
                <c:pt idx="2">
                  <c:v>0.51677852348993292</c:v>
                </c:pt>
                <c:pt idx="3">
                  <c:v>0.61428571428571432</c:v>
                </c:pt>
                <c:pt idx="4">
                  <c:v>0.63043478260869568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4-484D-AA34-AECB0B3D6C1A}"/>
            </c:ext>
          </c:extLst>
        </c:ser>
        <c:ser>
          <c:idx val="1"/>
          <c:order val="1"/>
          <c:tx>
            <c:strRef>
              <c:f>'Goal Analysis.extra 3'!$H$1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'Goal Analysis.extra 3'!$B$2:$B$7</c:f>
              <c:strCache>
                <c:ptCount val="6"/>
                <c:pt idx="0">
                  <c:v>0-10 days</c:v>
                </c:pt>
                <c:pt idx="1">
                  <c:v>11-20 days</c:v>
                </c:pt>
                <c:pt idx="2">
                  <c:v>21-30 days</c:v>
                </c:pt>
                <c:pt idx="3">
                  <c:v>31-40 days</c:v>
                </c:pt>
                <c:pt idx="4">
                  <c:v>41-50 days</c:v>
                </c:pt>
                <c:pt idx="5">
                  <c:v>51-60 days</c:v>
                </c:pt>
              </c:strCache>
            </c:strRef>
          </c:cat>
          <c:val>
            <c:numRef>
              <c:f>'Goal Analysis.extra 3'!$H$2:$H$7</c:f>
              <c:numCache>
                <c:formatCode>0%</c:formatCode>
                <c:ptCount val="6"/>
                <c:pt idx="0">
                  <c:v>0.37299771167048057</c:v>
                </c:pt>
                <c:pt idx="1">
                  <c:v>0.33891213389121339</c:v>
                </c:pt>
                <c:pt idx="2">
                  <c:v>0.41610738255033558</c:v>
                </c:pt>
                <c:pt idx="3">
                  <c:v>0.35714285714285715</c:v>
                </c:pt>
                <c:pt idx="4">
                  <c:v>0.34782608695652173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C4-484D-AA34-AECB0B3D6C1A}"/>
            </c:ext>
          </c:extLst>
        </c:ser>
        <c:ser>
          <c:idx val="2"/>
          <c:order val="2"/>
          <c:tx>
            <c:strRef>
              <c:f>'Goal Analysis.extra 3'!$I$1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'Goal Analysis.extra 3'!$B$2:$B$7</c:f>
              <c:strCache>
                <c:ptCount val="6"/>
                <c:pt idx="0">
                  <c:v>0-10 days</c:v>
                </c:pt>
                <c:pt idx="1">
                  <c:v>11-20 days</c:v>
                </c:pt>
                <c:pt idx="2">
                  <c:v>21-30 days</c:v>
                </c:pt>
                <c:pt idx="3">
                  <c:v>31-40 days</c:v>
                </c:pt>
                <c:pt idx="4">
                  <c:v>41-50 days</c:v>
                </c:pt>
                <c:pt idx="5">
                  <c:v>51-60 days</c:v>
                </c:pt>
              </c:strCache>
            </c:strRef>
          </c:cat>
          <c:val>
            <c:numRef>
              <c:f>'Goal Analysis.extra 3'!$I$2:$I$7</c:f>
              <c:numCache>
                <c:formatCode>0%</c:formatCode>
                <c:ptCount val="6"/>
                <c:pt idx="0">
                  <c:v>5.4919908466819219E-2</c:v>
                </c:pt>
                <c:pt idx="1">
                  <c:v>7.1129707112970716E-2</c:v>
                </c:pt>
                <c:pt idx="2">
                  <c:v>6.7114093959731544E-2</c:v>
                </c:pt>
                <c:pt idx="3">
                  <c:v>2.8571428571428571E-2</c:v>
                </c:pt>
                <c:pt idx="4">
                  <c:v>2.1739130434782608E-2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C4-484D-AA34-AECB0B3D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986128"/>
        <c:axId val="233987840"/>
      </c:barChart>
      <c:catAx>
        <c:axId val="23398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87840"/>
        <c:crosses val="autoZero"/>
        <c:auto val="1"/>
        <c:lblAlgn val="ctr"/>
        <c:lblOffset val="100"/>
        <c:noMultiLvlLbl val="0"/>
      </c:catAx>
      <c:valAx>
        <c:axId val="2339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8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'Goal Analysis.extra 3'!$G$1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'Goal Analysis.extra 3'!$B$2:$B$7</c:f>
              <c:strCache>
                <c:ptCount val="6"/>
                <c:pt idx="0">
                  <c:v>0-10 days</c:v>
                </c:pt>
                <c:pt idx="1">
                  <c:v>11-20 days</c:v>
                </c:pt>
                <c:pt idx="2">
                  <c:v>21-30 days</c:v>
                </c:pt>
                <c:pt idx="3">
                  <c:v>31-40 days</c:v>
                </c:pt>
                <c:pt idx="4">
                  <c:v>41-50 days</c:v>
                </c:pt>
                <c:pt idx="5">
                  <c:v>51-60 days</c:v>
                </c:pt>
              </c:strCache>
            </c:strRef>
          </c:cat>
          <c:val>
            <c:numRef>
              <c:f>'Goal Analysis.extra 3'!$G$2:$G$7</c:f>
              <c:numCache>
                <c:formatCode>0%</c:formatCode>
                <c:ptCount val="6"/>
                <c:pt idx="0">
                  <c:v>0.57208237986270027</c:v>
                </c:pt>
                <c:pt idx="1">
                  <c:v>0.58995815899581594</c:v>
                </c:pt>
                <c:pt idx="2">
                  <c:v>0.51677852348993292</c:v>
                </c:pt>
                <c:pt idx="3">
                  <c:v>0.61428571428571432</c:v>
                </c:pt>
                <c:pt idx="4">
                  <c:v>0.63043478260869568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3-764F-AFE2-37D64A1795E7}"/>
            </c:ext>
          </c:extLst>
        </c:ser>
        <c:ser>
          <c:idx val="1"/>
          <c:order val="1"/>
          <c:tx>
            <c:strRef>
              <c:f>'Goal Analysis.extra 3'!$H$1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'Goal Analysis.extra 3'!$B$2:$B$7</c:f>
              <c:strCache>
                <c:ptCount val="6"/>
                <c:pt idx="0">
                  <c:v>0-10 days</c:v>
                </c:pt>
                <c:pt idx="1">
                  <c:v>11-20 days</c:v>
                </c:pt>
                <c:pt idx="2">
                  <c:v>21-30 days</c:v>
                </c:pt>
                <c:pt idx="3">
                  <c:v>31-40 days</c:v>
                </c:pt>
                <c:pt idx="4">
                  <c:v>41-50 days</c:v>
                </c:pt>
                <c:pt idx="5">
                  <c:v>51-60 days</c:v>
                </c:pt>
              </c:strCache>
            </c:strRef>
          </c:cat>
          <c:val>
            <c:numRef>
              <c:f>'Goal Analysis.extra 3'!$H$2:$H$7</c:f>
              <c:numCache>
                <c:formatCode>0%</c:formatCode>
                <c:ptCount val="6"/>
                <c:pt idx="0">
                  <c:v>0.37299771167048057</c:v>
                </c:pt>
                <c:pt idx="1">
                  <c:v>0.33891213389121339</c:v>
                </c:pt>
                <c:pt idx="2">
                  <c:v>0.41610738255033558</c:v>
                </c:pt>
                <c:pt idx="3">
                  <c:v>0.35714285714285715</c:v>
                </c:pt>
                <c:pt idx="4">
                  <c:v>0.34782608695652173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23-764F-AFE2-37D64A1795E7}"/>
            </c:ext>
          </c:extLst>
        </c:ser>
        <c:ser>
          <c:idx val="2"/>
          <c:order val="2"/>
          <c:tx>
            <c:strRef>
              <c:f>'Goal Analysis.extra 3'!$I$1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'Goal Analysis.extra 3'!$B$2:$B$7</c:f>
              <c:strCache>
                <c:ptCount val="6"/>
                <c:pt idx="0">
                  <c:v>0-10 days</c:v>
                </c:pt>
                <c:pt idx="1">
                  <c:v>11-20 days</c:v>
                </c:pt>
                <c:pt idx="2">
                  <c:v>21-30 days</c:v>
                </c:pt>
                <c:pt idx="3">
                  <c:v>31-40 days</c:v>
                </c:pt>
                <c:pt idx="4">
                  <c:v>41-50 days</c:v>
                </c:pt>
                <c:pt idx="5">
                  <c:v>51-60 days</c:v>
                </c:pt>
              </c:strCache>
            </c:strRef>
          </c:cat>
          <c:val>
            <c:numRef>
              <c:f>'Goal Analysis.extra 3'!$I$2:$I$7</c:f>
              <c:numCache>
                <c:formatCode>0%</c:formatCode>
                <c:ptCount val="6"/>
                <c:pt idx="0">
                  <c:v>5.4919908466819219E-2</c:v>
                </c:pt>
                <c:pt idx="1">
                  <c:v>7.1129707112970716E-2</c:v>
                </c:pt>
                <c:pt idx="2">
                  <c:v>6.7114093959731544E-2</c:v>
                </c:pt>
                <c:pt idx="3">
                  <c:v>2.8571428571428571E-2</c:v>
                </c:pt>
                <c:pt idx="4">
                  <c:v>2.1739130434782608E-2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23-764F-AFE2-37D64A17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1124976"/>
        <c:axId val="791127136"/>
      </c:barChart>
      <c:catAx>
        <c:axId val="7911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27136"/>
        <c:crosses val="autoZero"/>
        <c:auto val="1"/>
        <c:lblAlgn val="ctr"/>
        <c:lblOffset val="100"/>
        <c:noMultiLvlLbl val="0"/>
      </c:catAx>
      <c:valAx>
        <c:axId val="79112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Analysis.extra 3'!$G$1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Analysis.extra 3'!$B$2:$B$7</c:f>
              <c:strCache>
                <c:ptCount val="6"/>
                <c:pt idx="0">
                  <c:v>0-10 days</c:v>
                </c:pt>
                <c:pt idx="1">
                  <c:v>11-20 days</c:v>
                </c:pt>
                <c:pt idx="2">
                  <c:v>21-30 days</c:v>
                </c:pt>
                <c:pt idx="3">
                  <c:v>31-40 days</c:v>
                </c:pt>
                <c:pt idx="4">
                  <c:v>41-50 days</c:v>
                </c:pt>
                <c:pt idx="5">
                  <c:v>51-60 days</c:v>
                </c:pt>
              </c:strCache>
            </c:strRef>
          </c:cat>
          <c:val>
            <c:numRef>
              <c:f>'Goal Analysis.extra 3'!$G$2:$G$7</c:f>
              <c:numCache>
                <c:formatCode>0%</c:formatCode>
                <c:ptCount val="6"/>
                <c:pt idx="0">
                  <c:v>0.57208237986270027</c:v>
                </c:pt>
                <c:pt idx="1">
                  <c:v>0.58995815899581594</c:v>
                </c:pt>
                <c:pt idx="2">
                  <c:v>0.51677852348993292</c:v>
                </c:pt>
                <c:pt idx="3">
                  <c:v>0.61428571428571432</c:v>
                </c:pt>
                <c:pt idx="4">
                  <c:v>0.63043478260869568</c:v>
                </c:pt>
                <c:pt idx="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6-2F42-992C-68657FE4327E}"/>
            </c:ext>
          </c:extLst>
        </c:ser>
        <c:ser>
          <c:idx val="1"/>
          <c:order val="1"/>
          <c:tx>
            <c:strRef>
              <c:f>'Goal Analysis.extra 3'!$H$1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Analysis.extra 3'!$B$2:$B$7</c:f>
              <c:strCache>
                <c:ptCount val="6"/>
                <c:pt idx="0">
                  <c:v>0-10 days</c:v>
                </c:pt>
                <c:pt idx="1">
                  <c:v>11-20 days</c:v>
                </c:pt>
                <c:pt idx="2">
                  <c:v>21-30 days</c:v>
                </c:pt>
                <c:pt idx="3">
                  <c:v>31-40 days</c:v>
                </c:pt>
                <c:pt idx="4">
                  <c:v>41-50 days</c:v>
                </c:pt>
                <c:pt idx="5">
                  <c:v>51-60 days</c:v>
                </c:pt>
              </c:strCache>
            </c:strRef>
          </c:cat>
          <c:val>
            <c:numRef>
              <c:f>'Goal Analysis.extra 3'!$H$2:$H$7</c:f>
              <c:numCache>
                <c:formatCode>0%</c:formatCode>
                <c:ptCount val="6"/>
                <c:pt idx="0">
                  <c:v>0.37299771167048057</c:v>
                </c:pt>
                <c:pt idx="1">
                  <c:v>0.33891213389121339</c:v>
                </c:pt>
                <c:pt idx="2">
                  <c:v>0.41610738255033558</c:v>
                </c:pt>
                <c:pt idx="3">
                  <c:v>0.35714285714285715</c:v>
                </c:pt>
                <c:pt idx="4">
                  <c:v>0.34782608695652173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6-2F42-992C-68657FE4327E}"/>
            </c:ext>
          </c:extLst>
        </c:ser>
        <c:ser>
          <c:idx val="2"/>
          <c:order val="2"/>
          <c:tx>
            <c:strRef>
              <c:f>'Goal Analysis.extra 3'!$I$1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Analysis.extra 3'!$B$2:$B$7</c:f>
              <c:strCache>
                <c:ptCount val="6"/>
                <c:pt idx="0">
                  <c:v>0-10 days</c:v>
                </c:pt>
                <c:pt idx="1">
                  <c:v>11-20 days</c:v>
                </c:pt>
                <c:pt idx="2">
                  <c:v>21-30 days</c:v>
                </c:pt>
                <c:pt idx="3">
                  <c:v>31-40 days</c:v>
                </c:pt>
                <c:pt idx="4">
                  <c:v>41-50 days</c:v>
                </c:pt>
                <c:pt idx="5">
                  <c:v>51-60 days</c:v>
                </c:pt>
              </c:strCache>
            </c:strRef>
          </c:cat>
          <c:val>
            <c:numRef>
              <c:f>'Goal Analysis.extra 3'!$I$2:$I$7</c:f>
              <c:numCache>
                <c:formatCode>0%</c:formatCode>
                <c:ptCount val="6"/>
                <c:pt idx="0">
                  <c:v>5.4919908466819219E-2</c:v>
                </c:pt>
                <c:pt idx="1">
                  <c:v>7.1129707112970716E-2</c:v>
                </c:pt>
                <c:pt idx="2">
                  <c:v>6.7114093959731544E-2</c:v>
                </c:pt>
                <c:pt idx="3">
                  <c:v>2.8571428571428571E-2</c:v>
                </c:pt>
                <c:pt idx="4">
                  <c:v>2.1739130434782608E-2</c:v>
                </c:pt>
                <c:pt idx="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66-2F42-992C-68657FE43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361280"/>
        <c:axId val="793709456"/>
      </c:lineChart>
      <c:catAx>
        <c:axId val="79336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09456"/>
        <c:crosses val="autoZero"/>
        <c:auto val="1"/>
        <c:lblAlgn val="ctr"/>
        <c:lblOffset val="100"/>
        <c:noMultiLvlLbl val="0"/>
      </c:catAx>
      <c:valAx>
        <c:axId val="79370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36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Percentage 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Percentage Successful</a:t>
          </a:r>
        </a:p>
      </cx:txPr>
    </cx:title>
    <cx:plotArea>
      <cx:plotAreaRegion>
        <cx:series layoutId="clusteredColumn" uniqueId="{D724A572-12A4-E848-8C68-147DC3C3C153}">
          <cx:tx>
            <cx:txData>
              <cx:f>_xlchart.v1.1</cx:f>
              <cx:v>Percentage Successful</cx:v>
            </cx:txData>
          </cx:tx>
          <cx:spPr>
            <a:solidFill>
              <a:schemeClr val="tx1">
                <a:lumMod val="75000"/>
                <a:lumOff val="25000"/>
              </a:schemeClr>
            </a:solidFill>
          </cx:spPr>
          <cx:dataPt idx="4">
            <cx:spPr>
              <a:solidFill>
                <a:srgbClr val="FFC000"/>
              </a:solidFill>
            </cx:spPr>
          </cx:dataPt>
          <cx:dataPt idx="5">
            <cx:spPr>
              <a:solidFill>
                <a:srgbClr val="FFC000"/>
              </a:solidFill>
            </cx:spPr>
          </cx:dataPt>
          <cx:dataPt idx="6">
            <cx:spPr>
              <a:solidFill>
                <a:srgbClr val="FFC000"/>
              </a:solidFill>
            </cx:spPr>
          </cx:dataPt>
          <cx:dataPt idx="7">
            <cx:spPr>
              <a:solidFill>
                <a:srgbClr val="FFC000"/>
              </a:solidFill>
            </cx:spPr>
          </cx:dataPt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Percentage 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Percentage Failed</a:t>
          </a:r>
        </a:p>
      </cx:txPr>
    </cx:title>
    <cx:plotArea>
      <cx:plotAreaRegion>
        <cx:series layoutId="clusteredColumn" uniqueId="{E1C91028-ADB4-D649-ABCE-CAB8B4566346}">
          <cx:tx>
            <cx:txData>
              <cx:f>_xlchart.v1.7</cx:f>
              <cx:v>Percentage Failed</cx:v>
            </cx:txData>
          </cx:tx>
          <cx:spPr>
            <a:solidFill>
              <a:schemeClr val="tx1">
                <a:lumMod val="75000"/>
                <a:lumOff val="25000"/>
              </a:schemeClr>
            </a:solidFill>
          </cx:spPr>
          <cx:dataPt idx="6">
            <cx:spPr>
              <a:solidFill>
                <a:srgbClr val="FFC000"/>
              </a:solidFill>
            </cx:spPr>
          </cx:dataPt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Percentage Canceled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Percentage Canceled</a:t>
          </a:r>
        </a:p>
      </cx:txPr>
    </cx:title>
    <cx:plotArea>
      <cx:plotAreaRegion>
        <cx:series layoutId="clusteredColumn" uniqueId="{1146C89E-D73E-F043-ABA2-08D425E37BC1}">
          <cx:tx>
            <cx:txData>
              <cx:f>_xlchart.v1.4</cx:f>
              <cx:v>Percentage Canceled</cx:v>
            </cx:txData>
          </cx:tx>
          <cx:spPr>
            <a:solidFill>
              <a:schemeClr val="tx1">
                <a:lumMod val="75000"/>
                <a:lumOff val="25000"/>
              </a:schemeClr>
            </a:solidFill>
          </cx:spPr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5.xml"/><Relationship Id="rId5" Type="http://schemas.openxmlformats.org/officeDocument/2006/relationships/chart" Target="../charts/chart6.xml"/><Relationship Id="rId4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133350</xdr:rowOff>
    </xdr:from>
    <xdr:to>
      <xdr:col>14</xdr:col>
      <xdr:colOff>660400</xdr:colOff>
      <xdr:row>23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F19CD-0042-F1CD-CC85-5CE3733AB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82550</xdr:rowOff>
    </xdr:from>
    <xdr:to>
      <xdr:col>18</xdr:col>
      <xdr:colOff>622300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5B3F9-677F-09EB-1570-A7AC4F7A2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0</xdr:row>
      <xdr:rowOff>152400</xdr:rowOff>
    </xdr:from>
    <xdr:to>
      <xdr:col>12</xdr:col>
      <xdr:colOff>444500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27CC36-12B9-CEF2-CFED-B0E96B774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14</xdr:row>
      <xdr:rowOff>127000</xdr:rowOff>
    </xdr:from>
    <xdr:to>
      <xdr:col>8</xdr:col>
      <xdr:colOff>1574800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C414B8-F175-36BE-B683-26C2FAA5D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14</xdr:row>
      <xdr:rowOff>127000</xdr:rowOff>
    </xdr:from>
    <xdr:to>
      <xdr:col>8</xdr:col>
      <xdr:colOff>1574800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C3946-B4DF-7C49-9F40-5F4CD1F75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768350</xdr:colOff>
      <xdr:row>75</xdr:row>
      <xdr:rowOff>0</xdr:rowOff>
    </xdr:from>
    <xdr:to>
      <xdr:col>3</xdr:col>
      <xdr:colOff>1536700</xdr:colOff>
      <xdr:row>92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BD56501-FED8-4C50-6E90-09C833274C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8350" y="15265400"/>
              <a:ext cx="5403850" cy="349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101600</xdr:colOff>
      <xdr:row>75</xdr:row>
      <xdr:rowOff>0</xdr:rowOff>
    </xdr:from>
    <xdr:to>
      <xdr:col>7</xdr:col>
      <xdr:colOff>723900</xdr:colOff>
      <xdr:row>92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7B1FD12-D23B-BA12-7784-1C1D52E21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24600" y="15265400"/>
              <a:ext cx="5384800" cy="349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876300</xdr:colOff>
      <xdr:row>75</xdr:row>
      <xdr:rowOff>0</xdr:rowOff>
    </xdr:from>
    <xdr:to>
      <xdr:col>12</xdr:col>
      <xdr:colOff>609600</xdr:colOff>
      <xdr:row>92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7473B8D-6591-B2B7-8D9E-902927E83F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61800" y="15265400"/>
              <a:ext cx="5384800" cy="3479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6350</xdr:colOff>
      <xdr:row>40</xdr:row>
      <xdr:rowOff>88900</xdr:rowOff>
    </xdr:from>
    <xdr:to>
      <xdr:col>8</xdr:col>
      <xdr:colOff>1562100</xdr:colOff>
      <xdr:row>69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C8F75F-A2A4-C40E-A94F-820697CC9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11</xdr:row>
      <xdr:rowOff>127000</xdr:rowOff>
    </xdr:from>
    <xdr:to>
      <xdr:col>8</xdr:col>
      <xdr:colOff>1574800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B51548-A852-A94A-8077-19CDC21EFA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6350</xdr:colOff>
      <xdr:row>37</xdr:row>
      <xdr:rowOff>88900</xdr:rowOff>
    </xdr:from>
    <xdr:to>
      <xdr:col>8</xdr:col>
      <xdr:colOff>1562100</xdr:colOff>
      <xdr:row>66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56D31D-DA5A-4E4A-87FC-3CABEBE831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8</xdr:row>
      <xdr:rowOff>127000</xdr:rowOff>
    </xdr:from>
    <xdr:to>
      <xdr:col>8</xdr:col>
      <xdr:colOff>1574800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8A9A1-CB1F-F74B-A0B2-BB9861F51E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6350</xdr:colOff>
      <xdr:row>34</xdr:row>
      <xdr:rowOff>88900</xdr:rowOff>
    </xdr:from>
    <xdr:to>
      <xdr:col>8</xdr:col>
      <xdr:colOff>1562100</xdr:colOff>
      <xdr:row>63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25DF58-528A-5546-9604-E282B0435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806450</xdr:colOff>
      <xdr:row>64</xdr:row>
      <xdr:rowOff>165100</xdr:rowOff>
    </xdr:from>
    <xdr:to>
      <xdr:col>8</xdr:col>
      <xdr:colOff>1574800</xdr:colOff>
      <xdr:row>85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2EDB0C-15BB-5F7B-D6BB-036C20F91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e Anh Pham" refreshedDate="45565.615879745368" createdVersion="8" refreshedVersion="8" minRefreshableVersion="3" recordCount="1000" xr:uid="{15571F1D-773E-C744-883A-11942C8B57FD}">
  <cacheSource type="worksheet">
    <worksheetSource ref="A1:U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r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62DC1C-E074-384A-8345-A0F08C95F13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0"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6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18" type="button" dataOnly="0" labelOnly="1" outline="0" axis="axisRow" fieldPosition="0"/>
    </format>
    <format dxfId="29">
      <pivotArea dataOnly="0" labelOnly="1" fieldPosition="0">
        <references count="1">
          <reference field="18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6" count="0"/>
        </references>
      </pivotArea>
    </format>
    <format dxfId="26">
      <pivotArea dataOnly="0" labelOnly="1" grandCol="1" outline="0" fieldPosition="0"/>
    </format>
  </formats>
  <chartFormats count="9">
    <chartFormat chart="0" format="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8AEC3-CECA-B84C-8040-69C6872A6EBF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10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6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19" type="button" dataOnly="0" labelOnly="1" outline="0" axis="axisRow" fieldPosition="0"/>
    </format>
    <format dxfId="19">
      <pivotArea dataOnly="0" labelOnly="1" fieldPosition="0">
        <references count="1">
          <reference field="19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6" count="0"/>
        </references>
      </pivotArea>
    </format>
    <format dxfId="16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2C75F7-5366-8641-A5D6-CE1DAE55FD8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numFmtId="164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formats count="1">
    <format dxfId="15">
      <pivotArea type="all" dataOnly="0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P2" sqref="P2:P100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2" customWidth="1"/>
    <col min="6" max="6" width="14.5" customWidth="1"/>
    <col min="8" max="8" width="13" bestFit="1" customWidth="1"/>
    <col min="9" max="9" width="16.1640625" customWidth="1"/>
    <col min="12" max="13" width="11.1640625" bestFit="1" customWidth="1"/>
    <col min="14" max="14" width="23.1640625" customWidth="1"/>
    <col min="15" max="15" width="25.33203125" customWidth="1"/>
    <col min="16" max="16" width="10" style="37" customWidth="1"/>
    <col min="19" max="19" width="28" bestFit="1" customWidth="1"/>
    <col min="20" max="20" width="17.5" customWidth="1"/>
    <col min="21" max="21" width="13.83203125" customWidth="1"/>
  </cols>
  <sheetData>
    <row r="1" spans="1:21" s="18" customFormat="1" ht="17" x14ac:dyDescent="0.2">
      <c r="A1" s="18" t="s">
        <v>2027</v>
      </c>
      <c r="B1" s="18" t="s">
        <v>0</v>
      </c>
      <c r="C1" s="19" t="s">
        <v>1</v>
      </c>
      <c r="D1" s="18" t="s">
        <v>2</v>
      </c>
      <c r="E1" s="18" t="s">
        <v>3</v>
      </c>
      <c r="F1" s="35" t="s">
        <v>2029</v>
      </c>
      <c r="G1" s="18" t="s">
        <v>4</v>
      </c>
      <c r="H1" s="18" t="s">
        <v>5</v>
      </c>
      <c r="I1" s="35" t="s">
        <v>2030</v>
      </c>
      <c r="J1" s="18" t="s">
        <v>6</v>
      </c>
      <c r="K1" s="18" t="s">
        <v>7</v>
      </c>
      <c r="L1" s="18" t="s">
        <v>8</v>
      </c>
      <c r="M1" s="18" t="s">
        <v>9</v>
      </c>
      <c r="N1" s="35" t="s">
        <v>2071</v>
      </c>
      <c r="O1" s="35" t="s">
        <v>2072</v>
      </c>
      <c r="P1" s="36" t="s">
        <v>2114</v>
      </c>
      <c r="Q1" s="18" t="s">
        <v>10</v>
      </c>
      <c r="R1" s="18" t="s">
        <v>11</v>
      </c>
      <c r="S1" s="18" t="s">
        <v>2028</v>
      </c>
      <c r="T1" s="35" t="s">
        <v>2031</v>
      </c>
      <c r="U1" s="35" t="s">
        <v>2032</v>
      </c>
    </row>
    <row r="2" spans="1:21" ht="17" x14ac:dyDescent="0.2">
      <c r="A2">
        <v>0</v>
      </c>
      <c r="B2" t="s">
        <v>12</v>
      </c>
      <c r="C2" s="2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 t="str">
        <f>IFERROR(E2/H2,"0")</f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s="37">
        <v>17</v>
      </c>
      <c r="Q2" t="b">
        <v>0</v>
      </c>
      <c r="R2" t="b">
        <v>0</v>
      </c>
      <c r="S2" t="s">
        <v>17</v>
      </c>
      <c r="T2" t="str" cm="1">
        <f t="array" ref="T2:U2">_xlfn.TEXTSPLIT(S2,"/")</f>
        <v>food</v>
      </c>
      <c r="U2" t="str">
        <v>food trucks</v>
      </c>
    </row>
    <row r="3" spans="1:21" ht="17" x14ac:dyDescent="0.2">
      <c r="A3">
        <v>1</v>
      </c>
      <c r="B3" t="s">
        <v>18</v>
      </c>
      <c r="C3" s="2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3">
        <f>IFERROR(E3/H3,"0")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s="37">
        <v>2</v>
      </c>
      <c r="Q3" t="b">
        <v>0</v>
      </c>
      <c r="R3" t="b">
        <v>1</v>
      </c>
      <c r="S3" t="s">
        <v>23</v>
      </c>
      <c r="T3" t="str" cm="1">
        <f t="array" ref="T3:U3">_xlfn.TEXTSPLIT(S3,"/")</f>
        <v>music</v>
      </c>
      <c r="U3" t="str">
        <v>rock</v>
      </c>
    </row>
    <row r="4" spans="1:21" ht="34" x14ac:dyDescent="0.2">
      <c r="A4">
        <v>2</v>
      </c>
      <c r="B4" t="s">
        <v>24</v>
      </c>
      <c r="C4" s="2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3">
        <f t="shared" ref="I4:I66" si="3">IFERROR(E4/H4,"0")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s="37">
        <v>2</v>
      </c>
      <c r="Q4" t="b">
        <v>0</v>
      </c>
      <c r="R4" t="b">
        <v>0</v>
      </c>
      <c r="S4" t="s">
        <v>28</v>
      </c>
      <c r="T4" t="str" cm="1">
        <f t="array" ref="T4:U4">_xlfn.TEXTSPLIT(S4,"/")</f>
        <v>technology</v>
      </c>
      <c r="U4" t="str">
        <v>web</v>
      </c>
    </row>
    <row r="5" spans="1:21" ht="34" x14ac:dyDescent="0.2">
      <c r="A5">
        <v>3</v>
      </c>
      <c r="B5" t="s">
        <v>29</v>
      </c>
      <c r="C5" s="2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3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s="37">
        <v>40</v>
      </c>
      <c r="Q5" t="b">
        <v>0</v>
      </c>
      <c r="R5" t="b">
        <v>0</v>
      </c>
      <c r="S5" t="s">
        <v>23</v>
      </c>
      <c r="T5" t="str" cm="1">
        <f t="array" ref="T5:U5">_xlfn.TEXTSPLIT(S5,"/")</f>
        <v>music</v>
      </c>
      <c r="U5" t="str">
        <v>rock</v>
      </c>
    </row>
    <row r="6" spans="1:21" ht="17" x14ac:dyDescent="0.2">
      <c r="A6">
        <v>4</v>
      </c>
      <c r="B6" t="s">
        <v>31</v>
      </c>
      <c r="C6" s="2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3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s="37">
        <v>4</v>
      </c>
      <c r="Q6" t="b">
        <v>0</v>
      </c>
      <c r="R6" t="b">
        <v>0</v>
      </c>
      <c r="S6" t="s">
        <v>33</v>
      </c>
      <c r="T6" t="str" cm="1">
        <f t="array" ref="T6:U6">_xlfn.TEXTSPLIT(S6,"/")</f>
        <v>theater</v>
      </c>
      <c r="U6" t="str">
        <v>plays</v>
      </c>
    </row>
    <row r="7" spans="1:21" ht="17" x14ac:dyDescent="0.2">
      <c r="A7">
        <v>5</v>
      </c>
      <c r="B7" t="s">
        <v>34</v>
      </c>
      <c r="C7" s="2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3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s="37">
        <v>11</v>
      </c>
      <c r="Q7" t="b">
        <v>0</v>
      </c>
      <c r="R7" t="b">
        <v>0</v>
      </c>
      <c r="S7" t="s">
        <v>33</v>
      </c>
      <c r="T7" t="str" cm="1">
        <f t="array" ref="T7:U7">_xlfn.TEXTSPLIT(S7,"/")</f>
        <v>theater</v>
      </c>
      <c r="U7" t="str">
        <v>plays</v>
      </c>
    </row>
    <row r="8" spans="1:21" ht="17" x14ac:dyDescent="0.2">
      <c r="A8">
        <v>6</v>
      </c>
      <c r="B8" t="s">
        <v>38</v>
      </c>
      <c r="C8" s="2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3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s="37">
        <v>1</v>
      </c>
      <c r="Q8" t="b">
        <v>0</v>
      </c>
      <c r="R8" t="b">
        <v>0</v>
      </c>
      <c r="S8" t="s">
        <v>42</v>
      </c>
      <c r="T8" t="str" cm="1">
        <f t="array" ref="T8:U8">_xlfn.TEXTSPLIT(S8,"/")</f>
        <v>film &amp; video</v>
      </c>
      <c r="U8" t="str">
        <v>documentary</v>
      </c>
    </row>
    <row r="9" spans="1:21" ht="17" x14ac:dyDescent="0.2">
      <c r="A9">
        <v>7</v>
      </c>
      <c r="B9" t="s">
        <v>43</v>
      </c>
      <c r="C9" s="2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3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s="37">
        <v>2</v>
      </c>
      <c r="Q9" t="b">
        <v>0</v>
      </c>
      <c r="R9" t="b">
        <v>0</v>
      </c>
      <c r="S9" t="s">
        <v>33</v>
      </c>
      <c r="T9" t="str" cm="1">
        <f t="array" ref="T9:U9">_xlfn.TEXTSPLIT(S9,"/")</f>
        <v>theater</v>
      </c>
      <c r="U9" t="str">
        <v>plays</v>
      </c>
    </row>
    <row r="10" spans="1:21" ht="17" x14ac:dyDescent="0.2">
      <c r="A10">
        <v>8</v>
      </c>
      <c r="B10" t="s">
        <v>45</v>
      </c>
      <c r="C10" s="2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3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s="37">
        <v>2</v>
      </c>
      <c r="Q10" t="b">
        <v>0</v>
      </c>
      <c r="R10" t="b">
        <v>0</v>
      </c>
      <c r="S10" t="s">
        <v>33</v>
      </c>
      <c r="T10" t="str" cm="1">
        <f t="array" ref="T10:U10">_xlfn.TEXTSPLIT(S10,"/")</f>
        <v>theater</v>
      </c>
      <c r="U10" t="str">
        <v>plays</v>
      </c>
    </row>
    <row r="11" spans="1:21" ht="17" x14ac:dyDescent="0.2">
      <c r="A11">
        <v>9</v>
      </c>
      <c r="B11" t="s">
        <v>48</v>
      </c>
      <c r="C11" s="2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3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s="37">
        <v>49</v>
      </c>
      <c r="Q11" t="b">
        <v>0</v>
      </c>
      <c r="R11" t="b">
        <v>0</v>
      </c>
      <c r="S11" t="s">
        <v>50</v>
      </c>
      <c r="T11" t="str" cm="1">
        <f t="array" ref="T11:U11">_xlfn.TEXTSPLIT(S11,"/")</f>
        <v>music</v>
      </c>
      <c r="U11" t="str">
        <v>electric music</v>
      </c>
    </row>
    <row r="12" spans="1:21" ht="17" x14ac:dyDescent="0.2">
      <c r="A12">
        <v>10</v>
      </c>
      <c r="B12" t="s">
        <v>51</v>
      </c>
      <c r="C12" s="2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3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s="37">
        <v>48</v>
      </c>
      <c r="Q12" t="b">
        <v>0</v>
      </c>
      <c r="R12" t="b">
        <v>0</v>
      </c>
      <c r="S12" t="s">
        <v>53</v>
      </c>
      <c r="T12" t="str" cm="1">
        <f t="array" ref="T12:U12">_xlfn.TEXTSPLIT(S12,"/")</f>
        <v>film &amp; video</v>
      </c>
      <c r="U12" t="str">
        <v>drama</v>
      </c>
    </row>
    <row r="13" spans="1:21" ht="34" x14ac:dyDescent="0.2">
      <c r="A13">
        <v>11</v>
      </c>
      <c r="B13" t="s">
        <v>54</v>
      </c>
      <c r="C13" s="2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3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s="37">
        <v>6</v>
      </c>
      <c r="Q13" t="b">
        <v>0</v>
      </c>
      <c r="R13" t="b">
        <v>1</v>
      </c>
      <c r="S13" t="s">
        <v>33</v>
      </c>
      <c r="T13" t="str" cm="1">
        <f t="array" ref="T13:U13">_xlfn.TEXTSPLIT(S13,"/")</f>
        <v>theater</v>
      </c>
      <c r="U13" t="str">
        <v>plays</v>
      </c>
    </row>
    <row r="14" spans="1:21" ht="17" x14ac:dyDescent="0.2">
      <c r="A14">
        <v>12</v>
      </c>
      <c r="B14" t="s">
        <v>56</v>
      </c>
      <c r="C14" s="2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3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s="37">
        <v>8</v>
      </c>
      <c r="Q14" t="b">
        <v>0</v>
      </c>
      <c r="R14" t="b">
        <v>0</v>
      </c>
      <c r="S14" t="s">
        <v>53</v>
      </c>
      <c r="T14" t="str" cm="1">
        <f t="array" ref="T14:U14">_xlfn.TEXTSPLIT(S14,"/")</f>
        <v>film &amp; video</v>
      </c>
      <c r="U14" t="str">
        <v>drama</v>
      </c>
    </row>
    <row r="15" spans="1:21" ht="34" x14ac:dyDescent="0.2">
      <c r="A15">
        <v>13</v>
      </c>
      <c r="B15" t="s">
        <v>58</v>
      </c>
      <c r="C15" s="2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3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s="37">
        <v>12</v>
      </c>
      <c r="Q15" t="b">
        <v>0</v>
      </c>
      <c r="R15" t="b">
        <v>0</v>
      </c>
      <c r="S15" t="s">
        <v>60</v>
      </c>
      <c r="T15" t="str" cm="1">
        <f t="array" ref="T15:U15">_xlfn.TEXTSPLIT(S15,"/")</f>
        <v>music</v>
      </c>
      <c r="U15" t="str">
        <v>indie rock</v>
      </c>
    </row>
    <row r="16" spans="1:21" ht="17" x14ac:dyDescent="0.2">
      <c r="A16">
        <v>14</v>
      </c>
      <c r="B16" t="s">
        <v>61</v>
      </c>
      <c r="C16" s="2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3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s="37">
        <v>27</v>
      </c>
      <c r="Q16" t="b">
        <v>0</v>
      </c>
      <c r="R16" t="b">
        <v>0</v>
      </c>
      <c r="S16" t="s">
        <v>60</v>
      </c>
      <c r="T16" t="str" cm="1">
        <f t="array" ref="T16:U16">_xlfn.TEXTSPLIT(S16,"/")</f>
        <v>music</v>
      </c>
      <c r="U16" t="str">
        <v>indie rock</v>
      </c>
    </row>
    <row r="17" spans="1:21" ht="17" x14ac:dyDescent="0.2">
      <c r="A17">
        <v>15</v>
      </c>
      <c r="B17" t="s">
        <v>63</v>
      </c>
      <c r="C17" s="2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3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s="37">
        <v>4</v>
      </c>
      <c r="Q17" t="b">
        <v>0</v>
      </c>
      <c r="R17" t="b">
        <v>0</v>
      </c>
      <c r="S17" t="s">
        <v>65</v>
      </c>
      <c r="T17" t="str" cm="1">
        <f t="array" ref="T17:U17">_xlfn.TEXTSPLIT(S17,"/")</f>
        <v>technology</v>
      </c>
      <c r="U17" t="str">
        <v>wearables</v>
      </c>
    </row>
    <row r="18" spans="1:21" ht="17" x14ac:dyDescent="0.2">
      <c r="A18">
        <v>16</v>
      </c>
      <c r="B18" t="s">
        <v>66</v>
      </c>
      <c r="C18" s="2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3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s="37">
        <v>22</v>
      </c>
      <c r="Q18" t="b">
        <v>0</v>
      </c>
      <c r="R18" t="b">
        <v>0</v>
      </c>
      <c r="S18" t="s">
        <v>68</v>
      </c>
      <c r="T18" t="str" cm="1">
        <f t="array" ref="T18:U18">_xlfn.TEXTSPLIT(S18,"/")</f>
        <v>publishing</v>
      </c>
      <c r="U18" t="str">
        <v>nonfiction</v>
      </c>
    </row>
    <row r="19" spans="1:21" ht="17" x14ac:dyDescent="0.2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3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s="37">
        <v>1</v>
      </c>
      <c r="Q19" t="b">
        <v>0</v>
      </c>
      <c r="R19" t="b">
        <v>0</v>
      </c>
      <c r="S19" t="s">
        <v>71</v>
      </c>
      <c r="T19" t="str" cm="1">
        <f t="array" ref="T19:U19">_xlfn.TEXTSPLIT(S19,"/")</f>
        <v>film &amp; video</v>
      </c>
      <c r="U19" t="str">
        <v>animation</v>
      </c>
    </row>
    <row r="20" spans="1:21" ht="17" x14ac:dyDescent="0.2">
      <c r="A20">
        <v>18</v>
      </c>
      <c r="B20" t="s">
        <v>72</v>
      </c>
      <c r="C20" s="2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3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s="37">
        <v>8</v>
      </c>
      <c r="Q20" t="b">
        <v>0</v>
      </c>
      <c r="R20" t="b">
        <v>0</v>
      </c>
      <c r="S20" t="s">
        <v>33</v>
      </c>
      <c r="T20" t="str" cm="1">
        <f t="array" ref="T20:U20">_xlfn.TEXTSPLIT(S20,"/")</f>
        <v>theater</v>
      </c>
      <c r="U20" t="str">
        <v>plays</v>
      </c>
    </row>
    <row r="21" spans="1:21" ht="17" x14ac:dyDescent="0.2">
      <c r="A21">
        <v>19</v>
      </c>
      <c r="B21" t="s">
        <v>75</v>
      </c>
      <c r="C21" s="2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3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s="37">
        <v>21</v>
      </c>
      <c r="Q21" t="b">
        <v>0</v>
      </c>
      <c r="R21" t="b">
        <v>1</v>
      </c>
      <c r="S21" t="s">
        <v>33</v>
      </c>
      <c r="T21" t="str" cm="1">
        <f t="array" ref="T21:U21">_xlfn.TEXTSPLIT(S21,"/")</f>
        <v>theater</v>
      </c>
      <c r="U21" t="str">
        <v>plays</v>
      </c>
    </row>
    <row r="22" spans="1:21" ht="17" x14ac:dyDescent="0.2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3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s="37">
        <v>0</v>
      </c>
      <c r="Q22" t="b">
        <v>0</v>
      </c>
      <c r="R22" t="b">
        <v>0</v>
      </c>
      <c r="S22" t="s">
        <v>53</v>
      </c>
      <c r="T22" t="str" cm="1">
        <f t="array" ref="T22:U22">_xlfn.TEXTSPLIT(S22,"/")</f>
        <v>film &amp; video</v>
      </c>
      <c r="U22" t="str">
        <v>drama</v>
      </c>
    </row>
    <row r="23" spans="1:21" ht="17" x14ac:dyDescent="0.2">
      <c r="A23">
        <v>21</v>
      </c>
      <c r="B23" t="s">
        <v>79</v>
      </c>
      <c r="C23" s="2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3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s="37">
        <v>34</v>
      </c>
      <c r="Q23" t="b">
        <v>0</v>
      </c>
      <c r="R23" t="b">
        <v>0</v>
      </c>
      <c r="S23" t="s">
        <v>33</v>
      </c>
      <c r="T23" t="str" cm="1">
        <f t="array" ref="T23:U23">_xlfn.TEXTSPLIT(S23,"/")</f>
        <v>theater</v>
      </c>
      <c r="U23" t="str">
        <v>plays</v>
      </c>
    </row>
    <row r="24" spans="1:21" ht="17" x14ac:dyDescent="0.2">
      <c r="A24">
        <v>22</v>
      </c>
      <c r="B24" t="s">
        <v>81</v>
      </c>
      <c r="C24" s="2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3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s="37">
        <v>15</v>
      </c>
      <c r="Q24" t="b">
        <v>0</v>
      </c>
      <c r="R24" t="b">
        <v>0</v>
      </c>
      <c r="S24" t="s">
        <v>33</v>
      </c>
      <c r="T24" t="str" cm="1">
        <f t="array" ref="T24:U24">_xlfn.TEXTSPLIT(S24,"/")</f>
        <v>theater</v>
      </c>
      <c r="U24" t="str">
        <v>plays</v>
      </c>
    </row>
    <row r="25" spans="1:21" ht="17" x14ac:dyDescent="0.2">
      <c r="A25">
        <v>23</v>
      </c>
      <c r="B25" t="s">
        <v>83</v>
      </c>
      <c r="C25" s="2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3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s="37">
        <v>53</v>
      </c>
      <c r="Q25" t="b">
        <v>0</v>
      </c>
      <c r="R25" t="b">
        <v>0</v>
      </c>
      <c r="S25" t="s">
        <v>42</v>
      </c>
      <c r="T25" t="str" cm="1">
        <f t="array" ref="T25:U25">_xlfn.TEXTSPLIT(S25,"/")</f>
        <v>film &amp; video</v>
      </c>
      <c r="U25" t="str">
        <v>documentary</v>
      </c>
    </row>
    <row r="26" spans="1:21" ht="17" x14ac:dyDescent="0.2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3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s="37">
        <v>2</v>
      </c>
      <c r="Q26" t="b">
        <v>0</v>
      </c>
      <c r="R26" t="b">
        <v>0</v>
      </c>
      <c r="S26" t="s">
        <v>65</v>
      </c>
      <c r="T26" t="str" cm="1">
        <f t="array" ref="T26:U26">_xlfn.TEXTSPLIT(S26,"/")</f>
        <v>technology</v>
      </c>
      <c r="U26" t="str">
        <v>wearables</v>
      </c>
    </row>
    <row r="27" spans="1:21" ht="17" x14ac:dyDescent="0.2">
      <c r="A27">
        <v>25</v>
      </c>
      <c r="B27" t="s">
        <v>87</v>
      </c>
      <c r="C27" s="2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3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s="37">
        <v>20</v>
      </c>
      <c r="Q27" t="b">
        <v>0</v>
      </c>
      <c r="R27" t="b">
        <v>1</v>
      </c>
      <c r="S27" t="s">
        <v>89</v>
      </c>
      <c r="T27" t="str" cm="1">
        <f t="array" ref="T27:U27">_xlfn.TEXTSPLIT(S27,"/")</f>
        <v>games</v>
      </c>
      <c r="U27" t="str">
        <v>video games</v>
      </c>
    </row>
    <row r="28" spans="1:21" ht="17" x14ac:dyDescent="0.2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3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s="37">
        <v>27</v>
      </c>
      <c r="Q28" t="b">
        <v>0</v>
      </c>
      <c r="R28" t="b">
        <v>0</v>
      </c>
      <c r="S28" t="s">
        <v>33</v>
      </c>
      <c r="T28" t="str" cm="1">
        <f t="array" ref="T28:U28">_xlfn.TEXTSPLIT(S28,"/")</f>
        <v>theater</v>
      </c>
      <c r="U28" t="str">
        <v>plays</v>
      </c>
    </row>
    <row r="29" spans="1:21" ht="17" x14ac:dyDescent="0.2">
      <c r="A29">
        <v>27</v>
      </c>
      <c r="B29" t="s">
        <v>92</v>
      </c>
      <c r="C29" s="2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3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s="37">
        <v>8</v>
      </c>
      <c r="Q29" t="b">
        <v>0</v>
      </c>
      <c r="R29" t="b">
        <v>0</v>
      </c>
      <c r="S29" t="s">
        <v>23</v>
      </c>
      <c r="T29" t="str" cm="1">
        <f t="array" ref="T29:U29">_xlfn.TEXTSPLIT(S29,"/")</f>
        <v>music</v>
      </c>
      <c r="U29" t="str">
        <v>rock</v>
      </c>
    </row>
    <row r="30" spans="1:21" ht="17" x14ac:dyDescent="0.2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3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s="37">
        <v>23</v>
      </c>
      <c r="Q30" t="b">
        <v>0</v>
      </c>
      <c r="R30" t="b">
        <v>1</v>
      </c>
      <c r="S30" t="s">
        <v>33</v>
      </c>
      <c r="T30" t="str" cm="1">
        <f t="array" ref="T30:U30">_xlfn.TEXTSPLIT(S30,"/")</f>
        <v>theater</v>
      </c>
      <c r="U30" t="str">
        <v>plays</v>
      </c>
    </row>
    <row r="31" spans="1:21" ht="17" x14ac:dyDescent="0.2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3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s="37">
        <v>40</v>
      </c>
      <c r="Q31" t="b">
        <v>0</v>
      </c>
      <c r="R31" t="b">
        <v>0</v>
      </c>
      <c r="S31" t="s">
        <v>100</v>
      </c>
      <c r="T31" t="str" cm="1">
        <f t="array" ref="T31:U31">_xlfn.TEXTSPLIT(S31,"/")</f>
        <v>film &amp; video</v>
      </c>
      <c r="U31" t="str">
        <v>shorts</v>
      </c>
    </row>
    <row r="32" spans="1:21" ht="17" x14ac:dyDescent="0.2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3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s="37">
        <v>5</v>
      </c>
      <c r="Q32" t="b">
        <v>0</v>
      </c>
      <c r="R32" t="b">
        <v>0</v>
      </c>
      <c r="S32" t="s">
        <v>71</v>
      </c>
      <c r="T32" t="str" cm="1">
        <f t="array" ref="T32:U32">_xlfn.TEXTSPLIT(S32,"/")</f>
        <v>film &amp; video</v>
      </c>
      <c r="U32" t="str">
        <v>animation</v>
      </c>
    </row>
    <row r="33" spans="1:21" ht="17" x14ac:dyDescent="0.2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3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s="37">
        <v>28</v>
      </c>
      <c r="Q33" t="b">
        <v>0</v>
      </c>
      <c r="R33" t="b">
        <v>0</v>
      </c>
      <c r="S33" t="s">
        <v>89</v>
      </c>
      <c r="T33" t="str" cm="1">
        <f t="array" ref="T33:U33">_xlfn.TEXTSPLIT(S33,"/")</f>
        <v>games</v>
      </c>
      <c r="U33" t="str">
        <v>video games</v>
      </c>
    </row>
    <row r="34" spans="1:21" ht="17" x14ac:dyDescent="0.2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3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s="37">
        <v>27</v>
      </c>
      <c r="Q34" t="b">
        <v>0</v>
      </c>
      <c r="R34" t="b">
        <v>0</v>
      </c>
      <c r="S34" t="s">
        <v>42</v>
      </c>
      <c r="T34" t="str" cm="1">
        <f t="array" ref="T34:U34">_xlfn.TEXTSPLIT(S34,"/")</f>
        <v>film &amp; video</v>
      </c>
      <c r="U34" t="str">
        <v>documentary</v>
      </c>
    </row>
    <row r="35" spans="1:21" ht="17" x14ac:dyDescent="0.2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3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s="37">
        <v>37</v>
      </c>
      <c r="Q35" t="b">
        <v>0</v>
      </c>
      <c r="R35" t="b">
        <v>0</v>
      </c>
      <c r="S35" t="s">
        <v>33</v>
      </c>
      <c r="T35" t="str" cm="1">
        <f t="array" ref="T35:U35">_xlfn.TEXTSPLIT(S35,"/")</f>
        <v>theater</v>
      </c>
      <c r="U35" t="str">
        <v>plays</v>
      </c>
    </row>
    <row r="36" spans="1:21" ht="34" x14ac:dyDescent="0.2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3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s="37">
        <v>5</v>
      </c>
      <c r="Q36" t="b">
        <v>0</v>
      </c>
      <c r="R36" t="b">
        <v>0</v>
      </c>
      <c r="S36" t="s">
        <v>42</v>
      </c>
      <c r="T36" t="str" cm="1">
        <f t="array" ref="T36:U36">_xlfn.TEXTSPLIT(S36,"/")</f>
        <v>film &amp; video</v>
      </c>
      <c r="U36" t="str">
        <v>documentary</v>
      </c>
    </row>
    <row r="37" spans="1:21" ht="17" x14ac:dyDescent="0.2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3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s="37">
        <v>42</v>
      </c>
      <c r="Q37" t="b">
        <v>0</v>
      </c>
      <c r="R37" t="b">
        <v>1</v>
      </c>
      <c r="S37" t="s">
        <v>53</v>
      </c>
      <c r="T37" t="str" cm="1">
        <f t="array" ref="T37:U37">_xlfn.TEXTSPLIT(S37,"/")</f>
        <v>film &amp; video</v>
      </c>
      <c r="U37" t="str">
        <v>drama</v>
      </c>
    </row>
    <row r="38" spans="1:21" ht="17" x14ac:dyDescent="0.2">
      <c r="A38">
        <v>36</v>
      </c>
      <c r="B38" t="s">
        <v>115</v>
      </c>
      <c r="C38" s="2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3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s="37">
        <v>25</v>
      </c>
      <c r="Q38" t="b">
        <v>0</v>
      </c>
      <c r="R38" t="b">
        <v>0</v>
      </c>
      <c r="S38" t="s">
        <v>33</v>
      </c>
      <c r="T38" t="str" cm="1">
        <f t="array" ref="T38:U38">_xlfn.TEXTSPLIT(S38,"/")</f>
        <v>theater</v>
      </c>
      <c r="U38" t="str">
        <v>plays</v>
      </c>
    </row>
    <row r="39" spans="1:21" ht="34" x14ac:dyDescent="0.2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3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s="37">
        <v>33</v>
      </c>
      <c r="Q39" t="b">
        <v>0</v>
      </c>
      <c r="R39" t="b">
        <v>1</v>
      </c>
      <c r="S39" t="s">
        <v>119</v>
      </c>
      <c r="T39" t="str" cm="1">
        <f t="array" ref="T39:U39">_xlfn.TEXTSPLIT(S39,"/")</f>
        <v>publishing</v>
      </c>
      <c r="U39" t="str">
        <v>fiction</v>
      </c>
    </row>
    <row r="40" spans="1:21" ht="17" x14ac:dyDescent="0.2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3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s="37">
        <v>5</v>
      </c>
      <c r="Q40" t="b">
        <v>0</v>
      </c>
      <c r="R40" t="b">
        <v>0</v>
      </c>
      <c r="S40" t="s">
        <v>122</v>
      </c>
      <c r="T40" t="str" cm="1">
        <f t="array" ref="T40:U40">_xlfn.TEXTSPLIT(S40,"/")</f>
        <v>photography</v>
      </c>
      <c r="U40" t="str">
        <v>photography books</v>
      </c>
    </row>
    <row r="41" spans="1:21" ht="17" x14ac:dyDescent="0.2">
      <c r="A41">
        <v>39</v>
      </c>
      <c r="B41" t="s">
        <v>123</v>
      </c>
      <c r="C41" s="2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3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s="37">
        <v>14</v>
      </c>
      <c r="Q41" t="b">
        <v>0</v>
      </c>
      <c r="R41" t="b">
        <v>0</v>
      </c>
      <c r="S41" t="s">
        <v>33</v>
      </c>
      <c r="T41" t="str" cm="1">
        <f t="array" ref="T41:U41">_xlfn.TEXTSPLIT(S41,"/")</f>
        <v>theater</v>
      </c>
      <c r="U41" t="str">
        <v>plays</v>
      </c>
    </row>
    <row r="42" spans="1:21" ht="17" x14ac:dyDescent="0.2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3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s="37">
        <v>19</v>
      </c>
      <c r="Q42" t="b">
        <v>0</v>
      </c>
      <c r="R42" t="b">
        <v>1</v>
      </c>
      <c r="S42" t="s">
        <v>65</v>
      </c>
      <c r="T42" t="str" cm="1">
        <f t="array" ref="T42:U42">_xlfn.TEXTSPLIT(S42,"/")</f>
        <v>technology</v>
      </c>
      <c r="U42" t="str">
        <v>wearables</v>
      </c>
    </row>
    <row r="43" spans="1:21" ht="17" x14ac:dyDescent="0.2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3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s="37">
        <v>26</v>
      </c>
      <c r="Q43" t="b">
        <v>0</v>
      </c>
      <c r="R43" t="b">
        <v>1</v>
      </c>
      <c r="S43" t="s">
        <v>23</v>
      </c>
      <c r="T43" t="str" cm="1">
        <f t="array" ref="T43:U43">_xlfn.TEXTSPLIT(S43,"/")</f>
        <v>music</v>
      </c>
      <c r="U43" t="str">
        <v>rock</v>
      </c>
    </row>
    <row r="44" spans="1:21" ht="17" x14ac:dyDescent="0.2">
      <c r="A44">
        <v>42</v>
      </c>
      <c r="B44" t="s">
        <v>129</v>
      </c>
      <c r="C44" s="2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3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s="37">
        <v>9</v>
      </c>
      <c r="Q44" t="b">
        <v>0</v>
      </c>
      <c r="R44" t="b">
        <v>0</v>
      </c>
      <c r="S44" t="s">
        <v>17</v>
      </c>
      <c r="T44" t="str" cm="1">
        <f t="array" ref="T44:U44">_xlfn.TEXTSPLIT(S44,"/")</f>
        <v>food</v>
      </c>
      <c r="U44" t="str">
        <v>food trucks</v>
      </c>
    </row>
    <row r="45" spans="1:21" ht="17" x14ac:dyDescent="0.2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3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s="37">
        <v>16</v>
      </c>
      <c r="Q45" t="b">
        <v>0</v>
      </c>
      <c r="R45" t="b">
        <v>0</v>
      </c>
      <c r="S45" t="s">
        <v>133</v>
      </c>
      <c r="T45" t="str" cm="1">
        <f t="array" ref="T45:U45">_xlfn.TEXTSPLIT(S45,"/")</f>
        <v>publishing</v>
      </c>
      <c r="U45" t="str">
        <v>radio &amp; podcasts</v>
      </c>
    </row>
    <row r="46" spans="1:21" ht="17" x14ac:dyDescent="0.2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3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s="37">
        <v>1</v>
      </c>
      <c r="Q46" t="b">
        <v>0</v>
      </c>
      <c r="R46" t="b">
        <v>0</v>
      </c>
      <c r="S46" t="s">
        <v>119</v>
      </c>
      <c r="T46" t="str" cm="1">
        <f t="array" ref="T46:U46">_xlfn.TEXTSPLIT(S46,"/")</f>
        <v>publishing</v>
      </c>
      <c r="U46" t="str">
        <v>fiction</v>
      </c>
    </row>
    <row r="47" spans="1:21" ht="34" x14ac:dyDescent="0.2">
      <c r="A47">
        <v>45</v>
      </c>
      <c r="B47" t="s">
        <v>136</v>
      </c>
      <c r="C47" s="2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3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s="37">
        <v>15</v>
      </c>
      <c r="Q47" t="b">
        <v>0</v>
      </c>
      <c r="R47" t="b">
        <v>1</v>
      </c>
      <c r="S47" t="s">
        <v>33</v>
      </c>
      <c r="T47" t="str" cm="1">
        <f t="array" ref="T47:U47">_xlfn.TEXTSPLIT(S47,"/")</f>
        <v>theater</v>
      </c>
      <c r="U47" t="str">
        <v>plays</v>
      </c>
    </row>
    <row r="48" spans="1:21" ht="17" x14ac:dyDescent="0.2">
      <c r="A48">
        <v>46</v>
      </c>
      <c r="B48" t="s">
        <v>138</v>
      </c>
      <c r="C48" s="2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3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s="37">
        <v>23</v>
      </c>
      <c r="Q48" t="b">
        <v>0</v>
      </c>
      <c r="R48" t="b">
        <v>0</v>
      </c>
      <c r="S48" t="s">
        <v>23</v>
      </c>
      <c r="T48" t="str" cm="1">
        <f t="array" ref="T48:U48">_xlfn.TEXTSPLIT(S48,"/")</f>
        <v>music</v>
      </c>
      <c r="U48" t="str">
        <v>rock</v>
      </c>
    </row>
    <row r="49" spans="1:21" ht="17" x14ac:dyDescent="0.2">
      <c r="A49">
        <v>47</v>
      </c>
      <c r="B49" t="s">
        <v>140</v>
      </c>
      <c r="C49" s="2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3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s="37">
        <v>30</v>
      </c>
      <c r="Q49" t="b">
        <v>0</v>
      </c>
      <c r="R49" t="b">
        <v>0</v>
      </c>
      <c r="S49" t="s">
        <v>33</v>
      </c>
      <c r="T49" t="str" cm="1">
        <f t="array" ref="T49:U49">_xlfn.TEXTSPLIT(S49,"/")</f>
        <v>theater</v>
      </c>
      <c r="U49" t="str">
        <v>plays</v>
      </c>
    </row>
    <row r="50" spans="1:21" ht="17" x14ac:dyDescent="0.2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3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s="37">
        <v>12</v>
      </c>
      <c r="Q50" t="b">
        <v>0</v>
      </c>
      <c r="R50" t="b">
        <v>0</v>
      </c>
      <c r="S50" t="s">
        <v>33</v>
      </c>
      <c r="T50" t="str" cm="1">
        <f t="array" ref="T50:U50">_xlfn.TEXTSPLIT(S50,"/")</f>
        <v>theater</v>
      </c>
      <c r="U50" t="str">
        <v>plays</v>
      </c>
    </row>
    <row r="51" spans="1:21" ht="17" x14ac:dyDescent="0.2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3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s="37">
        <v>45</v>
      </c>
      <c r="Q51" t="b">
        <v>0</v>
      </c>
      <c r="R51" t="b">
        <v>0</v>
      </c>
      <c r="S51" t="s">
        <v>23</v>
      </c>
      <c r="T51" t="str" cm="1">
        <f t="array" ref="T51:U51">_xlfn.TEXTSPLIT(S51,"/")</f>
        <v>music</v>
      </c>
      <c r="U51" t="str">
        <v>rock</v>
      </c>
    </row>
    <row r="52" spans="1:21" ht="34" x14ac:dyDescent="0.2">
      <c r="A52">
        <v>50</v>
      </c>
      <c r="B52" t="s">
        <v>146</v>
      </c>
      <c r="C52" s="2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3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s="37">
        <v>28</v>
      </c>
      <c r="Q52" t="b">
        <v>0</v>
      </c>
      <c r="R52" t="b">
        <v>0</v>
      </c>
      <c r="S52" t="s">
        <v>148</v>
      </c>
      <c r="T52" t="str" cm="1">
        <f t="array" ref="T52:U52">_xlfn.TEXTSPLIT(S52,"/")</f>
        <v>music</v>
      </c>
      <c r="U52" t="str">
        <v>metal</v>
      </c>
    </row>
    <row r="53" spans="1:21" ht="17" x14ac:dyDescent="0.2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3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s="37">
        <v>16</v>
      </c>
      <c r="Q53" t="b">
        <v>0</v>
      </c>
      <c r="R53" t="b">
        <v>1</v>
      </c>
      <c r="S53" t="s">
        <v>65</v>
      </c>
      <c r="T53" t="str" cm="1">
        <f t="array" ref="T53:U53">_xlfn.TEXTSPLIT(S53,"/")</f>
        <v>technology</v>
      </c>
      <c r="U53" t="str">
        <v>wearables</v>
      </c>
    </row>
    <row r="54" spans="1:21" ht="17" x14ac:dyDescent="0.2">
      <c r="A54">
        <v>52</v>
      </c>
      <c r="B54" t="s">
        <v>151</v>
      </c>
      <c r="C54" s="2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3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s="37">
        <v>4</v>
      </c>
      <c r="Q54" t="b">
        <v>0</v>
      </c>
      <c r="R54" t="b">
        <v>0</v>
      </c>
      <c r="S54" t="s">
        <v>33</v>
      </c>
      <c r="T54" t="str" cm="1">
        <f t="array" ref="T54:U54">_xlfn.TEXTSPLIT(S54,"/")</f>
        <v>theater</v>
      </c>
      <c r="U54" t="str">
        <v>plays</v>
      </c>
    </row>
    <row r="55" spans="1:21" ht="17" x14ac:dyDescent="0.2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3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s="37">
        <v>39</v>
      </c>
      <c r="Q55" t="b">
        <v>0</v>
      </c>
      <c r="R55" t="b">
        <v>0</v>
      </c>
      <c r="S55" t="s">
        <v>53</v>
      </c>
      <c r="T55" t="str" cm="1">
        <f t="array" ref="T55:U55">_xlfn.TEXTSPLIT(S55,"/")</f>
        <v>film &amp; video</v>
      </c>
      <c r="U55" t="str">
        <v>drama</v>
      </c>
    </row>
    <row r="56" spans="1:21" ht="34" x14ac:dyDescent="0.2">
      <c r="A56">
        <v>54</v>
      </c>
      <c r="B56" t="s">
        <v>155</v>
      </c>
      <c r="C56" s="2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3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s="37">
        <v>6</v>
      </c>
      <c r="Q56" t="b">
        <v>0</v>
      </c>
      <c r="R56" t="b">
        <v>0</v>
      </c>
      <c r="S56" t="s">
        <v>65</v>
      </c>
      <c r="T56" t="str" cm="1">
        <f t="array" ref="T56:U56">_xlfn.TEXTSPLIT(S56,"/")</f>
        <v>technology</v>
      </c>
      <c r="U56" t="str">
        <v>wearables</v>
      </c>
    </row>
    <row r="57" spans="1:21" ht="34" x14ac:dyDescent="0.2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3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s="37">
        <v>5</v>
      </c>
      <c r="Q57" t="b">
        <v>0</v>
      </c>
      <c r="R57" t="b">
        <v>0</v>
      </c>
      <c r="S57" t="s">
        <v>159</v>
      </c>
      <c r="T57" t="str" cm="1">
        <f t="array" ref="T57:U57">_xlfn.TEXTSPLIT(S57,"/")</f>
        <v>music</v>
      </c>
      <c r="U57" t="str">
        <v>jazz</v>
      </c>
    </row>
    <row r="58" spans="1:21" ht="34" x14ac:dyDescent="0.2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3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s="37">
        <v>7</v>
      </c>
      <c r="Q58" t="b">
        <v>0</v>
      </c>
      <c r="R58" t="b">
        <v>0</v>
      </c>
      <c r="S58" t="s">
        <v>65</v>
      </c>
      <c r="T58" t="str" cm="1">
        <f t="array" ref="T58:U58">_xlfn.TEXTSPLIT(S58,"/")</f>
        <v>technology</v>
      </c>
      <c r="U58" t="str">
        <v>wearables</v>
      </c>
    </row>
    <row r="59" spans="1:21" ht="17" x14ac:dyDescent="0.2">
      <c r="A59">
        <v>57</v>
      </c>
      <c r="B59" t="s">
        <v>162</v>
      </c>
      <c r="C59" s="2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3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s="37">
        <v>12</v>
      </c>
      <c r="Q59" t="b">
        <v>0</v>
      </c>
      <c r="R59" t="b">
        <v>0</v>
      </c>
      <c r="S59" t="s">
        <v>89</v>
      </c>
      <c r="T59" t="str" cm="1">
        <f t="array" ref="T59:U59">_xlfn.TEXTSPLIT(S59,"/")</f>
        <v>games</v>
      </c>
      <c r="U59" t="str">
        <v>video games</v>
      </c>
    </row>
    <row r="60" spans="1:21" ht="17" x14ac:dyDescent="0.2">
      <c r="A60">
        <v>58</v>
      </c>
      <c r="B60" t="s">
        <v>164</v>
      </c>
      <c r="C60" s="2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3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s="37">
        <v>13</v>
      </c>
      <c r="Q60" t="b">
        <v>0</v>
      </c>
      <c r="R60" t="b">
        <v>0</v>
      </c>
      <c r="S60" t="s">
        <v>33</v>
      </c>
      <c r="T60" t="str" cm="1">
        <f t="array" ref="T60:U60">_xlfn.TEXTSPLIT(S60,"/")</f>
        <v>theater</v>
      </c>
      <c r="U60" t="str">
        <v>plays</v>
      </c>
    </row>
    <row r="61" spans="1:21" ht="17" x14ac:dyDescent="0.2">
      <c r="A61">
        <v>59</v>
      </c>
      <c r="B61" t="s">
        <v>166</v>
      </c>
      <c r="C61" s="2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3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s="37">
        <v>15</v>
      </c>
      <c r="Q61" t="b">
        <v>0</v>
      </c>
      <c r="R61" t="b">
        <v>1</v>
      </c>
      <c r="S61" t="s">
        <v>33</v>
      </c>
      <c r="T61" t="str" cm="1">
        <f t="array" ref="T61:U61">_xlfn.TEXTSPLIT(S61,"/")</f>
        <v>theater</v>
      </c>
      <c r="U61" t="str">
        <v>plays</v>
      </c>
    </row>
    <row r="62" spans="1:21" ht="17" x14ac:dyDescent="0.2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3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s="37">
        <v>3</v>
      </c>
      <c r="Q62" t="b">
        <v>0</v>
      </c>
      <c r="R62" t="b">
        <v>0</v>
      </c>
      <c r="S62" t="s">
        <v>33</v>
      </c>
      <c r="T62" t="str" cm="1">
        <f t="array" ref="T62:U62">_xlfn.TEXTSPLIT(S62,"/")</f>
        <v>theater</v>
      </c>
      <c r="U62" t="str">
        <v>plays</v>
      </c>
    </row>
    <row r="63" spans="1:21" ht="34" x14ac:dyDescent="0.2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3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s="37">
        <v>40</v>
      </c>
      <c r="Q63" t="b">
        <v>0</v>
      </c>
      <c r="R63" t="b">
        <v>0</v>
      </c>
      <c r="S63" t="s">
        <v>33</v>
      </c>
      <c r="T63" t="str" cm="1">
        <f t="array" ref="T63:U63">_xlfn.TEXTSPLIT(S63,"/")</f>
        <v>theater</v>
      </c>
      <c r="U63" t="str">
        <v>plays</v>
      </c>
    </row>
    <row r="64" spans="1:21" ht="34" x14ac:dyDescent="0.2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3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s="37">
        <v>1</v>
      </c>
      <c r="Q64" t="b">
        <v>0</v>
      </c>
      <c r="R64" t="b">
        <v>0</v>
      </c>
      <c r="S64" t="s">
        <v>28</v>
      </c>
      <c r="T64" t="str" cm="1">
        <f t="array" ref="T64:U64">_xlfn.TEXTSPLIT(S64,"/")</f>
        <v>technology</v>
      </c>
      <c r="U64" t="str">
        <v>web</v>
      </c>
    </row>
    <row r="65" spans="1:21" ht="17" x14ac:dyDescent="0.2">
      <c r="A65">
        <v>63</v>
      </c>
      <c r="B65" t="s">
        <v>174</v>
      </c>
      <c r="C65" s="2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3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s="37">
        <v>6</v>
      </c>
      <c r="Q65" t="b">
        <v>0</v>
      </c>
      <c r="R65" t="b">
        <v>0</v>
      </c>
      <c r="S65" t="s">
        <v>33</v>
      </c>
      <c r="T65" t="str" cm="1">
        <f t="array" ref="T65:U65">_xlfn.TEXTSPLIT(S65,"/")</f>
        <v>theater</v>
      </c>
      <c r="U65" t="str">
        <v>plays</v>
      </c>
    </row>
    <row r="66" spans="1:21" ht="17" x14ac:dyDescent="0.2">
      <c r="A66">
        <v>64</v>
      </c>
      <c r="B66" t="s">
        <v>176</v>
      </c>
      <c r="C66" s="2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3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s="37">
        <v>15</v>
      </c>
      <c r="Q66" t="b">
        <v>0</v>
      </c>
      <c r="R66" t="b">
        <v>1</v>
      </c>
      <c r="S66" t="s">
        <v>28</v>
      </c>
      <c r="T66" t="str" cm="1">
        <f t="array" ref="T66:U66">_xlfn.TEXTSPLIT(S66,"/")</f>
        <v>technology</v>
      </c>
      <c r="U66" t="str">
        <v>web</v>
      </c>
    </row>
    <row r="67" spans="1:21" ht="17" x14ac:dyDescent="0.2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 s="3">
        <f t="shared" ref="I67:I130" si="5">IFERROR(E67/H67,"0")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6">
        <f t="shared" ref="O67:O130" si="7">(((M67/60)/60)/24)+DATE(1970,1,1)</f>
        <v>40577.25</v>
      </c>
      <c r="P67" s="37">
        <v>7</v>
      </c>
      <c r="Q67" t="b">
        <v>0</v>
      </c>
      <c r="R67" t="b">
        <v>0</v>
      </c>
      <c r="S67" t="s">
        <v>33</v>
      </c>
      <c r="T67" t="str" cm="1">
        <f t="array" ref="T67:U67">_xlfn.TEXTSPLIT(S67,"/")</f>
        <v>theater</v>
      </c>
      <c r="U67" t="str">
        <v>plays</v>
      </c>
    </row>
    <row r="68" spans="1:21" ht="17" x14ac:dyDescent="0.2">
      <c r="A68">
        <v>66</v>
      </c>
      <c r="B68" t="s">
        <v>180</v>
      </c>
      <c r="C68" s="2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3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6">
        <f t="shared" si="7"/>
        <v>42107.208333333328</v>
      </c>
      <c r="P68" s="37">
        <v>5</v>
      </c>
      <c r="Q68" t="b">
        <v>0</v>
      </c>
      <c r="R68" t="b">
        <v>1</v>
      </c>
      <c r="S68" t="s">
        <v>33</v>
      </c>
      <c r="T68" t="str" cm="1">
        <f t="array" ref="T68:U68">_xlfn.TEXTSPLIT(S68,"/")</f>
        <v>theater</v>
      </c>
      <c r="U68" t="str">
        <v>plays</v>
      </c>
    </row>
    <row r="69" spans="1:21" ht="34" x14ac:dyDescent="0.2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3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6">
        <f t="shared" si="7"/>
        <v>40208.25</v>
      </c>
      <c r="P69" s="37">
        <v>5</v>
      </c>
      <c r="Q69" t="b">
        <v>0</v>
      </c>
      <c r="R69" t="b">
        <v>1</v>
      </c>
      <c r="S69" t="s">
        <v>65</v>
      </c>
      <c r="T69" t="str" cm="1">
        <f t="array" ref="T69:U69">_xlfn.TEXTSPLIT(S69,"/")</f>
        <v>technology</v>
      </c>
      <c r="U69" t="str">
        <v>wearables</v>
      </c>
    </row>
    <row r="70" spans="1:21" ht="17" x14ac:dyDescent="0.2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3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6">
        <f t="shared" si="7"/>
        <v>42990.208333333328</v>
      </c>
      <c r="P70" s="37">
        <v>47</v>
      </c>
      <c r="Q70" t="b">
        <v>0</v>
      </c>
      <c r="R70" t="b">
        <v>1</v>
      </c>
      <c r="S70" t="s">
        <v>33</v>
      </c>
      <c r="T70" t="str" cm="1">
        <f t="array" ref="T70:U70">_xlfn.TEXTSPLIT(S70,"/")</f>
        <v>theater</v>
      </c>
      <c r="U70" t="str">
        <v>plays</v>
      </c>
    </row>
    <row r="71" spans="1:21" ht="17" x14ac:dyDescent="0.2">
      <c r="A71">
        <v>69</v>
      </c>
      <c r="B71" t="s">
        <v>186</v>
      </c>
      <c r="C71" s="2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3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6">
        <f t="shared" si="7"/>
        <v>40565.25</v>
      </c>
      <c r="P71" s="37">
        <v>34</v>
      </c>
      <c r="Q71" t="b">
        <v>0</v>
      </c>
      <c r="R71" t="b">
        <v>0</v>
      </c>
      <c r="S71" t="s">
        <v>33</v>
      </c>
      <c r="T71" t="str" cm="1">
        <f t="array" ref="T71:U71">_xlfn.TEXTSPLIT(S71,"/")</f>
        <v>theater</v>
      </c>
      <c r="U71" t="str">
        <v>plays</v>
      </c>
    </row>
    <row r="72" spans="1:21" ht="17" x14ac:dyDescent="0.2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3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6">
        <f t="shared" si="7"/>
        <v>40533.25</v>
      </c>
      <c r="P72" s="37">
        <v>49</v>
      </c>
      <c r="Q72" t="b">
        <v>0</v>
      </c>
      <c r="R72" t="b">
        <v>1</v>
      </c>
      <c r="S72" t="s">
        <v>33</v>
      </c>
      <c r="T72" t="str" cm="1">
        <f t="array" ref="T72:U72">_xlfn.TEXTSPLIT(S72,"/")</f>
        <v>theater</v>
      </c>
      <c r="U72" t="str">
        <v>plays</v>
      </c>
    </row>
    <row r="73" spans="1:21" ht="34" x14ac:dyDescent="0.2">
      <c r="A73">
        <v>71</v>
      </c>
      <c r="B73" t="s">
        <v>190</v>
      </c>
      <c r="C73" s="2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3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6">
        <f t="shared" si="7"/>
        <v>43803.25</v>
      </c>
      <c r="P73" s="37">
        <v>4</v>
      </c>
      <c r="Q73" t="b">
        <v>0</v>
      </c>
      <c r="R73" t="b">
        <v>0</v>
      </c>
      <c r="S73" t="s">
        <v>33</v>
      </c>
      <c r="T73" t="str" cm="1">
        <f t="array" ref="T73:U73">_xlfn.TEXTSPLIT(S73,"/")</f>
        <v>theater</v>
      </c>
      <c r="U73" t="str">
        <v>plays</v>
      </c>
    </row>
    <row r="74" spans="1:21" ht="17" x14ac:dyDescent="0.2">
      <c r="A74">
        <v>72</v>
      </c>
      <c r="B74" t="s">
        <v>192</v>
      </c>
      <c r="C74" s="2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3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6">
        <f t="shared" si="7"/>
        <v>42222.208333333328</v>
      </c>
      <c r="P74" s="37">
        <v>36</v>
      </c>
      <c r="Q74" t="b">
        <v>0</v>
      </c>
      <c r="R74" t="b">
        <v>0</v>
      </c>
      <c r="S74" t="s">
        <v>71</v>
      </c>
      <c r="T74" t="str" cm="1">
        <f t="array" ref="T74:U74">_xlfn.TEXTSPLIT(S74,"/")</f>
        <v>film &amp; video</v>
      </c>
      <c r="U74" t="str">
        <v>animation</v>
      </c>
    </row>
    <row r="75" spans="1:21" ht="17" x14ac:dyDescent="0.2">
      <c r="A75">
        <v>73</v>
      </c>
      <c r="B75" t="s">
        <v>194</v>
      </c>
      <c r="C75" s="2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3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6">
        <f t="shared" si="7"/>
        <v>42704.25</v>
      </c>
      <c r="P75" s="37">
        <v>3</v>
      </c>
      <c r="Q75" t="b">
        <v>0</v>
      </c>
      <c r="R75" t="b">
        <v>0</v>
      </c>
      <c r="S75" t="s">
        <v>159</v>
      </c>
      <c r="T75" t="str" cm="1">
        <f t="array" ref="T75:U75">_xlfn.TEXTSPLIT(S75,"/")</f>
        <v>music</v>
      </c>
      <c r="U75" t="str">
        <v>jazz</v>
      </c>
    </row>
    <row r="76" spans="1:21" ht="17" x14ac:dyDescent="0.2">
      <c r="A76">
        <v>74</v>
      </c>
      <c r="B76" t="s">
        <v>196</v>
      </c>
      <c r="C76" s="2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3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6">
        <f t="shared" si="7"/>
        <v>42457.208333333328</v>
      </c>
      <c r="P76" s="37">
        <v>1</v>
      </c>
      <c r="Q76" t="b">
        <v>0</v>
      </c>
      <c r="R76" t="b">
        <v>0</v>
      </c>
      <c r="S76" t="s">
        <v>148</v>
      </c>
      <c r="T76" t="str" cm="1">
        <f t="array" ref="T76:U76">_xlfn.TEXTSPLIT(S76,"/")</f>
        <v>music</v>
      </c>
      <c r="U76" t="str">
        <v>metal</v>
      </c>
    </row>
    <row r="77" spans="1:21" ht="17" x14ac:dyDescent="0.2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3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6">
        <f t="shared" si="7"/>
        <v>43304.208333333328</v>
      </c>
      <c r="P77" s="37">
        <v>8</v>
      </c>
      <c r="Q77" t="b">
        <v>0</v>
      </c>
      <c r="R77" t="b">
        <v>0</v>
      </c>
      <c r="S77" t="s">
        <v>122</v>
      </c>
      <c r="T77" t="str" cm="1">
        <f t="array" ref="T77:U77">_xlfn.TEXTSPLIT(S77,"/")</f>
        <v>photography</v>
      </c>
      <c r="U77" t="str">
        <v>photography books</v>
      </c>
    </row>
    <row r="78" spans="1:21" ht="17" x14ac:dyDescent="0.2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3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6">
        <f t="shared" si="7"/>
        <v>42076.208333333328</v>
      </c>
      <c r="P78" s="37">
        <v>49</v>
      </c>
      <c r="Q78" t="b">
        <v>1</v>
      </c>
      <c r="R78" t="b">
        <v>1</v>
      </c>
      <c r="S78" t="s">
        <v>33</v>
      </c>
      <c r="T78" t="str" cm="1">
        <f t="array" ref="T78:U78">_xlfn.TEXTSPLIT(S78,"/")</f>
        <v>theater</v>
      </c>
      <c r="U78" t="str">
        <v>plays</v>
      </c>
    </row>
    <row r="79" spans="1:21" ht="17" x14ac:dyDescent="0.2">
      <c r="A79">
        <v>77</v>
      </c>
      <c r="B79" t="s">
        <v>202</v>
      </c>
      <c r="C79" s="2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3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6">
        <f t="shared" si="7"/>
        <v>40462.208333333336</v>
      </c>
      <c r="P79" s="37">
        <v>14</v>
      </c>
      <c r="Q79" t="b">
        <v>0</v>
      </c>
      <c r="R79" t="b">
        <v>1</v>
      </c>
      <c r="S79" t="s">
        <v>71</v>
      </c>
      <c r="T79" t="str" cm="1">
        <f t="array" ref="T79:U79">_xlfn.TEXTSPLIT(S79,"/")</f>
        <v>film &amp; video</v>
      </c>
      <c r="U79" t="str">
        <v>animation</v>
      </c>
    </row>
    <row r="80" spans="1:21" ht="34" x14ac:dyDescent="0.2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3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6">
        <f t="shared" si="7"/>
        <v>43207.208333333328</v>
      </c>
      <c r="P80" s="37">
        <v>1</v>
      </c>
      <c r="Q80" t="b">
        <v>0</v>
      </c>
      <c r="R80" t="b">
        <v>0</v>
      </c>
      <c r="S80" t="s">
        <v>206</v>
      </c>
      <c r="T80" t="str" cm="1">
        <f t="array" ref="T80:U80">_xlfn.TEXTSPLIT(S80,"/")</f>
        <v>publishing</v>
      </c>
      <c r="U80" t="str">
        <v>translations</v>
      </c>
    </row>
    <row r="81" spans="1:21" ht="17" x14ac:dyDescent="0.2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3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6">
        <f t="shared" si="7"/>
        <v>43272.208333333328</v>
      </c>
      <c r="P81" s="37">
        <v>5</v>
      </c>
      <c r="Q81" t="b">
        <v>0</v>
      </c>
      <c r="R81" t="b">
        <v>0</v>
      </c>
      <c r="S81" t="s">
        <v>33</v>
      </c>
      <c r="T81" t="str" cm="1">
        <f t="array" ref="T81:U81">_xlfn.TEXTSPLIT(S81,"/")</f>
        <v>theater</v>
      </c>
      <c r="U81" t="str">
        <v>plays</v>
      </c>
    </row>
    <row r="82" spans="1:21" ht="17" x14ac:dyDescent="0.2">
      <c r="A82">
        <v>80</v>
      </c>
      <c r="B82" t="s">
        <v>209</v>
      </c>
      <c r="C82" s="2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3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6">
        <f t="shared" si="7"/>
        <v>43006.208333333328</v>
      </c>
      <c r="P82" s="37">
        <v>30</v>
      </c>
      <c r="Q82" t="b">
        <v>0</v>
      </c>
      <c r="R82" t="b">
        <v>0</v>
      </c>
      <c r="S82" t="s">
        <v>89</v>
      </c>
      <c r="T82" t="str" cm="1">
        <f t="array" ref="T82:U82">_xlfn.TEXTSPLIT(S82,"/")</f>
        <v>games</v>
      </c>
      <c r="U82" t="str">
        <v>video games</v>
      </c>
    </row>
    <row r="83" spans="1:21" ht="17" x14ac:dyDescent="0.2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3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6">
        <f t="shared" si="7"/>
        <v>43087.25</v>
      </c>
      <c r="P83" s="37">
        <v>25</v>
      </c>
      <c r="Q83" t="b">
        <v>0</v>
      </c>
      <c r="R83" t="b">
        <v>0</v>
      </c>
      <c r="S83" t="s">
        <v>23</v>
      </c>
      <c r="T83" t="str" cm="1">
        <f t="array" ref="T83:U83">_xlfn.TEXTSPLIT(S83,"/")</f>
        <v>music</v>
      </c>
      <c r="U83" t="str">
        <v>rock</v>
      </c>
    </row>
    <row r="84" spans="1:21" ht="17" x14ac:dyDescent="0.2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3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6">
        <f t="shared" si="7"/>
        <v>43489.25</v>
      </c>
      <c r="P84" s="37">
        <v>7</v>
      </c>
      <c r="Q84" t="b">
        <v>0</v>
      </c>
      <c r="R84" t="b">
        <v>1</v>
      </c>
      <c r="S84" t="s">
        <v>89</v>
      </c>
      <c r="T84" t="str" cm="1">
        <f t="array" ref="T84:U84">_xlfn.TEXTSPLIT(S84,"/")</f>
        <v>games</v>
      </c>
      <c r="U84" t="str">
        <v>video games</v>
      </c>
    </row>
    <row r="85" spans="1:21" ht="17" x14ac:dyDescent="0.2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3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6">
        <f t="shared" si="7"/>
        <v>42601.208333333328</v>
      </c>
      <c r="P85" s="37">
        <v>22</v>
      </c>
      <c r="Q85" t="b">
        <v>0</v>
      </c>
      <c r="R85" t="b">
        <v>0</v>
      </c>
      <c r="S85" t="s">
        <v>50</v>
      </c>
      <c r="T85" t="str" cm="1">
        <f t="array" ref="T85:U85">_xlfn.TEXTSPLIT(S85,"/")</f>
        <v>music</v>
      </c>
      <c r="U85" t="str">
        <v>electric music</v>
      </c>
    </row>
    <row r="86" spans="1:21" ht="17" x14ac:dyDescent="0.2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3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6">
        <f t="shared" si="7"/>
        <v>41128.208333333336</v>
      </c>
      <c r="P86" s="37">
        <v>10</v>
      </c>
      <c r="Q86" t="b">
        <v>0</v>
      </c>
      <c r="R86" t="b">
        <v>0</v>
      </c>
      <c r="S86" t="s">
        <v>65</v>
      </c>
      <c r="T86" t="str" cm="1">
        <f t="array" ref="T86:U86">_xlfn.TEXTSPLIT(S86,"/")</f>
        <v>technology</v>
      </c>
      <c r="U86" t="str">
        <v>wearables</v>
      </c>
    </row>
    <row r="87" spans="1:21" ht="17" x14ac:dyDescent="0.2">
      <c r="A87">
        <v>85</v>
      </c>
      <c r="B87" t="s">
        <v>219</v>
      </c>
      <c r="C87" s="2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3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6">
        <f t="shared" si="7"/>
        <v>40805.208333333336</v>
      </c>
      <c r="P87" s="37">
        <v>8</v>
      </c>
      <c r="Q87" t="b">
        <v>0</v>
      </c>
      <c r="R87" t="b">
        <v>0</v>
      </c>
      <c r="S87" t="s">
        <v>60</v>
      </c>
      <c r="T87" t="str" cm="1">
        <f t="array" ref="T87:U87">_xlfn.TEXTSPLIT(S87,"/")</f>
        <v>music</v>
      </c>
      <c r="U87" t="str">
        <v>indie rock</v>
      </c>
    </row>
    <row r="88" spans="1:21" ht="17" x14ac:dyDescent="0.2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3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6">
        <f t="shared" si="7"/>
        <v>42141.208333333328</v>
      </c>
      <c r="P88" s="37">
        <v>13</v>
      </c>
      <c r="Q88" t="b">
        <v>1</v>
      </c>
      <c r="R88" t="b">
        <v>0</v>
      </c>
      <c r="S88" t="s">
        <v>33</v>
      </c>
      <c r="T88" t="str" cm="1">
        <f t="array" ref="T88:U88">_xlfn.TEXTSPLIT(S88,"/")</f>
        <v>theater</v>
      </c>
      <c r="U88" t="str">
        <v>plays</v>
      </c>
    </row>
    <row r="89" spans="1:21" ht="34" x14ac:dyDescent="0.2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3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6">
        <f t="shared" si="7"/>
        <v>40621.208333333336</v>
      </c>
      <c r="P89" s="37">
        <v>11</v>
      </c>
      <c r="Q89" t="b">
        <v>0</v>
      </c>
      <c r="R89" t="b">
        <v>1</v>
      </c>
      <c r="S89" t="s">
        <v>23</v>
      </c>
      <c r="T89" t="str" cm="1">
        <f t="array" ref="T89:U89">_xlfn.TEXTSPLIT(S89,"/")</f>
        <v>music</v>
      </c>
      <c r="U89" t="str">
        <v>rock</v>
      </c>
    </row>
    <row r="90" spans="1:21" ht="17" x14ac:dyDescent="0.2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3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6">
        <f t="shared" si="7"/>
        <v>42132.208333333328</v>
      </c>
      <c r="P90" s="37">
        <v>22</v>
      </c>
      <c r="Q90" t="b">
        <v>0</v>
      </c>
      <c r="R90" t="b">
        <v>0</v>
      </c>
      <c r="S90" t="s">
        <v>206</v>
      </c>
      <c r="T90" t="str" cm="1">
        <f t="array" ref="T90:U90">_xlfn.TEXTSPLIT(S90,"/")</f>
        <v>publishing</v>
      </c>
      <c r="U90" t="str">
        <v>translations</v>
      </c>
    </row>
    <row r="91" spans="1:21" ht="17" x14ac:dyDescent="0.2">
      <c r="A91">
        <v>89</v>
      </c>
      <c r="B91" t="s">
        <v>227</v>
      </c>
      <c r="C91" s="2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3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6">
        <f t="shared" si="7"/>
        <v>40285.208333333336</v>
      </c>
      <c r="P91" s="37">
        <v>2</v>
      </c>
      <c r="Q91" t="b">
        <v>0</v>
      </c>
      <c r="R91" t="b">
        <v>0</v>
      </c>
      <c r="S91" t="s">
        <v>33</v>
      </c>
      <c r="T91" t="str" cm="1">
        <f t="array" ref="T91:U91">_xlfn.TEXTSPLIT(S91,"/")</f>
        <v>theater</v>
      </c>
      <c r="U91" t="str">
        <v>plays</v>
      </c>
    </row>
    <row r="92" spans="1:21" ht="17" x14ac:dyDescent="0.2">
      <c r="A92">
        <v>90</v>
      </c>
      <c r="B92" t="s">
        <v>229</v>
      </c>
      <c r="C92" s="2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3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6">
        <f t="shared" si="7"/>
        <v>42425.25</v>
      </c>
      <c r="P92" s="37">
        <v>0</v>
      </c>
      <c r="Q92" t="b">
        <v>0</v>
      </c>
      <c r="R92" t="b">
        <v>1</v>
      </c>
      <c r="S92" t="s">
        <v>33</v>
      </c>
      <c r="T92" t="str" cm="1">
        <f t="array" ref="T92:U92">_xlfn.TEXTSPLIT(S92,"/")</f>
        <v>theater</v>
      </c>
      <c r="U92" t="str">
        <v>plays</v>
      </c>
    </row>
    <row r="93" spans="1:21" ht="17" x14ac:dyDescent="0.2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3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6">
        <f t="shared" si="7"/>
        <v>42616.208333333328</v>
      </c>
      <c r="P93" s="37">
        <v>28</v>
      </c>
      <c r="Q93" t="b">
        <v>0</v>
      </c>
      <c r="R93" t="b">
        <v>0</v>
      </c>
      <c r="S93" t="s">
        <v>206</v>
      </c>
      <c r="T93" t="str" cm="1">
        <f t="array" ref="T93:U93">_xlfn.TEXTSPLIT(S93,"/")</f>
        <v>publishing</v>
      </c>
      <c r="U93" t="str">
        <v>translations</v>
      </c>
    </row>
    <row r="94" spans="1:21" ht="34" x14ac:dyDescent="0.2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3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6">
        <f t="shared" si="7"/>
        <v>40353.208333333336</v>
      </c>
      <c r="P94" s="37">
        <v>1</v>
      </c>
      <c r="Q94" t="b">
        <v>0</v>
      </c>
      <c r="R94" t="b">
        <v>1</v>
      </c>
      <c r="S94" t="s">
        <v>89</v>
      </c>
      <c r="T94" t="str" cm="1">
        <f t="array" ref="T94:U94">_xlfn.TEXTSPLIT(S94,"/")</f>
        <v>games</v>
      </c>
      <c r="U94" t="str">
        <v>video games</v>
      </c>
    </row>
    <row r="95" spans="1:21" ht="17" x14ac:dyDescent="0.2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3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6">
        <f t="shared" si="7"/>
        <v>41206.208333333336</v>
      </c>
      <c r="P95" s="37">
        <v>4</v>
      </c>
      <c r="Q95" t="b">
        <v>0</v>
      </c>
      <c r="R95" t="b">
        <v>1</v>
      </c>
      <c r="S95" t="s">
        <v>33</v>
      </c>
      <c r="T95" t="str" cm="1">
        <f t="array" ref="T95:U95">_xlfn.TEXTSPLIT(S95,"/")</f>
        <v>theater</v>
      </c>
      <c r="U95" t="str">
        <v>plays</v>
      </c>
    </row>
    <row r="96" spans="1:21" ht="17" x14ac:dyDescent="0.2">
      <c r="A96">
        <v>94</v>
      </c>
      <c r="B96" t="s">
        <v>237</v>
      </c>
      <c r="C96" s="2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3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6">
        <f t="shared" si="7"/>
        <v>43573.208333333328</v>
      </c>
      <c r="P96" s="37">
        <v>11</v>
      </c>
      <c r="Q96" t="b">
        <v>0</v>
      </c>
      <c r="R96" t="b">
        <v>0</v>
      </c>
      <c r="S96" t="s">
        <v>28</v>
      </c>
      <c r="T96" t="str" cm="1">
        <f t="array" ref="T96:U96">_xlfn.TEXTSPLIT(S96,"/")</f>
        <v>technology</v>
      </c>
      <c r="U96" t="str">
        <v>web</v>
      </c>
    </row>
    <row r="97" spans="1:21" ht="34" x14ac:dyDescent="0.2">
      <c r="A97">
        <v>95</v>
      </c>
      <c r="B97" t="s">
        <v>239</v>
      </c>
      <c r="C97" s="2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3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6">
        <f t="shared" si="7"/>
        <v>43759.208333333328</v>
      </c>
      <c r="P97" s="37">
        <v>7</v>
      </c>
      <c r="Q97" t="b">
        <v>0</v>
      </c>
      <c r="R97" t="b">
        <v>0</v>
      </c>
      <c r="S97" t="s">
        <v>42</v>
      </c>
      <c r="T97" t="str" cm="1">
        <f t="array" ref="T97:U97">_xlfn.TEXTSPLIT(S97,"/")</f>
        <v>film &amp; video</v>
      </c>
      <c r="U97" t="str">
        <v>documentary</v>
      </c>
    </row>
    <row r="98" spans="1:21" ht="17" x14ac:dyDescent="0.2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3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6">
        <f t="shared" si="7"/>
        <v>40625.208333333336</v>
      </c>
      <c r="P98" s="37">
        <v>13</v>
      </c>
      <c r="Q98" t="b">
        <v>0</v>
      </c>
      <c r="R98" t="b">
        <v>0</v>
      </c>
      <c r="S98" t="s">
        <v>33</v>
      </c>
      <c r="T98" t="str" cm="1">
        <f t="array" ref="T98:U98">_xlfn.TEXTSPLIT(S98,"/")</f>
        <v>theater</v>
      </c>
      <c r="U98" t="str">
        <v>plays</v>
      </c>
    </row>
    <row r="99" spans="1:21" ht="17" x14ac:dyDescent="0.2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3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6">
        <f t="shared" si="7"/>
        <v>42234.208333333328</v>
      </c>
      <c r="P99" s="37">
        <v>54</v>
      </c>
      <c r="Q99" t="b">
        <v>0</v>
      </c>
      <c r="R99" t="b">
        <v>0</v>
      </c>
      <c r="S99" t="s">
        <v>17</v>
      </c>
      <c r="T99" t="str" cm="1">
        <f t="array" ref="T99:U99">_xlfn.TEXTSPLIT(S99,"/")</f>
        <v>food</v>
      </c>
      <c r="U99" t="str">
        <v>food trucks</v>
      </c>
    </row>
    <row r="100" spans="1:21" ht="17" x14ac:dyDescent="0.2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3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6">
        <f t="shared" si="7"/>
        <v>42216.208333333328</v>
      </c>
      <c r="P100" s="37">
        <v>4</v>
      </c>
      <c r="Q100" t="b">
        <v>0</v>
      </c>
      <c r="R100" t="b">
        <v>0</v>
      </c>
      <c r="S100" t="s">
        <v>89</v>
      </c>
      <c r="T100" t="str" cm="1">
        <f t="array" ref="T100:U100">_xlfn.TEXTSPLIT(S100,"/")</f>
        <v>games</v>
      </c>
      <c r="U100" t="str">
        <v>video games</v>
      </c>
    </row>
    <row r="101" spans="1:21" ht="34" x14ac:dyDescent="0.2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3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6">
        <f t="shared" si="7"/>
        <v>41997.25</v>
      </c>
      <c r="P101" s="37">
        <v>29</v>
      </c>
      <c r="Q101" t="b">
        <v>0</v>
      </c>
      <c r="R101" t="b">
        <v>0</v>
      </c>
      <c r="S101" t="s">
        <v>33</v>
      </c>
      <c r="T101" t="str" cm="1">
        <f t="array" ref="T101:U101">_xlfn.TEXTSPLIT(S101,"/")</f>
        <v>theater</v>
      </c>
      <c r="U101" t="str">
        <v>plays</v>
      </c>
    </row>
    <row r="102" spans="1:21" ht="17" x14ac:dyDescent="0.2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3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6">
        <f t="shared" si="7"/>
        <v>40853.208333333336</v>
      </c>
      <c r="P102" s="37">
        <v>18</v>
      </c>
      <c r="Q102" t="b">
        <v>0</v>
      </c>
      <c r="R102" t="b">
        <v>0</v>
      </c>
      <c r="S102" t="s">
        <v>33</v>
      </c>
      <c r="T102" t="str" cm="1">
        <f t="array" ref="T102:U102">_xlfn.TEXTSPLIT(S102,"/")</f>
        <v>theater</v>
      </c>
      <c r="U102" t="str">
        <v>plays</v>
      </c>
    </row>
    <row r="103" spans="1:21" ht="17" x14ac:dyDescent="0.2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3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6">
        <f t="shared" si="7"/>
        <v>42063.25</v>
      </c>
      <c r="P103" s="37">
        <v>7</v>
      </c>
      <c r="Q103" t="b">
        <v>0</v>
      </c>
      <c r="R103" t="b">
        <v>1</v>
      </c>
      <c r="S103" t="s">
        <v>50</v>
      </c>
      <c r="T103" t="str" cm="1">
        <f t="array" ref="T103:U103">_xlfn.TEXTSPLIT(S103,"/")</f>
        <v>music</v>
      </c>
      <c r="U103" t="str">
        <v>electric music</v>
      </c>
    </row>
    <row r="104" spans="1:21" ht="17" x14ac:dyDescent="0.2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3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6">
        <f t="shared" si="7"/>
        <v>43241.208333333328</v>
      </c>
      <c r="P104" s="37">
        <v>7</v>
      </c>
      <c r="Q104" t="b">
        <v>0</v>
      </c>
      <c r="R104" t="b">
        <v>1</v>
      </c>
      <c r="S104" t="s">
        <v>65</v>
      </c>
      <c r="T104" t="str" cm="1">
        <f t="array" ref="T104:U104">_xlfn.TEXTSPLIT(S104,"/")</f>
        <v>technology</v>
      </c>
      <c r="U104" t="str">
        <v>wearables</v>
      </c>
    </row>
    <row r="105" spans="1:21" ht="17" x14ac:dyDescent="0.2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3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6">
        <f t="shared" si="7"/>
        <v>40484.208333333336</v>
      </c>
      <c r="P105" s="37">
        <v>9</v>
      </c>
      <c r="Q105" t="b">
        <v>0</v>
      </c>
      <c r="R105" t="b">
        <v>0</v>
      </c>
      <c r="S105" t="s">
        <v>50</v>
      </c>
      <c r="T105" t="str" cm="1">
        <f t="array" ref="T105:U105">_xlfn.TEXTSPLIT(S105,"/")</f>
        <v>music</v>
      </c>
      <c r="U105" t="str">
        <v>electric music</v>
      </c>
    </row>
    <row r="106" spans="1:21" ht="17" x14ac:dyDescent="0.2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3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6">
        <f t="shared" si="7"/>
        <v>42879.208333333328</v>
      </c>
      <c r="P106" s="37">
        <v>1</v>
      </c>
      <c r="Q106" t="b">
        <v>0</v>
      </c>
      <c r="R106" t="b">
        <v>0</v>
      </c>
      <c r="S106" t="s">
        <v>60</v>
      </c>
      <c r="T106" t="str" cm="1">
        <f t="array" ref="T106:U106">_xlfn.TEXTSPLIT(S106,"/")</f>
        <v>music</v>
      </c>
      <c r="U106" t="str">
        <v>indie rock</v>
      </c>
    </row>
    <row r="107" spans="1:21" ht="17" x14ac:dyDescent="0.2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3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6">
        <f t="shared" si="7"/>
        <v>41384.208333333336</v>
      </c>
      <c r="P107" s="37">
        <v>18</v>
      </c>
      <c r="Q107" t="b">
        <v>0</v>
      </c>
      <c r="R107" t="b">
        <v>0</v>
      </c>
      <c r="S107" t="s">
        <v>28</v>
      </c>
      <c r="T107" t="str" cm="1">
        <f t="array" ref="T107:U107">_xlfn.TEXTSPLIT(S107,"/")</f>
        <v>technology</v>
      </c>
      <c r="U107" t="str">
        <v>web</v>
      </c>
    </row>
    <row r="108" spans="1:21" ht="17" x14ac:dyDescent="0.2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3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6">
        <f t="shared" si="7"/>
        <v>43721.208333333328</v>
      </c>
      <c r="P108" s="37">
        <v>5</v>
      </c>
      <c r="Q108" t="b">
        <v>0</v>
      </c>
      <c r="R108" t="b">
        <v>0</v>
      </c>
      <c r="S108" t="s">
        <v>33</v>
      </c>
      <c r="T108" t="str" cm="1">
        <f t="array" ref="T108:U108">_xlfn.TEXTSPLIT(S108,"/")</f>
        <v>theater</v>
      </c>
      <c r="U108" t="str">
        <v>plays</v>
      </c>
    </row>
    <row r="109" spans="1:21" ht="34" x14ac:dyDescent="0.2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3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6">
        <f t="shared" si="7"/>
        <v>43230.208333333328</v>
      </c>
      <c r="P109" s="37">
        <v>17</v>
      </c>
      <c r="Q109" t="b">
        <v>0</v>
      </c>
      <c r="R109" t="b">
        <v>1</v>
      </c>
      <c r="S109" t="s">
        <v>33</v>
      </c>
      <c r="T109" t="str" cm="1">
        <f t="array" ref="T109:U109">_xlfn.TEXTSPLIT(S109,"/")</f>
        <v>theater</v>
      </c>
      <c r="U109" t="str">
        <v>plays</v>
      </c>
    </row>
    <row r="110" spans="1:21" ht="34" x14ac:dyDescent="0.2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3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6">
        <f t="shared" si="7"/>
        <v>41042.208333333336</v>
      </c>
      <c r="P110" s="37">
        <v>37</v>
      </c>
      <c r="Q110" t="b">
        <v>0</v>
      </c>
      <c r="R110" t="b">
        <v>0</v>
      </c>
      <c r="S110" t="s">
        <v>42</v>
      </c>
      <c r="T110" t="str" cm="1">
        <f t="array" ref="T110:U110">_xlfn.TEXTSPLIT(S110,"/")</f>
        <v>film &amp; video</v>
      </c>
      <c r="U110" t="str">
        <v>documentary</v>
      </c>
    </row>
    <row r="111" spans="1:21" ht="17" x14ac:dyDescent="0.2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3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6">
        <f t="shared" si="7"/>
        <v>41653.25</v>
      </c>
      <c r="P111" s="37">
        <v>2</v>
      </c>
      <c r="Q111" t="b">
        <v>0</v>
      </c>
      <c r="R111" t="b">
        <v>0</v>
      </c>
      <c r="S111" t="s">
        <v>269</v>
      </c>
      <c r="T111" t="str" cm="1">
        <f t="array" ref="T111:U111">_xlfn.TEXTSPLIT(S111,"/")</f>
        <v>film &amp; video</v>
      </c>
      <c r="U111" t="str">
        <v>television</v>
      </c>
    </row>
    <row r="112" spans="1:21" ht="34" x14ac:dyDescent="0.2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3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6">
        <f t="shared" si="7"/>
        <v>43373.208333333328</v>
      </c>
      <c r="P112" s="37">
        <v>19</v>
      </c>
      <c r="Q112" t="b">
        <v>0</v>
      </c>
      <c r="R112" t="b">
        <v>0</v>
      </c>
      <c r="S112" t="s">
        <v>17</v>
      </c>
      <c r="T112" t="str" cm="1">
        <f t="array" ref="T112:U112">_xlfn.TEXTSPLIT(S112,"/")</f>
        <v>food</v>
      </c>
      <c r="U112" t="str">
        <v>food trucks</v>
      </c>
    </row>
    <row r="113" spans="1:21" ht="17" x14ac:dyDescent="0.2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3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6">
        <f t="shared" si="7"/>
        <v>41180.208333333336</v>
      </c>
      <c r="P113" s="37">
        <v>6</v>
      </c>
      <c r="Q113" t="b">
        <v>0</v>
      </c>
      <c r="R113" t="b">
        <v>0</v>
      </c>
      <c r="S113" t="s">
        <v>133</v>
      </c>
      <c r="T113" t="str" cm="1">
        <f t="array" ref="T113:U113">_xlfn.TEXTSPLIT(S113,"/")</f>
        <v>publishing</v>
      </c>
      <c r="U113" t="str">
        <v>radio &amp; podcasts</v>
      </c>
    </row>
    <row r="114" spans="1:21" ht="17" x14ac:dyDescent="0.2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3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6">
        <f t="shared" si="7"/>
        <v>41890.208333333336</v>
      </c>
      <c r="P114" s="37">
        <v>15</v>
      </c>
      <c r="Q114" t="b">
        <v>0</v>
      </c>
      <c r="R114" t="b">
        <v>0</v>
      </c>
      <c r="S114" t="s">
        <v>28</v>
      </c>
      <c r="T114" t="str" cm="1">
        <f t="array" ref="T114:U114">_xlfn.TEXTSPLIT(S114,"/")</f>
        <v>technology</v>
      </c>
      <c r="U114" t="str">
        <v>web</v>
      </c>
    </row>
    <row r="115" spans="1:21" ht="17" x14ac:dyDescent="0.2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3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6">
        <f t="shared" si="7"/>
        <v>42997.208333333328</v>
      </c>
      <c r="P115" s="37">
        <v>7</v>
      </c>
      <c r="Q115" t="b">
        <v>0</v>
      </c>
      <c r="R115" t="b">
        <v>0</v>
      </c>
      <c r="S115" t="s">
        <v>17</v>
      </c>
      <c r="T115" t="str" cm="1">
        <f t="array" ref="T115:U115">_xlfn.TEXTSPLIT(S115,"/")</f>
        <v>food</v>
      </c>
      <c r="U115" t="str">
        <v>food trucks</v>
      </c>
    </row>
    <row r="116" spans="1:21" ht="17" x14ac:dyDescent="0.2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3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6">
        <f t="shared" si="7"/>
        <v>43565.208333333328</v>
      </c>
      <c r="P116" s="37">
        <v>1</v>
      </c>
      <c r="Q116" t="b">
        <v>0</v>
      </c>
      <c r="R116" t="b">
        <v>1</v>
      </c>
      <c r="S116" t="s">
        <v>65</v>
      </c>
      <c r="T116" t="str" cm="1">
        <f t="array" ref="T116:U116">_xlfn.TEXTSPLIT(S116,"/")</f>
        <v>technology</v>
      </c>
      <c r="U116" t="str">
        <v>wearables</v>
      </c>
    </row>
    <row r="117" spans="1:21" ht="17" x14ac:dyDescent="0.2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3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6">
        <f t="shared" si="7"/>
        <v>43091.25</v>
      </c>
      <c r="P117" s="37">
        <v>35</v>
      </c>
      <c r="Q117" t="b">
        <v>0</v>
      </c>
      <c r="R117" t="b">
        <v>0</v>
      </c>
      <c r="S117" t="s">
        <v>119</v>
      </c>
      <c r="T117" t="str" cm="1">
        <f t="array" ref="T117:U117">_xlfn.TEXTSPLIT(S117,"/")</f>
        <v>publishing</v>
      </c>
      <c r="U117" t="str">
        <v>fiction</v>
      </c>
    </row>
    <row r="118" spans="1:21" ht="34" x14ac:dyDescent="0.2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3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6">
        <f t="shared" si="7"/>
        <v>42266.208333333328</v>
      </c>
      <c r="P118" s="37">
        <v>1</v>
      </c>
      <c r="Q118" t="b">
        <v>0</v>
      </c>
      <c r="R118" t="b">
        <v>0</v>
      </c>
      <c r="S118" t="s">
        <v>33</v>
      </c>
      <c r="T118" t="str" cm="1">
        <f t="array" ref="T118:U118">_xlfn.TEXTSPLIT(S118,"/")</f>
        <v>theater</v>
      </c>
      <c r="U118" t="str">
        <v>plays</v>
      </c>
    </row>
    <row r="119" spans="1:21" ht="17" x14ac:dyDescent="0.2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3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6">
        <f t="shared" si="7"/>
        <v>40814.208333333336</v>
      </c>
      <c r="P119" s="37">
        <v>6</v>
      </c>
      <c r="Q119" t="b">
        <v>0</v>
      </c>
      <c r="R119" t="b">
        <v>0</v>
      </c>
      <c r="S119" t="s">
        <v>269</v>
      </c>
      <c r="T119" t="str" cm="1">
        <f t="array" ref="T119:U119">_xlfn.TEXTSPLIT(S119,"/")</f>
        <v>film &amp; video</v>
      </c>
      <c r="U119" t="str">
        <v>television</v>
      </c>
    </row>
    <row r="120" spans="1:21" ht="17" x14ac:dyDescent="0.2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3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6">
        <f t="shared" si="7"/>
        <v>41671.25</v>
      </c>
      <c r="P120" s="37">
        <v>6</v>
      </c>
      <c r="Q120" t="b">
        <v>0</v>
      </c>
      <c r="R120" t="b">
        <v>0</v>
      </c>
      <c r="S120" t="s">
        <v>122</v>
      </c>
      <c r="T120" t="str" cm="1">
        <f t="array" ref="T120:U120">_xlfn.TEXTSPLIT(S120,"/")</f>
        <v>photography</v>
      </c>
      <c r="U120" t="str">
        <v>photography books</v>
      </c>
    </row>
    <row r="121" spans="1:21" ht="34" x14ac:dyDescent="0.2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3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6">
        <f t="shared" si="7"/>
        <v>41823.208333333336</v>
      </c>
      <c r="P121" s="37">
        <v>17</v>
      </c>
      <c r="Q121" t="b">
        <v>0</v>
      </c>
      <c r="R121" t="b">
        <v>1</v>
      </c>
      <c r="S121" t="s">
        <v>42</v>
      </c>
      <c r="T121" t="str" cm="1">
        <f t="array" ref="T121:U121">_xlfn.TEXTSPLIT(S121,"/")</f>
        <v>film &amp; video</v>
      </c>
      <c r="U121" t="str">
        <v>documentary</v>
      </c>
    </row>
    <row r="122" spans="1:21" ht="17" x14ac:dyDescent="0.2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3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6">
        <f t="shared" si="7"/>
        <v>42115.208333333328</v>
      </c>
      <c r="P122" s="37">
        <v>4</v>
      </c>
      <c r="Q122" t="b">
        <v>0</v>
      </c>
      <c r="R122" t="b">
        <v>1</v>
      </c>
      <c r="S122" t="s">
        <v>292</v>
      </c>
      <c r="T122" t="str" cm="1">
        <f t="array" ref="T122:U122">_xlfn.TEXTSPLIT(S122,"/")</f>
        <v>games</v>
      </c>
      <c r="U122" t="str">
        <v>mobile games</v>
      </c>
    </row>
    <row r="123" spans="1:21" ht="17" x14ac:dyDescent="0.2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3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6">
        <f t="shared" si="7"/>
        <v>41930.208333333336</v>
      </c>
      <c r="P123" s="37">
        <v>13</v>
      </c>
      <c r="Q123" t="b">
        <v>0</v>
      </c>
      <c r="R123" t="b">
        <v>0</v>
      </c>
      <c r="S123" t="s">
        <v>89</v>
      </c>
      <c r="T123" t="str" cm="1">
        <f t="array" ref="T123:U123">_xlfn.TEXTSPLIT(S123,"/")</f>
        <v>games</v>
      </c>
      <c r="U123" t="str">
        <v>video games</v>
      </c>
    </row>
    <row r="124" spans="1:21" ht="17" x14ac:dyDescent="0.2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3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6">
        <f t="shared" si="7"/>
        <v>41997.25</v>
      </c>
      <c r="P124" s="37">
        <v>27</v>
      </c>
      <c r="Q124" t="b">
        <v>0</v>
      </c>
      <c r="R124" t="b">
        <v>0</v>
      </c>
      <c r="S124" t="s">
        <v>119</v>
      </c>
      <c r="T124" t="str" cm="1">
        <f t="array" ref="T124:U124">_xlfn.TEXTSPLIT(S124,"/")</f>
        <v>publishing</v>
      </c>
      <c r="U124" t="str">
        <v>fiction</v>
      </c>
    </row>
    <row r="125" spans="1:21" ht="17" x14ac:dyDescent="0.2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3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6">
        <f t="shared" si="7"/>
        <v>42335.25</v>
      </c>
      <c r="P125" s="37">
        <v>3</v>
      </c>
      <c r="Q125" t="b">
        <v>1</v>
      </c>
      <c r="R125" t="b">
        <v>0</v>
      </c>
      <c r="S125" t="s">
        <v>33</v>
      </c>
      <c r="T125" t="str" cm="1">
        <f t="array" ref="T125:U125">_xlfn.TEXTSPLIT(S125,"/")</f>
        <v>theater</v>
      </c>
      <c r="U125" t="str">
        <v>plays</v>
      </c>
    </row>
    <row r="126" spans="1:21" ht="17" x14ac:dyDescent="0.2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3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6">
        <f t="shared" si="7"/>
        <v>43651.208333333328</v>
      </c>
      <c r="P126" s="37">
        <v>53</v>
      </c>
      <c r="Q126" t="b">
        <v>0</v>
      </c>
      <c r="R126" t="b">
        <v>0</v>
      </c>
      <c r="S126" t="s">
        <v>122</v>
      </c>
      <c r="T126" t="str" cm="1">
        <f t="array" ref="T126:U126">_xlfn.TEXTSPLIT(S126,"/")</f>
        <v>photography</v>
      </c>
      <c r="U126" t="str">
        <v>photography books</v>
      </c>
    </row>
    <row r="127" spans="1:21" ht="17" x14ac:dyDescent="0.2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3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6">
        <f t="shared" si="7"/>
        <v>43366.208333333328</v>
      </c>
      <c r="P127" s="37">
        <v>4</v>
      </c>
      <c r="Q127" t="b">
        <v>0</v>
      </c>
      <c r="R127" t="b">
        <v>0</v>
      </c>
      <c r="S127" t="s">
        <v>33</v>
      </c>
      <c r="T127" t="str" cm="1">
        <f t="array" ref="T127:U127">_xlfn.TEXTSPLIT(S127,"/")</f>
        <v>theater</v>
      </c>
      <c r="U127" t="str">
        <v>plays</v>
      </c>
    </row>
    <row r="128" spans="1:21" ht="17" x14ac:dyDescent="0.2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3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6">
        <f t="shared" si="7"/>
        <v>42624.208333333328</v>
      </c>
      <c r="P128" s="37">
        <v>28</v>
      </c>
      <c r="Q128" t="b">
        <v>0</v>
      </c>
      <c r="R128" t="b">
        <v>1</v>
      </c>
      <c r="S128" t="s">
        <v>33</v>
      </c>
      <c r="T128" t="str" cm="1">
        <f t="array" ref="T128:U128">_xlfn.TEXTSPLIT(S128,"/")</f>
        <v>theater</v>
      </c>
      <c r="U128" t="str">
        <v>plays</v>
      </c>
    </row>
    <row r="129" spans="1:21" ht="17" x14ac:dyDescent="0.2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3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6">
        <f t="shared" si="7"/>
        <v>40313.208333333336</v>
      </c>
      <c r="P129" s="37">
        <v>3</v>
      </c>
      <c r="Q129" t="b">
        <v>0</v>
      </c>
      <c r="R129" t="b">
        <v>0</v>
      </c>
      <c r="S129" t="s">
        <v>33</v>
      </c>
      <c r="T129" t="str" cm="1">
        <f t="array" ref="T129:U129">_xlfn.TEXTSPLIT(S129,"/")</f>
        <v>theater</v>
      </c>
      <c r="U129" t="str">
        <v>plays</v>
      </c>
    </row>
    <row r="130" spans="1:21" ht="17" x14ac:dyDescent="0.2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3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6">
        <f t="shared" si="7"/>
        <v>40430.208333333336</v>
      </c>
      <c r="P130" s="37">
        <v>13</v>
      </c>
      <c r="Q130" t="b">
        <v>0</v>
      </c>
      <c r="R130" t="b">
        <v>0</v>
      </c>
      <c r="S130" t="s">
        <v>23</v>
      </c>
      <c r="T130" t="str" cm="1">
        <f t="array" ref="T130:U130">_xlfn.TEXTSPLIT(S130,"/")</f>
        <v>music</v>
      </c>
      <c r="U130" t="str">
        <v>rock</v>
      </c>
    </row>
    <row r="131" spans="1:21" ht="17" x14ac:dyDescent="0.2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s="4">
        <f t="shared" ref="F131:F194" si="8">(E131/D131)*100</f>
        <v>3.202693602693603</v>
      </c>
      <c r="G131" t="s">
        <v>74</v>
      </c>
      <c r="H131">
        <v>55</v>
      </c>
      <c r="I131" s="3">
        <f t="shared" ref="I131:I194" si="9">IFERROR(E131/H131,"0")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6">
        <f t="shared" ref="O131:O194" si="11">(((M131/60)/60)/24)+DATE(1970,1,1)</f>
        <v>42063.25</v>
      </c>
      <c r="P131" s="37">
        <v>25</v>
      </c>
      <c r="Q131" t="b">
        <v>0</v>
      </c>
      <c r="R131" t="b">
        <v>0</v>
      </c>
      <c r="S131" t="s">
        <v>17</v>
      </c>
      <c r="T131" t="str" cm="1">
        <f t="array" ref="T131:U131">_xlfn.TEXTSPLIT(S131,"/")</f>
        <v>food</v>
      </c>
      <c r="U131" t="str">
        <v>food trucks</v>
      </c>
    </row>
    <row r="132" spans="1:21" ht="17" x14ac:dyDescent="0.2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3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6">
        <f t="shared" si="11"/>
        <v>40858.25</v>
      </c>
      <c r="P132" s="37">
        <v>16</v>
      </c>
      <c r="Q132" t="b">
        <v>0</v>
      </c>
      <c r="R132" t="b">
        <v>0</v>
      </c>
      <c r="S132" t="s">
        <v>53</v>
      </c>
      <c r="T132" t="str" cm="1">
        <f t="array" ref="T132:U132">_xlfn.TEXTSPLIT(S132,"/")</f>
        <v>film &amp; video</v>
      </c>
      <c r="U132" t="str">
        <v>drama</v>
      </c>
    </row>
    <row r="133" spans="1:21" ht="34" x14ac:dyDescent="0.2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3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6">
        <f t="shared" si="11"/>
        <v>41620.25</v>
      </c>
      <c r="P133" s="37">
        <v>13</v>
      </c>
      <c r="Q133" t="b">
        <v>0</v>
      </c>
      <c r="R133" t="b">
        <v>0</v>
      </c>
      <c r="S133" t="s">
        <v>28</v>
      </c>
      <c r="T133" t="str" cm="1">
        <f t="array" ref="T133:U133">_xlfn.TEXTSPLIT(S133,"/")</f>
        <v>technology</v>
      </c>
      <c r="U133" t="str">
        <v>web</v>
      </c>
    </row>
    <row r="134" spans="1:21" ht="17" x14ac:dyDescent="0.2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3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6">
        <f t="shared" si="11"/>
        <v>43128.25</v>
      </c>
      <c r="P134" s="37">
        <v>16</v>
      </c>
      <c r="Q134" t="b">
        <v>0</v>
      </c>
      <c r="R134" t="b">
        <v>1</v>
      </c>
      <c r="S134" t="s">
        <v>33</v>
      </c>
      <c r="T134" t="str" cm="1">
        <f t="array" ref="T134:U134">_xlfn.TEXTSPLIT(S134,"/")</f>
        <v>theater</v>
      </c>
      <c r="U134" t="str">
        <v>plays</v>
      </c>
    </row>
    <row r="135" spans="1:21" ht="17" x14ac:dyDescent="0.2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3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6">
        <f t="shared" si="11"/>
        <v>40789.208333333336</v>
      </c>
      <c r="P135" s="37">
        <v>22</v>
      </c>
      <c r="Q135" t="b">
        <v>0</v>
      </c>
      <c r="R135" t="b">
        <v>0</v>
      </c>
      <c r="S135" t="s">
        <v>319</v>
      </c>
      <c r="T135" t="str" cm="1">
        <f t="array" ref="T135:U135">_xlfn.TEXTSPLIT(S135,"/")</f>
        <v>music</v>
      </c>
      <c r="U135" t="str">
        <v>world music</v>
      </c>
    </row>
    <row r="136" spans="1:21" ht="17" x14ac:dyDescent="0.2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3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6">
        <f t="shared" si="11"/>
        <v>40762.208333333336</v>
      </c>
      <c r="P136" s="37">
        <v>49</v>
      </c>
      <c r="Q136" t="b">
        <v>0</v>
      </c>
      <c r="R136" t="b">
        <v>1</v>
      </c>
      <c r="S136" t="s">
        <v>42</v>
      </c>
      <c r="T136" t="str" cm="1">
        <f t="array" ref="T136:U136">_xlfn.TEXTSPLIT(S136,"/")</f>
        <v>film &amp; video</v>
      </c>
      <c r="U136" t="str">
        <v>documentary</v>
      </c>
    </row>
    <row r="137" spans="1:21" ht="17" x14ac:dyDescent="0.2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3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6">
        <f t="shared" si="11"/>
        <v>41345.208333333336</v>
      </c>
      <c r="P137" s="37">
        <v>5</v>
      </c>
      <c r="Q137" t="b">
        <v>0</v>
      </c>
      <c r="R137" t="b">
        <v>1</v>
      </c>
      <c r="S137" t="s">
        <v>33</v>
      </c>
      <c r="T137" t="str" cm="1">
        <f t="array" ref="T137:U137">_xlfn.TEXTSPLIT(S137,"/")</f>
        <v>theater</v>
      </c>
      <c r="U137" t="str">
        <v>plays</v>
      </c>
    </row>
    <row r="138" spans="1:21" ht="17" x14ac:dyDescent="0.2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3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6">
        <f t="shared" si="11"/>
        <v>41809.208333333336</v>
      </c>
      <c r="P138" s="37">
        <v>12</v>
      </c>
      <c r="Q138" t="b">
        <v>0</v>
      </c>
      <c r="R138" t="b">
        <v>1</v>
      </c>
      <c r="S138" t="s">
        <v>53</v>
      </c>
      <c r="T138" t="str" cm="1">
        <f t="array" ref="T138:U138">_xlfn.TEXTSPLIT(S138,"/")</f>
        <v>film &amp; video</v>
      </c>
      <c r="U138" t="str">
        <v>drama</v>
      </c>
    </row>
    <row r="139" spans="1:21" ht="17" x14ac:dyDescent="0.2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3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6">
        <f t="shared" si="11"/>
        <v>40463.208333333336</v>
      </c>
      <c r="P139" s="37">
        <v>6</v>
      </c>
      <c r="Q139" t="b">
        <v>0</v>
      </c>
      <c r="R139" t="b">
        <v>0</v>
      </c>
      <c r="S139" t="s">
        <v>68</v>
      </c>
      <c r="T139" t="str" cm="1">
        <f t="array" ref="T139:U139">_xlfn.TEXTSPLIT(S139,"/")</f>
        <v>publishing</v>
      </c>
      <c r="U139" t="str">
        <v>nonfiction</v>
      </c>
    </row>
    <row r="140" spans="1:21" ht="34" x14ac:dyDescent="0.2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3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6">
        <f t="shared" si="11"/>
        <v>41186.208333333336</v>
      </c>
      <c r="P140" s="37">
        <v>6</v>
      </c>
      <c r="Q140" t="b">
        <v>0</v>
      </c>
      <c r="R140" t="b">
        <v>0</v>
      </c>
      <c r="S140" t="s">
        <v>292</v>
      </c>
      <c r="T140" t="str" cm="1">
        <f t="array" ref="T140:U140">_xlfn.TEXTSPLIT(S140,"/")</f>
        <v>games</v>
      </c>
      <c r="U140" t="str">
        <v>mobile games</v>
      </c>
    </row>
    <row r="141" spans="1:21" ht="17" x14ac:dyDescent="0.2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3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6">
        <f t="shared" si="11"/>
        <v>42131.208333333328</v>
      </c>
      <c r="P141" s="37">
        <v>16</v>
      </c>
      <c r="Q141" t="b">
        <v>0</v>
      </c>
      <c r="R141" t="b">
        <v>1</v>
      </c>
      <c r="S141" t="s">
        <v>65</v>
      </c>
      <c r="T141" t="str" cm="1">
        <f t="array" ref="T141:U141">_xlfn.TEXTSPLIT(S141,"/")</f>
        <v>technology</v>
      </c>
      <c r="U141" t="str">
        <v>wearables</v>
      </c>
    </row>
    <row r="142" spans="1:21" ht="34" x14ac:dyDescent="0.2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3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6">
        <f t="shared" si="11"/>
        <v>43161.25</v>
      </c>
      <c r="P142" s="37">
        <v>5</v>
      </c>
      <c r="Q142" t="b">
        <v>0</v>
      </c>
      <c r="R142" t="b">
        <v>0</v>
      </c>
      <c r="S142" t="s">
        <v>42</v>
      </c>
      <c r="T142" t="str" cm="1">
        <f t="array" ref="T142:U142">_xlfn.TEXTSPLIT(S142,"/")</f>
        <v>film &amp; video</v>
      </c>
      <c r="U142" t="str">
        <v>documentary</v>
      </c>
    </row>
    <row r="143" spans="1:21" ht="17" x14ac:dyDescent="0.2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3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6">
        <f t="shared" si="11"/>
        <v>42173.208333333328</v>
      </c>
      <c r="P143" s="37">
        <v>6</v>
      </c>
      <c r="Q143" t="b">
        <v>0</v>
      </c>
      <c r="R143" t="b">
        <v>0</v>
      </c>
      <c r="S143" t="s">
        <v>28</v>
      </c>
      <c r="T143" t="str" cm="1">
        <f t="array" ref="T143:U143">_xlfn.TEXTSPLIT(S143,"/")</f>
        <v>technology</v>
      </c>
      <c r="U143" t="str">
        <v>web</v>
      </c>
    </row>
    <row r="144" spans="1:21" ht="34" x14ac:dyDescent="0.2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3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6">
        <f t="shared" si="11"/>
        <v>41046.208333333336</v>
      </c>
      <c r="P144" s="37">
        <v>41</v>
      </c>
      <c r="Q144" t="b">
        <v>0</v>
      </c>
      <c r="R144" t="b">
        <v>0</v>
      </c>
      <c r="S144" t="s">
        <v>28</v>
      </c>
      <c r="T144" t="str" cm="1">
        <f t="array" ref="T144:U144">_xlfn.TEXTSPLIT(S144,"/")</f>
        <v>technology</v>
      </c>
      <c r="U144" t="str">
        <v>web</v>
      </c>
    </row>
    <row r="145" spans="1:21" ht="17" x14ac:dyDescent="0.2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3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6">
        <f t="shared" si="11"/>
        <v>40377.208333333336</v>
      </c>
      <c r="P145" s="37">
        <v>20</v>
      </c>
      <c r="Q145" t="b">
        <v>0</v>
      </c>
      <c r="R145" t="b">
        <v>0</v>
      </c>
      <c r="S145" t="s">
        <v>60</v>
      </c>
      <c r="T145" t="str" cm="1">
        <f t="array" ref="T145:U145">_xlfn.TEXTSPLIT(S145,"/")</f>
        <v>music</v>
      </c>
      <c r="U145" t="str">
        <v>indie rock</v>
      </c>
    </row>
    <row r="146" spans="1:21" ht="17" x14ac:dyDescent="0.2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3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6">
        <f t="shared" si="11"/>
        <v>43641.208333333328</v>
      </c>
      <c r="P146" s="37">
        <v>8</v>
      </c>
      <c r="Q146" t="b">
        <v>0</v>
      </c>
      <c r="R146" t="b">
        <v>0</v>
      </c>
      <c r="S146" t="s">
        <v>33</v>
      </c>
      <c r="T146" t="str" cm="1">
        <f t="array" ref="T146:U146">_xlfn.TEXTSPLIT(S146,"/")</f>
        <v>theater</v>
      </c>
      <c r="U146" t="str">
        <v>plays</v>
      </c>
    </row>
    <row r="147" spans="1:21" ht="17" x14ac:dyDescent="0.2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3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6">
        <f t="shared" si="11"/>
        <v>41894.208333333336</v>
      </c>
      <c r="P147" s="37">
        <v>5</v>
      </c>
      <c r="Q147" t="b">
        <v>0</v>
      </c>
      <c r="R147" t="b">
        <v>0</v>
      </c>
      <c r="S147" t="s">
        <v>65</v>
      </c>
      <c r="T147" t="str" cm="1">
        <f t="array" ref="T147:U147">_xlfn.TEXTSPLIT(S147,"/")</f>
        <v>technology</v>
      </c>
      <c r="U147" t="str">
        <v>wearables</v>
      </c>
    </row>
    <row r="148" spans="1:21" ht="34" x14ac:dyDescent="0.2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3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6">
        <f t="shared" si="11"/>
        <v>40875.25</v>
      </c>
      <c r="P148" s="37">
        <v>20</v>
      </c>
      <c r="Q148" t="b">
        <v>0</v>
      </c>
      <c r="R148" t="b">
        <v>0</v>
      </c>
      <c r="S148" t="s">
        <v>33</v>
      </c>
      <c r="T148" t="str" cm="1">
        <f t="array" ref="T148:U148">_xlfn.TEXTSPLIT(S148,"/")</f>
        <v>theater</v>
      </c>
      <c r="U148" t="str">
        <v>plays</v>
      </c>
    </row>
    <row r="149" spans="1:21" ht="34" x14ac:dyDescent="0.2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3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6">
        <f t="shared" si="11"/>
        <v>42540.208333333328</v>
      </c>
      <c r="P149" s="37">
        <v>6</v>
      </c>
      <c r="Q149" t="b">
        <v>0</v>
      </c>
      <c r="R149" t="b">
        <v>1</v>
      </c>
      <c r="S149" t="s">
        <v>33</v>
      </c>
      <c r="T149" t="str" cm="1">
        <f t="array" ref="T149:U149">_xlfn.TEXTSPLIT(S149,"/")</f>
        <v>theater</v>
      </c>
      <c r="U149" t="str">
        <v>plays</v>
      </c>
    </row>
    <row r="150" spans="1:21" ht="17" x14ac:dyDescent="0.2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3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6">
        <f t="shared" si="11"/>
        <v>42950.208333333328</v>
      </c>
      <c r="P150" s="37">
        <v>9</v>
      </c>
      <c r="Q150" t="b">
        <v>0</v>
      </c>
      <c r="R150" t="b">
        <v>0</v>
      </c>
      <c r="S150" t="s">
        <v>65</v>
      </c>
      <c r="T150" t="str" cm="1">
        <f t="array" ref="T150:U150">_xlfn.TEXTSPLIT(S150,"/")</f>
        <v>technology</v>
      </c>
      <c r="U150" t="str">
        <v>wearables</v>
      </c>
    </row>
    <row r="151" spans="1:21" ht="17" x14ac:dyDescent="0.2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3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6">
        <f t="shared" si="11"/>
        <v>41327.25</v>
      </c>
      <c r="P151" s="37">
        <v>52</v>
      </c>
      <c r="Q151" t="b">
        <v>0</v>
      </c>
      <c r="R151" t="b">
        <v>0</v>
      </c>
      <c r="S151" t="s">
        <v>60</v>
      </c>
      <c r="T151" t="str" cm="1">
        <f t="array" ref="T151:U151">_xlfn.TEXTSPLIT(S151,"/")</f>
        <v>music</v>
      </c>
      <c r="U151" t="str">
        <v>indie rock</v>
      </c>
    </row>
    <row r="152" spans="1:21" ht="17" x14ac:dyDescent="0.2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3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6">
        <f t="shared" si="11"/>
        <v>43451.25</v>
      </c>
      <c r="P152" s="37">
        <v>1</v>
      </c>
      <c r="Q152" t="b">
        <v>0</v>
      </c>
      <c r="R152" t="b">
        <v>0</v>
      </c>
      <c r="S152" t="s">
        <v>23</v>
      </c>
      <c r="T152" t="str" cm="1">
        <f t="array" ref="T152:U152">_xlfn.TEXTSPLIT(S152,"/")</f>
        <v>music</v>
      </c>
      <c r="U152" t="str">
        <v>rock</v>
      </c>
    </row>
    <row r="153" spans="1:21" ht="17" x14ac:dyDescent="0.2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3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6">
        <f t="shared" si="11"/>
        <v>41850.208333333336</v>
      </c>
      <c r="P153" s="37">
        <v>51</v>
      </c>
      <c r="Q153" t="b">
        <v>0</v>
      </c>
      <c r="R153" t="b">
        <v>0</v>
      </c>
      <c r="S153" t="s">
        <v>50</v>
      </c>
      <c r="T153" t="str" cm="1">
        <f t="array" ref="T153:U153">_xlfn.TEXTSPLIT(S153,"/")</f>
        <v>music</v>
      </c>
      <c r="U153" t="str">
        <v>electric music</v>
      </c>
    </row>
    <row r="154" spans="1:21" ht="17" x14ac:dyDescent="0.2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3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6">
        <f t="shared" si="11"/>
        <v>42790.25</v>
      </c>
      <c r="P154" s="37">
        <v>7</v>
      </c>
      <c r="Q154" t="b">
        <v>0</v>
      </c>
      <c r="R154" t="b">
        <v>0</v>
      </c>
      <c r="S154" t="s">
        <v>60</v>
      </c>
      <c r="T154" t="str" cm="1">
        <f t="array" ref="T154:U154">_xlfn.TEXTSPLIT(S154,"/")</f>
        <v>music</v>
      </c>
      <c r="U154" t="str">
        <v>indie rock</v>
      </c>
    </row>
    <row r="155" spans="1:21" ht="17" x14ac:dyDescent="0.2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3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6">
        <f t="shared" si="11"/>
        <v>41207.208333333336</v>
      </c>
      <c r="P155" s="37">
        <v>6</v>
      </c>
      <c r="Q155" t="b">
        <v>0</v>
      </c>
      <c r="R155" t="b">
        <v>0</v>
      </c>
      <c r="S155" t="s">
        <v>33</v>
      </c>
      <c r="T155" t="str" cm="1">
        <f t="array" ref="T155:U155">_xlfn.TEXTSPLIT(S155,"/")</f>
        <v>theater</v>
      </c>
      <c r="U155" t="str">
        <v>plays</v>
      </c>
    </row>
    <row r="156" spans="1:21" ht="17" x14ac:dyDescent="0.2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3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6">
        <f t="shared" si="11"/>
        <v>42525.208333333328</v>
      </c>
      <c r="P156" s="37">
        <v>23</v>
      </c>
      <c r="Q156" t="b">
        <v>0</v>
      </c>
      <c r="R156" t="b">
        <v>1</v>
      </c>
      <c r="S156" t="s">
        <v>60</v>
      </c>
      <c r="T156" t="str" cm="1">
        <f t="array" ref="T156:U156">_xlfn.TEXTSPLIT(S156,"/")</f>
        <v>music</v>
      </c>
      <c r="U156" t="str">
        <v>indie rock</v>
      </c>
    </row>
    <row r="157" spans="1:21" ht="17" x14ac:dyDescent="0.2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3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6">
        <f t="shared" si="11"/>
        <v>40277.208333333336</v>
      </c>
      <c r="P157" s="37">
        <v>15</v>
      </c>
      <c r="Q157" t="b">
        <v>0</v>
      </c>
      <c r="R157" t="b">
        <v>0</v>
      </c>
      <c r="S157" t="s">
        <v>33</v>
      </c>
      <c r="T157" t="str" cm="1">
        <f t="array" ref="T157:U157">_xlfn.TEXTSPLIT(S157,"/")</f>
        <v>theater</v>
      </c>
      <c r="U157" t="str">
        <v>plays</v>
      </c>
    </row>
    <row r="158" spans="1:21" ht="17" x14ac:dyDescent="0.2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3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6">
        <f t="shared" si="11"/>
        <v>43767.208333333328</v>
      </c>
      <c r="P158" s="37">
        <v>24</v>
      </c>
      <c r="Q158" t="b">
        <v>0</v>
      </c>
      <c r="R158" t="b">
        <v>0</v>
      </c>
      <c r="S158" t="s">
        <v>23</v>
      </c>
      <c r="T158" t="str" cm="1">
        <f t="array" ref="T158:U158">_xlfn.TEXTSPLIT(S158,"/")</f>
        <v>music</v>
      </c>
      <c r="U158" t="str">
        <v>rock</v>
      </c>
    </row>
    <row r="159" spans="1:21" ht="17" x14ac:dyDescent="0.2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3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6">
        <f t="shared" si="11"/>
        <v>41650.25</v>
      </c>
      <c r="P159" s="37">
        <v>12</v>
      </c>
      <c r="Q159" t="b">
        <v>0</v>
      </c>
      <c r="R159" t="b">
        <v>0</v>
      </c>
      <c r="S159" t="s">
        <v>122</v>
      </c>
      <c r="T159" t="str" cm="1">
        <f t="array" ref="T159:U159">_xlfn.TEXTSPLIT(S159,"/")</f>
        <v>photography</v>
      </c>
      <c r="U159" t="str">
        <v>photography books</v>
      </c>
    </row>
    <row r="160" spans="1:21" ht="17" x14ac:dyDescent="0.2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3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6">
        <f t="shared" si="11"/>
        <v>42347.25</v>
      </c>
      <c r="P160" s="37">
        <v>1</v>
      </c>
      <c r="Q160" t="b">
        <v>0</v>
      </c>
      <c r="R160" t="b">
        <v>0</v>
      </c>
      <c r="S160" t="s">
        <v>23</v>
      </c>
      <c r="T160" t="str" cm="1">
        <f t="array" ref="T160:U160">_xlfn.TEXTSPLIT(S160,"/")</f>
        <v>music</v>
      </c>
      <c r="U160" t="str">
        <v>rock</v>
      </c>
    </row>
    <row r="161" spans="1:21" ht="17" x14ac:dyDescent="0.2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3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6">
        <f t="shared" si="11"/>
        <v>43569.208333333328</v>
      </c>
      <c r="P161" s="37">
        <v>18</v>
      </c>
      <c r="Q161" t="b">
        <v>0</v>
      </c>
      <c r="R161" t="b">
        <v>1</v>
      </c>
      <c r="S161" t="s">
        <v>33</v>
      </c>
      <c r="T161" t="str" cm="1">
        <f t="array" ref="T161:U161">_xlfn.TEXTSPLIT(S161,"/")</f>
        <v>theater</v>
      </c>
      <c r="U161" t="str">
        <v>plays</v>
      </c>
    </row>
    <row r="162" spans="1:21" ht="17" x14ac:dyDescent="0.2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3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6">
        <f t="shared" si="11"/>
        <v>43598.208333333328</v>
      </c>
      <c r="P162" s="37">
        <v>16</v>
      </c>
      <c r="Q162" t="b">
        <v>0</v>
      </c>
      <c r="R162" t="b">
        <v>0</v>
      </c>
      <c r="S162" t="s">
        <v>65</v>
      </c>
      <c r="T162" t="str" cm="1">
        <f t="array" ref="T162:U162">_xlfn.TEXTSPLIT(S162,"/")</f>
        <v>technology</v>
      </c>
      <c r="U162" t="str">
        <v>wearables</v>
      </c>
    </row>
    <row r="163" spans="1:21" ht="34" x14ac:dyDescent="0.2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3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6">
        <f t="shared" si="11"/>
        <v>42276.208333333328</v>
      </c>
      <c r="P163" s="37">
        <v>6</v>
      </c>
      <c r="Q163" t="b">
        <v>0</v>
      </c>
      <c r="R163" t="b">
        <v>1</v>
      </c>
      <c r="S163" t="s">
        <v>28</v>
      </c>
      <c r="T163" t="str" cm="1">
        <f t="array" ref="T163:U163">_xlfn.TEXTSPLIT(S163,"/")</f>
        <v>technology</v>
      </c>
      <c r="U163" t="str">
        <v>web</v>
      </c>
    </row>
    <row r="164" spans="1:21" ht="34" x14ac:dyDescent="0.2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3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6">
        <f t="shared" si="11"/>
        <v>43472.25</v>
      </c>
      <c r="P164" s="37">
        <v>30</v>
      </c>
      <c r="Q164" t="b">
        <v>0</v>
      </c>
      <c r="R164" t="b">
        <v>0</v>
      </c>
      <c r="S164" t="s">
        <v>23</v>
      </c>
      <c r="T164" t="str" cm="1">
        <f t="array" ref="T164:U164">_xlfn.TEXTSPLIT(S164,"/")</f>
        <v>music</v>
      </c>
      <c r="U164" t="str">
        <v>rock</v>
      </c>
    </row>
    <row r="165" spans="1:21" ht="17" x14ac:dyDescent="0.2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3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6">
        <f t="shared" si="11"/>
        <v>43077.25</v>
      </c>
      <c r="P165" s="37">
        <v>49</v>
      </c>
      <c r="Q165" t="b">
        <v>0</v>
      </c>
      <c r="R165" t="b">
        <v>1</v>
      </c>
      <c r="S165" t="s">
        <v>122</v>
      </c>
      <c r="T165" t="str" cm="1">
        <f t="array" ref="T165:U165">_xlfn.TEXTSPLIT(S165,"/")</f>
        <v>photography</v>
      </c>
      <c r="U165" t="str">
        <v>photography books</v>
      </c>
    </row>
    <row r="166" spans="1:21" ht="17" x14ac:dyDescent="0.2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3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6">
        <f t="shared" si="11"/>
        <v>43017.208333333328</v>
      </c>
      <c r="P166" s="37">
        <v>1</v>
      </c>
      <c r="Q166" t="b">
        <v>0</v>
      </c>
      <c r="R166" t="b">
        <v>0</v>
      </c>
      <c r="S166" t="s">
        <v>33</v>
      </c>
      <c r="T166" t="str" cm="1">
        <f t="array" ref="T166:U166">_xlfn.TEXTSPLIT(S166,"/")</f>
        <v>theater</v>
      </c>
      <c r="U166" t="str">
        <v>plays</v>
      </c>
    </row>
    <row r="167" spans="1:21" ht="17" x14ac:dyDescent="0.2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3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6">
        <f t="shared" si="11"/>
        <v>42980.208333333328</v>
      </c>
      <c r="P167" s="37">
        <v>32</v>
      </c>
      <c r="Q167" t="b">
        <v>0</v>
      </c>
      <c r="R167" t="b">
        <v>0</v>
      </c>
      <c r="S167" t="s">
        <v>28</v>
      </c>
      <c r="T167" t="str" cm="1">
        <f t="array" ref="T167:U167">_xlfn.TEXTSPLIT(S167,"/")</f>
        <v>technology</v>
      </c>
      <c r="U167" t="str">
        <v>web</v>
      </c>
    </row>
    <row r="168" spans="1:21" ht="17" x14ac:dyDescent="0.2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3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6">
        <f t="shared" si="11"/>
        <v>40538.25</v>
      </c>
      <c r="P168" s="37">
        <v>4</v>
      </c>
      <c r="Q168" t="b">
        <v>0</v>
      </c>
      <c r="R168" t="b">
        <v>0</v>
      </c>
      <c r="S168" t="s">
        <v>122</v>
      </c>
      <c r="T168" t="str" cm="1">
        <f t="array" ref="T168:U168">_xlfn.TEXTSPLIT(S168,"/")</f>
        <v>photography</v>
      </c>
      <c r="U168" t="str">
        <v>photography books</v>
      </c>
    </row>
    <row r="169" spans="1:21" ht="17" x14ac:dyDescent="0.2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3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6">
        <f t="shared" si="11"/>
        <v>41445.208333333336</v>
      </c>
      <c r="P169" s="37">
        <v>10</v>
      </c>
      <c r="Q169" t="b">
        <v>0</v>
      </c>
      <c r="R169" t="b">
        <v>0</v>
      </c>
      <c r="S169" t="s">
        <v>33</v>
      </c>
      <c r="T169" t="str" cm="1">
        <f t="array" ref="T169:U169">_xlfn.TEXTSPLIT(S169,"/")</f>
        <v>theater</v>
      </c>
      <c r="U169" t="str">
        <v>plays</v>
      </c>
    </row>
    <row r="170" spans="1:21" ht="17" x14ac:dyDescent="0.2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3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6">
        <f t="shared" si="11"/>
        <v>43541.208333333328</v>
      </c>
      <c r="P170" s="37">
        <v>23</v>
      </c>
      <c r="Q170" t="b">
        <v>0</v>
      </c>
      <c r="R170" t="b">
        <v>1</v>
      </c>
      <c r="S170" t="s">
        <v>60</v>
      </c>
      <c r="T170" t="str" cm="1">
        <f t="array" ref="T170:U170">_xlfn.TEXTSPLIT(S170,"/")</f>
        <v>music</v>
      </c>
      <c r="U170" t="str">
        <v>indie rock</v>
      </c>
    </row>
    <row r="171" spans="1:21" ht="17" x14ac:dyDescent="0.2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3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6">
        <f t="shared" si="11"/>
        <v>41105.208333333336</v>
      </c>
      <c r="P171" s="37">
        <v>28</v>
      </c>
      <c r="Q171" t="b">
        <v>0</v>
      </c>
      <c r="R171" t="b">
        <v>1</v>
      </c>
      <c r="S171" t="s">
        <v>100</v>
      </c>
      <c r="T171" t="str" cm="1">
        <f t="array" ref="T171:U171">_xlfn.TEXTSPLIT(S171,"/")</f>
        <v>film &amp; video</v>
      </c>
      <c r="U171" t="str">
        <v>shorts</v>
      </c>
    </row>
    <row r="172" spans="1:21" ht="17" x14ac:dyDescent="0.2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3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6">
        <f t="shared" si="11"/>
        <v>42957.208333333328</v>
      </c>
      <c r="P172" s="37">
        <v>7</v>
      </c>
      <c r="Q172" t="b">
        <v>0</v>
      </c>
      <c r="R172" t="b">
        <v>0</v>
      </c>
      <c r="S172" t="s">
        <v>60</v>
      </c>
      <c r="T172" t="str" cm="1">
        <f t="array" ref="T172:U172">_xlfn.TEXTSPLIT(S172,"/")</f>
        <v>music</v>
      </c>
      <c r="U172" t="str">
        <v>indie rock</v>
      </c>
    </row>
    <row r="173" spans="1:21" ht="34" x14ac:dyDescent="0.2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6">
        <f t="shared" si="11"/>
        <v>41740.208333333336</v>
      </c>
      <c r="P173" s="37">
        <v>22</v>
      </c>
      <c r="Q173" t="b">
        <v>0</v>
      </c>
      <c r="R173" t="b">
        <v>0</v>
      </c>
      <c r="S173" t="s">
        <v>206</v>
      </c>
      <c r="T173" t="str" cm="1">
        <f t="array" ref="T173:U173">_xlfn.TEXTSPLIT(S173,"/")</f>
        <v>publishing</v>
      </c>
      <c r="U173" t="str">
        <v>translations</v>
      </c>
    </row>
    <row r="174" spans="1:21" ht="17" x14ac:dyDescent="0.2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3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6">
        <f t="shared" si="11"/>
        <v>41854.208333333336</v>
      </c>
      <c r="P174" s="37">
        <v>15</v>
      </c>
      <c r="Q174" t="b">
        <v>0</v>
      </c>
      <c r="R174" t="b">
        <v>1</v>
      </c>
      <c r="S174" t="s">
        <v>42</v>
      </c>
      <c r="T174" t="str" cm="1">
        <f t="array" ref="T174:U174">_xlfn.TEXTSPLIT(S174,"/")</f>
        <v>film &amp; video</v>
      </c>
      <c r="U174" t="str">
        <v>documentary</v>
      </c>
    </row>
    <row r="175" spans="1:21" ht="34" x14ac:dyDescent="0.2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3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6">
        <f t="shared" si="11"/>
        <v>41418.208333333336</v>
      </c>
      <c r="P175" s="37">
        <v>6</v>
      </c>
      <c r="Q175" t="b">
        <v>0</v>
      </c>
      <c r="R175" t="b">
        <v>0</v>
      </c>
      <c r="S175" t="s">
        <v>33</v>
      </c>
      <c r="T175" t="str" cm="1">
        <f t="array" ref="T175:U175">_xlfn.TEXTSPLIT(S175,"/")</f>
        <v>theater</v>
      </c>
      <c r="U175" t="str">
        <v>plays</v>
      </c>
    </row>
    <row r="176" spans="1:21" ht="17" x14ac:dyDescent="0.2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3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6">
        <f t="shared" si="11"/>
        <v>42283.208333333328</v>
      </c>
      <c r="P176" s="37">
        <v>1</v>
      </c>
      <c r="Q176" t="b">
        <v>0</v>
      </c>
      <c r="R176" t="b">
        <v>1</v>
      </c>
      <c r="S176" t="s">
        <v>65</v>
      </c>
      <c r="T176" t="str" cm="1">
        <f t="array" ref="T176:U176">_xlfn.TEXTSPLIT(S176,"/")</f>
        <v>technology</v>
      </c>
      <c r="U176" t="str">
        <v>wearables</v>
      </c>
    </row>
    <row r="177" spans="1:21" ht="17" x14ac:dyDescent="0.2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3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6">
        <f t="shared" si="11"/>
        <v>42632.208333333328</v>
      </c>
      <c r="P177" s="37">
        <v>19</v>
      </c>
      <c r="Q177" t="b">
        <v>0</v>
      </c>
      <c r="R177" t="b">
        <v>0</v>
      </c>
      <c r="S177" t="s">
        <v>33</v>
      </c>
      <c r="T177" t="str" cm="1">
        <f t="array" ref="T177:U177">_xlfn.TEXTSPLIT(S177,"/")</f>
        <v>theater</v>
      </c>
      <c r="U177" t="str">
        <v>plays</v>
      </c>
    </row>
    <row r="178" spans="1:21" ht="34" x14ac:dyDescent="0.2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3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6">
        <f t="shared" si="11"/>
        <v>42625.208333333328</v>
      </c>
      <c r="P178" s="37">
        <v>9</v>
      </c>
      <c r="Q178" t="b">
        <v>0</v>
      </c>
      <c r="R178" t="b">
        <v>0</v>
      </c>
      <c r="S178" t="s">
        <v>33</v>
      </c>
      <c r="T178" t="str" cm="1">
        <f t="array" ref="T178:U178">_xlfn.TEXTSPLIT(S178,"/")</f>
        <v>theater</v>
      </c>
      <c r="U178" t="str">
        <v>plays</v>
      </c>
    </row>
    <row r="179" spans="1:21" ht="17" x14ac:dyDescent="0.2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3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6">
        <f t="shared" si="11"/>
        <v>40522.25</v>
      </c>
      <c r="P179" s="37">
        <v>25</v>
      </c>
      <c r="Q179" t="b">
        <v>0</v>
      </c>
      <c r="R179" t="b">
        <v>0</v>
      </c>
      <c r="S179" t="s">
        <v>33</v>
      </c>
      <c r="T179" t="str" cm="1">
        <f t="array" ref="T179:U179">_xlfn.TEXTSPLIT(S179,"/")</f>
        <v>theater</v>
      </c>
      <c r="U179" t="str">
        <v>plays</v>
      </c>
    </row>
    <row r="180" spans="1:21" ht="17" x14ac:dyDescent="0.2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3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6">
        <f t="shared" si="11"/>
        <v>43008.208333333328</v>
      </c>
      <c r="P180" s="37">
        <v>9</v>
      </c>
      <c r="Q180" t="b">
        <v>0</v>
      </c>
      <c r="R180" t="b">
        <v>0</v>
      </c>
      <c r="S180" t="s">
        <v>17</v>
      </c>
      <c r="T180" t="str" cm="1">
        <f t="array" ref="T180:U180">_xlfn.TEXTSPLIT(S180,"/")</f>
        <v>food</v>
      </c>
      <c r="U180" t="str">
        <v>food trucks</v>
      </c>
    </row>
    <row r="181" spans="1:21" ht="34" x14ac:dyDescent="0.2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3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6">
        <f t="shared" si="11"/>
        <v>41351.208333333336</v>
      </c>
      <c r="P181" s="37">
        <v>1</v>
      </c>
      <c r="Q181" t="b">
        <v>0</v>
      </c>
      <c r="R181" t="b">
        <v>1</v>
      </c>
      <c r="S181" t="s">
        <v>33</v>
      </c>
      <c r="T181" t="str" cm="1">
        <f t="array" ref="T181:U181">_xlfn.TEXTSPLIT(S181,"/")</f>
        <v>theater</v>
      </c>
      <c r="U181" t="str">
        <v>plays</v>
      </c>
    </row>
    <row r="182" spans="1:21" ht="17" x14ac:dyDescent="0.2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3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6">
        <f t="shared" si="11"/>
        <v>40264.208333333336</v>
      </c>
      <c r="P182" s="37">
        <v>5</v>
      </c>
      <c r="Q182" t="b">
        <v>0</v>
      </c>
      <c r="R182" t="b">
        <v>0</v>
      </c>
      <c r="S182" t="s">
        <v>65</v>
      </c>
      <c r="T182" t="str" cm="1">
        <f t="array" ref="T182:U182">_xlfn.TEXTSPLIT(S182,"/")</f>
        <v>technology</v>
      </c>
      <c r="U182" t="str">
        <v>wearables</v>
      </c>
    </row>
    <row r="183" spans="1:21" ht="17" x14ac:dyDescent="0.2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3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6">
        <f t="shared" si="11"/>
        <v>43030.208333333328</v>
      </c>
      <c r="P183" s="37">
        <v>18</v>
      </c>
      <c r="Q183" t="b">
        <v>0</v>
      </c>
      <c r="R183" t="b">
        <v>0</v>
      </c>
      <c r="S183" t="s">
        <v>28</v>
      </c>
      <c r="T183" t="str" cm="1">
        <f t="array" ref="T183:U183">_xlfn.TEXTSPLIT(S183,"/")</f>
        <v>technology</v>
      </c>
      <c r="U183" t="str">
        <v>web</v>
      </c>
    </row>
    <row r="184" spans="1:21" ht="34" x14ac:dyDescent="0.2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3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6">
        <f t="shared" si="11"/>
        <v>43647.208333333328</v>
      </c>
      <c r="P184" s="37">
        <v>16</v>
      </c>
      <c r="Q184" t="b">
        <v>0</v>
      </c>
      <c r="R184" t="b">
        <v>0</v>
      </c>
      <c r="S184" t="s">
        <v>33</v>
      </c>
      <c r="T184" t="str" cm="1">
        <f t="array" ref="T184:U184">_xlfn.TEXTSPLIT(S184,"/")</f>
        <v>theater</v>
      </c>
      <c r="U184" t="str">
        <v>plays</v>
      </c>
    </row>
    <row r="185" spans="1:21" ht="34" x14ac:dyDescent="0.2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3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6">
        <f t="shared" si="11"/>
        <v>40443.208333333336</v>
      </c>
      <c r="P185" s="37">
        <v>13</v>
      </c>
      <c r="Q185" t="b">
        <v>0</v>
      </c>
      <c r="R185" t="b">
        <v>0</v>
      </c>
      <c r="S185" t="s">
        <v>23</v>
      </c>
      <c r="T185" t="str" cm="1">
        <f t="array" ref="T185:U185">_xlfn.TEXTSPLIT(S185,"/")</f>
        <v>music</v>
      </c>
      <c r="U185" t="str">
        <v>rock</v>
      </c>
    </row>
    <row r="186" spans="1:21" ht="17" x14ac:dyDescent="0.2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3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6">
        <f t="shared" si="11"/>
        <v>43589.208333333328</v>
      </c>
      <c r="P186" s="37">
        <v>1</v>
      </c>
      <c r="Q186" t="b">
        <v>0</v>
      </c>
      <c r="R186" t="b">
        <v>0</v>
      </c>
      <c r="S186" t="s">
        <v>33</v>
      </c>
      <c r="T186" t="str" cm="1">
        <f t="array" ref="T186:U186">_xlfn.TEXTSPLIT(S186,"/")</f>
        <v>theater</v>
      </c>
      <c r="U186" t="str">
        <v>plays</v>
      </c>
    </row>
    <row r="187" spans="1:21" ht="17" x14ac:dyDescent="0.2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3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6">
        <f t="shared" si="11"/>
        <v>43244.208333333328</v>
      </c>
      <c r="P187" s="37">
        <v>11</v>
      </c>
      <c r="Q187" t="b">
        <v>0</v>
      </c>
      <c r="R187" t="b">
        <v>0</v>
      </c>
      <c r="S187" t="s">
        <v>269</v>
      </c>
      <c r="T187" t="str" cm="1">
        <f t="array" ref="T187:U187">_xlfn.TEXTSPLIT(S187,"/")</f>
        <v>film &amp; video</v>
      </c>
      <c r="U187" t="str">
        <v>television</v>
      </c>
    </row>
    <row r="188" spans="1:21" ht="17" x14ac:dyDescent="0.2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3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6">
        <f t="shared" si="11"/>
        <v>41797.208333333336</v>
      </c>
      <c r="P188" s="37">
        <v>15</v>
      </c>
      <c r="Q188" t="b">
        <v>0</v>
      </c>
      <c r="R188" t="b">
        <v>0</v>
      </c>
      <c r="S188" t="s">
        <v>33</v>
      </c>
      <c r="T188" t="str" cm="1">
        <f t="array" ref="T188:U188">_xlfn.TEXTSPLIT(S188,"/")</f>
        <v>theater</v>
      </c>
      <c r="U188" t="str">
        <v>plays</v>
      </c>
    </row>
    <row r="189" spans="1:21" ht="17" x14ac:dyDescent="0.2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3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6">
        <f t="shared" si="11"/>
        <v>41356.208333333336</v>
      </c>
      <c r="P189" s="37">
        <v>28</v>
      </c>
      <c r="Q189" t="b">
        <v>0</v>
      </c>
      <c r="R189" t="b">
        <v>1</v>
      </c>
      <c r="S189" t="s">
        <v>100</v>
      </c>
      <c r="T189" t="str" cm="1">
        <f t="array" ref="T189:U189">_xlfn.TEXTSPLIT(S189,"/")</f>
        <v>film &amp; video</v>
      </c>
      <c r="U189" t="str">
        <v>shorts</v>
      </c>
    </row>
    <row r="190" spans="1:21" ht="17" x14ac:dyDescent="0.2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3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6">
        <f t="shared" si="11"/>
        <v>41976.25</v>
      </c>
      <c r="P190" s="37">
        <v>1</v>
      </c>
      <c r="Q190" t="b">
        <v>0</v>
      </c>
      <c r="R190" t="b">
        <v>0</v>
      </c>
      <c r="S190" t="s">
        <v>33</v>
      </c>
      <c r="T190" t="str" cm="1">
        <f t="array" ref="T190:U190">_xlfn.TEXTSPLIT(S190,"/")</f>
        <v>theater</v>
      </c>
      <c r="U190" t="str">
        <v>plays</v>
      </c>
    </row>
    <row r="191" spans="1:21" ht="17" x14ac:dyDescent="0.2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3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6">
        <f t="shared" si="11"/>
        <v>42433.25</v>
      </c>
      <c r="P191" s="37">
        <v>0</v>
      </c>
      <c r="Q191" t="b">
        <v>0</v>
      </c>
      <c r="R191" t="b">
        <v>0</v>
      </c>
      <c r="S191" t="s">
        <v>33</v>
      </c>
      <c r="T191" t="str" cm="1">
        <f t="array" ref="T191:U191">_xlfn.TEXTSPLIT(S191,"/")</f>
        <v>theater</v>
      </c>
      <c r="U191" t="str">
        <v>plays</v>
      </c>
    </row>
    <row r="192" spans="1:21" ht="17" x14ac:dyDescent="0.2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3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6">
        <f t="shared" si="11"/>
        <v>41430.208333333336</v>
      </c>
      <c r="P192" s="37">
        <v>1</v>
      </c>
      <c r="Q192" t="b">
        <v>0</v>
      </c>
      <c r="R192" t="b">
        <v>1</v>
      </c>
      <c r="S192" t="s">
        <v>33</v>
      </c>
      <c r="T192" t="str" cm="1">
        <f t="array" ref="T192:U192">_xlfn.TEXTSPLIT(S192,"/")</f>
        <v>theater</v>
      </c>
      <c r="U192" t="str">
        <v>plays</v>
      </c>
    </row>
    <row r="193" spans="1:21" ht="17" x14ac:dyDescent="0.2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3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6">
        <f t="shared" si="11"/>
        <v>43539.208333333328</v>
      </c>
      <c r="P193" s="37">
        <v>3</v>
      </c>
      <c r="Q193" t="b">
        <v>0</v>
      </c>
      <c r="R193" t="b">
        <v>0</v>
      </c>
      <c r="S193" t="s">
        <v>33</v>
      </c>
      <c r="T193" t="str" cm="1">
        <f t="array" ref="T193:U193">_xlfn.TEXTSPLIT(S193,"/")</f>
        <v>theater</v>
      </c>
      <c r="U193" t="str">
        <v>plays</v>
      </c>
    </row>
    <row r="194" spans="1:21" ht="17" x14ac:dyDescent="0.2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3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6">
        <f t="shared" si="11"/>
        <v>41821.208333333336</v>
      </c>
      <c r="P194" s="37">
        <v>4</v>
      </c>
      <c r="Q194" t="b">
        <v>0</v>
      </c>
      <c r="R194" t="b">
        <v>0</v>
      </c>
      <c r="S194" t="s">
        <v>23</v>
      </c>
      <c r="T194" t="str" cm="1">
        <f t="array" ref="T194:U194">_xlfn.TEXTSPLIT(S194,"/")</f>
        <v>music</v>
      </c>
      <c r="U194" t="str">
        <v>rock</v>
      </c>
    </row>
    <row r="195" spans="1:21" ht="17" x14ac:dyDescent="0.2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s="4">
        <f t="shared" ref="F195:F258" si="12">(E195/D195)*100</f>
        <v>45.636363636363633</v>
      </c>
      <c r="G195" t="s">
        <v>14</v>
      </c>
      <c r="H195">
        <v>65</v>
      </c>
      <c r="I195" s="3">
        <f t="shared" ref="I195:I258" si="13">IFERROR(E195/H195,"0")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6">
        <f t="shared" ref="O195:O258" si="15">(((M195/60)/60)/24)+DATE(1970,1,1)</f>
        <v>43202.208333333328</v>
      </c>
      <c r="P195" s="37">
        <v>4</v>
      </c>
      <c r="Q195" t="b">
        <v>1</v>
      </c>
      <c r="R195" t="b">
        <v>0</v>
      </c>
      <c r="S195" t="s">
        <v>60</v>
      </c>
      <c r="T195" t="str" cm="1">
        <f t="array" ref="T195:U195">_xlfn.TEXTSPLIT(S195,"/")</f>
        <v>music</v>
      </c>
      <c r="U195" t="str">
        <v>indie rock</v>
      </c>
    </row>
    <row r="196" spans="1:21" ht="17" x14ac:dyDescent="0.2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3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6">
        <f t="shared" si="15"/>
        <v>42277.208333333328</v>
      </c>
      <c r="P196" s="37">
        <v>16</v>
      </c>
      <c r="Q196" t="b">
        <v>0</v>
      </c>
      <c r="R196" t="b">
        <v>0</v>
      </c>
      <c r="S196" t="s">
        <v>148</v>
      </c>
      <c r="T196" t="str" cm="1">
        <f t="array" ref="T196:U196">_xlfn.TEXTSPLIT(S196,"/")</f>
        <v>music</v>
      </c>
      <c r="U196" t="str">
        <v>metal</v>
      </c>
    </row>
    <row r="197" spans="1:21" ht="17" x14ac:dyDescent="0.2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3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6">
        <f t="shared" si="15"/>
        <v>43317.208333333328</v>
      </c>
      <c r="P197" s="37">
        <v>7</v>
      </c>
      <c r="Q197" t="b">
        <v>0</v>
      </c>
      <c r="R197" t="b">
        <v>0</v>
      </c>
      <c r="S197" t="s">
        <v>50</v>
      </c>
      <c r="T197" t="str" cm="1">
        <f t="array" ref="T197:U197">_xlfn.TEXTSPLIT(S197,"/")</f>
        <v>music</v>
      </c>
      <c r="U197" t="str">
        <v>electric music</v>
      </c>
    </row>
    <row r="198" spans="1:21" ht="17" x14ac:dyDescent="0.2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3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6">
        <f t="shared" si="15"/>
        <v>42635.208333333328</v>
      </c>
      <c r="P198" s="37">
        <v>19</v>
      </c>
      <c r="Q198" t="b">
        <v>0</v>
      </c>
      <c r="R198" t="b">
        <v>0</v>
      </c>
      <c r="S198" t="s">
        <v>65</v>
      </c>
      <c r="T198" t="str" cm="1">
        <f t="array" ref="T198:U198">_xlfn.TEXTSPLIT(S198,"/")</f>
        <v>technology</v>
      </c>
      <c r="U198" t="str">
        <v>wearables</v>
      </c>
    </row>
    <row r="199" spans="1:21" ht="17" x14ac:dyDescent="0.2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3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6">
        <f t="shared" si="15"/>
        <v>42923.208333333328</v>
      </c>
      <c r="P199" s="37">
        <v>14</v>
      </c>
      <c r="Q199" t="b">
        <v>0</v>
      </c>
      <c r="R199" t="b">
        <v>0</v>
      </c>
      <c r="S199" t="s">
        <v>53</v>
      </c>
      <c r="T199" t="str" cm="1">
        <f t="array" ref="T199:U199">_xlfn.TEXTSPLIT(S199,"/")</f>
        <v>film &amp; video</v>
      </c>
      <c r="U199" t="str">
        <v>drama</v>
      </c>
    </row>
    <row r="200" spans="1:21" ht="17" x14ac:dyDescent="0.2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3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6">
        <f t="shared" si="15"/>
        <v>40425.208333333336</v>
      </c>
      <c r="P200" s="37">
        <v>29</v>
      </c>
      <c r="Q200" t="b">
        <v>0</v>
      </c>
      <c r="R200" t="b">
        <v>0</v>
      </c>
      <c r="S200" t="s">
        <v>50</v>
      </c>
      <c r="T200" t="str" cm="1">
        <f t="array" ref="T200:U200">_xlfn.TEXTSPLIT(S200,"/")</f>
        <v>music</v>
      </c>
      <c r="U200" t="str">
        <v>electric music</v>
      </c>
    </row>
    <row r="201" spans="1:21" ht="17" x14ac:dyDescent="0.2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3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6">
        <f t="shared" si="15"/>
        <v>42196.208333333328</v>
      </c>
      <c r="P201" s="37">
        <v>4</v>
      </c>
      <c r="Q201" t="b">
        <v>0</v>
      </c>
      <c r="R201" t="b">
        <v>0</v>
      </c>
      <c r="S201" t="s">
        <v>23</v>
      </c>
      <c r="T201" t="str" cm="1">
        <f t="array" ref="T201:U201">_xlfn.TEXTSPLIT(S201,"/")</f>
        <v>music</v>
      </c>
      <c r="U201" t="str">
        <v>rock</v>
      </c>
    </row>
    <row r="202" spans="1:21" ht="17" x14ac:dyDescent="0.2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3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6">
        <f t="shared" si="15"/>
        <v>40273.208333333336</v>
      </c>
      <c r="P202" s="37">
        <v>11</v>
      </c>
      <c r="Q202" t="b">
        <v>0</v>
      </c>
      <c r="R202" t="b">
        <v>0</v>
      </c>
      <c r="S202" t="s">
        <v>33</v>
      </c>
      <c r="T202" t="str" cm="1">
        <f t="array" ref="T202:U202">_xlfn.TEXTSPLIT(S202,"/")</f>
        <v>theater</v>
      </c>
      <c r="U202" t="str">
        <v>plays</v>
      </c>
    </row>
    <row r="203" spans="1:21" ht="34" x14ac:dyDescent="0.2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3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6">
        <f t="shared" si="15"/>
        <v>41863.208333333336</v>
      </c>
      <c r="P203" s="37">
        <v>18</v>
      </c>
      <c r="Q203" t="b">
        <v>0</v>
      </c>
      <c r="R203" t="b">
        <v>0</v>
      </c>
      <c r="S203" t="s">
        <v>28</v>
      </c>
      <c r="T203" t="str" cm="1">
        <f t="array" ref="T203:U203">_xlfn.TEXTSPLIT(S203,"/")</f>
        <v>technology</v>
      </c>
      <c r="U203" t="str">
        <v>web</v>
      </c>
    </row>
    <row r="204" spans="1:21" ht="17" x14ac:dyDescent="0.2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3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6">
        <f t="shared" si="15"/>
        <v>40822.208333333336</v>
      </c>
      <c r="P204" s="37">
        <v>4</v>
      </c>
      <c r="Q204" t="b">
        <v>0</v>
      </c>
      <c r="R204" t="b">
        <v>0</v>
      </c>
      <c r="S204" t="s">
        <v>17</v>
      </c>
      <c r="T204" t="str" cm="1">
        <f t="array" ref="T204:U204">_xlfn.TEXTSPLIT(S204,"/")</f>
        <v>food</v>
      </c>
      <c r="U204" t="str">
        <v>food trucks</v>
      </c>
    </row>
    <row r="205" spans="1:21" ht="34" x14ac:dyDescent="0.2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3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6">
        <f t="shared" si="15"/>
        <v>42754.25</v>
      </c>
      <c r="P205" s="37">
        <v>2</v>
      </c>
      <c r="Q205" t="b">
        <v>0</v>
      </c>
      <c r="R205" t="b">
        <v>0</v>
      </c>
      <c r="S205" t="s">
        <v>33</v>
      </c>
      <c r="T205" t="str" cm="1">
        <f t="array" ref="T205:U205">_xlfn.TEXTSPLIT(S205,"/")</f>
        <v>theater</v>
      </c>
      <c r="U205" t="str">
        <v>plays</v>
      </c>
    </row>
    <row r="206" spans="1:21" ht="17" x14ac:dyDescent="0.2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3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6">
        <f t="shared" si="15"/>
        <v>40646.208333333336</v>
      </c>
      <c r="P206" s="37">
        <v>10</v>
      </c>
      <c r="Q206" t="b">
        <v>0</v>
      </c>
      <c r="R206" t="b">
        <v>0</v>
      </c>
      <c r="S206" t="s">
        <v>159</v>
      </c>
      <c r="T206" t="str" cm="1">
        <f t="array" ref="T206:U206">_xlfn.TEXTSPLIT(S206,"/")</f>
        <v>music</v>
      </c>
      <c r="U206" t="str">
        <v>jazz</v>
      </c>
    </row>
    <row r="207" spans="1:21" ht="17" x14ac:dyDescent="0.2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3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6">
        <f t="shared" si="15"/>
        <v>43402.208333333328</v>
      </c>
      <c r="P207" s="37">
        <v>12</v>
      </c>
      <c r="Q207" t="b">
        <v>1</v>
      </c>
      <c r="R207" t="b">
        <v>0</v>
      </c>
      <c r="S207" t="s">
        <v>33</v>
      </c>
      <c r="T207" t="str" cm="1">
        <f t="array" ref="T207:U207">_xlfn.TEXTSPLIT(S207,"/")</f>
        <v>theater</v>
      </c>
      <c r="U207" t="str">
        <v>plays</v>
      </c>
    </row>
    <row r="208" spans="1:21" ht="17" x14ac:dyDescent="0.2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3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6">
        <f t="shared" si="15"/>
        <v>40245.25</v>
      </c>
      <c r="P208" s="37">
        <v>9</v>
      </c>
      <c r="Q208" t="b">
        <v>0</v>
      </c>
      <c r="R208" t="b">
        <v>0</v>
      </c>
      <c r="S208" t="s">
        <v>119</v>
      </c>
      <c r="T208" t="str" cm="1">
        <f t="array" ref="T208:U208">_xlfn.TEXTSPLIT(S208,"/")</f>
        <v>publishing</v>
      </c>
      <c r="U208" t="str">
        <v>fiction</v>
      </c>
    </row>
    <row r="209" spans="1:21" ht="34" x14ac:dyDescent="0.2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3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6">
        <f t="shared" si="15"/>
        <v>43360.208333333328</v>
      </c>
      <c r="P209" s="37">
        <v>20</v>
      </c>
      <c r="Q209" t="b">
        <v>0</v>
      </c>
      <c r="R209" t="b">
        <v>1</v>
      </c>
      <c r="S209" t="s">
        <v>23</v>
      </c>
      <c r="T209" t="str" cm="1">
        <f t="array" ref="T209:U209">_xlfn.TEXTSPLIT(S209,"/")</f>
        <v>music</v>
      </c>
      <c r="U209" t="str">
        <v>rock</v>
      </c>
    </row>
    <row r="210" spans="1:21" ht="17" x14ac:dyDescent="0.2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3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6">
        <f t="shared" si="15"/>
        <v>43072.25</v>
      </c>
      <c r="P210" s="37">
        <v>24</v>
      </c>
      <c r="Q210" t="b">
        <v>0</v>
      </c>
      <c r="R210" t="b">
        <v>0</v>
      </c>
      <c r="S210" t="s">
        <v>42</v>
      </c>
      <c r="T210" t="str" cm="1">
        <f t="array" ref="T210:U210">_xlfn.TEXTSPLIT(S210,"/")</f>
        <v>film &amp; video</v>
      </c>
      <c r="U210" t="str">
        <v>documentary</v>
      </c>
    </row>
    <row r="211" spans="1:21" ht="17" x14ac:dyDescent="0.2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3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6">
        <f t="shared" si="15"/>
        <v>42503.208333333328</v>
      </c>
      <c r="P211" s="37">
        <v>7</v>
      </c>
      <c r="Q211" t="b">
        <v>0</v>
      </c>
      <c r="R211" t="b">
        <v>0</v>
      </c>
      <c r="S211" t="s">
        <v>42</v>
      </c>
      <c r="T211" t="str" cm="1">
        <f t="array" ref="T211:U211">_xlfn.TEXTSPLIT(S211,"/")</f>
        <v>film &amp; video</v>
      </c>
      <c r="U211" t="str">
        <v>documentary</v>
      </c>
    </row>
    <row r="212" spans="1:21" ht="17" x14ac:dyDescent="0.2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3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6">
        <f t="shared" si="15"/>
        <v>42824.208333333328</v>
      </c>
      <c r="P212" s="37">
        <v>27</v>
      </c>
      <c r="Q212" t="b">
        <v>0</v>
      </c>
      <c r="R212" t="b">
        <v>0</v>
      </c>
      <c r="S212" t="s">
        <v>474</v>
      </c>
      <c r="T212" t="str" cm="1">
        <f t="array" ref="T212:U212">_xlfn.TEXTSPLIT(S212,"/")</f>
        <v>film &amp; video</v>
      </c>
      <c r="U212" t="str">
        <v>science fiction</v>
      </c>
    </row>
    <row r="213" spans="1:21" ht="34" x14ac:dyDescent="0.2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3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6">
        <f t="shared" si="15"/>
        <v>41537.208333333336</v>
      </c>
      <c r="P213" s="37">
        <v>24</v>
      </c>
      <c r="Q213" t="b">
        <v>0</v>
      </c>
      <c r="R213" t="b">
        <v>0</v>
      </c>
      <c r="S213" t="s">
        <v>33</v>
      </c>
      <c r="T213" t="str" cm="1">
        <f t="array" ref="T213:U213">_xlfn.TEXTSPLIT(S213,"/")</f>
        <v>theater</v>
      </c>
      <c r="U213" t="str">
        <v>plays</v>
      </c>
    </row>
    <row r="214" spans="1:21" ht="34" x14ac:dyDescent="0.2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3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6">
        <f t="shared" si="15"/>
        <v>43860.25</v>
      </c>
      <c r="P214" s="37">
        <v>46</v>
      </c>
      <c r="Q214" t="b">
        <v>0</v>
      </c>
      <c r="R214" t="b">
        <v>0</v>
      </c>
      <c r="S214" t="s">
        <v>33</v>
      </c>
      <c r="T214" t="str" cm="1">
        <f t="array" ref="T214:U214">_xlfn.TEXTSPLIT(S214,"/")</f>
        <v>theater</v>
      </c>
      <c r="U214" t="str">
        <v>plays</v>
      </c>
    </row>
    <row r="215" spans="1:21" ht="34" x14ac:dyDescent="0.2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3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6">
        <f t="shared" si="15"/>
        <v>40496.25</v>
      </c>
      <c r="P215" s="37">
        <v>8</v>
      </c>
      <c r="Q215" t="b">
        <v>0</v>
      </c>
      <c r="R215" t="b">
        <v>1</v>
      </c>
      <c r="S215" t="s">
        <v>60</v>
      </c>
      <c r="T215" t="str" cm="1">
        <f t="array" ref="T215:U215">_xlfn.TEXTSPLIT(S215,"/")</f>
        <v>music</v>
      </c>
      <c r="U215" t="str">
        <v>indie rock</v>
      </c>
    </row>
    <row r="216" spans="1:21" ht="17" x14ac:dyDescent="0.2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3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6">
        <f t="shared" si="15"/>
        <v>40415.208333333336</v>
      </c>
      <c r="P216" s="37">
        <v>6</v>
      </c>
      <c r="Q216" t="b">
        <v>0</v>
      </c>
      <c r="R216" t="b">
        <v>0</v>
      </c>
      <c r="S216" t="s">
        <v>23</v>
      </c>
      <c r="T216" t="str" cm="1">
        <f t="array" ref="T216:U216">_xlfn.TEXTSPLIT(S216,"/")</f>
        <v>music</v>
      </c>
      <c r="U216" t="str">
        <v>rock</v>
      </c>
    </row>
    <row r="217" spans="1:21" ht="17" x14ac:dyDescent="0.2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3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6">
        <f t="shared" si="15"/>
        <v>43511.25</v>
      </c>
      <c r="P217" s="37">
        <v>2</v>
      </c>
      <c r="Q217" t="b">
        <v>0</v>
      </c>
      <c r="R217" t="b">
        <v>0</v>
      </c>
      <c r="S217" t="s">
        <v>33</v>
      </c>
      <c r="T217" t="str" cm="1">
        <f t="array" ref="T217:U217">_xlfn.TEXTSPLIT(S217,"/")</f>
        <v>theater</v>
      </c>
      <c r="U217" t="str">
        <v>plays</v>
      </c>
    </row>
    <row r="218" spans="1:21" ht="17" x14ac:dyDescent="0.2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3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6">
        <f t="shared" si="15"/>
        <v>40871.25</v>
      </c>
      <c r="P218" s="37">
        <v>2</v>
      </c>
      <c r="Q218" t="b">
        <v>0</v>
      </c>
      <c r="R218" t="b">
        <v>0</v>
      </c>
      <c r="S218" t="s">
        <v>33</v>
      </c>
      <c r="T218" t="str" cm="1">
        <f t="array" ref="T218:U218">_xlfn.TEXTSPLIT(S218,"/")</f>
        <v>theater</v>
      </c>
      <c r="U218" t="str">
        <v>plays</v>
      </c>
    </row>
    <row r="219" spans="1:21" ht="17" x14ac:dyDescent="0.2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3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6">
        <f t="shared" si="15"/>
        <v>43592.208333333328</v>
      </c>
      <c r="P219" s="37">
        <v>9</v>
      </c>
      <c r="Q219" t="b">
        <v>0</v>
      </c>
      <c r="R219" t="b">
        <v>0</v>
      </c>
      <c r="S219" t="s">
        <v>474</v>
      </c>
      <c r="T219" t="str" cm="1">
        <f t="array" ref="T219:U219">_xlfn.TEXTSPLIT(S219,"/")</f>
        <v>film &amp; video</v>
      </c>
      <c r="U219" t="str">
        <v>science fiction</v>
      </c>
    </row>
    <row r="220" spans="1:21" ht="17" x14ac:dyDescent="0.2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3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6">
        <f t="shared" si="15"/>
        <v>40892.25</v>
      </c>
      <c r="P220" s="37">
        <v>34</v>
      </c>
      <c r="Q220" t="b">
        <v>0</v>
      </c>
      <c r="R220" t="b">
        <v>1</v>
      </c>
      <c r="S220" t="s">
        <v>100</v>
      </c>
      <c r="T220" t="str" cm="1">
        <f t="array" ref="T220:U220">_xlfn.TEXTSPLIT(S220,"/")</f>
        <v>film &amp; video</v>
      </c>
      <c r="U220" t="str">
        <v>shorts</v>
      </c>
    </row>
    <row r="221" spans="1:21" ht="17" x14ac:dyDescent="0.2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3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6">
        <f t="shared" si="15"/>
        <v>41149.208333333336</v>
      </c>
      <c r="P221" s="37">
        <v>12</v>
      </c>
      <c r="Q221" t="b">
        <v>0</v>
      </c>
      <c r="R221" t="b">
        <v>0</v>
      </c>
      <c r="S221" t="s">
        <v>71</v>
      </c>
      <c r="T221" t="str" cm="1">
        <f t="array" ref="T221:U221">_xlfn.TEXTSPLIT(S221,"/")</f>
        <v>film &amp; video</v>
      </c>
      <c r="U221" t="str">
        <v>animation</v>
      </c>
    </row>
    <row r="222" spans="1:21" ht="17" x14ac:dyDescent="0.2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3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6">
        <f t="shared" si="15"/>
        <v>40743.208333333336</v>
      </c>
      <c r="P222" s="37">
        <v>18</v>
      </c>
      <c r="Q222" t="b">
        <v>1</v>
      </c>
      <c r="R222" t="b">
        <v>0</v>
      </c>
      <c r="S222" t="s">
        <v>33</v>
      </c>
      <c r="T222" t="str" cm="1">
        <f t="array" ref="T222:U222">_xlfn.TEXTSPLIT(S222,"/")</f>
        <v>theater</v>
      </c>
      <c r="U222" t="str">
        <v>plays</v>
      </c>
    </row>
    <row r="223" spans="1:21" ht="34" x14ac:dyDescent="0.2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3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6">
        <f t="shared" si="15"/>
        <v>41083.208333333336</v>
      </c>
      <c r="P223" s="37">
        <v>2</v>
      </c>
      <c r="Q223" t="b">
        <v>1</v>
      </c>
      <c r="R223" t="b">
        <v>0</v>
      </c>
      <c r="S223" t="s">
        <v>17</v>
      </c>
      <c r="T223" t="str" cm="1">
        <f t="array" ref="T223:U223">_xlfn.TEXTSPLIT(S223,"/")</f>
        <v>food</v>
      </c>
      <c r="U223" t="str">
        <v>food trucks</v>
      </c>
    </row>
    <row r="224" spans="1:21" ht="17" x14ac:dyDescent="0.2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3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6">
        <f t="shared" si="15"/>
        <v>41915.208333333336</v>
      </c>
      <c r="P224" s="37">
        <v>1</v>
      </c>
      <c r="Q224" t="b">
        <v>0</v>
      </c>
      <c r="R224" t="b">
        <v>0</v>
      </c>
      <c r="S224" t="s">
        <v>122</v>
      </c>
      <c r="T224" t="str" cm="1">
        <f t="array" ref="T224:U224">_xlfn.TEXTSPLIT(S224,"/")</f>
        <v>photography</v>
      </c>
      <c r="U224" t="str">
        <v>photography books</v>
      </c>
    </row>
    <row r="225" spans="1:21" ht="17" x14ac:dyDescent="0.2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3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6">
        <f t="shared" si="15"/>
        <v>42459.208333333328</v>
      </c>
      <c r="P225" s="37">
        <v>14</v>
      </c>
      <c r="Q225" t="b">
        <v>0</v>
      </c>
      <c r="R225" t="b">
        <v>0</v>
      </c>
      <c r="S225" t="s">
        <v>33</v>
      </c>
      <c r="T225" t="str" cm="1">
        <f t="array" ref="T225:U225">_xlfn.TEXTSPLIT(S225,"/")</f>
        <v>theater</v>
      </c>
      <c r="U225" t="str">
        <v>plays</v>
      </c>
    </row>
    <row r="226" spans="1:21" ht="17" x14ac:dyDescent="0.2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3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6">
        <f t="shared" si="15"/>
        <v>41951.25</v>
      </c>
      <c r="P226" s="37">
        <v>45</v>
      </c>
      <c r="Q226" t="b">
        <v>0</v>
      </c>
      <c r="R226" t="b">
        <v>0</v>
      </c>
      <c r="S226" t="s">
        <v>474</v>
      </c>
      <c r="T226" t="str" cm="1">
        <f t="array" ref="T226:U226">_xlfn.TEXTSPLIT(S226,"/")</f>
        <v>film &amp; video</v>
      </c>
      <c r="U226" t="str">
        <v>science fiction</v>
      </c>
    </row>
    <row r="227" spans="1:21" ht="17" x14ac:dyDescent="0.2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3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6">
        <f t="shared" si="15"/>
        <v>41762.208333333336</v>
      </c>
      <c r="P227" s="37">
        <v>0</v>
      </c>
      <c r="Q227" t="b">
        <v>1</v>
      </c>
      <c r="R227" t="b">
        <v>0</v>
      </c>
      <c r="S227" t="s">
        <v>23</v>
      </c>
      <c r="T227" t="str" cm="1">
        <f t="array" ref="T227:U227">_xlfn.TEXTSPLIT(S227,"/")</f>
        <v>music</v>
      </c>
      <c r="U227" t="str">
        <v>rock</v>
      </c>
    </row>
    <row r="228" spans="1:21" ht="17" x14ac:dyDescent="0.2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3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6">
        <f t="shared" si="15"/>
        <v>40313.208333333336</v>
      </c>
      <c r="P228" s="37">
        <v>37</v>
      </c>
      <c r="Q228" t="b">
        <v>0</v>
      </c>
      <c r="R228" t="b">
        <v>0</v>
      </c>
      <c r="S228" t="s">
        <v>122</v>
      </c>
      <c r="T228" t="str" cm="1">
        <f t="array" ref="T228:U228">_xlfn.TEXTSPLIT(S228,"/")</f>
        <v>photography</v>
      </c>
      <c r="U228" t="str">
        <v>photography books</v>
      </c>
    </row>
    <row r="229" spans="1:21" ht="17" x14ac:dyDescent="0.2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3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6">
        <f t="shared" si="15"/>
        <v>42145.208333333328</v>
      </c>
      <c r="P229" s="37">
        <v>6</v>
      </c>
      <c r="Q229" t="b">
        <v>0</v>
      </c>
      <c r="R229" t="b">
        <v>0</v>
      </c>
      <c r="S229" t="s">
        <v>292</v>
      </c>
      <c r="T229" t="str" cm="1">
        <f t="array" ref="T229:U229">_xlfn.TEXTSPLIT(S229,"/")</f>
        <v>games</v>
      </c>
      <c r="U229" t="str">
        <v>mobile games</v>
      </c>
    </row>
    <row r="230" spans="1:21" ht="17" x14ac:dyDescent="0.2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3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6">
        <f t="shared" si="15"/>
        <v>42638.208333333328</v>
      </c>
      <c r="P230" s="37">
        <v>25</v>
      </c>
      <c r="Q230" t="b">
        <v>0</v>
      </c>
      <c r="R230" t="b">
        <v>0</v>
      </c>
      <c r="S230" t="s">
        <v>71</v>
      </c>
      <c r="T230" t="str" cm="1">
        <f t="array" ref="T230:U230">_xlfn.TEXTSPLIT(S230,"/")</f>
        <v>film &amp; video</v>
      </c>
      <c r="U230" t="str">
        <v>animation</v>
      </c>
    </row>
    <row r="231" spans="1:21" ht="17" x14ac:dyDescent="0.2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3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6">
        <f t="shared" si="15"/>
        <v>42935.208333333328</v>
      </c>
      <c r="P231" s="37">
        <v>48</v>
      </c>
      <c r="Q231" t="b">
        <v>0</v>
      </c>
      <c r="R231" t="b">
        <v>1</v>
      </c>
      <c r="S231" t="s">
        <v>292</v>
      </c>
      <c r="T231" t="str" cm="1">
        <f t="array" ref="T231:U231">_xlfn.TEXTSPLIT(S231,"/")</f>
        <v>games</v>
      </c>
      <c r="U231" t="str">
        <v>mobile games</v>
      </c>
    </row>
    <row r="232" spans="1:21" ht="17" x14ac:dyDescent="0.2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3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6">
        <f t="shared" si="15"/>
        <v>43805.25</v>
      </c>
      <c r="P232" s="37">
        <v>0</v>
      </c>
      <c r="Q232" t="b">
        <v>0</v>
      </c>
      <c r="R232" t="b">
        <v>0</v>
      </c>
      <c r="S232" t="s">
        <v>89</v>
      </c>
      <c r="T232" t="str" cm="1">
        <f t="array" ref="T232:U232">_xlfn.TEXTSPLIT(S232,"/")</f>
        <v>games</v>
      </c>
      <c r="U232" t="str">
        <v>video games</v>
      </c>
    </row>
    <row r="233" spans="1:21" ht="17" x14ac:dyDescent="0.2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3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6">
        <f t="shared" si="15"/>
        <v>41473.208333333336</v>
      </c>
      <c r="P233" s="37">
        <v>58</v>
      </c>
      <c r="Q233" t="b">
        <v>0</v>
      </c>
      <c r="R233" t="b">
        <v>0</v>
      </c>
      <c r="S233" t="s">
        <v>33</v>
      </c>
      <c r="T233" t="str" cm="1">
        <f t="array" ref="T233:U233">_xlfn.TEXTSPLIT(S233,"/")</f>
        <v>theater</v>
      </c>
      <c r="U233" t="str">
        <v>plays</v>
      </c>
    </row>
    <row r="234" spans="1:21" ht="17" x14ac:dyDescent="0.2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3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6">
        <f t="shared" si="15"/>
        <v>42577.208333333328</v>
      </c>
      <c r="P234" s="37">
        <v>1</v>
      </c>
      <c r="Q234" t="b">
        <v>0</v>
      </c>
      <c r="R234" t="b">
        <v>0</v>
      </c>
      <c r="S234" t="s">
        <v>33</v>
      </c>
      <c r="T234" t="str" cm="1">
        <f t="array" ref="T234:U234">_xlfn.TEXTSPLIT(S234,"/")</f>
        <v>theater</v>
      </c>
      <c r="U234" t="str">
        <v>plays</v>
      </c>
    </row>
    <row r="235" spans="1:21" ht="17" x14ac:dyDescent="0.2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3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6">
        <f t="shared" si="15"/>
        <v>40722.208333333336</v>
      </c>
      <c r="P235" s="37">
        <v>16</v>
      </c>
      <c r="Q235" t="b">
        <v>0</v>
      </c>
      <c r="R235" t="b">
        <v>0</v>
      </c>
      <c r="S235" t="s">
        <v>71</v>
      </c>
      <c r="T235" t="str" cm="1">
        <f t="array" ref="T235:U235">_xlfn.TEXTSPLIT(S235,"/")</f>
        <v>film &amp; video</v>
      </c>
      <c r="U235" t="str">
        <v>animation</v>
      </c>
    </row>
    <row r="236" spans="1:21" ht="17" x14ac:dyDescent="0.2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3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6">
        <f t="shared" si="15"/>
        <v>42976.208333333328</v>
      </c>
      <c r="P236" s="37">
        <v>7</v>
      </c>
      <c r="Q236" t="b">
        <v>0</v>
      </c>
      <c r="R236" t="b">
        <v>1</v>
      </c>
      <c r="S236" t="s">
        <v>89</v>
      </c>
      <c r="T236" t="str" cm="1">
        <f t="array" ref="T236:U236">_xlfn.TEXTSPLIT(S236,"/")</f>
        <v>games</v>
      </c>
      <c r="U236" t="str">
        <v>video games</v>
      </c>
    </row>
    <row r="237" spans="1:21" ht="34" x14ac:dyDescent="0.2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3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6">
        <f t="shared" si="15"/>
        <v>42784.25</v>
      </c>
      <c r="P237" s="37">
        <v>5</v>
      </c>
      <c r="Q237" t="b">
        <v>0</v>
      </c>
      <c r="R237" t="b">
        <v>0</v>
      </c>
      <c r="S237" t="s">
        <v>71</v>
      </c>
      <c r="T237" t="str" cm="1">
        <f t="array" ref="T237:U237">_xlfn.TEXTSPLIT(S237,"/")</f>
        <v>film &amp; video</v>
      </c>
      <c r="U237" t="str">
        <v>animation</v>
      </c>
    </row>
    <row r="238" spans="1:21" ht="17" x14ac:dyDescent="0.2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3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6">
        <f t="shared" si="15"/>
        <v>43648.208333333328</v>
      </c>
      <c r="P238" s="37">
        <v>7</v>
      </c>
      <c r="Q238" t="b">
        <v>0</v>
      </c>
      <c r="R238" t="b">
        <v>1</v>
      </c>
      <c r="S238" t="s">
        <v>23</v>
      </c>
      <c r="T238" t="str" cm="1">
        <f t="array" ref="T238:U238">_xlfn.TEXTSPLIT(S238,"/")</f>
        <v>music</v>
      </c>
      <c r="U238" t="str">
        <v>rock</v>
      </c>
    </row>
    <row r="239" spans="1:21" ht="34" x14ac:dyDescent="0.2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3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6">
        <f t="shared" si="15"/>
        <v>41756.208333333336</v>
      </c>
      <c r="P239" s="37">
        <v>2</v>
      </c>
      <c r="Q239" t="b">
        <v>0</v>
      </c>
      <c r="R239" t="b">
        <v>0</v>
      </c>
      <c r="S239" t="s">
        <v>71</v>
      </c>
      <c r="T239" t="str" cm="1">
        <f t="array" ref="T239:U239">_xlfn.TEXTSPLIT(S239,"/")</f>
        <v>film &amp; video</v>
      </c>
      <c r="U239" t="str">
        <v>animation</v>
      </c>
    </row>
    <row r="240" spans="1:21" ht="17" x14ac:dyDescent="0.2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3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6">
        <f t="shared" si="15"/>
        <v>43108.25</v>
      </c>
      <c r="P240" s="37">
        <v>25</v>
      </c>
      <c r="Q240" t="b">
        <v>0</v>
      </c>
      <c r="R240" t="b">
        <v>1</v>
      </c>
      <c r="S240" t="s">
        <v>33</v>
      </c>
      <c r="T240" t="str" cm="1">
        <f t="array" ref="T240:U240">_xlfn.TEXTSPLIT(S240,"/")</f>
        <v>theater</v>
      </c>
      <c r="U240" t="str">
        <v>plays</v>
      </c>
    </row>
    <row r="241" spans="1:21" ht="34" x14ac:dyDescent="0.2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3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6">
        <f t="shared" si="15"/>
        <v>42249.208333333328</v>
      </c>
      <c r="P241" s="37">
        <v>4</v>
      </c>
      <c r="Q241" t="b">
        <v>0</v>
      </c>
      <c r="R241" t="b">
        <v>0</v>
      </c>
      <c r="S241" t="s">
        <v>65</v>
      </c>
      <c r="T241" t="str" cm="1">
        <f t="array" ref="T241:U241">_xlfn.TEXTSPLIT(S241,"/")</f>
        <v>technology</v>
      </c>
      <c r="U241" t="str">
        <v>wearables</v>
      </c>
    </row>
    <row r="242" spans="1:21" ht="17" x14ac:dyDescent="0.2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3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6">
        <f t="shared" si="15"/>
        <v>40397.208333333336</v>
      </c>
      <c r="P242" s="37">
        <v>1</v>
      </c>
      <c r="Q242" t="b">
        <v>0</v>
      </c>
      <c r="R242" t="b">
        <v>0</v>
      </c>
      <c r="S242" t="s">
        <v>33</v>
      </c>
      <c r="T242" t="str" cm="1">
        <f t="array" ref="T242:U242">_xlfn.TEXTSPLIT(S242,"/")</f>
        <v>theater</v>
      </c>
      <c r="U242" t="str">
        <v>plays</v>
      </c>
    </row>
    <row r="243" spans="1:21" ht="17" x14ac:dyDescent="0.2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3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6">
        <f t="shared" si="15"/>
        <v>41752.208333333336</v>
      </c>
      <c r="P243" s="37">
        <v>10</v>
      </c>
      <c r="Q243" t="b">
        <v>0</v>
      </c>
      <c r="R243" t="b">
        <v>1</v>
      </c>
      <c r="S243" t="s">
        <v>68</v>
      </c>
      <c r="T243" t="str" cm="1">
        <f t="array" ref="T243:U243">_xlfn.TEXTSPLIT(S243,"/")</f>
        <v>publishing</v>
      </c>
      <c r="U243" t="str">
        <v>nonfiction</v>
      </c>
    </row>
    <row r="244" spans="1:21" ht="17" x14ac:dyDescent="0.2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3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6">
        <f t="shared" si="15"/>
        <v>42875.208333333328</v>
      </c>
      <c r="P244" s="37">
        <v>10</v>
      </c>
      <c r="Q244" t="b">
        <v>0</v>
      </c>
      <c r="R244" t="b">
        <v>1</v>
      </c>
      <c r="S244" t="s">
        <v>23</v>
      </c>
      <c r="T244" t="str" cm="1">
        <f t="array" ref="T244:U244">_xlfn.TEXTSPLIT(S244,"/")</f>
        <v>music</v>
      </c>
      <c r="U244" t="str">
        <v>rock</v>
      </c>
    </row>
    <row r="245" spans="1:21" ht="34" x14ac:dyDescent="0.2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3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6">
        <f t="shared" si="15"/>
        <v>43166.25</v>
      </c>
      <c r="P245" s="37">
        <v>3</v>
      </c>
      <c r="Q245" t="b">
        <v>0</v>
      </c>
      <c r="R245" t="b">
        <v>0</v>
      </c>
      <c r="S245" t="s">
        <v>33</v>
      </c>
      <c r="T245" t="str" cm="1">
        <f t="array" ref="T245:U245">_xlfn.TEXTSPLIT(S245,"/")</f>
        <v>theater</v>
      </c>
      <c r="U245" t="str">
        <v>plays</v>
      </c>
    </row>
    <row r="246" spans="1:21" ht="34" x14ac:dyDescent="0.2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3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6">
        <f t="shared" si="15"/>
        <v>41886.208333333336</v>
      </c>
      <c r="P246" s="37">
        <v>52</v>
      </c>
      <c r="Q246" t="b">
        <v>0</v>
      </c>
      <c r="R246" t="b">
        <v>0</v>
      </c>
      <c r="S246" t="s">
        <v>33</v>
      </c>
      <c r="T246" t="str" cm="1">
        <f t="array" ref="T246:U246">_xlfn.TEXTSPLIT(S246,"/")</f>
        <v>theater</v>
      </c>
      <c r="U246" t="str">
        <v>plays</v>
      </c>
    </row>
    <row r="247" spans="1:21" ht="17" x14ac:dyDescent="0.2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3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6">
        <f t="shared" si="15"/>
        <v>41737.208333333336</v>
      </c>
      <c r="P247" s="37">
        <v>1</v>
      </c>
      <c r="Q247" t="b">
        <v>0</v>
      </c>
      <c r="R247" t="b">
        <v>0</v>
      </c>
      <c r="S247" t="s">
        <v>33</v>
      </c>
      <c r="T247" t="str" cm="1">
        <f t="array" ref="T247:U247">_xlfn.TEXTSPLIT(S247,"/")</f>
        <v>theater</v>
      </c>
      <c r="U247" t="str">
        <v>plays</v>
      </c>
    </row>
    <row r="248" spans="1:21" ht="17" x14ac:dyDescent="0.2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3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6">
        <f t="shared" si="15"/>
        <v>41495.208333333336</v>
      </c>
      <c r="P248" s="37">
        <v>4</v>
      </c>
      <c r="Q248" t="b">
        <v>0</v>
      </c>
      <c r="R248" t="b">
        <v>0</v>
      </c>
      <c r="S248" t="s">
        <v>28</v>
      </c>
      <c r="T248" t="str" cm="1">
        <f t="array" ref="T248:U248">_xlfn.TEXTSPLIT(S248,"/")</f>
        <v>technology</v>
      </c>
      <c r="U248" t="str">
        <v>web</v>
      </c>
    </row>
    <row r="249" spans="1:21" ht="17" x14ac:dyDescent="0.2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3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6">
        <f t="shared" si="15"/>
        <v>42741.25</v>
      </c>
      <c r="P249" s="37">
        <v>15</v>
      </c>
      <c r="Q249" t="b">
        <v>0</v>
      </c>
      <c r="R249" t="b">
        <v>1</v>
      </c>
      <c r="S249" t="s">
        <v>119</v>
      </c>
      <c r="T249" t="str" cm="1">
        <f t="array" ref="T249:U249">_xlfn.TEXTSPLIT(S249,"/")</f>
        <v>publishing</v>
      </c>
      <c r="U249" t="str">
        <v>fiction</v>
      </c>
    </row>
    <row r="250" spans="1:21" ht="17" x14ac:dyDescent="0.2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3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6">
        <f t="shared" si="15"/>
        <v>42009.25</v>
      </c>
      <c r="P250" s="37">
        <v>5</v>
      </c>
      <c r="Q250" t="b">
        <v>0</v>
      </c>
      <c r="R250" t="b">
        <v>0</v>
      </c>
      <c r="S250" t="s">
        <v>292</v>
      </c>
      <c r="T250" t="str" cm="1">
        <f t="array" ref="T250:U250">_xlfn.TEXTSPLIT(S250,"/")</f>
        <v>games</v>
      </c>
      <c r="U250" t="str">
        <v>mobile games</v>
      </c>
    </row>
    <row r="251" spans="1:21" ht="17" x14ac:dyDescent="0.2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3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6">
        <f t="shared" si="15"/>
        <v>42013.25</v>
      </c>
      <c r="P251" s="37">
        <v>7</v>
      </c>
      <c r="Q251" t="b">
        <v>0</v>
      </c>
      <c r="R251" t="b">
        <v>0</v>
      </c>
      <c r="S251" t="s">
        <v>206</v>
      </c>
      <c r="T251" t="str" cm="1">
        <f t="array" ref="T251:U251">_xlfn.TEXTSPLIT(S251,"/")</f>
        <v>publishing</v>
      </c>
      <c r="U251" t="str">
        <v>translations</v>
      </c>
    </row>
    <row r="252" spans="1:21" ht="17" x14ac:dyDescent="0.2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3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6">
        <f t="shared" si="15"/>
        <v>40238.25</v>
      </c>
      <c r="P252" s="37">
        <v>35</v>
      </c>
      <c r="Q252" t="b">
        <v>0</v>
      </c>
      <c r="R252" t="b">
        <v>0</v>
      </c>
      <c r="S252" t="s">
        <v>23</v>
      </c>
      <c r="T252" t="str" cm="1">
        <f t="array" ref="T252:U252">_xlfn.TEXTSPLIT(S252,"/")</f>
        <v>music</v>
      </c>
      <c r="U252" t="str">
        <v>rock</v>
      </c>
    </row>
    <row r="253" spans="1:21" ht="17" x14ac:dyDescent="0.2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3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6">
        <f t="shared" si="15"/>
        <v>41254.25</v>
      </c>
      <c r="P253" s="37">
        <v>2</v>
      </c>
      <c r="Q253" t="b">
        <v>0</v>
      </c>
      <c r="R253" t="b">
        <v>0</v>
      </c>
      <c r="S253" t="s">
        <v>33</v>
      </c>
      <c r="T253" t="str" cm="1">
        <f t="array" ref="T253:U253">_xlfn.TEXTSPLIT(S253,"/")</f>
        <v>theater</v>
      </c>
      <c r="U253" t="str">
        <v>plays</v>
      </c>
    </row>
    <row r="254" spans="1:21" ht="34" x14ac:dyDescent="0.2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3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6">
        <f t="shared" si="15"/>
        <v>41577.208333333336</v>
      </c>
      <c r="P254" s="37">
        <v>5</v>
      </c>
      <c r="Q254" t="b">
        <v>0</v>
      </c>
      <c r="R254" t="b">
        <v>0</v>
      </c>
      <c r="S254" t="s">
        <v>33</v>
      </c>
      <c r="T254" t="str" cm="1">
        <f t="array" ref="T254:U254">_xlfn.TEXTSPLIT(S254,"/")</f>
        <v>theater</v>
      </c>
      <c r="U254" t="str">
        <v>plays</v>
      </c>
    </row>
    <row r="255" spans="1:21" ht="17" x14ac:dyDescent="0.2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3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6">
        <f t="shared" si="15"/>
        <v>40653.208333333336</v>
      </c>
      <c r="P255" s="37">
        <v>12</v>
      </c>
      <c r="Q255" t="b">
        <v>0</v>
      </c>
      <c r="R255" t="b">
        <v>0</v>
      </c>
      <c r="S255" t="s">
        <v>53</v>
      </c>
      <c r="T255" t="str" cm="1">
        <f t="array" ref="T255:U255">_xlfn.TEXTSPLIT(S255,"/")</f>
        <v>film &amp; video</v>
      </c>
      <c r="U255" t="str">
        <v>drama</v>
      </c>
    </row>
    <row r="256" spans="1:21" ht="34" x14ac:dyDescent="0.2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3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6">
        <f t="shared" si="15"/>
        <v>42789.25</v>
      </c>
      <c r="P256" s="37">
        <v>2</v>
      </c>
      <c r="Q256" t="b">
        <v>0</v>
      </c>
      <c r="R256" t="b">
        <v>0</v>
      </c>
      <c r="S256" t="s">
        <v>68</v>
      </c>
      <c r="T256" t="str" cm="1">
        <f t="array" ref="T256:U256">_xlfn.TEXTSPLIT(S256,"/")</f>
        <v>publishing</v>
      </c>
      <c r="U256" t="str">
        <v>nonfiction</v>
      </c>
    </row>
    <row r="257" spans="1:21" ht="34" x14ac:dyDescent="0.2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3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6">
        <f t="shared" si="15"/>
        <v>40595.25</v>
      </c>
      <c r="P257" s="37">
        <v>5</v>
      </c>
      <c r="Q257" t="b">
        <v>0</v>
      </c>
      <c r="R257" t="b">
        <v>1</v>
      </c>
      <c r="S257" t="s">
        <v>23</v>
      </c>
      <c r="T257" t="str" cm="1">
        <f t="array" ref="T257:U257">_xlfn.TEXTSPLIT(S257,"/")</f>
        <v>music</v>
      </c>
      <c r="U257" t="str">
        <v>rock</v>
      </c>
    </row>
    <row r="258" spans="1:21" ht="17" x14ac:dyDescent="0.2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3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6">
        <f t="shared" si="15"/>
        <v>42430.25</v>
      </c>
      <c r="P258" s="37">
        <v>37</v>
      </c>
      <c r="Q258" t="b">
        <v>0</v>
      </c>
      <c r="R258" t="b">
        <v>0</v>
      </c>
      <c r="S258" t="s">
        <v>23</v>
      </c>
      <c r="T258" t="str" cm="1">
        <f t="array" ref="T258:U258">_xlfn.TEXTSPLIT(S258,"/")</f>
        <v>music</v>
      </c>
      <c r="U258" t="str">
        <v>rock</v>
      </c>
    </row>
    <row r="259" spans="1:21" ht="17" x14ac:dyDescent="0.2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s="4">
        <f t="shared" ref="F259:F322" si="16">(E259/D259)*100</f>
        <v>146</v>
      </c>
      <c r="G259" t="s">
        <v>20</v>
      </c>
      <c r="H259">
        <v>92</v>
      </c>
      <c r="I259" s="3">
        <f t="shared" ref="I259:I322" si="17">IFERROR(E259/H259,"0")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6">
        <f t="shared" ref="O259:O322" si="19">(((M259/60)/60)/24)+DATE(1970,1,1)</f>
        <v>41352.208333333336</v>
      </c>
      <c r="P259" s="37">
        <v>14</v>
      </c>
      <c r="Q259" t="b">
        <v>0</v>
      </c>
      <c r="R259" t="b">
        <v>0</v>
      </c>
      <c r="S259" t="s">
        <v>33</v>
      </c>
      <c r="T259" t="str" cm="1">
        <f t="array" ref="T259:U259">_xlfn.TEXTSPLIT(S259,"/")</f>
        <v>theater</v>
      </c>
      <c r="U259" t="str">
        <v>plays</v>
      </c>
    </row>
    <row r="260" spans="1:21" ht="17" x14ac:dyDescent="0.2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3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6">
        <f t="shared" si="19"/>
        <v>42732.25</v>
      </c>
      <c r="P260" s="37">
        <v>20</v>
      </c>
      <c r="Q260" t="b">
        <v>0</v>
      </c>
      <c r="R260" t="b">
        <v>1</v>
      </c>
      <c r="S260" t="s">
        <v>33</v>
      </c>
      <c r="T260" t="str" cm="1">
        <f t="array" ref="T260:U260">_xlfn.TEXTSPLIT(S260,"/")</f>
        <v>theater</v>
      </c>
      <c r="U260" t="str">
        <v>plays</v>
      </c>
    </row>
    <row r="261" spans="1:21" ht="34" x14ac:dyDescent="0.2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3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6">
        <f t="shared" si="19"/>
        <v>41270.25</v>
      </c>
      <c r="P261" s="37">
        <v>19</v>
      </c>
      <c r="Q261" t="b">
        <v>1</v>
      </c>
      <c r="R261" t="b">
        <v>0</v>
      </c>
      <c r="S261" t="s">
        <v>122</v>
      </c>
      <c r="T261" t="str" cm="1">
        <f t="array" ref="T261:U261">_xlfn.TEXTSPLIT(S261,"/")</f>
        <v>photography</v>
      </c>
      <c r="U261" t="str">
        <v>photography books</v>
      </c>
    </row>
    <row r="262" spans="1:21" ht="17" x14ac:dyDescent="0.2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3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6">
        <f t="shared" si="19"/>
        <v>41192.208333333336</v>
      </c>
      <c r="P262" s="37">
        <v>12</v>
      </c>
      <c r="Q262" t="b">
        <v>0</v>
      </c>
      <c r="R262" t="b">
        <v>0</v>
      </c>
      <c r="S262" t="s">
        <v>23</v>
      </c>
      <c r="T262" t="str" cm="1">
        <f t="array" ref="T262:U262">_xlfn.TEXTSPLIT(S262,"/")</f>
        <v>music</v>
      </c>
      <c r="U262" t="str">
        <v>rock</v>
      </c>
    </row>
    <row r="263" spans="1:21" ht="34" x14ac:dyDescent="0.2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3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6">
        <f t="shared" si="19"/>
        <v>40419.208333333336</v>
      </c>
      <c r="P263" s="37">
        <v>4</v>
      </c>
      <c r="Q263" t="b">
        <v>0</v>
      </c>
      <c r="R263" t="b">
        <v>1</v>
      </c>
      <c r="S263" t="s">
        <v>23</v>
      </c>
      <c r="T263" t="str" cm="1">
        <f t="array" ref="T263:U263">_xlfn.TEXTSPLIT(S263,"/")</f>
        <v>music</v>
      </c>
      <c r="U263" t="str">
        <v>rock</v>
      </c>
    </row>
    <row r="264" spans="1:21" ht="17" x14ac:dyDescent="0.2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3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6">
        <f t="shared" si="19"/>
        <v>40664.208333333336</v>
      </c>
      <c r="P264" s="37">
        <v>26</v>
      </c>
      <c r="Q264" t="b">
        <v>0</v>
      </c>
      <c r="R264" t="b">
        <v>1</v>
      </c>
      <c r="S264" t="s">
        <v>60</v>
      </c>
      <c r="T264" t="str" cm="1">
        <f t="array" ref="T264:U264">_xlfn.TEXTSPLIT(S264,"/")</f>
        <v>music</v>
      </c>
      <c r="U264" t="str">
        <v>indie rock</v>
      </c>
    </row>
    <row r="265" spans="1:21" ht="17" x14ac:dyDescent="0.2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3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6">
        <f t="shared" si="19"/>
        <v>40187.25</v>
      </c>
      <c r="P265" s="37">
        <v>0</v>
      </c>
      <c r="Q265" t="b">
        <v>0</v>
      </c>
      <c r="R265" t="b">
        <v>0</v>
      </c>
      <c r="S265" t="s">
        <v>122</v>
      </c>
      <c r="T265" t="str" cm="1">
        <f t="array" ref="T265:U265">_xlfn.TEXTSPLIT(S265,"/")</f>
        <v>photography</v>
      </c>
      <c r="U265" t="str">
        <v>photography books</v>
      </c>
    </row>
    <row r="266" spans="1:21" ht="17" x14ac:dyDescent="0.2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3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6">
        <f t="shared" si="19"/>
        <v>41333.25</v>
      </c>
      <c r="P266" s="37">
        <v>16</v>
      </c>
      <c r="Q266" t="b">
        <v>0</v>
      </c>
      <c r="R266" t="b">
        <v>0</v>
      </c>
      <c r="S266" t="s">
        <v>33</v>
      </c>
      <c r="T266" t="str" cm="1">
        <f t="array" ref="T266:U266">_xlfn.TEXTSPLIT(S266,"/")</f>
        <v>theater</v>
      </c>
      <c r="U266" t="str">
        <v>plays</v>
      </c>
    </row>
    <row r="267" spans="1:21" ht="17" x14ac:dyDescent="0.2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3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6">
        <f t="shared" si="19"/>
        <v>42416.25</v>
      </c>
      <c r="P267" s="37">
        <v>44</v>
      </c>
      <c r="Q267" t="b">
        <v>0</v>
      </c>
      <c r="R267" t="b">
        <v>0</v>
      </c>
      <c r="S267" t="s">
        <v>33</v>
      </c>
      <c r="T267" t="str" cm="1">
        <f t="array" ref="T267:U267">_xlfn.TEXTSPLIT(S267,"/")</f>
        <v>theater</v>
      </c>
      <c r="U267" t="str">
        <v>plays</v>
      </c>
    </row>
    <row r="268" spans="1:21" ht="17" x14ac:dyDescent="0.2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3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6">
        <f t="shared" si="19"/>
        <v>41983.25</v>
      </c>
      <c r="P268" s="37">
        <v>33</v>
      </c>
      <c r="Q268" t="b">
        <v>0</v>
      </c>
      <c r="R268" t="b">
        <v>1</v>
      </c>
      <c r="S268" t="s">
        <v>159</v>
      </c>
      <c r="T268" t="str" cm="1">
        <f t="array" ref="T268:U268">_xlfn.TEXTSPLIT(S268,"/")</f>
        <v>music</v>
      </c>
      <c r="U268" t="str">
        <v>jazz</v>
      </c>
    </row>
    <row r="269" spans="1:21" ht="17" x14ac:dyDescent="0.2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3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6">
        <f t="shared" si="19"/>
        <v>41222.25</v>
      </c>
      <c r="P269" s="37">
        <v>16</v>
      </c>
      <c r="Q269" t="b">
        <v>0</v>
      </c>
      <c r="R269" t="b">
        <v>0</v>
      </c>
      <c r="S269" t="s">
        <v>33</v>
      </c>
      <c r="T269" t="str" cm="1">
        <f t="array" ref="T269:U269">_xlfn.TEXTSPLIT(S269,"/")</f>
        <v>theater</v>
      </c>
      <c r="U269" t="str">
        <v>plays</v>
      </c>
    </row>
    <row r="270" spans="1:21" ht="17" x14ac:dyDescent="0.2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3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6">
        <f t="shared" si="19"/>
        <v>41232.25</v>
      </c>
      <c r="P270" s="37">
        <v>46</v>
      </c>
      <c r="Q270" t="b">
        <v>0</v>
      </c>
      <c r="R270" t="b">
        <v>0</v>
      </c>
      <c r="S270" t="s">
        <v>42</v>
      </c>
      <c r="T270" t="str" cm="1">
        <f t="array" ref="T270:U270">_xlfn.TEXTSPLIT(S270,"/")</f>
        <v>film &amp; video</v>
      </c>
      <c r="U270" t="str">
        <v>documentary</v>
      </c>
    </row>
    <row r="271" spans="1:21" ht="17" x14ac:dyDescent="0.2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3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6">
        <f t="shared" si="19"/>
        <v>43517.25</v>
      </c>
      <c r="P271" s="37">
        <v>21</v>
      </c>
      <c r="Q271" t="b">
        <v>0</v>
      </c>
      <c r="R271" t="b">
        <v>0</v>
      </c>
      <c r="S271" t="s">
        <v>269</v>
      </c>
      <c r="T271" t="str" cm="1">
        <f t="array" ref="T271:U271">_xlfn.TEXTSPLIT(S271,"/")</f>
        <v>film &amp; video</v>
      </c>
      <c r="U271" t="str">
        <v>television</v>
      </c>
    </row>
    <row r="272" spans="1:21" ht="17" x14ac:dyDescent="0.2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3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6">
        <f t="shared" si="19"/>
        <v>40516.25</v>
      </c>
      <c r="P272" s="37">
        <v>2</v>
      </c>
      <c r="Q272" t="b">
        <v>0</v>
      </c>
      <c r="R272" t="b">
        <v>0</v>
      </c>
      <c r="S272" t="s">
        <v>89</v>
      </c>
      <c r="T272" t="str" cm="1">
        <f t="array" ref="T272:U272">_xlfn.TEXTSPLIT(S272,"/")</f>
        <v>games</v>
      </c>
      <c r="U272" t="str">
        <v>video games</v>
      </c>
    </row>
    <row r="273" spans="1:21" ht="34" x14ac:dyDescent="0.2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3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6">
        <f t="shared" si="19"/>
        <v>42376.25</v>
      </c>
      <c r="P273" s="37">
        <v>31</v>
      </c>
      <c r="Q273" t="b">
        <v>0</v>
      </c>
      <c r="R273" t="b">
        <v>0</v>
      </c>
      <c r="S273" t="s">
        <v>122</v>
      </c>
      <c r="T273" t="str" cm="1">
        <f t="array" ref="T273:U273">_xlfn.TEXTSPLIT(S273,"/")</f>
        <v>photography</v>
      </c>
      <c r="U273" t="str">
        <v>photography books</v>
      </c>
    </row>
    <row r="274" spans="1:21" ht="17" x14ac:dyDescent="0.2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3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6">
        <f t="shared" si="19"/>
        <v>43681.208333333328</v>
      </c>
      <c r="P274" s="37">
        <v>25</v>
      </c>
      <c r="Q274" t="b">
        <v>0</v>
      </c>
      <c r="R274" t="b">
        <v>1</v>
      </c>
      <c r="S274" t="s">
        <v>33</v>
      </c>
      <c r="T274" t="str" cm="1">
        <f t="array" ref="T274:U274">_xlfn.TEXTSPLIT(S274,"/")</f>
        <v>theater</v>
      </c>
      <c r="U274" t="str">
        <v>plays</v>
      </c>
    </row>
    <row r="275" spans="1:21" ht="17" x14ac:dyDescent="0.2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3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6">
        <f t="shared" si="19"/>
        <v>42998.208333333328</v>
      </c>
      <c r="P275" s="37">
        <v>3</v>
      </c>
      <c r="Q275" t="b">
        <v>0</v>
      </c>
      <c r="R275" t="b">
        <v>0</v>
      </c>
      <c r="S275" t="s">
        <v>33</v>
      </c>
      <c r="T275" t="str" cm="1">
        <f t="array" ref="T275:U275">_xlfn.TEXTSPLIT(S275,"/")</f>
        <v>theater</v>
      </c>
      <c r="U275" t="str">
        <v>plays</v>
      </c>
    </row>
    <row r="276" spans="1:21" ht="34" x14ac:dyDescent="0.2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3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6">
        <f t="shared" si="19"/>
        <v>43050.25</v>
      </c>
      <c r="P276" s="37">
        <v>5</v>
      </c>
      <c r="Q276" t="b">
        <v>0</v>
      </c>
      <c r="R276" t="b">
        <v>0</v>
      </c>
      <c r="S276" t="s">
        <v>33</v>
      </c>
      <c r="T276" t="str" cm="1">
        <f t="array" ref="T276:U276">_xlfn.TEXTSPLIT(S276,"/")</f>
        <v>theater</v>
      </c>
      <c r="U276" t="str">
        <v>plays</v>
      </c>
    </row>
    <row r="277" spans="1:21" ht="34" x14ac:dyDescent="0.2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3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6">
        <f t="shared" si="19"/>
        <v>43569.208333333328</v>
      </c>
      <c r="P277" s="37">
        <v>8</v>
      </c>
      <c r="Q277" t="b">
        <v>0</v>
      </c>
      <c r="R277" t="b">
        <v>0</v>
      </c>
      <c r="S277" t="s">
        <v>206</v>
      </c>
      <c r="T277" t="str" cm="1">
        <f t="array" ref="T277:U277">_xlfn.TEXTSPLIT(S277,"/")</f>
        <v>publishing</v>
      </c>
      <c r="U277" t="str">
        <v>translations</v>
      </c>
    </row>
    <row r="278" spans="1:21" ht="17" x14ac:dyDescent="0.2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3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6">
        <f t="shared" si="19"/>
        <v>41023.208333333336</v>
      </c>
      <c r="P278" s="37">
        <v>5</v>
      </c>
      <c r="Q278" t="b">
        <v>0</v>
      </c>
      <c r="R278" t="b">
        <v>1</v>
      </c>
      <c r="S278" t="s">
        <v>89</v>
      </c>
      <c r="T278" t="str" cm="1">
        <f t="array" ref="T278:U278">_xlfn.TEXTSPLIT(S278,"/")</f>
        <v>games</v>
      </c>
      <c r="U278" t="str">
        <v>video games</v>
      </c>
    </row>
    <row r="279" spans="1:21" ht="34" x14ac:dyDescent="0.2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3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6">
        <f t="shared" si="19"/>
        <v>40380.208333333336</v>
      </c>
      <c r="P279" s="37">
        <v>2</v>
      </c>
      <c r="Q279" t="b">
        <v>0</v>
      </c>
      <c r="R279" t="b">
        <v>0</v>
      </c>
      <c r="S279" t="s">
        <v>33</v>
      </c>
      <c r="T279" t="str" cm="1">
        <f t="array" ref="T279:U279">_xlfn.TEXTSPLIT(S279,"/")</f>
        <v>theater</v>
      </c>
      <c r="U279" t="str">
        <v>plays</v>
      </c>
    </row>
    <row r="280" spans="1:21" ht="17" x14ac:dyDescent="0.2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3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6">
        <f t="shared" si="19"/>
        <v>41264.25</v>
      </c>
      <c r="P280" s="37">
        <v>25</v>
      </c>
      <c r="Q280" t="b">
        <v>0</v>
      </c>
      <c r="R280" t="b">
        <v>0</v>
      </c>
      <c r="S280" t="s">
        <v>28</v>
      </c>
      <c r="T280" t="str" cm="1">
        <f t="array" ref="T280:U280">_xlfn.TEXTSPLIT(S280,"/")</f>
        <v>technology</v>
      </c>
      <c r="U280" t="str">
        <v>web</v>
      </c>
    </row>
    <row r="281" spans="1:21" ht="17" x14ac:dyDescent="0.2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3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6">
        <f t="shared" si="19"/>
        <v>43349.208333333328</v>
      </c>
      <c r="P281" s="37">
        <v>3</v>
      </c>
      <c r="Q281" t="b">
        <v>0</v>
      </c>
      <c r="R281" t="b">
        <v>0</v>
      </c>
      <c r="S281" t="s">
        <v>33</v>
      </c>
      <c r="T281" t="str" cm="1">
        <f t="array" ref="T281:U281">_xlfn.TEXTSPLIT(S281,"/")</f>
        <v>theater</v>
      </c>
      <c r="U281" t="str">
        <v>plays</v>
      </c>
    </row>
    <row r="282" spans="1:21" ht="34" x14ac:dyDescent="0.2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3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6">
        <f t="shared" si="19"/>
        <v>43066.25</v>
      </c>
      <c r="P282" s="37">
        <v>6</v>
      </c>
      <c r="Q282" t="b">
        <v>0</v>
      </c>
      <c r="R282" t="b">
        <v>0</v>
      </c>
      <c r="S282" t="s">
        <v>71</v>
      </c>
      <c r="T282" t="str" cm="1">
        <f t="array" ref="T282:U282">_xlfn.TEXTSPLIT(S282,"/")</f>
        <v>film &amp; video</v>
      </c>
      <c r="U282" t="str">
        <v>animation</v>
      </c>
    </row>
    <row r="283" spans="1:21" ht="17" x14ac:dyDescent="0.2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3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6">
        <f t="shared" si="19"/>
        <v>41000.208333333336</v>
      </c>
      <c r="P283" s="37">
        <v>21</v>
      </c>
      <c r="Q283" t="b">
        <v>0</v>
      </c>
      <c r="R283" t="b">
        <v>1</v>
      </c>
      <c r="S283" t="s">
        <v>33</v>
      </c>
      <c r="T283" t="str" cm="1">
        <f t="array" ref="T283:U283">_xlfn.TEXTSPLIT(S283,"/")</f>
        <v>theater</v>
      </c>
      <c r="U283" t="str">
        <v>plays</v>
      </c>
    </row>
    <row r="284" spans="1:21" ht="17" x14ac:dyDescent="0.2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3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6">
        <f t="shared" si="19"/>
        <v>42707.25</v>
      </c>
      <c r="P284" s="37">
        <v>6</v>
      </c>
      <c r="Q284" t="b">
        <v>0</v>
      </c>
      <c r="R284" t="b">
        <v>1</v>
      </c>
      <c r="S284" t="s">
        <v>269</v>
      </c>
      <c r="T284" t="str" cm="1">
        <f t="array" ref="T284:U284">_xlfn.TEXTSPLIT(S284,"/")</f>
        <v>film &amp; video</v>
      </c>
      <c r="U284" t="str">
        <v>television</v>
      </c>
    </row>
    <row r="285" spans="1:21" ht="34" x14ac:dyDescent="0.2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3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6">
        <f t="shared" si="19"/>
        <v>42525.208333333328</v>
      </c>
      <c r="P285" s="37">
        <v>5</v>
      </c>
      <c r="Q285" t="b">
        <v>0</v>
      </c>
      <c r="R285" t="b">
        <v>0</v>
      </c>
      <c r="S285" t="s">
        <v>23</v>
      </c>
      <c r="T285" t="str" cm="1">
        <f t="array" ref="T285:U285">_xlfn.TEXTSPLIT(S285,"/")</f>
        <v>music</v>
      </c>
      <c r="U285" t="str">
        <v>rock</v>
      </c>
    </row>
    <row r="286" spans="1:21" ht="17" x14ac:dyDescent="0.2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3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6">
        <f t="shared" si="19"/>
        <v>41035.208333333336</v>
      </c>
      <c r="P286" s="37">
        <v>5</v>
      </c>
      <c r="Q286" t="b">
        <v>0</v>
      </c>
      <c r="R286" t="b">
        <v>0</v>
      </c>
      <c r="S286" t="s">
        <v>28</v>
      </c>
      <c r="T286" t="str" cm="1">
        <f t="array" ref="T286:U286">_xlfn.TEXTSPLIT(S286,"/")</f>
        <v>technology</v>
      </c>
      <c r="U286" t="str">
        <v>web</v>
      </c>
    </row>
    <row r="287" spans="1:21" ht="17" x14ac:dyDescent="0.2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3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6">
        <f t="shared" si="19"/>
        <v>42661.208333333328</v>
      </c>
      <c r="P287" s="37">
        <v>38</v>
      </c>
      <c r="Q287" t="b">
        <v>0</v>
      </c>
      <c r="R287" t="b">
        <v>0</v>
      </c>
      <c r="S287" t="s">
        <v>33</v>
      </c>
      <c r="T287" t="str" cm="1">
        <f t="array" ref="T287:U287">_xlfn.TEXTSPLIT(S287,"/")</f>
        <v>theater</v>
      </c>
      <c r="U287" t="str">
        <v>plays</v>
      </c>
    </row>
    <row r="288" spans="1:21" ht="17" x14ac:dyDescent="0.2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3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6">
        <f t="shared" si="19"/>
        <v>42704.25</v>
      </c>
      <c r="P288" s="37">
        <v>7</v>
      </c>
      <c r="Q288" t="b">
        <v>0</v>
      </c>
      <c r="R288" t="b">
        <v>0</v>
      </c>
      <c r="S288" t="s">
        <v>33</v>
      </c>
      <c r="T288" t="str" cm="1">
        <f t="array" ref="T288:U288">_xlfn.TEXTSPLIT(S288,"/")</f>
        <v>theater</v>
      </c>
      <c r="U288" t="str">
        <v>plays</v>
      </c>
    </row>
    <row r="289" spans="1:21" ht="17" x14ac:dyDescent="0.2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3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6">
        <f t="shared" si="19"/>
        <v>42122.208333333328</v>
      </c>
      <c r="P289" s="37">
        <v>0</v>
      </c>
      <c r="Q289" t="b">
        <v>0</v>
      </c>
      <c r="R289" t="b">
        <v>0</v>
      </c>
      <c r="S289" t="s">
        <v>50</v>
      </c>
      <c r="T289" t="str" cm="1">
        <f t="array" ref="T289:U289">_xlfn.TEXTSPLIT(S289,"/")</f>
        <v>music</v>
      </c>
      <c r="U289" t="str">
        <v>electric music</v>
      </c>
    </row>
    <row r="290" spans="1:21" ht="17" x14ac:dyDescent="0.2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3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6">
        <f t="shared" si="19"/>
        <v>40983.208333333336</v>
      </c>
      <c r="P290" s="37">
        <v>1</v>
      </c>
      <c r="Q290" t="b">
        <v>0</v>
      </c>
      <c r="R290" t="b">
        <v>1</v>
      </c>
      <c r="S290" t="s">
        <v>148</v>
      </c>
      <c r="T290" t="str" cm="1">
        <f t="array" ref="T290:U290">_xlfn.TEXTSPLIT(S290,"/")</f>
        <v>music</v>
      </c>
      <c r="U290" t="str">
        <v>metal</v>
      </c>
    </row>
    <row r="291" spans="1:21" ht="17" x14ac:dyDescent="0.2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3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6">
        <f t="shared" si="19"/>
        <v>42222.208333333328</v>
      </c>
      <c r="P291" s="37">
        <v>3</v>
      </c>
      <c r="Q291" t="b">
        <v>0</v>
      </c>
      <c r="R291" t="b">
        <v>0</v>
      </c>
      <c r="S291" t="s">
        <v>33</v>
      </c>
      <c r="T291" t="str" cm="1">
        <f t="array" ref="T291:U291">_xlfn.TEXTSPLIT(S291,"/")</f>
        <v>theater</v>
      </c>
      <c r="U291" t="str">
        <v>plays</v>
      </c>
    </row>
    <row r="292" spans="1:21" ht="17" x14ac:dyDescent="0.2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3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6">
        <f t="shared" si="19"/>
        <v>41436.208333333336</v>
      </c>
      <c r="P292" s="37">
        <v>32</v>
      </c>
      <c r="Q292" t="b">
        <v>0</v>
      </c>
      <c r="R292" t="b">
        <v>1</v>
      </c>
      <c r="S292" t="s">
        <v>42</v>
      </c>
      <c r="T292" t="str" cm="1">
        <f t="array" ref="T292:U292">_xlfn.TEXTSPLIT(S292,"/")</f>
        <v>film &amp; video</v>
      </c>
      <c r="U292" t="str">
        <v>documentary</v>
      </c>
    </row>
    <row r="293" spans="1:21" ht="17" x14ac:dyDescent="0.2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3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6">
        <f t="shared" si="19"/>
        <v>40835.208333333336</v>
      </c>
      <c r="P293" s="37">
        <v>4</v>
      </c>
      <c r="Q293" t="b">
        <v>1</v>
      </c>
      <c r="R293" t="b">
        <v>0</v>
      </c>
      <c r="S293" t="s">
        <v>28</v>
      </c>
      <c r="T293" t="str" cm="1">
        <f t="array" ref="T293:U293">_xlfn.TEXTSPLIT(S293,"/")</f>
        <v>technology</v>
      </c>
      <c r="U293" t="str">
        <v>web</v>
      </c>
    </row>
    <row r="294" spans="1:21" ht="17" x14ac:dyDescent="0.2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3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6">
        <f t="shared" si="19"/>
        <v>41002.208333333336</v>
      </c>
      <c r="P294" s="37">
        <v>18</v>
      </c>
      <c r="Q294" t="b">
        <v>0</v>
      </c>
      <c r="R294" t="b">
        <v>0</v>
      </c>
      <c r="S294" t="s">
        <v>17</v>
      </c>
      <c r="T294" t="str" cm="1">
        <f t="array" ref="T294:U294">_xlfn.TEXTSPLIT(S294,"/")</f>
        <v>food</v>
      </c>
      <c r="U294" t="str">
        <v>food trucks</v>
      </c>
    </row>
    <row r="295" spans="1:21" ht="17" x14ac:dyDescent="0.2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3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6">
        <f t="shared" si="19"/>
        <v>40465.208333333336</v>
      </c>
      <c r="P295" s="37">
        <v>9</v>
      </c>
      <c r="Q295" t="b">
        <v>0</v>
      </c>
      <c r="R295" t="b">
        <v>0</v>
      </c>
      <c r="S295" t="s">
        <v>33</v>
      </c>
      <c r="T295" t="str" cm="1">
        <f t="array" ref="T295:U295">_xlfn.TEXTSPLIT(S295,"/")</f>
        <v>theater</v>
      </c>
      <c r="U295" t="str">
        <v>plays</v>
      </c>
    </row>
    <row r="296" spans="1:21" ht="17" x14ac:dyDescent="0.2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3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6">
        <f t="shared" si="19"/>
        <v>43411.25</v>
      </c>
      <c r="P296" s="37">
        <v>12</v>
      </c>
      <c r="Q296" t="b">
        <v>0</v>
      </c>
      <c r="R296" t="b">
        <v>0</v>
      </c>
      <c r="S296" t="s">
        <v>33</v>
      </c>
      <c r="T296" t="str" cm="1">
        <f t="array" ref="T296:U296">_xlfn.TEXTSPLIT(S296,"/")</f>
        <v>theater</v>
      </c>
      <c r="U296" t="str">
        <v>plays</v>
      </c>
    </row>
    <row r="297" spans="1:21" ht="34" x14ac:dyDescent="0.2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3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6">
        <f t="shared" si="19"/>
        <v>41587.25</v>
      </c>
      <c r="P297" s="37">
        <v>25</v>
      </c>
      <c r="Q297" t="b">
        <v>0</v>
      </c>
      <c r="R297" t="b">
        <v>0</v>
      </c>
      <c r="S297" t="s">
        <v>33</v>
      </c>
      <c r="T297" t="str" cm="1">
        <f t="array" ref="T297:U297">_xlfn.TEXTSPLIT(S297,"/")</f>
        <v>theater</v>
      </c>
      <c r="U297" t="str">
        <v>plays</v>
      </c>
    </row>
    <row r="298" spans="1:21" ht="34" x14ac:dyDescent="0.2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3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6">
        <f t="shared" si="19"/>
        <v>43515.25</v>
      </c>
      <c r="P298" s="37">
        <v>22</v>
      </c>
      <c r="Q298" t="b">
        <v>0</v>
      </c>
      <c r="R298" t="b">
        <v>0</v>
      </c>
      <c r="S298" t="s">
        <v>33</v>
      </c>
      <c r="T298" t="str" cm="1">
        <f t="array" ref="T298:U298">_xlfn.TEXTSPLIT(S298,"/")</f>
        <v>theater</v>
      </c>
      <c r="U298" t="str">
        <v>plays</v>
      </c>
    </row>
    <row r="299" spans="1:21" ht="17" x14ac:dyDescent="0.2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3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6">
        <f t="shared" si="19"/>
        <v>41662.25</v>
      </c>
      <c r="P299" s="37">
        <v>9</v>
      </c>
      <c r="Q299" t="b">
        <v>0</v>
      </c>
      <c r="R299" t="b">
        <v>1</v>
      </c>
      <c r="S299" t="s">
        <v>33</v>
      </c>
      <c r="T299" t="str" cm="1">
        <f t="array" ref="T299:U299">_xlfn.TEXTSPLIT(S299,"/")</f>
        <v>theater</v>
      </c>
      <c r="U299" t="str">
        <v>plays</v>
      </c>
    </row>
    <row r="300" spans="1:21" ht="17" x14ac:dyDescent="0.2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3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6">
        <f t="shared" si="19"/>
        <v>42444.208333333328</v>
      </c>
      <c r="P300" s="37">
        <v>18</v>
      </c>
      <c r="Q300" t="b">
        <v>0</v>
      </c>
      <c r="R300" t="b">
        <v>1</v>
      </c>
      <c r="S300" t="s">
        <v>23</v>
      </c>
      <c r="T300" t="str" cm="1">
        <f t="array" ref="T300:U300">_xlfn.TEXTSPLIT(S300,"/")</f>
        <v>music</v>
      </c>
      <c r="U300" t="str">
        <v>rock</v>
      </c>
    </row>
    <row r="301" spans="1:21" ht="34" x14ac:dyDescent="0.2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3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6">
        <f t="shared" si="19"/>
        <v>42488.208333333328</v>
      </c>
      <c r="P301" s="37">
        <v>56</v>
      </c>
      <c r="Q301" t="b">
        <v>0</v>
      </c>
      <c r="R301" t="b">
        <v>0</v>
      </c>
      <c r="S301" t="s">
        <v>17</v>
      </c>
      <c r="T301" t="str" cm="1">
        <f t="array" ref="T301:U301">_xlfn.TEXTSPLIT(S301,"/")</f>
        <v>food</v>
      </c>
      <c r="U301" t="str">
        <v>food trucks</v>
      </c>
    </row>
    <row r="302" spans="1:21" ht="17" x14ac:dyDescent="0.2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3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6">
        <f t="shared" si="19"/>
        <v>42978.208333333328</v>
      </c>
      <c r="P302" s="37">
        <v>1</v>
      </c>
      <c r="Q302" t="b">
        <v>0</v>
      </c>
      <c r="R302" t="b">
        <v>1</v>
      </c>
      <c r="S302" t="s">
        <v>68</v>
      </c>
      <c r="T302" t="str" cm="1">
        <f t="array" ref="T302:U302">_xlfn.TEXTSPLIT(S302,"/")</f>
        <v>publishing</v>
      </c>
      <c r="U302" t="str">
        <v>nonfiction</v>
      </c>
    </row>
    <row r="303" spans="1:21" ht="34" x14ac:dyDescent="0.2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3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6">
        <f t="shared" si="19"/>
        <v>42078.208333333328</v>
      </c>
      <c r="P303" s="37">
        <v>17</v>
      </c>
      <c r="Q303" t="b">
        <v>0</v>
      </c>
      <c r="R303" t="b">
        <v>0</v>
      </c>
      <c r="S303" t="s">
        <v>42</v>
      </c>
      <c r="T303" t="str" cm="1">
        <f t="array" ref="T303:U303">_xlfn.TEXTSPLIT(S303,"/")</f>
        <v>film &amp; video</v>
      </c>
      <c r="U303" t="str">
        <v>documentary</v>
      </c>
    </row>
    <row r="304" spans="1:21" ht="17" x14ac:dyDescent="0.2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3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6">
        <f t="shared" si="19"/>
        <v>43359.208333333328</v>
      </c>
      <c r="P304" s="37">
        <v>14</v>
      </c>
      <c r="Q304" t="b">
        <v>0</v>
      </c>
      <c r="R304" t="b">
        <v>0</v>
      </c>
      <c r="S304" t="s">
        <v>33</v>
      </c>
      <c r="T304" t="str" cm="1">
        <f t="array" ref="T304:U304">_xlfn.TEXTSPLIT(S304,"/")</f>
        <v>theater</v>
      </c>
      <c r="U304" t="str">
        <v>plays</v>
      </c>
    </row>
    <row r="305" spans="1:21" ht="17" x14ac:dyDescent="0.2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3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6">
        <f t="shared" si="19"/>
        <v>42381.25</v>
      </c>
      <c r="P305" s="37">
        <v>5</v>
      </c>
      <c r="Q305" t="b">
        <v>0</v>
      </c>
      <c r="R305" t="b">
        <v>0</v>
      </c>
      <c r="S305" t="s">
        <v>60</v>
      </c>
      <c r="T305" t="str" cm="1">
        <f t="array" ref="T305:U305">_xlfn.TEXTSPLIT(S305,"/")</f>
        <v>music</v>
      </c>
      <c r="U305" t="str">
        <v>indie rock</v>
      </c>
    </row>
    <row r="306" spans="1:21" ht="17" x14ac:dyDescent="0.2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3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6">
        <f t="shared" si="19"/>
        <v>42630.208333333328</v>
      </c>
      <c r="P306" s="37">
        <v>41</v>
      </c>
      <c r="Q306" t="b">
        <v>0</v>
      </c>
      <c r="R306" t="b">
        <v>0</v>
      </c>
      <c r="S306" t="s">
        <v>42</v>
      </c>
      <c r="T306" t="str" cm="1">
        <f t="array" ref="T306:U306">_xlfn.TEXTSPLIT(S306,"/")</f>
        <v>film &amp; video</v>
      </c>
      <c r="U306" t="str">
        <v>documentary</v>
      </c>
    </row>
    <row r="307" spans="1:21" ht="17" x14ac:dyDescent="0.2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3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6">
        <f t="shared" si="19"/>
        <v>42489.208333333328</v>
      </c>
      <c r="P307" s="37">
        <v>41</v>
      </c>
      <c r="Q307" t="b">
        <v>0</v>
      </c>
      <c r="R307" t="b">
        <v>0</v>
      </c>
      <c r="S307" t="s">
        <v>33</v>
      </c>
      <c r="T307" t="str" cm="1">
        <f t="array" ref="T307:U307">_xlfn.TEXTSPLIT(S307,"/")</f>
        <v>theater</v>
      </c>
      <c r="U307" t="str">
        <v>plays</v>
      </c>
    </row>
    <row r="308" spans="1:21" ht="34" x14ac:dyDescent="0.2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3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6">
        <f t="shared" si="19"/>
        <v>42933.208333333328</v>
      </c>
      <c r="P308" s="37">
        <v>3</v>
      </c>
      <c r="Q308" t="b">
        <v>0</v>
      </c>
      <c r="R308" t="b">
        <v>1</v>
      </c>
      <c r="S308" t="s">
        <v>33</v>
      </c>
      <c r="T308" t="str" cm="1">
        <f t="array" ref="T308:U308">_xlfn.TEXTSPLIT(S308,"/")</f>
        <v>theater</v>
      </c>
      <c r="U308" t="str">
        <v>plays</v>
      </c>
    </row>
    <row r="309" spans="1:21" ht="17" x14ac:dyDescent="0.2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3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6">
        <f t="shared" si="19"/>
        <v>41086.208333333336</v>
      </c>
      <c r="P309" s="37">
        <v>20</v>
      </c>
      <c r="Q309" t="b">
        <v>0</v>
      </c>
      <c r="R309" t="b">
        <v>1</v>
      </c>
      <c r="S309" t="s">
        <v>119</v>
      </c>
      <c r="T309" t="str" cm="1">
        <f t="array" ref="T309:U309">_xlfn.TEXTSPLIT(S309,"/")</f>
        <v>publishing</v>
      </c>
      <c r="U309" t="str">
        <v>fiction</v>
      </c>
    </row>
    <row r="310" spans="1:21" ht="17" x14ac:dyDescent="0.2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3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6">
        <f t="shared" si="19"/>
        <v>40652.208333333336</v>
      </c>
      <c r="P310" s="37">
        <v>1</v>
      </c>
      <c r="Q310" t="b">
        <v>0</v>
      </c>
      <c r="R310" t="b">
        <v>0</v>
      </c>
      <c r="S310" t="s">
        <v>33</v>
      </c>
      <c r="T310" t="str" cm="1">
        <f t="array" ref="T310:U310">_xlfn.TEXTSPLIT(S310,"/")</f>
        <v>theater</v>
      </c>
      <c r="U310" t="str">
        <v>plays</v>
      </c>
    </row>
    <row r="311" spans="1:21" ht="17" x14ac:dyDescent="0.2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3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6">
        <f t="shared" si="19"/>
        <v>40827.208333333336</v>
      </c>
      <c r="P311" s="37">
        <v>20</v>
      </c>
      <c r="Q311" t="b">
        <v>0</v>
      </c>
      <c r="R311" t="b">
        <v>1</v>
      </c>
      <c r="S311" t="s">
        <v>60</v>
      </c>
      <c r="T311" t="str" cm="1">
        <f t="array" ref="T311:U311">_xlfn.TEXTSPLIT(S311,"/")</f>
        <v>music</v>
      </c>
      <c r="U311" t="str">
        <v>indie rock</v>
      </c>
    </row>
    <row r="312" spans="1:21" ht="17" x14ac:dyDescent="0.2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3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6">
        <f t="shared" si="19"/>
        <v>40293.208333333336</v>
      </c>
      <c r="P312" s="37">
        <v>16</v>
      </c>
      <c r="Q312" t="b">
        <v>0</v>
      </c>
      <c r="R312" t="b">
        <v>0</v>
      </c>
      <c r="S312" t="s">
        <v>89</v>
      </c>
      <c r="T312" t="str" cm="1">
        <f t="array" ref="T312:U312">_xlfn.TEXTSPLIT(S312,"/")</f>
        <v>games</v>
      </c>
      <c r="U312" t="str">
        <v>video games</v>
      </c>
    </row>
    <row r="313" spans="1:21" ht="17" x14ac:dyDescent="0.2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3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6">
        <f t="shared" si="19"/>
        <v>40602.25</v>
      </c>
      <c r="P313" s="37">
        <v>12</v>
      </c>
      <c r="Q313" t="b">
        <v>0</v>
      </c>
      <c r="R313" t="b">
        <v>0</v>
      </c>
      <c r="S313" t="s">
        <v>33</v>
      </c>
      <c r="T313" t="str" cm="1">
        <f t="array" ref="T313:U313">_xlfn.TEXTSPLIT(S313,"/")</f>
        <v>theater</v>
      </c>
      <c r="U313" t="str">
        <v>plays</v>
      </c>
    </row>
    <row r="314" spans="1:21" ht="17" x14ac:dyDescent="0.2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3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6">
        <f t="shared" si="19"/>
        <v>41579.208333333336</v>
      </c>
      <c r="P314" s="37">
        <v>7</v>
      </c>
      <c r="Q314" t="b">
        <v>0</v>
      </c>
      <c r="R314" t="b">
        <v>0</v>
      </c>
      <c r="S314" t="s">
        <v>33</v>
      </c>
      <c r="T314" t="str" cm="1">
        <f t="array" ref="T314:U314">_xlfn.TEXTSPLIT(S314,"/")</f>
        <v>theater</v>
      </c>
      <c r="U314" t="str">
        <v>plays</v>
      </c>
    </row>
    <row r="315" spans="1:21" ht="17" x14ac:dyDescent="0.2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3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6">
        <f t="shared" si="19"/>
        <v>40968.25</v>
      </c>
      <c r="P315" s="37">
        <v>2</v>
      </c>
      <c r="Q315" t="b">
        <v>0</v>
      </c>
      <c r="R315" t="b">
        <v>0</v>
      </c>
      <c r="S315" t="s">
        <v>23</v>
      </c>
      <c r="T315" t="str" cm="1">
        <f t="array" ref="T315:U315">_xlfn.TEXTSPLIT(S315,"/")</f>
        <v>music</v>
      </c>
      <c r="U315" t="str">
        <v>rock</v>
      </c>
    </row>
    <row r="316" spans="1:21" ht="17" x14ac:dyDescent="0.2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3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6">
        <f t="shared" si="19"/>
        <v>43541.208333333328</v>
      </c>
      <c r="P316" s="37">
        <v>5</v>
      </c>
      <c r="Q316" t="b">
        <v>0</v>
      </c>
      <c r="R316" t="b">
        <v>1</v>
      </c>
      <c r="S316" t="s">
        <v>42</v>
      </c>
      <c r="T316" t="str" cm="1">
        <f t="array" ref="T316:U316">_xlfn.TEXTSPLIT(S316,"/")</f>
        <v>film &amp; video</v>
      </c>
      <c r="U316" t="str">
        <v>documentary</v>
      </c>
    </row>
    <row r="317" spans="1:21" ht="34" x14ac:dyDescent="0.2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3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6">
        <f t="shared" si="19"/>
        <v>41812.208333333336</v>
      </c>
      <c r="P317" s="37">
        <v>29</v>
      </c>
      <c r="Q317" t="b">
        <v>0</v>
      </c>
      <c r="R317" t="b">
        <v>0</v>
      </c>
      <c r="S317" t="s">
        <v>33</v>
      </c>
      <c r="T317" t="str" cm="1">
        <f t="array" ref="T317:U317">_xlfn.TEXTSPLIT(S317,"/")</f>
        <v>theater</v>
      </c>
      <c r="U317" t="str">
        <v>plays</v>
      </c>
    </row>
    <row r="318" spans="1:21" ht="17" x14ac:dyDescent="0.2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3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6">
        <f t="shared" si="19"/>
        <v>43789.25</v>
      </c>
      <c r="P318" s="37">
        <v>1</v>
      </c>
      <c r="Q318" t="b">
        <v>0</v>
      </c>
      <c r="R318" t="b">
        <v>1</v>
      </c>
      <c r="S318" t="s">
        <v>17</v>
      </c>
      <c r="T318" t="str" cm="1">
        <f t="array" ref="T318:U318">_xlfn.TEXTSPLIT(S318,"/")</f>
        <v>food</v>
      </c>
      <c r="U318" t="str">
        <v>food trucks</v>
      </c>
    </row>
    <row r="319" spans="1:21" ht="17" x14ac:dyDescent="0.2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3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6">
        <f t="shared" si="19"/>
        <v>42882.208333333328</v>
      </c>
      <c r="P319" s="37">
        <v>13</v>
      </c>
      <c r="Q319" t="b">
        <v>0</v>
      </c>
      <c r="R319" t="b">
        <v>0</v>
      </c>
      <c r="S319" t="s">
        <v>33</v>
      </c>
      <c r="T319" t="str" cm="1">
        <f t="array" ref="T319:U319">_xlfn.TEXTSPLIT(S319,"/")</f>
        <v>theater</v>
      </c>
      <c r="U319" t="str">
        <v>plays</v>
      </c>
    </row>
    <row r="320" spans="1:21" ht="34" x14ac:dyDescent="0.2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3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6">
        <f t="shared" si="19"/>
        <v>41686.25</v>
      </c>
      <c r="P320" s="37">
        <v>2</v>
      </c>
      <c r="Q320" t="b">
        <v>0</v>
      </c>
      <c r="R320" t="b">
        <v>0</v>
      </c>
      <c r="S320" t="s">
        <v>23</v>
      </c>
      <c r="T320" t="str" cm="1">
        <f t="array" ref="T320:U320">_xlfn.TEXTSPLIT(S320,"/")</f>
        <v>music</v>
      </c>
      <c r="U320" t="str">
        <v>rock</v>
      </c>
    </row>
    <row r="321" spans="1:21" ht="17" x14ac:dyDescent="0.2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3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6">
        <f t="shared" si="19"/>
        <v>40426.208333333336</v>
      </c>
      <c r="P321" s="37">
        <v>24</v>
      </c>
      <c r="Q321" t="b">
        <v>0</v>
      </c>
      <c r="R321" t="b">
        <v>0</v>
      </c>
      <c r="S321" t="s">
        <v>28</v>
      </c>
      <c r="T321" t="str" cm="1">
        <f t="array" ref="T321:U321">_xlfn.TEXTSPLIT(S321,"/")</f>
        <v>technology</v>
      </c>
      <c r="U321" t="str">
        <v>web</v>
      </c>
    </row>
    <row r="322" spans="1:21" ht="17" x14ac:dyDescent="0.2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3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6">
        <f t="shared" si="19"/>
        <v>40682.208333333336</v>
      </c>
      <c r="P322" s="37">
        <v>9</v>
      </c>
      <c r="Q322" t="b">
        <v>0</v>
      </c>
      <c r="R322" t="b">
        <v>0</v>
      </c>
      <c r="S322" t="s">
        <v>119</v>
      </c>
      <c r="T322" t="str" cm="1">
        <f t="array" ref="T322:U322">_xlfn.TEXTSPLIT(S322,"/")</f>
        <v>publishing</v>
      </c>
      <c r="U322" t="str">
        <v>fiction</v>
      </c>
    </row>
    <row r="323" spans="1:21" ht="34" x14ac:dyDescent="0.2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s="4">
        <f t="shared" ref="F323:F386" si="20">(E323/D323)*100</f>
        <v>94.144366197183089</v>
      </c>
      <c r="G323" t="s">
        <v>14</v>
      </c>
      <c r="H323">
        <v>2468</v>
      </c>
      <c r="I323" s="3">
        <f t="shared" ref="I323:I386" si="21">IFERROR(E323/H323,"0")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6">
        <f t="shared" ref="O323:O386" si="23">(((M323/60)/60)/24)+DATE(1970,1,1)</f>
        <v>40642.208333333336</v>
      </c>
      <c r="P323" s="37">
        <v>8</v>
      </c>
      <c r="Q323" t="b">
        <v>0</v>
      </c>
      <c r="R323" t="b">
        <v>0</v>
      </c>
      <c r="S323" t="s">
        <v>100</v>
      </c>
      <c r="T323" t="str" cm="1">
        <f t="array" ref="T323:U323">_xlfn.TEXTSPLIT(S323,"/")</f>
        <v>film &amp; video</v>
      </c>
      <c r="U323" t="str">
        <v>shorts</v>
      </c>
    </row>
    <row r="324" spans="1:21" ht="34" x14ac:dyDescent="0.2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3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6">
        <f t="shared" si="23"/>
        <v>40520.25</v>
      </c>
      <c r="P324" s="37">
        <v>13</v>
      </c>
      <c r="Q324" t="b">
        <v>0</v>
      </c>
      <c r="R324" t="b">
        <v>0</v>
      </c>
      <c r="S324" t="s">
        <v>33</v>
      </c>
      <c r="T324" t="str" cm="1">
        <f t="array" ref="T324:U324">_xlfn.TEXTSPLIT(S324,"/")</f>
        <v>theater</v>
      </c>
      <c r="U324" t="str">
        <v>plays</v>
      </c>
    </row>
    <row r="325" spans="1:21" ht="17" x14ac:dyDescent="0.2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3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6">
        <f t="shared" si="23"/>
        <v>41727.208333333336</v>
      </c>
      <c r="P325" s="37">
        <v>2</v>
      </c>
      <c r="Q325" t="b">
        <v>0</v>
      </c>
      <c r="R325" t="b">
        <v>0</v>
      </c>
      <c r="S325" t="s">
        <v>42</v>
      </c>
      <c r="T325" t="str" cm="1">
        <f t="array" ref="T325:U325">_xlfn.TEXTSPLIT(S325,"/")</f>
        <v>film &amp; video</v>
      </c>
      <c r="U325" t="str">
        <v>documentary</v>
      </c>
    </row>
    <row r="326" spans="1:21" ht="17" x14ac:dyDescent="0.2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3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6">
        <f t="shared" si="23"/>
        <v>42188.208333333328</v>
      </c>
      <c r="P326" s="37">
        <v>12</v>
      </c>
      <c r="Q326" t="b">
        <v>0</v>
      </c>
      <c r="R326" t="b">
        <v>1</v>
      </c>
      <c r="S326" t="s">
        <v>33</v>
      </c>
      <c r="T326" t="str" cm="1">
        <f t="array" ref="T326:U326">_xlfn.TEXTSPLIT(S326,"/")</f>
        <v>theater</v>
      </c>
      <c r="U326" t="str">
        <v>plays</v>
      </c>
    </row>
    <row r="327" spans="1:21" ht="34" x14ac:dyDescent="0.2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3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6">
        <f t="shared" si="23"/>
        <v>43290.208333333328</v>
      </c>
      <c r="P327" s="37">
        <v>23</v>
      </c>
      <c r="Q327" t="b">
        <v>0</v>
      </c>
      <c r="R327" t="b">
        <v>1</v>
      </c>
      <c r="S327" t="s">
        <v>33</v>
      </c>
      <c r="T327" t="str" cm="1">
        <f t="array" ref="T327:U327">_xlfn.TEXTSPLIT(S327,"/")</f>
        <v>theater</v>
      </c>
      <c r="U327" t="str">
        <v>plays</v>
      </c>
    </row>
    <row r="328" spans="1:21" ht="34" x14ac:dyDescent="0.2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3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6">
        <f t="shared" si="23"/>
        <v>42370.25</v>
      </c>
      <c r="P328" s="37">
        <v>6</v>
      </c>
      <c r="Q328" t="b">
        <v>0</v>
      </c>
      <c r="R328" t="b">
        <v>0</v>
      </c>
      <c r="S328" t="s">
        <v>71</v>
      </c>
      <c r="T328" t="str" cm="1">
        <f t="array" ref="T328:U328">_xlfn.TEXTSPLIT(S328,"/")</f>
        <v>film &amp; video</v>
      </c>
      <c r="U328" t="str">
        <v>animation</v>
      </c>
    </row>
    <row r="329" spans="1:21" ht="17" x14ac:dyDescent="0.2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3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6">
        <f t="shared" si="23"/>
        <v>43709.208333333328</v>
      </c>
      <c r="P329" s="37">
        <v>4</v>
      </c>
      <c r="Q329" t="b">
        <v>0</v>
      </c>
      <c r="R329" t="b">
        <v>1</v>
      </c>
      <c r="S329" t="s">
        <v>33</v>
      </c>
      <c r="T329" t="str" cm="1">
        <f t="array" ref="T329:U329">_xlfn.TEXTSPLIT(S329,"/")</f>
        <v>theater</v>
      </c>
      <c r="U329" t="str">
        <v>plays</v>
      </c>
    </row>
    <row r="330" spans="1:21" ht="34" x14ac:dyDescent="0.2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3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6">
        <f t="shared" si="23"/>
        <v>43445.25</v>
      </c>
      <c r="P330" s="37">
        <v>11</v>
      </c>
      <c r="Q330" t="b">
        <v>0</v>
      </c>
      <c r="R330" t="b">
        <v>0</v>
      </c>
      <c r="S330" t="s">
        <v>23</v>
      </c>
      <c r="T330" t="str" cm="1">
        <f t="array" ref="T330:U330">_xlfn.TEXTSPLIT(S330,"/")</f>
        <v>music</v>
      </c>
      <c r="U330" t="str">
        <v>rock</v>
      </c>
    </row>
    <row r="331" spans="1:21" ht="17" x14ac:dyDescent="0.2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3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6">
        <f t="shared" si="23"/>
        <v>42727.25</v>
      </c>
      <c r="P331" s="37">
        <v>11</v>
      </c>
      <c r="Q331" t="b">
        <v>0</v>
      </c>
      <c r="R331" t="b">
        <v>0</v>
      </c>
      <c r="S331" t="s">
        <v>89</v>
      </c>
      <c r="T331" t="str" cm="1">
        <f t="array" ref="T331:U331">_xlfn.TEXTSPLIT(S331,"/")</f>
        <v>games</v>
      </c>
      <c r="U331" t="str">
        <v>video games</v>
      </c>
    </row>
    <row r="332" spans="1:21" ht="34" x14ac:dyDescent="0.2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3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6">
        <f t="shared" si="23"/>
        <v>43078.25</v>
      </c>
      <c r="P332" s="37">
        <v>1</v>
      </c>
      <c r="Q332" t="b">
        <v>0</v>
      </c>
      <c r="R332" t="b">
        <v>0</v>
      </c>
      <c r="S332" t="s">
        <v>42</v>
      </c>
      <c r="T332" t="str" cm="1">
        <f t="array" ref="T332:U332">_xlfn.TEXTSPLIT(S332,"/")</f>
        <v>film &amp; video</v>
      </c>
      <c r="U332" t="str">
        <v>documentary</v>
      </c>
    </row>
    <row r="333" spans="1:21" ht="17" x14ac:dyDescent="0.2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3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6">
        <f t="shared" si="23"/>
        <v>40897.25</v>
      </c>
      <c r="P333" s="37">
        <v>1</v>
      </c>
      <c r="Q333" t="b">
        <v>0</v>
      </c>
      <c r="R333" t="b">
        <v>0</v>
      </c>
      <c r="S333" t="s">
        <v>17</v>
      </c>
      <c r="T333" t="str" cm="1">
        <f t="array" ref="T333:U333">_xlfn.TEXTSPLIT(S333,"/")</f>
        <v>food</v>
      </c>
      <c r="U333" t="str">
        <v>food trucks</v>
      </c>
    </row>
    <row r="334" spans="1:21" ht="34" x14ac:dyDescent="0.2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3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6">
        <f t="shared" si="23"/>
        <v>41362.208333333336</v>
      </c>
      <c r="P334" s="37">
        <v>1</v>
      </c>
      <c r="Q334" t="b">
        <v>0</v>
      </c>
      <c r="R334" t="b">
        <v>0</v>
      </c>
      <c r="S334" t="s">
        <v>65</v>
      </c>
      <c r="T334" t="str" cm="1">
        <f t="array" ref="T334:U334">_xlfn.TEXTSPLIT(S334,"/")</f>
        <v>technology</v>
      </c>
      <c r="U334" t="str">
        <v>wearables</v>
      </c>
    </row>
    <row r="335" spans="1:21" ht="17" x14ac:dyDescent="0.2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3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6">
        <f t="shared" si="23"/>
        <v>43452.25</v>
      </c>
      <c r="P335" s="37">
        <v>28</v>
      </c>
      <c r="Q335" t="b">
        <v>0</v>
      </c>
      <c r="R335" t="b">
        <v>0</v>
      </c>
      <c r="S335" t="s">
        <v>33</v>
      </c>
      <c r="T335" t="str" cm="1">
        <f t="array" ref="T335:U335">_xlfn.TEXTSPLIT(S335,"/")</f>
        <v>theater</v>
      </c>
      <c r="U335" t="str">
        <v>plays</v>
      </c>
    </row>
    <row r="336" spans="1:21" ht="17" x14ac:dyDescent="0.2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3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6">
        <f t="shared" si="23"/>
        <v>43117.25</v>
      </c>
      <c r="P336" s="37">
        <v>7</v>
      </c>
      <c r="Q336" t="b">
        <v>0</v>
      </c>
      <c r="R336" t="b">
        <v>0</v>
      </c>
      <c r="S336" t="s">
        <v>23</v>
      </c>
      <c r="T336" t="str" cm="1">
        <f t="array" ref="T336:U336">_xlfn.TEXTSPLIT(S336,"/")</f>
        <v>music</v>
      </c>
      <c r="U336" t="str">
        <v>rock</v>
      </c>
    </row>
    <row r="337" spans="1:21" ht="17" x14ac:dyDescent="0.2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3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6">
        <f t="shared" si="23"/>
        <v>43797.25</v>
      </c>
      <c r="P337" s="37">
        <v>13</v>
      </c>
      <c r="Q337" t="b">
        <v>0</v>
      </c>
      <c r="R337" t="b">
        <v>0</v>
      </c>
      <c r="S337" t="s">
        <v>23</v>
      </c>
      <c r="T337" t="str" cm="1">
        <f t="array" ref="T337:U337">_xlfn.TEXTSPLIT(S337,"/")</f>
        <v>music</v>
      </c>
      <c r="U337" t="str">
        <v>rock</v>
      </c>
    </row>
    <row r="338" spans="1:21" ht="17" x14ac:dyDescent="0.2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3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6">
        <f t="shared" si="23"/>
        <v>40528.25</v>
      </c>
      <c r="P338" s="37">
        <v>1</v>
      </c>
      <c r="Q338" t="b">
        <v>0</v>
      </c>
      <c r="R338" t="b">
        <v>1</v>
      </c>
      <c r="S338" t="s">
        <v>23</v>
      </c>
      <c r="T338" t="str" cm="1">
        <f t="array" ref="T338:U338">_xlfn.TEXTSPLIT(S338,"/")</f>
        <v>music</v>
      </c>
      <c r="U338" t="str">
        <v>rock</v>
      </c>
    </row>
    <row r="339" spans="1:21" ht="17" x14ac:dyDescent="0.2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3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6">
        <f t="shared" si="23"/>
        <v>43781.25</v>
      </c>
      <c r="P339" s="37">
        <v>1</v>
      </c>
      <c r="Q339" t="b">
        <v>0</v>
      </c>
      <c r="R339" t="b">
        <v>0</v>
      </c>
      <c r="S339" t="s">
        <v>33</v>
      </c>
      <c r="T339" t="str" cm="1">
        <f t="array" ref="T339:U339">_xlfn.TEXTSPLIT(S339,"/")</f>
        <v>theater</v>
      </c>
      <c r="U339" t="str">
        <v>plays</v>
      </c>
    </row>
    <row r="340" spans="1:21" ht="17" x14ac:dyDescent="0.2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3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6">
        <f t="shared" si="23"/>
        <v>40851.208333333336</v>
      </c>
      <c r="P340" s="37">
        <v>30</v>
      </c>
      <c r="Q340" t="b">
        <v>0</v>
      </c>
      <c r="R340" t="b">
        <v>0</v>
      </c>
      <c r="S340" t="s">
        <v>33</v>
      </c>
      <c r="T340" t="str" cm="1">
        <f t="array" ref="T340:U340">_xlfn.TEXTSPLIT(S340,"/")</f>
        <v>theater</v>
      </c>
      <c r="U340" t="str">
        <v>plays</v>
      </c>
    </row>
    <row r="341" spans="1:21" ht="17" x14ac:dyDescent="0.2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3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6">
        <f t="shared" si="23"/>
        <v>42963.208333333328</v>
      </c>
      <c r="P341" s="37">
        <v>14</v>
      </c>
      <c r="Q341" t="b">
        <v>0</v>
      </c>
      <c r="R341" t="b">
        <v>0</v>
      </c>
      <c r="S341" t="s">
        <v>33</v>
      </c>
      <c r="T341" t="str" cm="1">
        <f t="array" ref="T341:U341">_xlfn.TEXTSPLIT(S341,"/")</f>
        <v>theater</v>
      </c>
      <c r="U341" t="str">
        <v>plays</v>
      </c>
    </row>
    <row r="342" spans="1:21" ht="17" x14ac:dyDescent="0.2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3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6">
        <f t="shared" si="23"/>
        <v>40890.25</v>
      </c>
      <c r="P342" s="37">
        <v>1</v>
      </c>
      <c r="Q342" t="b">
        <v>0</v>
      </c>
      <c r="R342" t="b">
        <v>0</v>
      </c>
      <c r="S342" t="s">
        <v>122</v>
      </c>
      <c r="T342" t="str" cm="1">
        <f t="array" ref="T342:U342">_xlfn.TEXTSPLIT(S342,"/")</f>
        <v>photography</v>
      </c>
      <c r="U342" t="str">
        <v>photography books</v>
      </c>
    </row>
    <row r="343" spans="1:21" ht="34" x14ac:dyDescent="0.2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3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6">
        <f t="shared" si="23"/>
        <v>42251.208333333328</v>
      </c>
      <c r="P343" s="37">
        <v>7</v>
      </c>
      <c r="Q343" t="b">
        <v>0</v>
      </c>
      <c r="R343" t="b">
        <v>0</v>
      </c>
      <c r="S343" t="s">
        <v>60</v>
      </c>
      <c r="T343" t="str" cm="1">
        <f t="array" ref="T343:U343">_xlfn.TEXTSPLIT(S343,"/")</f>
        <v>music</v>
      </c>
      <c r="U343" t="str">
        <v>indie rock</v>
      </c>
    </row>
    <row r="344" spans="1:21" ht="17" x14ac:dyDescent="0.2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3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6">
        <f t="shared" si="23"/>
        <v>41487.208333333336</v>
      </c>
      <c r="P344" s="37">
        <v>12</v>
      </c>
      <c r="Q344" t="b">
        <v>0</v>
      </c>
      <c r="R344" t="b">
        <v>0</v>
      </c>
      <c r="S344" t="s">
        <v>33</v>
      </c>
      <c r="T344" t="str" cm="1">
        <f t="array" ref="T344:U344">_xlfn.TEXTSPLIT(S344,"/")</f>
        <v>theater</v>
      </c>
      <c r="U344" t="str">
        <v>plays</v>
      </c>
    </row>
    <row r="345" spans="1:21" ht="17" x14ac:dyDescent="0.2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3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6">
        <f t="shared" si="23"/>
        <v>41650.25</v>
      </c>
      <c r="P345" s="37">
        <v>53</v>
      </c>
      <c r="Q345" t="b">
        <v>0</v>
      </c>
      <c r="R345" t="b">
        <v>0</v>
      </c>
      <c r="S345" t="s">
        <v>33</v>
      </c>
      <c r="T345" t="str" cm="1">
        <f t="array" ref="T345:U345">_xlfn.TEXTSPLIT(S345,"/")</f>
        <v>theater</v>
      </c>
      <c r="U345" t="str">
        <v>plays</v>
      </c>
    </row>
    <row r="346" spans="1:21" ht="17" x14ac:dyDescent="0.2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3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6">
        <f t="shared" si="23"/>
        <v>43162.25</v>
      </c>
      <c r="P346" s="37">
        <v>40</v>
      </c>
      <c r="Q346" t="b">
        <v>0</v>
      </c>
      <c r="R346" t="b">
        <v>0</v>
      </c>
      <c r="S346" t="s">
        <v>89</v>
      </c>
      <c r="T346" t="str" cm="1">
        <f t="array" ref="T346:U346">_xlfn.TEXTSPLIT(S346,"/")</f>
        <v>games</v>
      </c>
      <c r="U346" t="str">
        <v>video games</v>
      </c>
    </row>
    <row r="347" spans="1:21" ht="17" x14ac:dyDescent="0.2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3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6">
        <f t="shared" si="23"/>
        <v>42195.208333333328</v>
      </c>
      <c r="P347" s="37">
        <v>1</v>
      </c>
      <c r="Q347" t="b">
        <v>0</v>
      </c>
      <c r="R347" t="b">
        <v>0</v>
      </c>
      <c r="S347" t="s">
        <v>53</v>
      </c>
      <c r="T347" t="str" cm="1">
        <f t="array" ref="T347:U347">_xlfn.TEXTSPLIT(S347,"/")</f>
        <v>film &amp; video</v>
      </c>
      <c r="U347" t="str">
        <v>drama</v>
      </c>
    </row>
    <row r="348" spans="1:21" ht="17" x14ac:dyDescent="0.2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3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6">
        <f t="shared" si="23"/>
        <v>43026.208333333328</v>
      </c>
      <c r="P348" s="37">
        <v>55</v>
      </c>
      <c r="Q348" t="b">
        <v>0</v>
      </c>
      <c r="R348" t="b">
        <v>1</v>
      </c>
      <c r="S348" t="s">
        <v>60</v>
      </c>
      <c r="T348" t="str" cm="1">
        <f t="array" ref="T348:U348">_xlfn.TEXTSPLIT(S348,"/")</f>
        <v>music</v>
      </c>
      <c r="U348" t="str">
        <v>indie rock</v>
      </c>
    </row>
    <row r="349" spans="1:21" ht="17" x14ac:dyDescent="0.2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3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6">
        <f t="shared" si="23"/>
        <v>42070.25</v>
      </c>
      <c r="P349" s="37">
        <v>24</v>
      </c>
      <c r="Q349" t="b">
        <v>0</v>
      </c>
      <c r="R349" t="b">
        <v>0</v>
      </c>
      <c r="S349" t="s">
        <v>28</v>
      </c>
      <c r="T349" t="str" cm="1">
        <f t="array" ref="T349:U349">_xlfn.TEXTSPLIT(S349,"/")</f>
        <v>technology</v>
      </c>
      <c r="U349" t="str">
        <v>web</v>
      </c>
    </row>
    <row r="350" spans="1:21" ht="17" x14ac:dyDescent="0.2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3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6">
        <f t="shared" si="23"/>
        <v>42795.25</v>
      </c>
      <c r="P350" s="37">
        <v>13</v>
      </c>
      <c r="Q350" t="b">
        <v>0</v>
      </c>
      <c r="R350" t="b">
        <v>0</v>
      </c>
      <c r="S350" t="s">
        <v>17</v>
      </c>
      <c r="T350" t="str" cm="1">
        <f t="array" ref="T350:U350">_xlfn.TEXTSPLIT(S350,"/")</f>
        <v>food</v>
      </c>
      <c r="U350" t="str">
        <v>food trucks</v>
      </c>
    </row>
    <row r="351" spans="1:21" ht="17" x14ac:dyDescent="0.2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3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6">
        <f t="shared" si="23"/>
        <v>42960.208333333328</v>
      </c>
      <c r="P351" s="37">
        <v>30</v>
      </c>
      <c r="Q351" t="b">
        <v>0</v>
      </c>
      <c r="R351" t="b">
        <v>0</v>
      </c>
      <c r="S351" t="s">
        <v>33</v>
      </c>
      <c r="T351" t="str" cm="1">
        <f t="array" ref="T351:U351">_xlfn.TEXTSPLIT(S351,"/")</f>
        <v>theater</v>
      </c>
      <c r="U351" t="str">
        <v>plays</v>
      </c>
    </row>
    <row r="352" spans="1:21" ht="17" x14ac:dyDescent="0.2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3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6">
        <f t="shared" si="23"/>
        <v>42162.208333333328</v>
      </c>
      <c r="P352" s="37">
        <v>18</v>
      </c>
      <c r="Q352" t="b">
        <v>0</v>
      </c>
      <c r="R352" t="b">
        <v>1</v>
      </c>
      <c r="S352" t="s">
        <v>159</v>
      </c>
      <c r="T352" t="str" cm="1">
        <f t="array" ref="T352:U352">_xlfn.TEXTSPLIT(S352,"/")</f>
        <v>music</v>
      </c>
      <c r="U352" t="str">
        <v>jazz</v>
      </c>
    </row>
    <row r="353" spans="1:21" ht="17" x14ac:dyDescent="0.2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3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6">
        <f t="shared" si="23"/>
        <v>42254.208333333328</v>
      </c>
      <c r="P353" s="37">
        <v>14</v>
      </c>
      <c r="Q353" t="b">
        <v>0</v>
      </c>
      <c r="R353" t="b">
        <v>0</v>
      </c>
      <c r="S353" t="s">
        <v>23</v>
      </c>
      <c r="T353" t="str" cm="1">
        <f t="array" ref="T353:U353">_xlfn.TEXTSPLIT(S353,"/")</f>
        <v>music</v>
      </c>
      <c r="U353" t="str">
        <v>rock</v>
      </c>
    </row>
    <row r="354" spans="1:21" ht="17" x14ac:dyDescent="0.2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3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6">
        <f t="shared" si="23"/>
        <v>42323.25</v>
      </c>
      <c r="P354" s="37">
        <v>8</v>
      </c>
      <c r="Q354" t="b">
        <v>0</v>
      </c>
      <c r="R354" t="b">
        <v>0</v>
      </c>
      <c r="S354" t="s">
        <v>33</v>
      </c>
      <c r="T354" t="str" cm="1">
        <f t="array" ref="T354:U354">_xlfn.TEXTSPLIT(S354,"/")</f>
        <v>theater</v>
      </c>
      <c r="U354" t="str">
        <v>plays</v>
      </c>
    </row>
    <row r="355" spans="1:21" ht="17" x14ac:dyDescent="0.2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3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6">
        <f t="shared" si="23"/>
        <v>43652.208333333328</v>
      </c>
      <c r="P355" s="37">
        <v>1</v>
      </c>
      <c r="Q355" t="b">
        <v>0</v>
      </c>
      <c r="R355" t="b">
        <v>0</v>
      </c>
      <c r="S355" t="s">
        <v>33</v>
      </c>
      <c r="T355" t="str" cm="1">
        <f t="array" ref="T355:U355">_xlfn.TEXTSPLIT(S355,"/")</f>
        <v>theater</v>
      </c>
      <c r="U355" t="str">
        <v>plays</v>
      </c>
    </row>
    <row r="356" spans="1:21" ht="17" x14ac:dyDescent="0.2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3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6">
        <f t="shared" si="23"/>
        <v>41527.208333333336</v>
      </c>
      <c r="P356" s="37">
        <v>7</v>
      </c>
      <c r="Q356" t="b">
        <v>0</v>
      </c>
      <c r="R356" t="b">
        <v>0</v>
      </c>
      <c r="S356" t="s">
        <v>42</v>
      </c>
      <c r="T356" t="str" cm="1">
        <f t="array" ref="T356:U356">_xlfn.TEXTSPLIT(S356,"/")</f>
        <v>film &amp; video</v>
      </c>
      <c r="U356" t="str">
        <v>documentary</v>
      </c>
    </row>
    <row r="357" spans="1:21" ht="17" x14ac:dyDescent="0.2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3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6">
        <f t="shared" si="23"/>
        <v>42797.25</v>
      </c>
      <c r="P357" s="37">
        <v>40</v>
      </c>
      <c r="Q357" t="b">
        <v>0</v>
      </c>
      <c r="R357" t="b">
        <v>0</v>
      </c>
      <c r="S357" t="s">
        <v>65</v>
      </c>
      <c r="T357" t="str" cm="1">
        <f t="array" ref="T357:U357">_xlfn.TEXTSPLIT(S357,"/")</f>
        <v>technology</v>
      </c>
      <c r="U357" t="str">
        <v>wearables</v>
      </c>
    </row>
    <row r="358" spans="1:21" ht="17" x14ac:dyDescent="0.2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3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6">
        <f t="shared" si="23"/>
        <v>40931.25</v>
      </c>
      <c r="P358" s="37">
        <v>9</v>
      </c>
      <c r="Q358" t="b">
        <v>0</v>
      </c>
      <c r="R358" t="b">
        <v>0</v>
      </c>
      <c r="S358" t="s">
        <v>33</v>
      </c>
      <c r="T358" t="str" cm="1">
        <f t="array" ref="T358:U358">_xlfn.TEXTSPLIT(S358,"/")</f>
        <v>theater</v>
      </c>
      <c r="U358" t="str">
        <v>plays</v>
      </c>
    </row>
    <row r="359" spans="1:21" ht="17" x14ac:dyDescent="0.2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3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6">
        <f t="shared" si="23"/>
        <v>42275.208333333328</v>
      </c>
      <c r="P359" s="37">
        <v>25</v>
      </c>
      <c r="Q359" t="b">
        <v>0</v>
      </c>
      <c r="R359" t="b">
        <v>0</v>
      </c>
      <c r="S359" t="s">
        <v>89</v>
      </c>
      <c r="T359" t="str" cm="1">
        <f t="array" ref="T359:U359">_xlfn.TEXTSPLIT(S359,"/")</f>
        <v>games</v>
      </c>
      <c r="U359" t="str">
        <v>video games</v>
      </c>
    </row>
    <row r="360" spans="1:21" ht="17" x14ac:dyDescent="0.2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3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6">
        <f t="shared" si="23"/>
        <v>43325.208333333328</v>
      </c>
      <c r="P360" s="37">
        <v>3</v>
      </c>
      <c r="Q360" t="b">
        <v>1</v>
      </c>
      <c r="R360" t="b">
        <v>0</v>
      </c>
      <c r="S360" t="s">
        <v>122</v>
      </c>
      <c r="T360" t="str" cm="1">
        <f t="array" ref="T360:U360">_xlfn.TEXTSPLIT(S360,"/")</f>
        <v>photography</v>
      </c>
      <c r="U360" t="str">
        <v>photography books</v>
      </c>
    </row>
    <row r="361" spans="1:21" ht="17" x14ac:dyDescent="0.2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3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6">
        <f t="shared" si="23"/>
        <v>40789.208333333336</v>
      </c>
      <c r="P361" s="37">
        <v>7</v>
      </c>
      <c r="Q361" t="b">
        <v>0</v>
      </c>
      <c r="R361" t="b">
        <v>0</v>
      </c>
      <c r="S361" t="s">
        <v>71</v>
      </c>
      <c r="T361" t="str" cm="1">
        <f t="array" ref="T361:U361">_xlfn.TEXTSPLIT(S361,"/")</f>
        <v>film &amp; video</v>
      </c>
      <c r="U361" t="str">
        <v>animation</v>
      </c>
    </row>
    <row r="362" spans="1:21" ht="17" x14ac:dyDescent="0.2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3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6">
        <f t="shared" si="23"/>
        <v>40558.25</v>
      </c>
      <c r="P362" s="37">
        <v>14</v>
      </c>
      <c r="Q362" t="b">
        <v>0</v>
      </c>
      <c r="R362" t="b">
        <v>1</v>
      </c>
      <c r="S362" t="s">
        <v>33</v>
      </c>
      <c r="T362" t="str" cm="1">
        <f t="array" ref="T362:U362">_xlfn.TEXTSPLIT(S362,"/")</f>
        <v>theater</v>
      </c>
      <c r="U362" t="str">
        <v>plays</v>
      </c>
    </row>
    <row r="363" spans="1:21" ht="17" x14ac:dyDescent="0.2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3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6">
        <f t="shared" si="23"/>
        <v>43039.208333333328</v>
      </c>
      <c r="P363" s="37">
        <v>24</v>
      </c>
      <c r="Q363" t="b">
        <v>0</v>
      </c>
      <c r="R363" t="b">
        <v>0</v>
      </c>
      <c r="S363" t="s">
        <v>33</v>
      </c>
      <c r="T363" t="str" cm="1">
        <f t="array" ref="T363:U363">_xlfn.TEXTSPLIT(S363,"/")</f>
        <v>theater</v>
      </c>
      <c r="U363" t="str">
        <v>plays</v>
      </c>
    </row>
    <row r="364" spans="1:21" ht="17" x14ac:dyDescent="0.2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3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6">
        <f t="shared" si="23"/>
        <v>40608.25</v>
      </c>
      <c r="P364" s="37">
        <v>38</v>
      </c>
      <c r="Q364" t="b">
        <v>0</v>
      </c>
      <c r="R364" t="b">
        <v>0</v>
      </c>
      <c r="S364" t="s">
        <v>23</v>
      </c>
      <c r="T364" t="str" cm="1">
        <f t="array" ref="T364:U364">_xlfn.TEXTSPLIT(S364,"/")</f>
        <v>music</v>
      </c>
      <c r="U364" t="str">
        <v>rock</v>
      </c>
    </row>
    <row r="365" spans="1:21" ht="17" x14ac:dyDescent="0.2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3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6">
        <f t="shared" si="23"/>
        <v>40905.25</v>
      </c>
      <c r="P365" s="37">
        <v>1</v>
      </c>
      <c r="Q365" t="b">
        <v>0</v>
      </c>
      <c r="R365" t="b">
        <v>0</v>
      </c>
      <c r="S365" t="s">
        <v>23</v>
      </c>
      <c r="T365" t="str" cm="1">
        <f t="array" ref="T365:U365">_xlfn.TEXTSPLIT(S365,"/")</f>
        <v>music</v>
      </c>
      <c r="U365" t="str">
        <v>rock</v>
      </c>
    </row>
    <row r="366" spans="1:21" ht="17" x14ac:dyDescent="0.2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3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6">
        <f t="shared" si="23"/>
        <v>43194.208333333328</v>
      </c>
      <c r="P366" s="37">
        <v>30</v>
      </c>
      <c r="Q366" t="b">
        <v>0</v>
      </c>
      <c r="R366" t="b">
        <v>0</v>
      </c>
      <c r="S366" t="s">
        <v>60</v>
      </c>
      <c r="T366" t="str" cm="1">
        <f t="array" ref="T366:U366">_xlfn.TEXTSPLIT(S366,"/")</f>
        <v>music</v>
      </c>
      <c r="U366" t="str">
        <v>indie rock</v>
      </c>
    </row>
    <row r="367" spans="1:21" ht="17" x14ac:dyDescent="0.2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3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6">
        <f t="shared" si="23"/>
        <v>42760.25</v>
      </c>
      <c r="P367" s="37">
        <v>27</v>
      </c>
      <c r="Q367" t="b">
        <v>0</v>
      </c>
      <c r="R367" t="b">
        <v>0</v>
      </c>
      <c r="S367" t="s">
        <v>33</v>
      </c>
      <c r="T367" t="str" cm="1">
        <f t="array" ref="T367:U367">_xlfn.TEXTSPLIT(S367,"/")</f>
        <v>theater</v>
      </c>
      <c r="U367" t="str">
        <v>plays</v>
      </c>
    </row>
    <row r="368" spans="1:21" ht="17" x14ac:dyDescent="0.2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3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6">
        <f t="shared" si="23"/>
        <v>40547.25</v>
      </c>
      <c r="P368" s="37">
        <v>1</v>
      </c>
      <c r="Q368" t="b">
        <v>0</v>
      </c>
      <c r="R368" t="b">
        <v>1</v>
      </c>
      <c r="S368" t="s">
        <v>33</v>
      </c>
      <c r="T368" t="str" cm="1">
        <f t="array" ref="T368:U368">_xlfn.TEXTSPLIT(S368,"/")</f>
        <v>theater</v>
      </c>
      <c r="U368" t="str">
        <v>plays</v>
      </c>
    </row>
    <row r="369" spans="1:21" ht="17" x14ac:dyDescent="0.2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3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6">
        <f t="shared" si="23"/>
        <v>41954.25</v>
      </c>
      <c r="P369" s="37">
        <v>24</v>
      </c>
      <c r="Q369" t="b">
        <v>0</v>
      </c>
      <c r="R369" t="b">
        <v>1</v>
      </c>
      <c r="S369" t="s">
        <v>33</v>
      </c>
      <c r="T369" t="str" cm="1">
        <f t="array" ref="T369:U369">_xlfn.TEXTSPLIT(S369,"/")</f>
        <v>theater</v>
      </c>
      <c r="U369" t="str">
        <v>plays</v>
      </c>
    </row>
    <row r="370" spans="1:21" ht="17" x14ac:dyDescent="0.2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3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6">
        <f t="shared" si="23"/>
        <v>40487.208333333336</v>
      </c>
      <c r="P370" s="37">
        <v>23</v>
      </c>
      <c r="Q370" t="b">
        <v>0</v>
      </c>
      <c r="R370" t="b">
        <v>1</v>
      </c>
      <c r="S370" t="s">
        <v>42</v>
      </c>
      <c r="T370" t="str" cm="1">
        <f t="array" ref="T370:U370">_xlfn.TEXTSPLIT(S370,"/")</f>
        <v>film &amp; video</v>
      </c>
      <c r="U370" t="str">
        <v>documentary</v>
      </c>
    </row>
    <row r="371" spans="1:21" ht="17" x14ac:dyDescent="0.2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3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6">
        <f t="shared" si="23"/>
        <v>41347.208333333336</v>
      </c>
      <c r="P371" s="37">
        <v>39</v>
      </c>
      <c r="Q371" t="b">
        <v>0</v>
      </c>
      <c r="R371" t="b">
        <v>1</v>
      </c>
      <c r="S371" t="s">
        <v>269</v>
      </c>
      <c r="T371" t="str" cm="1">
        <f t="array" ref="T371:U371">_xlfn.TEXTSPLIT(S371,"/")</f>
        <v>film &amp; video</v>
      </c>
      <c r="U371" t="str">
        <v>television</v>
      </c>
    </row>
    <row r="372" spans="1:21" ht="17" x14ac:dyDescent="0.2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3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6">
        <f t="shared" si="23"/>
        <v>43576.208333333328</v>
      </c>
      <c r="P372" s="37">
        <v>6</v>
      </c>
      <c r="Q372" t="b">
        <v>0</v>
      </c>
      <c r="R372" t="b">
        <v>0</v>
      </c>
      <c r="S372" t="s">
        <v>33</v>
      </c>
      <c r="T372" t="str" cm="1">
        <f t="array" ref="T372:U372">_xlfn.TEXTSPLIT(S372,"/")</f>
        <v>theater</v>
      </c>
      <c r="U372" t="str">
        <v>plays</v>
      </c>
    </row>
    <row r="373" spans="1:21" ht="17" x14ac:dyDescent="0.2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3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6">
        <f t="shared" si="23"/>
        <v>42094.208333333328</v>
      </c>
      <c r="P373" s="37">
        <v>51</v>
      </c>
      <c r="Q373" t="b">
        <v>0</v>
      </c>
      <c r="R373" t="b">
        <v>0</v>
      </c>
      <c r="S373" t="s">
        <v>33</v>
      </c>
      <c r="T373" t="str" cm="1">
        <f t="array" ref="T373:U373">_xlfn.TEXTSPLIT(S373,"/")</f>
        <v>theater</v>
      </c>
      <c r="U373" t="str">
        <v>plays</v>
      </c>
    </row>
    <row r="374" spans="1:21" ht="34" x14ac:dyDescent="0.2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3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6">
        <f t="shared" si="23"/>
        <v>42032.25</v>
      </c>
      <c r="P374" s="37">
        <v>20</v>
      </c>
      <c r="Q374" t="b">
        <v>0</v>
      </c>
      <c r="R374" t="b">
        <v>1</v>
      </c>
      <c r="S374" t="s">
        <v>42</v>
      </c>
      <c r="T374" t="str" cm="1">
        <f t="array" ref="T374:U374">_xlfn.TEXTSPLIT(S374,"/")</f>
        <v>film &amp; video</v>
      </c>
      <c r="U374" t="str">
        <v>documentary</v>
      </c>
    </row>
    <row r="375" spans="1:21" ht="17" x14ac:dyDescent="0.2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3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6">
        <f t="shared" si="23"/>
        <v>42972.208333333328</v>
      </c>
      <c r="P375" s="37">
        <v>8</v>
      </c>
      <c r="Q375" t="b">
        <v>0</v>
      </c>
      <c r="R375" t="b">
        <v>0</v>
      </c>
      <c r="S375" t="s">
        <v>33</v>
      </c>
      <c r="T375" t="str" cm="1">
        <f t="array" ref="T375:U375">_xlfn.TEXTSPLIT(S375,"/")</f>
        <v>theater</v>
      </c>
      <c r="U375" t="str">
        <v>plays</v>
      </c>
    </row>
    <row r="376" spans="1:21" ht="34" x14ac:dyDescent="0.2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3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6">
        <f t="shared" si="23"/>
        <v>43481.25</v>
      </c>
      <c r="P376" s="37">
        <v>5</v>
      </c>
      <c r="Q376" t="b">
        <v>0</v>
      </c>
      <c r="R376" t="b">
        <v>1</v>
      </c>
      <c r="S376" t="s">
        <v>42</v>
      </c>
      <c r="T376" t="str" cm="1">
        <f t="array" ref="T376:U376">_xlfn.TEXTSPLIT(S376,"/")</f>
        <v>film &amp; video</v>
      </c>
      <c r="U376" t="str">
        <v>documentary</v>
      </c>
    </row>
    <row r="377" spans="1:21" ht="34" x14ac:dyDescent="0.2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3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6">
        <f t="shared" si="23"/>
        <v>42350.25</v>
      </c>
      <c r="P377" s="37">
        <v>57</v>
      </c>
      <c r="Q377" t="b">
        <v>0</v>
      </c>
      <c r="R377" t="b">
        <v>0</v>
      </c>
      <c r="S377" t="s">
        <v>60</v>
      </c>
      <c r="T377" t="str" cm="1">
        <f t="array" ref="T377:U377">_xlfn.TEXTSPLIT(S377,"/")</f>
        <v>music</v>
      </c>
      <c r="U377" t="str">
        <v>indie rock</v>
      </c>
    </row>
    <row r="378" spans="1:21" ht="17" x14ac:dyDescent="0.2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3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6">
        <f t="shared" si="23"/>
        <v>41832.208333333336</v>
      </c>
      <c r="P378" s="37">
        <v>6</v>
      </c>
      <c r="Q378" t="b">
        <v>0</v>
      </c>
      <c r="R378" t="b">
        <v>0</v>
      </c>
      <c r="S378" t="s">
        <v>23</v>
      </c>
      <c r="T378" t="str" cm="1">
        <f t="array" ref="T378:U378">_xlfn.TEXTSPLIT(S378,"/")</f>
        <v>music</v>
      </c>
      <c r="U378" t="str">
        <v>rock</v>
      </c>
    </row>
    <row r="379" spans="1:21" ht="17" x14ac:dyDescent="0.2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3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6">
        <f t="shared" si="23"/>
        <v>43774.25</v>
      </c>
      <c r="P379" s="37">
        <v>14</v>
      </c>
      <c r="Q379" t="b">
        <v>0</v>
      </c>
      <c r="R379" t="b">
        <v>0</v>
      </c>
      <c r="S379" t="s">
        <v>33</v>
      </c>
      <c r="T379" t="str" cm="1">
        <f t="array" ref="T379:U379">_xlfn.TEXTSPLIT(S379,"/")</f>
        <v>theater</v>
      </c>
      <c r="U379" t="str">
        <v>plays</v>
      </c>
    </row>
    <row r="380" spans="1:21" ht="17" x14ac:dyDescent="0.2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3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6">
        <f t="shared" si="23"/>
        <v>43279.208333333328</v>
      </c>
      <c r="P380" s="37">
        <v>38</v>
      </c>
      <c r="Q380" t="b">
        <v>0</v>
      </c>
      <c r="R380" t="b">
        <v>0</v>
      </c>
      <c r="S380" t="s">
        <v>42</v>
      </c>
      <c r="T380" t="str" cm="1">
        <f t="array" ref="T380:U380">_xlfn.TEXTSPLIT(S380,"/")</f>
        <v>film &amp; video</v>
      </c>
      <c r="U380" t="str">
        <v>documentary</v>
      </c>
    </row>
    <row r="381" spans="1:21" ht="17" x14ac:dyDescent="0.2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3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6">
        <f t="shared" si="23"/>
        <v>40857.25</v>
      </c>
      <c r="P381" s="37">
        <v>14</v>
      </c>
      <c r="Q381" t="b">
        <v>0</v>
      </c>
      <c r="R381" t="b">
        <v>0</v>
      </c>
      <c r="S381" t="s">
        <v>33</v>
      </c>
      <c r="T381" t="str" cm="1">
        <f t="array" ref="T381:U381">_xlfn.TEXTSPLIT(S381,"/")</f>
        <v>theater</v>
      </c>
      <c r="U381" t="str">
        <v>plays</v>
      </c>
    </row>
    <row r="382" spans="1:21" ht="34" x14ac:dyDescent="0.2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3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6">
        <f t="shared" si="23"/>
        <v>41453.208333333336</v>
      </c>
      <c r="P382" s="37">
        <v>5</v>
      </c>
      <c r="Q382" t="b">
        <v>0</v>
      </c>
      <c r="R382" t="b">
        <v>0</v>
      </c>
      <c r="S382" t="s">
        <v>33</v>
      </c>
      <c r="T382" t="str" cm="1">
        <f t="array" ref="T382:U382">_xlfn.TEXTSPLIT(S382,"/")</f>
        <v>theater</v>
      </c>
      <c r="U382" t="str">
        <v>plays</v>
      </c>
    </row>
    <row r="383" spans="1:21" ht="17" x14ac:dyDescent="0.2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3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6">
        <f t="shared" si="23"/>
        <v>42209.208333333328</v>
      </c>
      <c r="P383" s="37">
        <v>46</v>
      </c>
      <c r="Q383" t="b">
        <v>0</v>
      </c>
      <c r="R383" t="b">
        <v>0</v>
      </c>
      <c r="S383" t="s">
        <v>33</v>
      </c>
      <c r="T383" t="str" cm="1">
        <f t="array" ref="T383:U383">_xlfn.TEXTSPLIT(S383,"/")</f>
        <v>theater</v>
      </c>
      <c r="U383" t="str">
        <v>plays</v>
      </c>
    </row>
    <row r="384" spans="1:21" ht="34" x14ac:dyDescent="0.2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3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6">
        <f t="shared" si="23"/>
        <v>43043.208333333328</v>
      </c>
      <c r="P384" s="37">
        <v>19</v>
      </c>
      <c r="Q384" t="b">
        <v>0</v>
      </c>
      <c r="R384" t="b">
        <v>0</v>
      </c>
      <c r="S384" t="s">
        <v>122</v>
      </c>
      <c r="T384" t="str" cm="1">
        <f t="array" ref="T384:U384">_xlfn.TEXTSPLIT(S384,"/")</f>
        <v>photography</v>
      </c>
      <c r="U384" t="str">
        <v>photography books</v>
      </c>
    </row>
    <row r="385" spans="1:21" ht="17" x14ac:dyDescent="0.2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3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6">
        <f t="shared" si="23"/>
        <v>43515.25</v>
      </c>
      <c r="P385" s="37">
        <v>6</v>
      </c>
      <c r="Q385" t="b">
        <v>0</v>
      </c>
      <c r="R385" t="b">
        <v>1</v>
      </c>
      <c r="S385" t="s">
        <v>17</v>
      </c>
      <c r="T385" t="str" cm="1">
        <f t="array" ref="T385:U385">_xlfn.TEXTSPLIT(S385,"/")</f>
        <v>food</v>
      </c>
      <c r="U385" t="str">
        <v>food trucks</v>
      </c>
    </row>
    <row r="386" spans="1:21" ht="17" x14ac:dyDescent="0.2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3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6">
        <f t="shared" si="23"/>
        <v>42803.25</v>
      </c>
      <c r="P386" s="37">
        <v>27</v>
      </c>
      <c r="Q386" t="b">
        <v>1</v>
      </c>
      <c r="R386" t="b">
        <v>1</v>
      </c>
      <c r="S386" t="s">
        <v>42</v>
      </c>
      <c r="T386" t="str" cm="1">
        <f t="array" ref="T386:U386">_xlfn.TEXTSPLIT(S386,"/")</f>
        <v>film &amp; video</v>
      </c>
      <c r="U386" t="str">
        <v>documentary</v>
      </c>
    </row>
    <row r="387" spans="1:21" ht="34" x14ac:dyDescent="0.2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s="4">
        <f t="shared" ref="F387:F450" si="24">(E387/D387)*100</f>
        <v>146.16709511568124</v>
      </c>
      <c r="G387" t="s">
        <v>20</v>
      </c>
      <c r="H387">
        <v>1137</v>
      </c>
      <c r="I387" s="3">
        <f t="shared" ref="I387:I450" si="25">IFERROR(E387/H387,"0")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6">
        <f t="shared" ref="O387:O450" si="27">(((M387/60)/60)/24)+DATE(1970,1,1)</f>
        <v>43585.208333333328</v>
      </c>
      <c r="P387" s="37">
        <v>32</v>
      </c>
      <c r="Q387" t="b">
        <v>0</v>
      </c>
      <c r="R387" t="b">
        <v>0</v>
      </c>
      <c r="S387" t="s">
        <v>68</v>
      </c>
      <c r="T387" t="str" cm="1">
        <f t="array" ref="T387:U387">_xlfn.TEXTSPLIT(S387,"/")</f>
        <v>publishing</v>
      </c>
      <c r="U387" t="str">
        <v>nonfiction</v>
      </c>
    </row>
    <row r="388" spans="1:21" ht="34" x14ac:dyDescent="0.2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3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6">
        <f t="shared" si="27"/>
        <v>40367.208333333336</v>
      </c>
      <c r="P388" s="37">
        <v>12</v>
      </c>
      <c r="Q388" t="b">
        <v>0</v>
      </c>
      <c r="R388" t="b">
        <v>0</v>
      </c>
      <c r="S388" t="s">
        <v>33</v>
      </c>
      <c r="T388" t="str" cm="1">
        <f t="array" ref="T388:U388">_xlfn.TEXTSPLIT(S388,"/")</f>
        <v>theater</v>
      </c>
      <c r="U388" t="str">
        <v>plays</v>
      </c>
    </row>
    <row r="389" spans="1:21" ht="17" x14ac:dyDescent="0.2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3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6">
        <f t="shared" si="27"/>
        <v>41077.208333333336</v>
      </c>
      <c r="P389" s="37">
        <v>5</v>
      </c>
      <c r="Q389" t="b">
        <v>0</v>
      </c>
      <c r="R389" t="b">
        <v>0</v>
      </c>
      <c r="S389" t="s">
        <v>65</v>
      </c>
      <c r="T389" t="str" cm="1">
        <f t="array" ref="T389:U389">_xlfn.TEXTSPLIT(S389,"/")</f>
        <v>technology</v>
      </c>
      <c r="U389" t="str">
        <v>wearables</v>
      </c>
    </row>
    <row r="390" spans="1:21" ht="17" x14ac:dyDescent="0.2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3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6">
        <f t="shared" si="27"/>
        <v>40914.25</v>
      </c>
      <c r="P390" s="37">
        <v>2</v>
      </c>
      <c r="Q390" t="b">
        <v>0</v>
      </c>
      <c r="R390" t="b">
        <v>0</v>
      </c>
      <c r="S390" t="s">
        <v>60</v>
      </c>
      <c r="T390" t="str" cm="1">
        <f t="array" ref="T390:U390">_xlfn.TEXTSPLIT(S390,"/")</f>
        <v>music</v>
      </c>
      <c r="U390" t="str">
        <v>indie rock</v>
      </c>
    </row>
    <row r="391" spans="1:21" ht="17" x14ac:dyDescent="0.2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3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6">
        <f t="shared" si="27"/>
        <v>40506.25</v>
      </c>
      <c r="P391" s="37">
        <v>27</v>
      </c>
      <c r="Q391" t="b">
        <v>0</v>
      </c>
      <c r="R391" t="b">
        <v>0</v>
      </c>
      <c r="S391" t="s">
        <v>33</v>
      </c>
      <c r="T391" t="str" cm="1">
        <f t="array" ref="T391:U391">_xlfn.TEXTSPLIT(S391,"/")</f>
        <v>theater</v>
      </c>
      <c r="U391" t="str">
        <v>plays</v>
      </c>
    </row>
    <row r="392" spans="1:21" ht="17" x14ac:dyDescent="0.2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3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6">
        <f t="shared" si="27"/>
        <v>41545.208333333336</v>
      </c>
      <c r="P392" s="37">
        <v>15</v>
      </c>
      <c r="Q392" t="b">
        <v>0</v>
      </c>
      <c r="R392" t="b">
        <v>0</v>
      </c>
      <c r="S392" t="s">
        <v>122</v>
      </c>
      <c r="T392" t="str" cm="1">
        <f t="array" ref="T392:U392">_xlfn.TEXTSPLIT(S392,"/")</f>
        <v>photography</v>
      </c>
      <c r="U392" t="str">
        <v>photography books</v>
      </c>
    </row>
    <row r="393" spans="1:21" ht="17" x14ac:dyDescent="0.2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3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6">
        <f t="shared" si="27"/>
        <v>41655.25</v>
      </c>
      <c r="P393" s="37">
        <v>2</v>
      </c>
      <c r="Q393" t="b">
        <v>0</v>
      </c>
      <c r="R393" t="b">
        <v>0</v>
      </c>
      <c r="S393" t="s">
        <v>68</v>
      </c>
      <c r="T393" t="str" cm="1">
        <f t="array" ref="T393:U393">_xlfn.TEXTSPLIT(S393,"/")</f>
        <v>publishing</v>
      </c>
      <c r="U393" t="str">
        <v>nonfiction</v>
      </c>
    </row>
    <row r="394" spans="1:21" ht="34" x14ac:dyDescent="0.2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3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6">
        <f t="shared" si="27"/>
        <v>40551.25</v>
      </c>
      <c r="P394" s="37">
        <v>2</v>
      </c>
      <c r="Q394" t="b">
        <v>0</v>
      </c>
      <c r="R394" t="b">
        <v>0</v>
      </c>
      <c r="S394" t="s">
        <v>65</v>
      </c>
      <c r="T394" t="str" cm="1">
        <f t="array" ref="T394:U394">_xlfn.TEXTSPLIT(S394,"/")</f>
        <v>technology</v>
      </c>
      <c r="U394" t="str">
        <v>wearables</v>
      </c>
    </row>
    <row r="395" spans="1:21" ht="17" x14ac:dyDescent="0.2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3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6">
        <f t="shared" si="27"/>
        <v>42934.208333333328</v>
      </c>
      <c r="P395" s="37">
        <v>1</v>
      </c>
      <c r="Q395" t="b">
        <v>0</v>
      </c>
      <c r="R395" t="b">
        <v>0</v>
      </c>
      <c r="S395" t="s">
        <v>159</v>
      </c>
      <c r="T395" t="str" cm="1">
        <f t="array" ref="T395:U395">_xlfn.TEXTSPLIT(S395,"/")</f>
        <v>music</v>
      </c>
      <c r="U395" t="str">
        <v>jazz</v>
      </c>
    </row>
    <row r="396" spans="1:21" ht="17" x14ac:dyDescent="0.2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3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6">
        <f t="shared" si="27"/>
        <v>41494.208333333336</v>
      </c>
      <c r="P396" s="37">
        <v>10</v>
      </c>
      <c r="Q396" t="b">
        <v>0</v>
      </c>
      <c r="R396" t="b">
        <v>1</v>
      </c>
      <c r="S396" t="s">
        <v>42</v>
      </c>
      <c r="T396" t="str" cm="1">
        <f t="array" ref="T396:U396">_xlfn.TEXTSPLIT(S396,"/")</f>
        <v>film &amp; video</v>
      </c>
      <c r="U396" t="str">
        <v>documentary</v>
      </c>
    </row>
    <row r="397" spans="1:21" ht="34" x14ac:dyDescent="0.2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3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6">
        <f t="shared" si="27"/>
        <v>40886.25</v>
      </c>
      <c r="P397" s="37">
        <v>1</v>
      </c>
      <c r="Q397" t="b">
        <v>1</v>
      </c>
      <c r="R397" t="b">
        <v>0</v>
      </c>
      <c r="S397" t="s">
        <v>33</v>
      </c>
      <c r="T397" t="str" cm="1">
        <f t="array" ref="T397:U397">_xlfn.TEXTSPLIT(S397,"/")</f>
        <v>theater</v>
      </c>
      <c r="U397" t="str">
        <v>plays</v>
      </c>
    </row>
    <row r="398" spans="1:21" ht="17" x14ac:dyDescent="0.2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3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6">
        <f t="shared" si="27"/>
        <v>43386.208333333328</v>
      </c>
      <c r="P398" s="37">
        <v>8</v>
      </c>
      <c r="Q398" t="b">
        <v>0</v>
      </c>
      <c r="R398" t="b">
        <v>0</v>
      </c>
      <c r="S398" t="s">
        <v>53</v>
      </c>
      <c r="T398" t="str" cm="1">
        <f t="array" ref="T398:U398">_xlfn.TEXTSPLIT(S398,"/")</f>
        <v>film &amp; video</v>
      </c>
      <c r="U398" t="str">
        <v>drama</v>
      </c>
    </row>
    <row r="399" spans="1:21" ht="17" x14ac:dyDescent="0.2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3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6">
        <f t="shared" si="27"/>
        <v>41423.208333333336</v>
      </c>
      <c r="P399" s="37">
        <v>6</v>
      </c>
      <c r="Q399" t="b">
        <v>0</v>
      </c>
      <c r="R399" t="b">
        <v>0</v>
      </c>
      <c r="S399" t="s">
        <v>23</v>
      </c>
      <c r="T399" t="str" cm="1">
        <f t="array" ref="T399:U399">_xlfn.TEXTSPLIT(S399,"/")</f>
        <v>music</v>
      </c>
      <c r="U399" t="str">
        <v>rock</v>
      </c>
    </row>
    <row r="400" spans="1:21" ht="34" x14ac:dyDescent="0.2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3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6">
        <f t="shared" si="27"/>
        <v>43230.208333333328</v>
      </c>
      <c r="P400" s="37">
        <v>2</v>
      </c>
      <c r="Q400" t="b">
        <v>0</v>
      </c>
      <c r="R400" t="b">
        <v>1</v>
      </c>
      <c r="S400" t="s">
        <v>71</v>
      </c>
      <c r="T400" t="str" cm="1">
        <f t="array" ref="T400:U400">_xlfn.TEXTSPLIT(S400,"/")</f>
        <v>film &amp; video</v>
      </c>
      <c r="U400" t="str">
        <v>animation</v>
      </c>
    </row>
    <row r="401" spans="1:21" ht="17" x14ac:dyDescent="0.2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3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6">
        <f t="shared" si="27"/>
        <v>40583.25</v>
      </c>
      <c r="P401" s="37">
        <v>7</v>
      </c>
      <c r="Q401" t="b">
        <v>0</v>
      </c>
      <c r="R401" t="b">
        <v>0</v>
      </c>
      <c r="S401" t="s">
        <v>60</v>
      </c>
      <c r="T401" t="str" cm="1">
        <f t="array" ref="T401:U401">_xlfn.TEXTSPLIT(S401,"/")</f>
        <v>music</v>
      </c>
      <c r="U401" t="str">
        <v>indie rock</v>
      </c>
    </row>
    <row r="402" spans="1:21" ht="34" x14ac:dyDescent="0.2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3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6">
        <f t="shared" si="27"/>
        <v>41524.208333333336</v>
      </c>
      <c r="P402" s="37">
        <v>22</v>
      </c>
      <c r="Q402" t="b">
        <v>0</v>
      </c>
      <c r="R402" t="b">
        <v>1</v>
      </c>
      <c r="S402" t="s">
        <v>122</v>
      </c>
      <c r="T402" t="str" cm="1">
        <f t="array" ref="T402:U402">_xlfn.TEXTSPLIT(S402,"/")</f>
        <v>photography</v>
      </c>
      <c r="U402" t="str">
        <v>photography books</v>
      </c>
    </row>
    <row r="403" spans="1:21" ht="17" x14ac:dyDescent="0.2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3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6">
        <f t="shared" si="27"/>
        <v>43765.208333333328</v>
      </c>
      <c r="P403" s="37">
        <v>0</v>
      </c>
      <c r="Q403" t="b">
        <v>0</v>
      </c>
      <c r="R403" t="b">
        <v>0</v>
      </c>
      <c r="S403" t="s">
        <v>33</v>
      </c>
      <c r="T403" t="str" cm="1">
        <f t="array" ref="T403:U403">_xlfn.TEXTSPLIT(S403,"/")</f>
        <v>theater</v>
      </c>
      <c r="U403" t="str">
        <v>plays</v>
      </c>
    </row>
    <row r="404" spans="1:21" ht="17" x14ac:dyDescent="0.2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3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6">
        <f t="shared" si="27"/>
        <v>40961.25</v>
      </c>
      <c r="P404" s="37">
        <v>47</v>
      </c>
      <c r="Q404" t="b">
        <v>0</v>
      </c>
      <c r="R404" t="b">
        <v>1</v>
      </c>
      <c r="S404" t="s">
        <v>100</v>
      </c>
      <c r="T404" t="str" cm="1">
        <f t="array" ref="T404:U404">_xlfn.TEXTSPLIT(S404,"/")</f>
        <v>film &amp; video</v>
      </c>
      <c r="U404" t="str">
        <v>shorts</v>
      </c>
    </row>
    <row r="405" spans="1:21" ht="17" x14ac:dyDescent="0.2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3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6">
        <f t="shared" si="27"/>
        <v>40346.208333333336</v>
      </c>
      <c r="P405" s="37">
        <v>36</v>
      </c>
      <c r="Q405" t="b">
        <v>0</v>
      </c>
      <c r="R405" t="b">
        <v>1</v>
      </c>
      <c r="S405" t="s">
        <v>33</v>
      </c>
      <c r="T405" t="str" cm="1">
        <f t="array" ref="T405:U405">_xlfn.TEXTSPLIT(S405,"/")</f>
        <v>theater</v>
      </c>
      <c r="U405" t="str">
        <v>plays</v>
      </c>
    </row>
    <row r="406" spans="1:21" ht="17" x14ac:dyDescent="0.2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3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6">
        <f t="shared" si="27"/>
        <v>43056.25</v>
      </c>
      <c r="P406" s="37">
        <v>3</v>
      </c>
      <c r="Q406" t="b">
        <v>0</v>
      </c>
      <c r="R406" t="b">
        <v>0</v>
      </c>
      <c r="S406" t="s">
        <v>33</v>
      </c>
      <c r="T406" t="str" cm="1">
        <f t="array" ref="T406:U406">_xlfn.TEXTSPLIT(S406,"/")</f>
        <v>theater</v>
      </c>
      <c r="U406" t="str">
        <v>plays</v>
      </c>
    </row>
    <row r="407" spans="1:21" ht="17" x14ac:dyDescent="0.2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3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6">
        <f t="shared" si="27"/>
        <v>43305.208333333328</v>
      </c>
      <c r="P407" s="37">
        <v>50</v>
      </c>
      <c r="Q407" t="b">
        <v>0</v>
      </c>
      <c r="R407" t="b">
        <v>0</v>
      </c>
      <c r="S407" t="s">
        <v>33</v>
      </c>
      <c r="T407" t="str" cm="1">
        <f t="array" ref="T407:U407">_xlfn.TEXTSPLIT(S407,"/")</f>
        <v>theater</v>
      </c>
      <c r="U407" t="str">
        <v>plays</v>
      </c>
    </row>
    <row r="408" spans="1:21" ht="17" x14ac:dyDescent="0.2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3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6">
        <f t="shared" si="27"/>
        <v>41316.25</v>
      </c>
      <c r="P408" s="37">
        <v>12</v>
      </c>
      <c r="Q408" t="b">
        <v>1</v>
      </c>
      <c r="R408" t="b">
        <v>0</v>
      </c>
      <c r="S408" t="s">
        <v>42</v>
      </c>
      <c r="T408" t="str" cm="1">
        <f t="array" ref="T408:U408">_xlfn.TEXTSPLIT(S408,"/")</f>
        <v>film &amp; video</v>
      </c>
      <c r="U408" t="str">
        <v>documentary</v>
      </c>
    </row>
    <row r="409" spans="1:21" ht="17" x14ac:dyDescent="0.2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3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6">
        <f t="shared" si="27"/>
        <v>43758.208333333328</v>
      </c>
      <c r="P409" s="37">
        <v>7</v>
      </c>
      <c r="Q409" t="b">
        <v>0</v>
      </c>
      <c r="R409" t="b">
        <v>0</v>
      </c>
      <c r="S409" t="s">
        <v>33</v>
      </c>
      <c r="T409" t="str" cm="1">
        <f t="array" ref="T409:U409">_xlfn.TEXTSPLIT(S409,"/")</f>
        <v>theater</v>
      </c>
      <c r="U409" t="str">
        <v>plays</v>
      </c>
    </row>
    <row r="410" spans="1:21" ht="17" x14ac:dyDescent="0.2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3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6">
        <f t="shared" si="27"/>
        <v>42561.208333333328</v>
      </c>
      <c r="P410" s="37">
        <v>20</v>
      </c>
      <c r="Q410" t="b">
        <v>0</v>
      </c>
      <c r="R410" t="b">
        <v>0</v>
      </c>
      <c r="S410" t="s">
        <v>42</v>
      </c>
      <c r="T410" t="str" cm="1">
        <f t="array" ref="T410:U410">_xlfn.TEXTSPLIT(S410,"/")</f>
        <v>film &amp; video</v>
      </c>
      <c r="U410" t="str">
        <v>documentary</v>
      </c>
    </row>
    <row r="411" spans="1:21" ht="17" x14ac:dyDescent="0.2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3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6">
        <f t="shared" si="27"/>
        <v>42847.208333333328</v>
      </c>
      <c r="P411" s="37">
        <v>4</v>
      </c>
      <c r="Q411" t="b">
        <v>0</v>
      </c>
      <c r="R411" t="b">
        <v>0</v>
      </c>
      <c r="S411" t="s">
        <v>23</v>
      </c>
      <c r="T411" t="str" cm="1">
        <f t="array" ref="T411:U411">_xlfn.TEXTSPLIT(S411,"/")</f>
        <v>music</v>
      </c>
      <c r="U411" t="str">
        <v>rock</v>
      </c>
    </row>
    <row r="412" spans="1:21" ht="17" x14ac:dyDescent="0.2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3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6">
        <f t="shared" si="27"/>
        <v>42122.208333333328</v>
      </c>
      <c r="P412" s="37">
        <v>0</v>
      </c>
      <c r="Q412" t="b">
        <v>0</v>
      </c>
      <c r="R412" t="b">
        <v>0</v>
      </c>
      <c r="S412" t="s">
        <v>292</v>
      </c>
      <c r="T412" t="str" cm="1">
        <f t="array" ref="T412:U412">_xlfn.TEXTSPLIT(S412,"/")</f>
        <v>games</v>
      </c>
      <c r="U412" t="str">
        <v>mobile games</v>
      </c>
    </row>
    <row r="413" spans="1:21" ht="17" x14ac:dyDescent="0.2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3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6">
        <f t="shared" si="27"/>
        <v>42886.208333333328</v>
      </c>
      <c r="P413" s="37">
        <v>2</v>
      </c>
      <c r="Q413" t="b">
        <v>0</v>
      </c>
      <c r="R413" t="b">
        <v>0</v>
      </c>
      <c r="S413" t="s">
        <v>33</v>
      </c>
      <c r="T413" t="str" cm="1">
        <f t="array" ref="T413:U413">_xlfn.TEXTSPLIT(S413,"/")</f>
        <v>theater</v>
      </c>
      <c r="U413" t="str">
        <v>plays</v>
      </c>
    </row>
    <row r="414" spans="1:21" ht="17" x14ac:dyDescent="0.2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3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6">
        <f t="shared" si="27"/>
        <v>41652.25</v>
      </c>
      <c r="P414" s="37">
        <v>10</v>
      </c>
      <c r="Q414" t="b">
        <v>0</v>
      </c>
      <c r="R414" t="b">
        <v>0</v>
      </c>
      <c r="S414" t="s">
        <v>119</v>
      </c>
      <c r="T414" t="str" cm="1">
        <f t="array" ref="T414:U414">_xlfn.TEXTSPLIT(S414,"/")</f>
        <v>publishing</v>
      </c>
      <c r="U414" t="str">
        <v>fiction</v>
      </c>
    </row>
    <row r="415" spans="1:21" ht="17" x14ac:dyDescent="0.2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3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6">
        <f t="shared" si="27"/>
        <v>43458.25</v>
      </c>
      <c r="P415" s="37">
        <v>27</v>
      </c>
      <c r="Q415" t="b">
        <v>0</v>
      </c>
      <c r="R415" t="b">
        <v>0</v>
      </c>
      <c r="S415" t="s">
        <v>71</v>
      </c>
      <c r="T415" t="str" cm="1">
        <f t="array" ref="T415:U415">_xlfn.TEXTSPLIT(S415,"/")</f>
        <v>film &amp; video</v>
      </c>
      <c r="U415" t="str">
        <v>animation</v>
      </c>
    </row>
    <row r="416" spans="1:21" ht="17" x14ac:dyDescent="0.2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3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6">
        <f t="shared" si="27"/>
        <v>40296.208333333336</v>
      </c>
      <c r="P416" s="37">
        <v>8</v>
      </c>
      <c r="Q416" t="b">
        <v>0</v>
      </c>
      <c r="R416" t="b">
        <v>1</v>
      </c>
      <c r="S416" t="s">
        <v>17</v>
      </c>
      <c r="T416" t="str" cm="1">
        <f t="array" ref="T416:U416">_xlfn.TEXTSPLIT(S416,"/")</f>
        <v>food</v>
      </c>
      <c r="U416" t="str">
        <v>food trucks</v>
      </c>
    </row>
    <row r="417" spans="1:21" ht="17" x14ac:dyDescent="0.2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3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6">
        <f t="shared" si="27"/>
        <v>40938.25</v>
      </c>
      <c r="P417" s="37">
        <v>17</v>
      </c>
      <c r="Q417" t="b">
        <v>0</v>
      </c>
      <c r="R417" t="b">
        <v>0</v>
      </c>
      <c r="S417" t="s">
        <v>33</v>
      </c>
      <c r="T417" t="str" cm="1">
        <f t="array" ref="T417:U417">_xlfn.TEXTSPLIT(S417,"/")</f>
        <v>theater</v>
      </c>
      <c r="U417" t="str">
        <v>plays</v>
      </c>
    </row>
    <row r="418" spans="1:21" ht="34" x14ac:dyDescent="0.2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3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6">
        <f t="shared" si="27"/>
        <v>40569.25</v>
      </c>
      <c r="P418" s="37">
        <v>9</v>
      </c>
      <c r="Q418" t="b">
        <v>0</v>
      </c>
      <c r="R418" t="b">
        <v>1</v>
      </c>
      <c r="S418" t="s">
        <v>42</v>
      </c>
      <c r="T418" t="str" cm="1">
        <f t="array" ref="T418:U418">_xlfn.TEXTSPLIT(S418,"/")</f>
        <v>film &amp; video</v>
      </c>
      <c r="U418" t="str">
        <v>documentary</v>
      </c>
    </row>
    <row r="419" spans="1:21" ht="17" x14ac:dyDescent="0.2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3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6">
        <f t="shared" si="27"/>
        <v>43431.25</v>
      </c>
      <c r="P419" s="37">
        <v>24</v>
      </c>
      <c r="Q419" t="b">
        <v>0</v>
      </c>
      <c r="R419" t="b">
        <v>0</v>
      </c>
      <c r="S419" t="s">
        <v>33</v>
      </c>
      <c r="T419" t="str" cm="1">
        <f t="array" ref="T419:U419">_xlfn.TEXTSPLIT(S419,"/")</f>
        <v>theater</v>
      </c>
      <c r="U419" t="str">
        <v>plays</v>
      </c>
    </row>
    <row r="420" spans="1:21" ht="17" x14ac:dyDescent="0.2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3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6">
        <f t="shared" si="27"/>
        <v>41036.208333333336</v>
      </c>
      <c r="P420" s="37">
        <v>1</v>
      </c>
      <c r="Q420" t="b">
        <v>0</v>
      </c>
      <c r="R420" t="b">
        <v>0</v>
      </c>
      <c r="S420" t="s">
        <v>42</v>
      </c>
      <c r="T420" t="str" cm="1">
        <f t="array" ref="T420:U420">_xlfn.TEXTSPLIT(S420,"/")</f>
        <v>film &amp; video</v>
      </c>
      <c r="U420" t="str">
        <v>documentary</v>
      </c>
    </row>
    <row r="421" spans="1:21" ht="17" x14ac:dyDescent="0.2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3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6">
        <f t="shared" si="27"/>
        <v>40905.25</v>
      </c>
      <c r="P421" s="37">
        <v>6</v>
      </c>
      <c r="Q421" t="b">
        <v>0</v>
      </c>
      <c r="R421" t="b">
        <v>0</v>
      </c>
      <c r="S421" t="s">
        <v>28</v>
      </c>
      <c r="T421" t="str" cm="1">
        <f t="array" ref="T421:U421">_xlfn.TEXTSPLIT(S421,"/")</f>
        <v>technology</v>
      </c>
      <c r="U421" t="str">
        <v>web</v>
      </c>
    </row>
    <row r="422" spans="1:21" ht="17" x14ac:dyDescent="0.2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3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6">
        <f t="shared" si="27"/>
        <v>42925.208333333328</v>
      </c>
      <c r="P422" s="37">
        <v>14</v>
      </c>
      <c r="Q422" t="b">
        <v>0</v>
      </c>
      <c r="R422" t="b">
        <v>0</v>
      </c>
      <c r="S422" t="s">
        <v>33</v>
      </c>
      <c r="T422" t="str" cm="1">
        <f t="array" ref="T422:U422">_xlfn.TEXTSPLIT(S422,"/")</f>
        <v>theater</v>
      </c>
      <c r="U422" t="str">
        <v>plays</v>
      </c>
    </row>
    <row r="423" spans="1:21" ht="17" x14ac:dyDescent="0.2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3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6">
        <f t="shared" si="27"/>
        <v>42945.208333333328</v>
      </c>
      <c r="P423" s="37">
        <v>30</v>
      </c>
      <c r="Q423" t="b">
        <v>0</v>
      </c>
      <c r="R423" t="b">
        <v>1</v>
      </c>
      <c r="S423" t="s">
        <v>65</v>
      </c>
      <c r="T423" t="str" cm="1">
        <f t="array" ref="T423:U423">_xlfn.TEXTSPLIT(S423,"/")</f>
        <v>technology</v>
      </c>
      <c r="U423" t="str">
        <v>wearables</v>
      </c>
    </row>
    <row r="424" spans="1:21" ht="34" x14ac:dyDescent="0.2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3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6">
        <f t="shared" si="27"/>
        <v>40305.208333333336</v>
      </c>
      <c r="P424" s="37">
        <v>20</v>
      </c>
      <c r="Q424" t="b">
        <v>0</v>
      </c>
      <c r="R424" t="b">
        <v>1</v>
      </c>
      <c r="S424" t="s">
        <v>33</v>
      </c>
      <c r="T424" t="str" cm="1">
        <f t="array" ref="T424:U424">_xlfn.TEXTSPLIT(S424,"/")</f>
        <v>theater</v>
      </c>
      <c r="U424" t="str">
        <v>plays</v>
      </c>
    </row>
    <row r="425" spans="1:21" ht="17" x14ac:dyDescent="0.2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3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6">
        <f t="shared" si="27"/>
        <v>40810.208333333336</v>
      </c>
      <c r="P425" s="37">
        <v>2</v>
      </c>
      <c r="Q425" t="b">
        <v>0</v>
      </c>
      <c r="R425" t="b">
        <v>1</v>
      </c>
      <c r="S425" t="s">
        <v>17</v>
      </c>
      <c r="T425" t="str" cm="1">
        <f t="array" ref="T425:U425">_xlfn.TEXTSPLIT(S425,"/")</f>
        <v>food</v>
      </c>
      <c r="U425" t="str">
        <v>food trucks</v>
      </c>
    </row>
    <row r="426" spans="1:21" ht="17" x14ac:dyDescent="0.2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3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6">
        <f t="shared" si="27"/>
        <v>43214.208333333328</v>
      </c>
      <c r="P426" s="37">
        <v>6</v>
      </c>
      <c r="Q426" t="b">
        <v>0</v>
      </c>
      <c r="R426" t="b">
        <v>0</v>
      </c>
      <c r="S426" t="s">
        <v>60</v>
      </c>
      <c r="T426" t="str" cm="1">
        <f t="array" ref="T426:U426">_xlfn.TEXTSPLIT(S426,"/")</f>
        <v>music</v>
      </c>
      <c r="U426" t="str">
        <v>indie rock</v>
      </c>
    </row>
    <row r="427" spans="1:21" ht="17" x14ac:dyDescent="0.2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3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6">
        <f t="shared" si="27"/>
        <v>42219.208333333328</v>
      </c>
      <c r="P427" s="37">
        <v>6</v>
      </c>
      <c r="Q427" t="b">
        <v>0</v>
      </c>
      <c r="R427" t="b">
        <v>0</v>
      </c>
      <c r="S427" t="s">
        <v>122</v>
      </c>
      <c r="T427" t="str" cm="1">
        <f t="array" ref="T427:U427">_xlfn.TEXTSPLIT(S427,"/")</f>
        <v>photography</v>
      </c>
      <c r="U427" t="str">
        <v>photography books</v>
      </c>
    </row>
    <row r="428" spans="1:21" ht="17" x14ac:dyDescent="0.2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3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6">
        <f t="shared" si="27"/>
        <v>41339.25</v>
      </c>
      <c r="P428" s="37">
        <v>7</v>
      </c>
      <c r="Q428" t="b">
        <v>0</v>
      </c>
      <c r="R428" t="b">
        <v>0</v>
      </c>
      <c r="S428" t="s">
        <v>33</v>
      </c>
      <c r="T428" t="str" cm="1">
        <f t="array" ref="T428:U428">_xlfn.TEXTSPLIT(S428,"/")</f>
        <v>theater</v>
      </c>
      <c r="U428" t="str">
        <v>plays</v>
      </c>
    </row>
    <row r="429" spans="1:21" ht="17" x14ac:dyDescent="0.2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3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6">
        <f t="shared" si="27"/>
        <v>41927.208333333336</v>
      </c>
      <c r="P429" s="37">
        <v>32</v>
      </c>
      <c r="Q429" t="b">
        <v>0</v>
      </c>
      <c r="R429" t="b">
        <v>1</v>
      </c>
      <c r="S429" t="s">
        <v>33</v>
      </c>
      <c r="T429" t="str" cm="1">
        <f t="array" ref="T429:U429">_xlfn.TEXTSPLIT(S429,"/")</f>
        <v>theater</v>
      </c>
      <c r="U429" t="str">
        <v>plays</v>
      </c>
    </row>
    <row r="430" spans="1:21" ht="17" x14ac:dyDescent="0.2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3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6">
        <f t="shared" si="27"/>
        <v>40592.25</v>
      </c>
      <c r="P430" s="37">
        <v>7</v>
      </c>
      <c r="Q430" t="b">
        <v>0</v>
      </c>
      <c r="R430" t="b">
        <v>0</v>
      </c>
      <c r="S430" t="s">
        <v>71</v>
      </c>
      <c r="T430" t="str" cm="1">
        <f t="array" ref="T430:U430">_xlfn.TEXTSPLIT(S430,"/")</f>
        <v>film &amp; video</v>
      </c>
      <c r="U430" t="str">
        <v>animation</v>
      </c>
    </row>
    <row r="431" spans="1:21" ht="17" x14ac:dyDescent="0.2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3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6">
        <f t="shared" si="27"/>
        <v>41708.208333333336</v>
      </c>
      <c r="P431" s="37">
        <v>28</v>
      </c>
      <c r="Q431" t="b">
        <v>0</v>
      </c>
      <c r="R431" t="b">
        <v>1</v>
      </c>
      <c r="S431" t="s">
        <v>122</v>
      </c>
      <c r="T431" t="str" cm="1">
        <f t="array" ref="T431:U431">_xlfn.TEXTSPLIT(S431,"/")</f>
        <v>photography</v>
      </c>
      <c r="U431" t="str">
        <v>photography books</v>
      </c>
    </row>
    <row r="432" spans="1:21" ht="34" x14ac:dyDescent="0.2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3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6">
        <f t="shared" si="27"/>
        <v>43771.208333333328</v>
      </c>
      <c r="P432" s="37">
        <v>34</v>
      </c>
      <c r="Q432" t="b">
        <v>0</v>
      </c>
      <c r="R432" t="b">
        <v>0</v>
      </c>
      <c r="S432" t="s">
        <v>33</v>
      </c>
      <c r="T432" t="str" cm="1">
        <f t="array" ref="T432:U432">_xlfn.TEXTSPLIT(S432,"/")</f>
        <v>theater</v>
      </c>
      <c r="U432" t="str">
        <v>plays</v>
      </c>
    </row>
    <row r="433" spans="1:21" ht="17" x14ac:dyDescent="0.2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3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6">
        <f t="shared" si="27"/>
        <v>43290.208333333328</v>
      </c>
      <c r="P433" s="37">
        <v>17</v>
      </c>
      <c r="Q433" t="b">
        <v>1</v>
      </c>
      <c r="R433" t="b">
        <v>0</v>
      </c>
      <c r="S433" t="s">
        <v>33</v>
      </c>
      <c r="T433" t="str" cm="1">
        <f t="array" ref="T433:U433">_xlfn.TEXTSPLIT(S433,"/")</f>
        <v>theater</v>
      </c>
      <c r="U433" t="str">
        <v>plays</v>
      </c>
    </row>
    <row r="434" spans="1:21" ht="17" x14ac:dyDescent="0.2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3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6">
        <f t="shared" si="27"/>
        <v>41781.208333333336</v>
      </c>
      <c r="P434" s="37">
        <v>20</v>
      </c>
      <c r="Q434" t="b">
        <v>0</v>
      </c>
      <c r="R434" t="b">
        <v>0</v>
      </c>
      <c r="S434" t="s">
        <v>33</v>
      </c>
      <c r="T434" t="str" cm="1">
        <f t="array" ref="T434:U434">_xlfn.TEXTSPLIT(S434,"/")</f>
        <v>theater</v>
      </c>
      <c r="U434" t="str">
        <v>plays</v>
      </c>
    </row>
    <row r="435" spans="1:21" ht="17" x14ac:dyDescent="0.2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3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6">
        <f t="shared" si="27"/>
        <v>41619.25</v>
      </c>
      <c r="P435" s="37">
        <v>16</v>
      </c>
      <c r="Q435" t="b">
        <v>0</v>
      </c>
      <c r="R435" t="b">
        <v>1</v>
      </c>
      <c r="S435" t="s">
        <v>42</v>
      </c>
      <c r="T435" t="str" cm="1">
        <f t="array" ref="T435:U435">_xlfn.TEXTSPLIT(S435,"/")</f>
        <v>film &amp; video</v>
      </c>
      <c r="U435" t="str">
        <v>documentary</v>
      </c>
    </row>
    <row r="436" spans="1:21" ht="17" x14ac:dyDescent="0.2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3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6">
        <f t="shared" si="27"/>
        <v>42719.25</v>
      </c>
      <c r="P436" s="37">
        <v>14</v>
      </c>
      <c r="Q436" t="b">
        <v>1</v>
      </c>
      <c r="R436" t="b">
        <v>0</v>
      </c>
      <c r="S436" t="s">
        <v>33</v>
      </c>
      <c r="T436" t="str" cm="1">
        <f t="array" ref="T436:U436">_xlfn.TEXTSPLIT(S436,"/")</f>
        <v>theater</v>
      </c>
      <c r="U436" t="str">
        <v>plays</v>
      </c>
    </row>
    <row r="437" spans="1:21" ht="17" x14ac:dyDescent="0.2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3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6">
        <f t="shared" si="27"/>
        <v>42000.25</v>
      </c>
      <c r="P437" s="37">
        <v>12</v>
      </c>
      <c r="Q437" t="b">
        <v>0</v>
      </c>
      <c r="R437" t="b">
        <v>1</v>
      </c>
      <c r="S437" t="s">
        <v>33</v>
      </c>
      <c r="T437" t="str" cm="1">
        <f t="array" ref="T437:U437">_xlfn.TEXTSPLIT(S437,"/")</f>
        <v>theater</v>
      </c>
      <c r="U437" t="str">
        <v>plays</v>
      </c>
    </row>
    <row r="438" spans="1:21" ht="17" x14ac:dyDescent="0.2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3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6">
        <f t="shared" si="27"/>
        <v>43576.208333333328</v>
      </c>
      <c r="P438" s="37">
        <v>1</v>
      </c>
      <c r="Q438" t="b">
        <v>0</v>
      </c>
      <c r="R438" t="b">
        <v>0</v>
      </c>
      <c r="S438" t="s">
        <v>159</v>
      </c>
      <c r="T438" t="str" cm="1">
        <f t="array" ref="T438:U438">_xlfn.TEXTSPLIT(S438,"/")</f>
        <v>music</v>
      </c>
      <c r="U438" t="str">
        <v>jazz</v>
      </c>
    </row>
    <row r="439" spans="1:21" ht="17" x14ac:dyDescent="0.2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3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6">
        <f t="shared" si="27"/>
        <v>42263.208333333328</v>
      </c>
      <c r="P439" s="37">
        <v>3</v>
      </c>
      <c r="Q439" t="b">
        <v>0</v>
      </c>
      <c r="R439" t="b">
        <v>1</v>
      </c>
      <c r="S439" t="s">
        <v>71</v>
      </c>
      <c r="T439" t="str" cm="1">
        <f t="array" ref="T439:U439">_xlfn.TEXTSPLIT(S439,"/")</f>
        <v>film &amp; video</v>
      </c>
      <c r="U439" t="str">
        <v>animation</v>
      </c>
    </row>
    <row r="440" spans="1:21" ht="34" x14ac:dyDescent="0.2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3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6">
        <f t="shared" si="27"/>
        <v>41367.208333333336</v>
      </c>
      <c r="P440" s="37">
        <v>30</v>
      </c>
      <c r="Q440" t="b">
        <v>0</v>
      </c>
      <c r="R440" t="b">
        <v>0</v>
      </c>
      <c r="S440" t="s">
        <v>33</v>
      </c>
      <c r="T440" t="str" cm="1">
        <f t="array" ref="T440:U440">_xlfn.TEXTSPLIT(S440,"/")</f>
        <v>theater</v>
      </c>
      <c r="U440" t="str">
        <v>plays</v>
      </c>
    </row>
    <row r="441" spans="1:21" ht="17" x14ac:dyDescent="0.2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3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6">
        <f t="shared" si="27"/>
        <v>42687.25</v>
      </c>
      <c r="P441" s="37">
        <v>7</v>
      </c>
      <c r="Q441" t="b">
        <v>0</v>
      </c>
      <c r="R441" t="b">
        <v>0</v>
      </c>
      <c r="S441" t="s">
        <v>474</v>
      </c>
      <c r="T441" t="str" cm="1">
        <f t="array" ref="T441:U441">_xlfn.TEXTSPLIT(S441,"/")</f>
        <v>film &amp; video</v>
      </c>
      <c r="U441" t="str">
        <v>science fiction</v>
      </c>
    </row>
    <row r="442" spans="1:21" ht="17" x14ac:dyDescent="0.2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3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6">
        <f t="shared" si="27"/>
        <v>42926.208333333328</v>
      </c>
      <c r="P442" s="37">
        <v>10</v>
      </c>
      <c r="Q442" t="b">
        <v>0</v>
      </c>
      <c r="R442" t="b">
        <v>0</v>
      </c>
      <c r="S442" t="s">
        <v>269</v>
      </c>
      <c r="T442" t="str" cm="1">
        <f t="array" ref="T442:U442">_xlfn.TEXTSPLIT(S442,"/")</f>
        <v>film &amp; video</v>
      </c>
      <c r="U442" t="str">
        <v>television</v>
      </c>
    </row>
    <row r="443" spans="1:21" ht="17" x14ac:dyDescent="0.2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6">
        <f t="shared" si="27"/>
        <v>41053.208333333336</v>
      </c>
      <c r="P443" s="37">
        <v>28</v>
      </c>
      <c r="Q443" t="b">
        <v>0</v>
      </c>
      <c r="R443" t="b">
        <v>0</v>
      </c>
      <c r="S443" t="s">
        <v>65</v>
      </c>
      <c r="T443" t="str" cm="1">
        <f t="array" ref="T443:U443">_xlfn.TEXTSPLIT(S443,"/")</f>
        <v>technology</v>
      </c>
      <c r="U443" t="str">
        <v>wearables</v>
      </c>
    </row>
    <row r="444" spans="1:21" ht="17" x14ac:dyDescent="0.2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3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6">
        <f t="shared" si="27"/>
        <v>42996.208333333328</v>
      </c>
      <c r="P444" s="37">
        <v>16</v>
      </c>
      <c r="Q444" t="b">
        <v>0</v>
      </c>
      <c r="R444" t="b">
        <v>0</v>
      </c>
      <c r="S444" t="s">
        <v>33</v>
      </c>
      <c r="T444" t="str" cm="1">
        <f t="array" ref="T444:U444">_xlfn.TEXTSPLIT(S444,"/")</f>
        <v>theater</v>
      </c>
      <c r="U444" t="str">
        <v>plays</v>
      </c>
    </row>
    <row r="445" spans="1:21" ht="17" x14ac:dyDescent="0.2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3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6">
        <f t="shared" si="27"/>
        <v>40470.208333333336</v>
      </c>
      <c r="P445" s="37">
        <v>19</v>
      </c>
      <c r="Q445" t="b">
        <v>0</v>
      </c>
      <c r="R445" t="b">
        <v>0</v>
      </c>
      <c r="S445" t="s">
        <v>33</v>
      </c>
      <c r="T445" t="str" cm="1">
        <f t="array" ref="T445:U445">_xlfn.TEXTSPLIT(S445,"/")</f>
        <v>theater</v>
      </c>
      <c r="U445" t="str">
        <v>plays</v>
      </c>
    </row>
    <row r="446" spans="1:21" ht="17" x14ac:dyDescent="0.2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3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6">
        <f t="shared" si="27"/>
        <v>40750.208333333336</v>
      </c>
      <c r="P446" s="37">
        <v>2</v>
      </c>
      <c r="Q446" t="b">
        <v>0</v>
      </c>
      <c r="R446" t="b">
        <v>1</v>
      </c>
      <c r="S446" t="s">
        <v>60</v>
      </c>
      <c r="T446" t="str" cm="1">
        <f t="array" ref="T446:U446">_xlfn.TEXTSPLIT(S446,"/")</f>
        <v>music</v>
      </c>
      <c r="U446" t="str">
        <v>indie rock</v>
      </c>
    </row>
    <row r="447" spans="1:21" ht="34" x14ac:dyDescent="0.2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3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6">
        <f t="shared" si="27"/>
        <v>40536.25</v>
      </c>
      <c r="P447" s="37">
        <v>21</v>
      </c>
      <c r="Q447" t="b">
        <v>0</v>
      </c>
      <c r="R447" t="b">
        <v>1</v>
      </c>
      <c r="S447" t="s">
        <v>33</v>
      </c>
      <c r="T447" t="str" cm="1">
        <f t="array" ref="T447:U447">_xlfn.TEXTSPLIT(S447,"/")</f>
        <v>theater</v>
      </c>
      <c r="U447" t="str">
        <v>plays</v>
      </c>
    </row>
    <row r="448" spans="1:21" ht="17" x14ac:dyDescent="0.2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3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6">
        <f t="shared" si="27"/>
        <v>41263.25</v>
      </c>
      <c r="P448" s="37">
        <v>2</v>
      </c>
      <c r="Q448" t="b">
        <v>0</v>
      </c>
      <c r="R448" t="b">
        <v>0</v>
      </c>
      <c r="S448" t="s">
        <v>65</v>
      </c>
      <c r="T448" t="str" cm="1">
        <f t="array" ref="T448:U448">_xlfn.TEXTSPLIT(S448,"/")</f>
        <v>technology</v>
      </c>
      <c r="U448" t="str">
        <v>wearables</v>
      </c>
    </row>
    <row r="449" spans="1:21" ht="34" x14ac:dyDescent="0.2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3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6">
        <f t="shared" si="27"/>
        <v>43104.25</v>
      </c>
      <c r="P449" s="37">
        <v>16</v>
      </c>
      <c r="Q449" t="b">
        <v>0</v>
      </c>
      <c r="R449" t="b">
        <v>0</v>
      </c>
      <c r="S449" t="s">
        <v>269</v>
      </c>
      <c r="T449" t="str" cm="1">
        <f t="array" ref="T449:U449">_xlfn.TEXTSPLIT(S449,"/")</f>
        <v>film &amp; video</v>
      </c>
      <c r="U449" t="str">
        <v>television</v>
      </c>
    </row>
    <row r="450" spans="1:21" ht="17" x14ac:dyDescent="0.2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3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6">
        <f t="shared" si="27"/>
        <v>41380.208333333336</v>
      </c>
      <c r="P450" s="37">
        <v>2</v>
      </c>
      <c r="Q450" t="b">
        <v>0</v>
      </c>
      <c r="R450" t="b">
        <v>1</v>
      </c>
      <c r="S450" t="s">
        <v>89</v>
      </c>
      <c r="T450" t="str" cm="1">
        <f t="array" ref="T450:U450">_xlfn.TEXTSPLIT(S450,"/")</f>
        <v>games</v>
      </c>
      <c r="U450" t="str">
        <v>video games</v>
      </c>
    </row>
    <row r="451" spans="1:21" ht="17" x14ac:dyDescent="0.2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s="4">
        <f t="shared" ref="F451:F514" si="28">(E451/D451)*100</f>
        <v>967</v>
      </c>
      <c r="G451" t="s">
        <v>20</v>
      </c>
      <c r="H451">
        <v>86</v>
      </c>
      <c r="I451" s="3">
        <f t="shared" ref="I451:I514" si="29">IFERROR(E451/H451,"0")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6">
        <f t="shared" ref="O451:O514" si="31">(((M451/60)/60)/24)+DATE(1970,1,1)</f>
        <v>43547.208333333328</v>
      </c>
      <c r="P451" s="37">
        <v>17</v>
      </c>
      <c r="Q451" t="b">
        <v>0</v>
      </c>
      <c r="R451" t="b">
        <v>0</v>
      </c>
      <c r="S451" t="s">
        <v>89</v>
      </c>
      <c r="T451" t="str" cm="1">
        <f t="array" ref="T451:U451">_xlfn.TEXTSPLIT(S451,"/")</f>
        <v>games</v>
      </c>
      <c r="U451" t="str">
        <v>video games</v>
      </c>
    </row>
    <row r="452" spans="1:21" ht="17" x14ac:dyDescent="0.2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3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6">
        <f t="shared" si="31"/>
        <v>43417.25</v>
      </c>
      <c r="P452" s="37">
        <v>23</v>
      </c>
      <c r="Q452" t="b">
        <v>0</v>
      </c>
      <c r="R452" t="b">
        <v>0</v>
      </c>
      <c r="S452" t="s">
        <v>71</v>
      </c>
      <c r="T452" t="str" cm="1">
        <f t="array" ref="T452:U452">_xlfn.TEXTSPLIT(S452,"/")</f>
        <v>film &amp; video</v>
      </c>
      <c r="U452" t="str">
        <v>animation</v>
      </c>
    </row>
    <row r="453" spans="1:21" ht="17" x14ac:dyDescent="0.2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3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6">
        <f t="shared" si="31"/>
        <v>42966.208333333328</v>
      </c>
      <c r="P453" s="37">
        <v>31</v>
      </c>
      <c r="Q453" t="b">
        <v>0</v>
      </c>
      <c r="R453" t="b">
        <v>0</v>
      </c>
      <c r="S453" t="s">
        <v>23</v>
      </c>
      <c r="T453" t="str" cm="1">
        <f t="array" ref="T453:U453">_xlfn.TEXTSPLIT(S453,"/")</f>
        <v>music</v>
      </c>
      <c r="U453" t="str">
        <v>rock</v>
      </c>
    </row>
    <row r="454" spans="1:21" ht="34" x14ac:dyDescent="0.2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3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6">
        <f t="shared" si="31"/>
        <v>40366.208333333336</v>
      </c>
      <c r="P454" s="37">
        <v>1</v>
      </c>
      <c r="Q454" t="b">
        <v>0</v>
      </c>
      <c r="R454" t="b">
        <v>0</v>
      </c>
      <c r="S454" t="s">
        <v>53</v>
      </c>
      <c r="T454" t="str" cm="1">
        <f t="array" ref="T454:U454">_xlfn.TEXTSPLIT(S454,"/")</f>
        <v>film &amp; video</v>
      </c>
      <c r="U454" t="str">
        <v>drama</v>
      </c>
    </row>
    <row r="455" spans="1:21" ht="34" x14ac:dyDescent="0.2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3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6">
        <f t="shared" si="31"/>
        <v>42746.25</v>
      </c>
      <c r="P455" s="37">
        <v>41</v>
      </c>
      <c r="Q455" t="b">
        <v>0</v>
      </c>
      <c r="R455" t="b">
        <v>0</v>
      </c>
      <c r="S455" t="s">
        <v>474</v>
      </c>
      <c r="T455" t="str" cm="1">
        <f t="array" ref="T455:U455">_xlfn.TEXTSPLIT(S455,"/")</f>
        <v>film &amp; video</v>
      </c>
      <c r="U455" t="str">
        <v>science fiction</v>
      </c>
    </row>
    <row r="456" spans="1:21" ht="17" x14ac:dyDescent="0.2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3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6">
        <f t="shared" si="31"/>
        <v>41604.25</v>
      </c>
      <c r="P456" s="37">
        <v>36</v>
      </c>
      <c r="Q456" t="b">
        <v>0</v>
      </c>
      <c r="R456" t="b">
        <v>1</v>
      </c>
      <c r="S456" t="s">
        <v>53</v>
      </c>
      <c r="T456" t="str" cm="1">
        <f t="array" ref="T456:U456">_xlfn.TEXTSPLIT(S456,"/")</f>
        <v>film &amp; video</v>
      </c>
      <c r="U456" t="str">
        <v>drama</v>
      </c>
    </row>
    <row r="457" spans="1:21" ht="17" x14ac:dyDescent="0.2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3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6">
        <f t="shared" si="31"/>
        <v>40832.208333333336</v>
      </c>
      <c r="P457" s="37">
        <v>23</v>
      </c>
      <c r="Q457" t="b">
        <v>0</v>
      </c>
      <c r="R457" t="b">
        <v>0</v>
      </c>
      <c r="S457" t="s">
        <v>33</v>
      </c>
      <c r="T457" t="str" cm="1">
        <f t="array" ref="T457:U457">_xlfn.TEXTSPLIT(S457,"/")</f>
        <v>theater</v>
      </c>
      <c r="U457" t="str">
        <v>plays</v>
      </c>
    </row>
    <row r="458" spans="1:21" ht="34" x14ac:dyDescent="0.2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3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6">
        <f t="shared" si="31"/>
        <v>43141.25</v>
      </c>
      <c r="P458" s="37">
        <v>0</v>
      </c>
      <c r="Q458" t="b">
        <v>0</v>
      </c>
      <c r="R458" t="b">
        <v>1</v>
      </c>
      <c r="S458" t="s">
        <v>60</v>
      </c>
      <c r="T458" t="str" cm="1">
        <f t="array" ref="T458:U458">_xlfn.TEXTSPLIT(S458,"/")</f>
        <v>music</v>
      </c>
      <c r="U458" t="str">
        <v>indie rock</v>
      </c>
    </row>
    <row r="459" spans="1:21" ht="17" x14ac:dyDescent="0.2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3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6">
        <f t="shared" si="31"/>
        <v>42659.208333333328</v>
      </c>
      <c r="P459" s="37">
        <v>2</v>
      </c>
      <c r="Q459" t="b">
        <v>0</v>
      </c>
      <c r="R459" t="b">
        <v>0</v>
      </c>
      <c r="S459" t="s">
        <v>33</v>
      </c>
      <c r="T459" t="str" cm="1">
        <f t="array" ref="T459:U459">_xlfn.TEXTSPLIT(S459,"/")</f>
        <v>theater</v>
      </c>
      <c r="U459" t="str">
        <v>plays</v>
      </c>
    </row>
    <row r="460" spans="1:21" ht="17" x14ac:dyDescent="0.2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3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6">
        <f t="shared" si="31"/>
        <v>40309.208333333336</v>
      </c>
      <c r="P460" s="37">
        <v>44</v>
      </c>
      <c r="Q460" t="b">
        <v>0</v>
      </c>
      <c r="R460" t="b">
        <v>0</v>
      </c>
      <c r="S460" t="s">
        <v>33</v>
      </c>
      <c r="T460" t="str" cm="1">
        <f t="array" ref="T460:U460">_xlfn.TEXTSPLIT(S460,"/")</f>
        <v>theater</v>
      </c>
      <c r="U460" t="str">
        <v>plays</v>
      </c>
    </row>
    <row r="461" spans="1:21" ht="17" x14ac:dyDescent="0.2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3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6">
        <f t="shared" si="31"/>
        <v>42026.25</v>
      </c>
      <c r="P461" s="37">
        <v>25</v>
      </c>
      <c r="Q461" t="b">
        <v>0</v>
      </c>
      <c r="R461" t="b">
        <v>0</v>
      </c>
      <c r="S461" t="s">
        <v>42</v>
      </c>
      <c r="T461" t="str" cm="1">
        <f t="array" ref="T461:U461">_xlfn.TEXTSPLIT(S461,"/")</f>
        <v>film &amp; video</v>
      </c>
      <c r="U461" t="str">
        <v>documentary</v>
      </c>
    </row>
    <row r="462" spans="1:21" ht="17" x14ac:dyDescent="0.2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3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6">
        <f t="shared" si="31"/>
        <v>40402.208333333336</v>
      </c>
      <c r="P462" s="37">
        <v>3</v>
      </c>
      <c r="Q462" t="b">
        <v>0</v>
      </c>
      <c r="R462" t="b">
        <v>0</v>
      </c>
      <c r="S462" t="s">
        <v>33</v>
      </c>
      <c r="T462" t="str" cm="1">
        <f t="array" ref="T462:U462">_xlfn.TEXTSPLIT(S462,"/")</f>
        <v>theater</v>
      </c>
      <c r="U462" t="str">
        <v>plays</v>
      </c>
    </row>
    <row r="463" spans="1:21" ht="17" x14ac:dyDescent="0.2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3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6">
        <f t="shared" si="31"/>
        <v>41777.208333333336</v>
      </c>
      <c r="P463" s="37">
        <v>20</v>
      </c>
      <c r="Q463" t="b">
        <v>0</v>
      </c>
      <c r="R463" t="b">
        <v>0</v>
      </c>
      <c r="S463" t="s">
        <v>53</v>
      </c>
      <c r="T463" t="str" cm="1">
        <f t="array" ref="T463:U463">_xlfn.TEXTSPLIT(S463,"/")</f>
        <v>film &amp; video</v>
      </c>
      <c r="U463" t="str">
        <v>drama</v>
      </c>
    </row>
    <row r="464" spans="1:21" ht="17" x14ac:dyDescent="0.2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3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6">
        <f t="shared" si="31"/>
        <v>41342.25</v>
      </c>
      <c r="P464" s="37">
        <v>38</v>
      </c>
      <c r="Q464" t="b">
        <v>0</v>
      </c>
      <c r="R464" t="b">
        <v>0</v>
      </c>
      <c r="S464" t="s">
        <v>292</v>
      </c>
      <c r="T464" t="str" cm="1">
        <f t="array" ref="T464:U464">_xlfn.TEXTSPLIT(S464,"/")</f>
        <v>games</v>
      </c>
      <c r="U464" t="str">
        <v>mobile games</v>
      </c>
    </row>
    <row r="465" spans="1:21" ht="34" x14ac:dyDescent="0.2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3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6">
        <f t="shared" si="31"/>
        <v>41643.25</v>
      </c>
      <c r="P465" s="37">
        <v>4</v>
      </c>
      <c r="Q465" t="b">
        <v>0</v>
      </c>
      <c r="R465" t="b">
        <v>0</v>
      </c>
      <c r="S465" t="s">
        <v>71</v>
      </c>
      <c r="T465" t="str" cm="1">
        <f t="array" ref="T465:U465">_xlfn.TEXTSPLIT(S465,"/")</f>
        <v>film &amp; video</v>
      </c>
      <c r="U465" t="str">
        <v>animation</v>
      </c>
    </row>
    <row r="466" spans="1:21" ht="17" x14ac:dyDescent="0.2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3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6">
        <f t="shared" si="31"/>
        <v>43156.25</v>
      </c>
      <c r="P466" s="37">
        <v>14</v>
      </c>
      <c r="Q466" t="b">
        <v>0</v>
      </c>
      <c r="R466" t="b">
        <v>0</v>
      </c>
      <c r="S466" t="s">
        <v>33</v>
      </c>
      <c r="T466" t="str" cm="1">
        <f t="array" ref="T466:U466">_xlfn.TEXTSPLIT(S466,"/")</f>
        <v>theater</v>
      </c>
      <c r="U466" t="str">
        <v>plays</v>
      </c>
    </row>
    <row r="467" spans="1:21" ht="17" x14ac:dyDescent="0.2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3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6">
        <f t="shared" si="31"/>
        <v>43136.25</v>
      </c>
      <c r="P467" s="37">
        <v>9</v>
      </c>
      <c r="Q467" t="b">
        <v>0</v>
      </c>
      <c r="R467" t="b">
        <v>0</v>
      </c>
      <c r="S467" t="s">
        <v>206</v>
      </c>
      <c r="T467" t="str" cm="1">
        <f t="array" ref="T467:U467">_xlfn.TEXTSPLIT(S467,"/")</f>
        <v>publishing</v>
      </c>
      <c r="U467" t="str">
        <v>translations</v>
      </c>
    </row>
    <row r="468" spans="1:21" ht="17" x14ac:dyDescent="0.2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3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6">
        <f t="shared" si="31"/>
        <v>41432.208333333336</v>
      </c>
      <c r="P468" s="37">
        <v>23</v>
      </c>
      <c r="Q468" t="b">
        <v>0</v>
      </c>
      <c r="R468" t="b">
        <v>1</v>
      </c>
      <c r="S468" t="s">
        <v>65</v>
      </c>
      <c r="T468" t="str" cm="1">
        <f t="array" ref="T468:U468">_xlfn.TEXTSPLIT(S468,"/")</f>
        <v>technology</v>
      </c>
      <c r="U468" t="str">
        <v>wearables</v>
      </c>
    </row>
    <row r="469" spans="1:21" ht="34" x14ac:dyDescent="0.2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3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6">
        <f t="shared" si="31"/>
        <v>42338.25</v>
      </c>
      <c r="P469" s="37">
        <v>7</v>
      </c>
      <c r="Q469" t="b">
        <v>0</v>
      </c>
      <c r="R469" t="b">
        <v>1</v>
      </c>
      <c r="S469" t="s">
        <v>28</v>
      </c>
      <c r="T469" t="str" cm="1">
        <f t="array" ref="T469:U469">_xlfn.TEXTSPLIT(S469,"/")</f>
        <v>technology</v>
      </c>
      <c r="U469" t="str">
        <v>web</v>
      </c>
    </row>
    <row r="470" spans="1:21" ht="17" x14ac:dyDescent="0.2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3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6">
        <f t="shared" si="31"/>
        <v>43585.208333333328</v>
      </c>
      <c r="P470" s="37">
        <v>16</v>
      </c>
      <c r="Q470" t="b">
        <v>0</v>
      </c>
      <c r="R470" t="b">
        <v>0</v>
      </c>
      <c r="S470" t="s">
        <v>33</v>
      </c>
      <c r="T470" t="str" cm="1">
        <f t="array" ref="T470:U470">_xlfn.TEXTSPLIT(S470,"/")</f>
        <v>theater</v>
      </c>
      <c r="U470" t="str">
        <v>plays</v>
      </c>
    </row>
    <row r="471" spans="1:21" ht="17" x14ac:dyDescent="0.2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3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6">
        <f t="shared" si="31"/>
        <v>42144.208333333328</v>
      </c>
      <c r="P471" s="37">
        <v>2</v>
      </c>
      <c r="Q471" t="b">
        <v>0</v>
      </c>
      <c r="R471" t="b">
        <v>0</v>
      </c>
      <c r="S471" t="s">
        <v>53</v>
      </c>
      <c r="T471" t="str" cm="1">
        <f t="array" ref="T471:U471">_xlfn.TEXTSPLIT(S471,"/")</f>
        <v>film &amp; video</v>
      </c>
      <c r="U471" t="str">
        <v>drama</v>
      </c>
    </row>
    <row r="472" spans="1:21" ht="17" x14ac:dyDescent="0.2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3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6">
        <f t="shared" si="31"/>
        <v>42723.25</v>
      </c>
      <c r="P472" s="37">
        <v>7</v>
      </c>
      <c r="Q472" t="b">
        <v>0</v>
      </c>
      <c r="R472" t="b">
        <v>0</v>
      </c>
      <c r="S472" t="s">
        <v>65</v>
      </c>
      <c r="T472" t="str" cm="1">
        <f t="array" ref="T472:U472">_xlfn.TEXTSPLIT(S472,"/")</f>
        <v>technology</v>
      </c>
      <c r="U472" t="str">
        <v>wearables</v>
      </c>
    </row>
    <row r="473" spans="1:21" ht="17" x14ac:dyDescent="0.2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3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6">
        <f t="shared" si="31"/>
        <v>41031.208333333336</v>
      </c>
      <c r="P473" s="37">
        <v>0</v>
      </c>
      <c r="Q473" t="b">
        <v>0</v>
      </c>
      <c r="R473" t="b">
        <v>1</v>
      </c>
      <c r="S473" t="s">
        <v>17</v>
      </c>
      <c r="T473" t="str" cm="1">
        <f t="array" ref="T473:U473">_xlfn.TEXTSPLIT(S473,"/")</f>
        <v>food</v>
      </c>
      <c r="U473" t="str">
        <v>food trucks</v>
      </c>
    </row>
    <row r="474" spans="1:21" ht="34" x14ac:dyDescent="0.2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3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6">
        <f t="shared" si="31"/>
        <v>43589.208333333328</v>
      </c>
      <c r="P474" s="37">
        <v>54</v>
      </c>
      <c r="Q474" t="b">
        <v>0</v>
      </c>
      <c r="R474" t="b">
        <v>0</v>
      </c>
      <c r="S474" t="s">
        <v>23</v>
      </c>
      <c r="T474" t="str" cm="1">
        <f t="array" ref="T474:U474">_xlfn.TEXTSPLIT(S474,"/")</f>
        <v>music</v>
      </c>
      <c r="U474" t="str">
        <v>rock</v>
      </c>
    </row>
    <row r="475" spans="1:21" ht="17" x14ac:dyDescent="0.2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3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6">
        <f t="shared" si="31"/>
        <v>43278.208333333328</v>
      </c>
      <c r="P475" s="37">
        <v>1</v>
      </c>
      <c r="Q475" t="b">
        <v>0</v>
      </c>
      <c r="R475" t="b">
        <v>0</v>
      </c>
      <c r="S475" t="s">
        <v>50</v>
      </c>
      <c r="T475" t="str" cm="1">
        <f t="array" ref="T475:U475">_xlfn.TEXTSPLIT(S475,"/")</f>
        <v>music</v>
      </c>
      <c r="U475" t="str">
        <v>electric music</v>
      </c>
    </row>
    <row r="476" spans="1:21" ht="17" x14ac:dyDescent="0.2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3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6">
        <f t="shared" si="31"/>
        <v>41990.25</v>
      </c>
      <c r="P476" s="37">
        <v>1</v>
      </c>
      <c r="Q476" t="b">
        <v>0</v>
      </c>
      <c r="R476" t="b">
        <v>0</v>
      </c>
      <c r="S476" t="s">
        <v>269</v>
      </c>
      <c r="T476" t="str" cm="1">
        <f t="array" ref="T476:U476">_xlfn.TEXTSPLIT(S476,"/")</f>
        <v>film &amp; video</v>
      </c>
      <c r="U476" t="str">
        <v>television</v>
      </c>
    </row>
    <row r="477" spans="1:21" ht="34" x14ac:dyDescent="0.2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3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6">
        <f t="shared" si="31"/>
        <v>41454.208333333336</v>
      </c>
      <c r="P477" s="37">
        <v>4</v>
      </c>
      <c r="Q477" t="b">
        <v>0</v>
      </c>
      <c r="R477" t="b">
        <v>1</v>
      </c>
      <c r="S477" t="s">
        <v>206</v>
      </c>
      <c r="T477" t="str" cm="1">
        <f t="array" ref="T477:U477">_xlfn.TEXTSPLIT(S477,"/")</f>
        <v>publishing</v>
      </c>
      <c r="U477" t="str">
        <v>translations</v>
      </c>
    </row>
    <row r="478" spans="1:21" ht="34" x14ac:dyDescent="0.2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3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6">
        <f t="shared" si="31"/>
        <v>43328.208333333328</v>
      </c>
      <c r="P478" s="37">
        <v>6</v>
      </c>
      <c r="Q478" t="b">
        <v>0</v>
      </c>
      <c r="R478" t="b">
        <v>0</v>
      </c>
      <c r="S478" t="s">
        <v>119</v>
      </c>
      <c r="T478" t="str" cm="1">
        <f t="array" ref="T478:U478">_xlfn.TEXTSPLIT(S478,"/")</f>
        <v>publishing</v>
      </c>
      <c r="U478" t="str">
        <v>fiction</v>
      </c>
    </row>
    <row r="479" spans="1:21" ht="17" x14ac:dyDescent="0.2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3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6">
        <f t="shared" si="31"/>
        <v>40747.208333333336</v>
      </c>
      <c r="P479" s="37">
        <v>27</v>
      </c>
      <c r="Q479" t="b">
        <v>0</v>
      </c>
      <c r="R479" t="b">
        <v>0</v>
      </c>
      <c r="S479" t="s">
        <v>474</v>
      </c>
      <c r="T479" t="str" cm="1">
        <f t="array" ref="T479:U479">_xlfn.TEXTSPLIT(S479,"/")</f>
        <v>film &amp; video</v>
      </c>
      <c r="U479" t="str">
        <v>science fiction</v>
      </c>
    </row>
    <row r="480" spans="1:21" ht="17" x14ac:dyDescent="0.2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3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6">
        <f t="shared" si="31"/>
        <v>42084.208333333328</v>
      </c>
      <c r="P480" s="37">
        <v>12</v>
      </c>
      <c r="Q480" t="b">
        <v>0</v>
      </c>
      <c r="R480" t="b">
        <v>0</v>
      </c>
      <c r="S480" t="s">
        <v>65</v>
      </c>
      <c r="T480" t="str" cm="1">
        <f t="array" ref="T480:U480">_xlfn.TEXTSPLIT(S480,"/")</f>
        <v>technology</v>
      </c>
      <c r="U480" t="str">
        <v>wearables</v>
      </c>
    </row>
    <row r="481" spans="1:21" ht="17" x14ac:dyDescent="0.2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3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6">
        <f t="shared" si="31"/>
        <v>42947.208333333328</v>
      </c>
      <c r="P481" s="37">
        <v>2</v>
      </c>
      <c r="Q481" t="b">
        <v>0</v>
      </c>
      <c r="R481" t="b">
        <v>0</v>
      </c>
      <c r="S481" t="s">
        <v>17</v>
      </c>
      <c r="T481" t="str" cm="1">
        <f t="array" ref="T481:U481">_xlfn.TEXTSPLIT(S481,"/")</f>
        <v>food</v>
      </c>
      <c r="U481" t="str">
        <v>food trucks</v>
      </c>
    </row>
    <row r="482" spans="1:21" ht="17" x14ac:dyDescent="0.2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3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6">
        <f t="shared" si="31"/>
        <v>40257.208333333336</v>
      </c>
      <c r="P482" s="37">
        <v>9</v>
      </c>
      <c r="Q482" t="b">
        <v>0</v>
      </c>
      <c r="R482" t="b">
        <v>1</v>
      </c>
      <c r="S482" t="s">
        <v>122</v>
      </c>
      <c r="T482" t="str" cm="1">
        <f t="array" ref="T482:U482">_xlfn.TEXTSPLIT(S482,"/")</f>
        <v>photography</v>
      </c>
      <c r="U482" t="str">
        <v>photography books</v>
      </c>
    </row>
    <row r="483" spans="1:21" ht="34" x14ac:dyDescent="0.2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3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6">
        <f t="shared" si="31"/>
        <v>41955.25</v>
      </c>
      <c r="P483" s="37">
        <v>42</v>
      </c>
      <c r="Q483" t="b">
        <v>0</v>
      </c>
      <c r="R483" t="b">
        <v>1</v>
      </c>
      <c r="S483" t="s">
        <v>33</v>
      </c>
      <c r="T483" t="str" cm="1">
        <f t="array" ref="T483:U483">_xlfn.TEXTSPLIT(S483,"/")</f>
        <v>theater</v>
      </c>
      <c r="U483" t="str">
        <v>plays</v>
      </c>
    </row>
    <row r="484" spans="1:21" ht="34" x14ac:dyDescent="0.2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3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6">
        <f t="shared" si="31"/>
        <v>40974.25</v>
      </c>
      <c r="P484" s="37">
        <v>11</v>
      </c>
      <c r="Q484" t="b">
        <v>0</v>
      </c>
      <c r="R484" t="b">
        <v>1</v>
      </c>
      <c r="S484" t="s">
        <v>119</v>
      </c>
      <c r="T484" t="str" cm="1">
        <f t="array" ref="T484:U484">_xlfn.TEXTSPLIT(S484,"/")</f>
        <v>publishing</v>
      </c>
      <c r="U484" t="str">
        <v>fiction</v>
      </c>
    </row>
    <row r="485" spans="1:21" ht="17" x14ac:dyDescent="0.2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3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6">
        <f t="shared" si="31"/>
        <v>43818.25</v>
      </c>
      <c r="P485" s="37">
        <v>7</v>
      </c>
      <c r="Q485" t="b">
        <v>0</v>
      </c>
      <c r="R485" t="b">
        <v>0</v>
      </c>
      <c r="S485" t="s">
        <v>33</v>
      </c>
      <c r="T485" t="str" cm="1">
        <f t="array" ref="T485:U485">_xlfn.TEXTSPLIT(S485,"/")</f>
        <v>theater</v>
      </c>
      <c r="U485" t="str">
        <v>plays</v>
      </c>
    </row>
    <row r="486" spans="1:21" ht="17" x14ac:dyDescent="0.2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3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6">
        <f t="shared" si="31"/>
        <v>41904.208333333336</v>
      </c>
      <c r="P486" s="37">
        <v>49</v>
      </c>
      <c r="Q486" t="b">
        <v>0</v>
      </c>
      <c r="R486" t="b">
        <v>1</v>
      </c>
      <c r="S486" t="s">
        <v>17</v>
      </c>
      <c r="T486" t="str" cm="1">
        <f t="array" ref="T486:U486">_xlfn.TEXTSPLIT(S486,"/")</f>
        <v>food</v>
      </c>
      <c r="U486" t="str">
        <v>food trucks</v>
      </c>
    </row>
    <row r="487" spans="1:21" ht="34" x14ac:dyDescent="0.2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3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6">
        <f t="shared" si="31"/>
        <v>43667.208333333328</v>
      </c>
      <c r="P487" s="37">
        <v>41</v>
      </c>
      <c r="Q487" t="b">
        <v>0</v>
      </c>
      <c r="R487" t="b">
        <v>0</v>
      </c>
      <c r="S487" t="s">
        <v>33</v>
      </c>
      <c r="T487" t="str" cm="1">
        <f t="array" ref="T487:U487">_xlfn.TEXTSPLIT(S487,"/")</f>
        <v>theater</v>
      </c>
      <c r="U487" t="str">
        <v>plays</v>
      </c>
    </row>
    <row r="488" spans="1:21" ht="34" x14ac:dyDescent="0.2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3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6">
        <f t="shared" si="31"/>
        <v>43183.208333333328</v>
      </c>
      <c r="P488" s="37">
        <v>15</v>
      </c>
      <c r="Q488" t="b">
        <v>0</v>
      </c>
      <c r="R488" t="b">
        <v>1</v>
      </c>
      <c r="S488" t="s">
        <v>206</v>
      </c>
      <c r="T488" t="str" cm="1">
        <f t="array" ref="T488:U488">_xlfn.TEXTSPLIT(S488,"/")</f>
        <v>publishing</v>
      </c>
      <c r="U488" t="str">
        <v>translations</v>
      </c>
    </row>
    <row r="489" spans="1:21" ht="17" x14ac:dyDescent="0.2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3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6">
        <f t="shared" si="31"/>
        <v>42878.208333333328</v>
      </c>
      <c r="P489" s="37">
        <v>33</v>
      </c>
      <c r="Q489" t="b">
        <v>0</v>
      </c>
      <c r="R489" t="b">
        <v>0</v>
      </c>
      <c r="S489" t="s">
        <v>33</v>
      </c>
      <c r="T489" t="str" cm="1">
        <f t="array" ref="T489:U489">_xlfn.TEXTSPLIT(S489,"/")</f>
        <v>theater</v>
      </c>
      <c r="U489" t="str">
        <v>plays</v>
      </c>
    </row>
    <row r="490" spans="1:21" ht="17" x14ac:dyDescent="0.2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3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6">
        <f t="shared" si="31"/>
        <v>42420.25</v>
      </c>
      <c r="P490" s="37">
        <v>17</v>
      </c>
      <c r="Q490" t="b">
        <v>0</v>
      </c>
      <c r="R490" t="b">
        <v>0</v>
      </c>
      <c r="S490" t="s">
        <v>33</v>
      </c>
      <c r="T490" t="str" cm="1">
        <f t="array" ref="T490:U490">_xlfn.TEXTSPLIT(S490,"/")</f>
        <v>theater</v>
      </c>
      <c r="U490" t="str">
        <v>plays</v>
      </c>
    </row>
    <row r="491" spans="1:21" ht="17" x14ac:dyDescent="0.2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3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6">
        <f t="shared" si="31"/>
        <v>40411.208333333336</v>
      </c>
      <c r="P491" s="37">
        <v>5</v>
      </c>
      <c r="Q491" t="b">
        <v>0</v>
      </c>
      <c r="R491" t="b">
        <v>0</v>
      </c>
      <c r="S491" t="s">
        <v>65</v>
      </c>
      <c r="T491" t="str" cm="1">
        <f t="array" ref="T491:U491">_xlfn.TEXTSPLIT(S491,"/")</f>
        <v>technology</v>
      </c>
      <c r="U491" t="str">
        <v>wearables</v>
      </c>
    </row>
    <row r="492" spans="1:21" ht="17" x14ac:dyDescent="0.2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3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6">
        <f t="shared" si="31"/>
        <v>43793.25</v>
      </c>
      <c r="P492" s="37">
        <v>7</v>
      </c>
      <c r="Q492" t="b">
        <v>0</v>
      </c>
      <c r="R492" t="b">
        <v>0</v>
      </c>
      <c r="S492" t="s">
        <v>1029</v>
      </c>
      <c r="T492" t="str" cm="1">
        <f t="array" ref="T492:U492">_xlfn.TEXTSPLIT(S492,"/")</f>
        <v>journalism</v>
      </c>
      <c r="U492" t="str">
        <v>audio</v>
      </c>
    </row>
    <row r="493" spans="1:21" ht="34" x14ac:dyDescent="0.2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3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6">
        <f t="shared" si="31"/>
        <v>41482.208333333336</v>
      </c>
      <c r="P493" s="37">
        <v>26</v>
      </c>
      <c r="Q493" t="b">
        <v>0</v>
      </c>
      <c r="R493" t="b">
        <v>1</v>
      </c>
      <c r="S493" t="s">
        <v>17</v>
      </c>
      <c r="T493" t="str" cm="1">
        <f t="array" ref="T493:U493">_xlfn.TEXTSPLIT(S493,"/")</f>
        <v>food</v>
      </c>
      <c r="U493" t="str">
        <v>food trucks</v>
      </c>
    </row>
    <row r="494" spans="1:21" ht="17" x14ac:dyDescent="0.2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3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6">
        <f t="shared" si="31"/>
        <v>40371.208333333336</v>
      </c>
      <c r="P494" s="37">
        <v>35</v>
      </c>
      <c r="Q494" t="b">
        <v>1</v>
      </c>
      <c r="R494" t="b">
        <v>1</v>
      </c>
      <c r="S494" t="s">
        <v>100</v>
      </c>
      <c r="T494" t="str" cm="1">
        <f t="array" ref="T494:U494">_xlfn.TEXTSPLIT(S494,"/")</f>
        <v>film &amp; video</v>
      </c>
      <c r="U494" t="str">
        <v>shorts</v>
      </c>
    </row>
    <row r="495" spans="1:21" ht="17" x14ac:dyDescent="0.2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3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6">
        <f t="shared" si="31"/>
        <v>43658.208333333328</v>
      </c>
      <c r="P495" s="37">
        <v>13</v>
      </c>
      <c r="Q495" t="b">
        <v>0</v>
      </c>
      <c r="R495" t="b">
        <v>0</v>
      </c>
      <c r="S495" t="s">
        <v>122</v>
      </c>
      <c r="T495" t="str" cm="1">
        <f t="array" ref="T495:U495">_xlfn.TEXTSPLIT(S495,"/")</f>
        <v>photography</v>
      </c>
      <c r="U495" t="str">
        <v>photography books</v>
      </c>
    </row>
    <row r="496" spans="1:21" ht="17" x14ac:dyDescent="0.2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3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6">
        <f t="shared" si="31"/>
        <v>40991.208333333336</v>
      </c>
      <c r="P496" s="37">
        <v>1</v>
      </c>
      <c r="Q496" t="b">
        <v>0</v>
      </c>
      <c r="R496" t="b">
        <v>0</v>
      </c>
      <c r="S496" t="s">
        <v>65</v>
      </c>
      <c r="T496" t="str" cm="1">
        <f t="array" ref="T496:U496">_xlfn.TEXTSPLIT(S496,"/")</f>
        <v>technology</v>
      </c>
      <c r="U496" t="str">
        <v>wearables</v>
      </c>
    </row>
    <row r="497" spans="1:21" ht="17" x14ac:dyDescent="0.2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3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6">
        <f t="shared" si="31"/>
        <v>41804.208333333336</v>
      </c>
      <c r="P497" s="37">
        <v>4</v>
      </c>
      <c r="Q497" t="b">
        <v>0</v>
      </c>
      <c r="R497" t="b">
        <v>0</v>
      </c>
      <c r="S497" t="s">
        <v>33</v>
      </c>
      <c r="T497" t="str" cm="1">
        <f t="array" ref="T497:U497">_xlfn.TEXTSPLIT(S497,"/")</f>
        <v>theater</v>
      </c>
      <c r="U497" t="str">
        <v>plays</v>
      </c>
    </row>
    <row r="498" spans="1:21" ht="17" x14ac:dyDescent="0.2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3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6">
        <f t="shared" si="31"/>
        <v>42893.208333333328</v>
      </c>
      <c r="P498" s="37">
        <v>17</v>
      </c>
      <c r="Q498" t="b">
        <v>0</v>
      </c>
      <c r="R498" t="b">
        <v>0</v>
      </c>
      <c r="S498" t="s">
        <v>71</v>
      </c>
      <c r="T498" t="str" cm="1">
        <f t="array" ref="T498:U498">_xlfn.TEXTSPLIT(S498,"/")</f>
        <v>film &amp; video</v>
      </c>
      <c r="U498" t="str">
        <v>animation</v>
      </c>
    </row>
    <row r="499" spans="1:21" ht="17" x14ac:dyDescent="0.2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3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6">
        <f t="shared" si="31"/>
        <v>42724.25</v>
      </c>
      <c r="P499" s="37">
        <v>0</v>
      </c>
      <c r="Q499" t="b">
        <v>0</v>
      </c>
      <c r="R499" t="b">
        <v>1</v>
      </c>
      <c r="S499" t="s">
        <v>65</v>
      </c>
      <c r="T499" t="str" cm="1">
        <f t="array" ref="T499:U499">_xlfn.TEXTSPLIT(S499,"/")</f>
        <v>technology</v>
      </c>
      <c r="U499" t="str">
        <v>wearables</v>
      </c>
    </row>
    <row r="500" spans="1:21" ht="17" x14ac:dyDescent="0.2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3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6">
        <f t="shared" si="31"/>
        <v>42007.25</v>
      </c>
      <c r="P500" s="37">
        <v>2</v>
      </c>
      <c r="Q500" t="b">
        <v>0</v>
      </c>
      <c r="R500" t="b">
        <v>0</v>
      </c>
      <c r="S500" t="s">
        <v>28</v>
      </c>
      <c r="T500" t="str" cm="1">
        <f t="array" ref="T500:U500">_xlfn.TEXTSPLIT(S500,"/")</f>
        <v>technology</v>
      </c>
      <c r="U500" t="str">
        <v>web</v>
      </c>
    </row>
    <row r="501" spans="1:21" ht="34" x14ac:dyDescent="0.2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3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6">
        <f t="shared" si="31"/>
        <v>42449.208333333328</v>
      </c>
      <c r="P501" s="37">
        <v>5</v>
      </c>
      <c r="Q501" t="b">
        <v>0</v>
      </c>
      <c r="R501" t="b">
        <v>1</v>
      </c>
      <c r="S501" t="s">
        <v>42</v>
      </c>
      <c r="T501" t="str" cm="1">
        <f t="array" ref="T501:U501">_xlfn.TEXTSPLIT(S501,"/")</f>
        <v>film &amp; video</v>
      </c>
      <c r="U501" t="str">
        <v>documentary</v>
      </c>
    </row>
    <row r="502" spans="1:21" ht="17" x14ac:dyDescent="0.2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3" t="str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6">
        <f t="shared" si="31"/>
        <v>41423.208333333336</v>
      </c>
      <c r="P502" s="37">
        <v>28</v>
      </c>
      <c r="Q502" t="b">
        <v>0</v>
      </c>
      <c r="R502" t="b">
        <v>1</v>
      </c>
      <c r="S502" t="s">
        <v>33</v>
      </c>
      <c r="T502" t="str" cm="1">
        <f t="array" ref="T502:U502">_xlfn.TEXTSPLIT(S502,"/")</f>
        <v>theater</v>
      </c>
      <c r="U502" t="str">
        <v>plays</v>
      </c>
    </row>
    <row r="503" spans="1:21" ht="17" x14ac:dyDescent="0.2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3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6">
        <f t="shared" si="31"/>
        <v>41347.208333333336</v>
      </c>
      <c r="P503" s="37">
        <v>2</v>
      </c>
      <c r="Q503" t="b">
        <v>0</v>
      </c>
      <c r="R503" t="b">
        <v>0</v>
      </c>
      <c r="S503" t="s">
        <v>42</v>
      </c>
      <c r="T503" t="str" cm="1">
        <f t="array" ref="T503:U503">_xlfn.TEXTSPLIT(S503,"/")</f>
        <v>film &amp; video</v>
      </c>
      <c r="U503" t="str">
        <v>documentary</v>
      </c>
    </row>
    <row r="504" spans="1:21" ht="17" x14ac:dyDescent="0.2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3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6">
        <f t="shared" si="31"/>
        <v>41146.208333333336</v>
      </c>
      <c r="P504" s="37">
        <v>29</v>
      </c>
      <c r="Q504" t="b">
        <v>0</v>
      </c>
      <c r="R504" t="b">
        <v>1</v>
      </c>
      <c r="S504" t="s">
        <v>89</v>
      </c>
      <c r="T504" t="str" cm="1">
        <f t="array" ref="T504:U504">_xlfn.TEXTSPLIT(S504,"/")</f>
        <v>games</v>
      </c>
      <c r="U504" t="str">
        <v>video games</v>
      </c>
    </row>
    <row r="505" spans="1:21" ht="34" x14ac:dyDescent="0.2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3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6">
        <f t="shared" si="31"/>
        <v>42206.208333333328</v>
      </c>
      <c r="P505" s="37">
        <v>20</v>
      </c>
      <c r="Q505" t="b">
        <v>0</v>
      </c>
      <c r="R505" t="b">
        <v>0</v>
      </c>
      <c r="S505" t="s">
        <v>53</v>
      </c>
      <c r="T505" t="str" cm="1">
        <f t="array" ref="T505:U505">_xlfn.TEXTSPLIT(S505,"/")</f>
        <v>film &amp; video</v>
      </c>
      <c r="U505" t="str">
        <v>drama</v>
      </c>
    </row>
    <row r="506" spans="1:21" ht="17" x14ac:dyDescent="0.2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3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6">
        <f t="shared" si="31"/>
        <v>42143.208333333328</v>
      </c>
      <c r="P506" s="37">
        <v>1</v>
      </c>
      <c r="Q506" t="b">
        <v>0</v>
      </c>
      <c r="R506" t="b">
        <v>0</v>
      </c>
      <c r="S506" t="s">
        <v>23</v>
      </c>
      <c r="T506" t="str" cm="1">
        <f t="array" ref="T506:U506">_xlfn.TEXTSPLIT(S506,"/")</f>
        <v>music</v>
      </c>
      <c r="U506" t="str">
        <v>rock</v>
      </c>
    </row>
    <row r="507" spans="1:21" ht="17" x14ac:dyDescent="0.2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3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6">
        <f t="shared" si="31"/>
        <v>41383.208333333336</v>
      </c>
      <c r="P507" s="37">
        <v>42</v>
      </c>
      <c r="Q507" t="b">
        <v>0</v>
      </c>
      <c r="R507" t="b">
        <v>1</v>
      </c>
      <c r="S507" t="s">
        <v>133</v>
      </c>
      <c r="T507" t="str" cm="1">
        <f t="array" ref="T507:U507">_xlfn.TEXTSPLIT(S507,"/")</f>
        <v>publishing</v>
      </c>
      <c r="U507" t="str">
        <v>radio &amp; podcasts</v>
      </c>
    </row>
    <row r="508" spans="1:21" ht="17" x14ac:dyDescent="0.2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3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6">
        <f t="shared" si="31"/>
        <v>43079.25</v>
      </c>
      <c r="P508" s="37">
        <v>17</v>
      </c>
      <c r="Q508" t="b">
        <v>0</v>
      </c>
      <c r="R508" t="b">
        <v>1</v>
      </c>
      <c r="S508" t="s">
        <v>33</v>
      </c>
      <c r="T508" t="str" cm="1">
        <f t="array" ref="T508:U508">_xlfn.TEXTSPLIT(S508,"/")</f>
        <v>theater</v>
      </c>
      <c r="U508" t="str">
        <v>plays</v>
      </c>
    </row>
    <row r="509" spans="1:21" ht="34" x14ac:dyDescent="0.2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3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6">
        <f t="shared" si="31"/>
        <v>41422.208333333336</v>
      </c>
      <c r="P509" s="37">
        <v>49</v>
      </c>
      <c r="Q509" t="b">
        <v>0</v>
      </c>
      <c r="R509" t="b">
        <v>1</v>
      </c>
      <c r="S509" t="s">
        <v>28</v>
      </c>
      <c r="T509" t="str" cm="1">
        <f t="array" ref="T509:U509">_xlfn.TEXTSPLIT(S509,"/")</f>
        <v>technology</v>
      </c>
      <c r="U509" t="str">
        <v>web</v>
      </c>
    </row>
    <row r="510" spans="1:21" ht="17" x14ac:dyDescent="0.2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3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6">
        <f t="shared" si="31"/>
        <v>43331.208333333328</v>
      </c>
      <c r="P510" s="37">
        <v>21</v>
      </c>
      <c r="Q510" t="b">
        <v>0</v>
      </c>
      <c r="R510" t="b">
        <v>0</v>
      </c>
      <c r="S510" t="s">
        <v>33</v>
      </c>
      <c r="T510" t="str" cm="1">
        <f t="array" ref="T510:U510">_xlfn.TEXTSPLIT(S510,"/")</f>
        <v>theater</v>
      </c>
      <c r="U510" t="str">
        <v>plays</v>
      </c>
    </row>
    <row r="511" spans="1:21" ht="17" x14ac:dyDescent="0.2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3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6">
        <f t="shared" si="31"/>
        <v>41044.208333333336</v>
      </c>
      <c r="P511" s="37">
        <v>10</v>
      </c>
      <c r="Q511" t="b">
        <v>0</v>
      </c>
      <c r="R511" t="b">
        <v>0</v>
      </c>
      <c r="S511" t="s">
        <v>33</v>
      </c>
      <c r="T511" t="str" cm="1">
        <f t="array" ref="T511:U511">_xlfn.TEXTSPLIT(S511,"/")</f>
        <v>theater</v>
      </c>
      <c r="U511" t="str">
        <v>plays</v>
      </c>
    </row>
    <row r="512" spans="1:21" ht="17" x14ac:dyDescent="0.2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3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6">
        <f t="shared" si="31"/>
        <v>43275.208333333328</v>
      </c>
      <c r="P512" s="37">
        <v>24</v>
      </c>
      <c r="Q512" t="b">
        <v>0</v>
      </c>
      <c r="R512" t="b">
        <v>0</v>
      </c>
      <c r="S512" t="s">
        <v>53</v>
      </c>
      <c r="T512" t="str" cm="1">
        <f t="array" ref="T512:U512">_xlfn.TEXTSPLIT(S512,"/")</f>
        <v>film &amp; video</v>
      </c>
      <c r="U512" t="str">
        <v>drama</v>
      </c>
    </row>
    <row r="513" spans="1:21" ht="17" x14ac:dyDescent="0.2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3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6">
        <f t="shared" si="31"/>
        <v>43681.208333333328</v>
      </c>
      <c r="P513" s="37">
        <v>10</v>
      </c>
      <c r="Q513" t="b">
        <v>0</v>
      </c>
      <c r="R513" t="b">
        <v>0</v>
      </c>
      <c r="S513" t="s">
        <v>33</v>
      </c>
      <c r="T513" t="str" cm="1">
        <f t="array" ref="T513:U513">_xlfn.TEXTSPLIT(S513,"/")</f>
        <v>theater</v>
      </c>
      <c r="U513" t="str">
        <v>plays</v>
      </c>
    </row>
    <row r="514" spans="1:21" ht="17" x14ac:dyDescent="0.2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3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6">
        <f t="shared" si="31"/>
        <v>41826.208333333336</v>
      </c>
      <c r="P514" s="37">
        <v>1</v>
      </c>
      <c r="Q514" t="b">
        <v>0</v>
      </c>
      <c r="R514" t="b">
        <v>1</v>
      </c>
      <c r="S514" t="s">
        <v>89</v>
      </c>
      <c r="T514" t="str" cm="1">
        <f t="array" ref="T514:U514">_xlfn.TEXTSPLIT(S514,"/")</f>
        <v>games</v>
      </c>
      <c r="U514" t="str">
        <v>video games</v>
      </c>
    </row>
    <row r="515" spans="1:21" ht="17" x14ac:dyDescent="0.2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s="4">
        <f t="shared" ref="F515:F578" si="32">(E515/D515)*100</f>
        <v>39.277108433734945</v>
      </c>
      <c r="G515" t="s">
        <v>74</v>
      </c>
      <c r="H515">
        <v>35</v>
      </c>
      <c r="I515" s="3">
        <f t="shared" ref="I515:I578" si="33">IFERROR(E515/H515,"0")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6">
        <f t="shared" ref="O515:O578" si="35">(((M515/60)/60)/24)+DATE(1970,1,1)</f>
        <v>40432.208333333336</v>
      </c>
      <c r="P515" s="37">
        <v>2</v>
      </c>
      <c r="Q515" t="b">
        <v>0</v>
      </c>
      <c r="R515" t="b">
        <v>0</v>
      </c>
      <c r="S515" t="s">
        <v>269</v>
      </c>
      <c r="T515" t="str" cm="1">
        <f t="array" ref="T515:U515">_xlfn.TEXTSPLIT(S515,"/")</f>
        <v>film &amp; video</v>
      </c>
      <c r="U515" t="str">
        <v>television</v>
      </c>
    </row>
    <row r="516" spans="1:21" ht="17" x14ac:dyDescent="0.2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3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6">
        <f t="shared" si="35"/>
        <v>41619.25</v>
      </c>
      <c r="P516" s="37">
        <v>5</v>
      </c>
      <c r="Q516" t="b">
        <v>0</v>
      </c>
      <c r="R516" t="b">
        <v>1</v>
      </c>
      <c r="S516" t="s">
        <v>23</v>
      </c>
      <c r="T516" t="str" cm="1">
        <f t="array" ref="T516:U516">_xlfn.TEXTSPLIT(S516,"/")</f>
        <v>music</v>
      </c>
      <c r="U516" t="str">
        <v>rock</v>
      </c>
    </row>
    <row r="517" spans="1:21" ht="17" x14ac:dyDescent="0.2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3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6">
        <f t="shared" si="35"/>
        <v>40902.25</v>
      </c>
      <c r="P517" s="37">
        <v>2</v>
      </c>
      <c r="Q517" t="b">
        <v>0</v>
      </c>
      <c r="R517" t="b">
        <v>1</v>
      </c>
      <c r="S517" t="s">
        <v>33</v>
      </c>
      <c r="T517" t="str" cm="1">
        <f t="array" ref="T517:U517">_xlfn.TEXTSPLIT(S517,"/")</f>
        <v>theater</v>
      </c>
      <c r="U517" t="str">
        <v>plays</v>
      </c>
    </row>
    <row r="518" spans="1:21" ht="17" x14ac:dyDescent="0.2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3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6">
        <f t="shared" si="35"/>
        <v>40434.208333333336</v>
      </c>
      <c r="P518" s="37">
        <v>38</v>
      </c>
      <c r="Q518" t="b">
        <v>0</v>
      </c>
      <c r="R518" t="b">
        <v>0</v>
      </c>
      <c r="S518" t="s">
        <v>68</v>
      </c>
      <c r="T518" t="str" cm="1">
        <f t="array" ref="T518:U518">_xlfn.TEXTSPLIT(S518,"/")</f>
        <v>publishing</v>
      </c>
      <c r="U518" t="str">
        <v>nonfiction</v>
      </c>
    </row>
    <row r="519" spans="1:21" ht="17" x14ac:dyDescent="0.2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3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6">
        <f t="shared" si="35"/>
        <v>42865.208333333328</v>
      </c>
      <c r="P519" s="37">
        <v>5</v>
      </c>
      <c r="Q519" t="b">
        <v>0</v>
      </c>
      <c r="R519" t="b">
        <v>0</v>
      </c>
      <c r="S519" t="s">
        <v>17</v>
      </c>
      <c r="T519" t="str" cm="1">
        <f t="array" ref="T519:U519">_xlfn.TEXTSPLIT(S519,"/")</f>
        <v>food</v>
      </c>
      <c r="U519" t="str">
        <v>food trucks</v>
      </c>
    </row>
    <row r="520" spans="1:21" ht="34" x14ac:dyDescent="0.2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3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6">
        <f t="shared" si="35"/>
        <v>43156.25</v>
      </c>
      <c r="P520" s="37">
        <v>2</v>
      </c>
      <c r="Q520" t="b">
        <v>0</v>
      </c>
      <c r="R520" t="b">
        <v>1</v>
      </c>
      <c r="S520" t="s">
        <v>71</v>
      </c>
      <c r="T520" t="str" cm="1">
        <f t="array" ref="T520:U520">_xlfn.TEXTSPLIT(S520,"/")</f>
        <v>film &amp; video</v>
      </c>
      <c r="U520" t="str">
        <v>animation</v>
      </c>
    </row>
    <row r="521" spans="1:21" ht="17" x14ac:dyDescent="0.2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3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6">
        <f t="shared" si="35"/>
        <v>42026.25</v>
      </c>
      <c r="P521" s="37">
        <v>14</v>
      </c>
      <c r="Q521" t="b">
        <v>0</v>
      </c>
      <c r="R521" t="b">
        <v>1</v>
      </c>
      <c r="S521" t="s">
        <v>23</v>
      </c>
      <c r="T521" t="str" cm="1">
        <f t="array" ref="T521:U521">_xlfn.TEXTSPLIT(S521,"/")</f>
        <v>music</v>
      </c>
      <c r="U521" t="str">
        <v>rock</v>
      </c>
    </row>
    <row r="522" spans="1:21" ht="17" x14ac:dyDescent="0.2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3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6">
        <f t="shared" si="35"/>
        <v>43577.208333333328</v>
      </c>
      <c r="P522" s="37">
        <v>3</v>
      </c>
      <c r="Q522" t="b">
        <v>0</v>
      </c>
      <c r="R522" t="b">
        <v>0</v>
      </c>
      <c r="S522" t="s">
        <v>33</v>
      </c>
      <c r="T522" t="str" cm="1">
        <f t="array" ref="T522:U522">_xlfn.TEXTSPLIT(S522,"/")</f>
        <v>theater</v>
      </c>
      <c r="U522" t="str">
        <v>plays</v>
      </c>
    </row>
    <row r="523" spans="1:21" ht="17" x14ac:dyDescent="0.2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3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6">
        <f t="shared" si="35"/>
        <v>42611.208333333328</v>
      </c>
      <c r="P523" s="37">
        <v>6</v>
      </c>
      <c r="Q523" t="b">
        <v>0</v>
      </c>
      <c r="R523" t="b">
        <v>1</v>
      </c>
      <c r="S523" t="s">
        <v>53</v>
      </c>
      <c r="T523" t="str" cm="1">
        <f t="array" ref="T523:U523">_xlfn.TEXTSPLIT(S523,"/")</f>
        <v>film &amp; video</v>
      </c>
      <c r="U523" t="str">
        <v>drama</v>
      </c>
    </row>
    <row r="524" spans="1:21" ht="34" x14ac:dyDescent="0.2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3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6">
        <f t="shared" si="35"/>
        <v>41105.208333333336</v>
      </c>
      <c r="P524" s="37">
        <v>12</v>
      </c>
      <c r="Q524" t="b">
        <v>0</v>
      </c>
      <c r="R524" t="b">
        <v>0</v>
      </c>
      <c r="S524" t="s">
        <v>100</v>
      </c>
      <c r="T524" t="str" cm="1">
        <f t="array" ref="T524:U524">_xlfn.TEXTSPLIT(S524,"/")</f>
        <v>film &amp; video</v>
      </c>
      <c r="U524" t="str">
        <v>shorts</v>
      </c>
    </row>
    <row r="525" spans="1:21" ht="17" x14ac:dyDescent="0.2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3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6">
        <f t="shared" si="35"/>
        <v>40246.25</v>
      </c>
      <c r="P525" s="37">
        <v>5</v>
      </c>
      <c r="Q525" t="b">
        <v>0</v>
      </c>
      <c r="R525" t="b">
        <v>0</v>
      </c>
      <c r="S525" t="s">
        <v>100</v>
      </c>
      <c r="T525" t="str" cm="1">
        <f t="array" ref="T525:U525">_xlfn.TEXTSPLIT(S525,"/")</f>
        <v>film &amp; video</v>
      </c>
      <c r="U525" t="str">
        <v>shorts</v>
      </c>
    </row>
    <row r="526" spans="1:21" ht="17" x14ac:dyDescent="0.2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3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6">
        <f t="shared" si="35"/>
        <v>40307.208333333336</v>
      </c>
      <c r="P526" s="37">
        <v>13</v>
      </c>
      <c r="Q526" t="b">
        <v>0</v>
      </c>
      <c r="R526" t="b">
        <v>0</v>
      </c>
      <c r="S526" t="s">
        <v>33</v>
      </c>
      <c r="T526" t="str" cm="1">
        <f t="array" ref="T526:U526">_xlfn.TEXTSPLIT(S526,"/")</f>
        <v>theater</v>
      </c>
      <c r="U526" t="str">
        <v>plays</v>
      </c>
    </row>
    <row r="527" spans="1:21" ht="34" x14ac:dyDescent="0.2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3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6">
        <f t="shared" si="35"/>
        <v>40509.25</v>
      </c>
      <c r="P527" s="37">
        <v>4</v>
      </c>
      <c r="Q527" t="b">
        <v>0</v>
      </c>
      <c r="R527" t="b">
        <v>0</v>
      </c>
      <c r="S527" t="s">
        <v>65</v>
      </c>
      <c r="T527" t="str" cm="1">
        <f t="array" ref="T527:U527">_xlfn.TEXTSPLIT(S527,"/")</f>
        <v>technology</v>
      </c>
      <c r="U527" t="str">
        <v>wearables</v>
      </c>
    </row>
    <row r="528" spans="1:21" ht="34" x14ac:dyDescent="0.2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3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6">
        <f t="shared" si="35"/>
        <v>42401.25</v>
      </c>
      <c r="P528" s="37">
        <v>37</v>
      </c>
      <c r="Q528" t="b">
        <v>0</v>
      </c>
      <c r="R528" t="b">
        <v>1</v>
      </c>
      <c r="S528" t="s">
        <v>33</v>
      </c>
      <c r="T528" t="str" cm="1">
        <f t="array" ref="T528:U528">_xlfn.TEXTSPLIT(S528,"/")</f>
        <v>theater</v>
      </c>
      <c r="U528" t="str">
        <v>plays</v>
      </c>
    </row>
    <row r="529" spans="1:21" ht="17" x14ac:dyDescent="0.2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3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6">
        <f t="shared" si="35"/>
        <v>42441.25</v>
      </c>
      <c r="P529" s="37">
        <v>36</v>
      </c>
      <c r="Q529" t="b">
        <v>0</v>
      </c>
      <c r="R529" t="b">
        <v>0</v>
      </c>
      <c r="S529" t="s">
        <v>71</v>
      </c>
      <c r="T529" t="str" cm="1">
        <f t="array" ref="T529:U529">_xlfn.TEXTSPLIT(S529,"/")</f>
        <v>film &amp; video</v>
      </c>
      <c r="U529" t="str">
        <v>animation</v>
      </c>
    </row>
    <row r="530" spans="1:21" ht="17" x14ac:dyDescent="0.2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3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6">
        <f t="shared" si="35"/>
        <v>41646.25</v>
      </c>
      <c r="P530" s="37">
        <v>45</v>
      </c>
      <c r="Q530" t="b">
        <v>0</v>
      </c>
      <c r="R530" t="b">
        <v>0</v>
      </c>
      <c r="S530" t="s">
        <v>60</v>
      </c>
      <c r="T530" t="str" cm="1">
        <f t="array" ref="T530:U530">_xlfn.TEXTSPLIT(S530,"/")</f>
        <v>music</v>
      </c>
      <c r="U530" t="str">
        <v>indie rock</v>
      </c>
    </row>
    <row r="531" spans="1:21" ht="17" x14ac:dyDescent="0.2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3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6">
        <f t="shared" si="35"/>
        <v>41797.208333333336</v>
      </c>
      <c r="P531" s="37">
        <v>28</v>
      </c>
      <c r="Q531" t="b">
        <v>0</v>
      </c>
      <c r="R531" t="b">
        <v>0</v>
      </c>
      <c r="S531" t="s">
        <v>89</v>
      </c>
      <c r="T531" t="str" cm="1">
        <f t="array" ref="T531:U531">_xlfn.TEXTSPLIT(S531,"/")</f>
        <v>games</v>
      </c>
      <c r="U531" t="str">
        <v>video games</v>
      </c>
    </row>
    <row r="532" spans="1:21" ht="34" x14ac:dyDescent="0.2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3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6">
        <f t="shared" si="35"/>
        <v>40435.208333333336</v>
      </c>
      <c r="P532" s="37">
        <v>14</v>
      </c>
      <c r="Q532" t="b">
        <v>0</v>
      </c>
      <c r="R532" t="b">
        <v>1</v>
      </c>
      <c r="S532" t="s">
        <v>119</v>
      </c>
      <c r="T532" t="str" cm="1">
        <f t="array" ref="T532:U532">_xlfn.TEXTSPLIT(S532,"/")</f>
        <v>publishing</v>
      </c>
      <c r="U532" t="str">
        <v>fiction</v>
      </c>
    </row>
    <row r="533" spans="1:21" ht="34" x14ac:dyDescent="0.2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3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6">
        <f t="shared" si="35"/>
        <v>41645.25</v>
      </c>
      <c r="P533" s="37">
        <v>56</v>
      </c>
      <c r="Q533" t="b">
        <v>0</v>
      </c>
      <c r="R533" t="b">
        <v>0</v>
      </c>
      <c r="S533" t="s">
        <v>89</v>
      </c>
      <c r="T533" t="str" cm="1">
        <f t="array" ref="T533:U533">_xlfn.TEXTSPLIT(S533,"/")</f>
        <v>games</v>
      </c>
      <c r="U533" t="str">
        <v>video games</v>
      </c>
    </row>
    <row r="534" spans="1:21" ht="17" x14ac:dyDescent="0.2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3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6">
        <f t="shared" si="35"/>
        <v>43126.25</v>
      </c>
      <c r="P534" s="37">
        <v>1</v>
      </c>
      <c r="Q534" t="b">
        <v>0</v>
      </c>
      <c r="R534" t="b">
        <v>0</v>
      </c>
      <c r="S534" t="s">
        <v>33</v>
      </c>
      <c r="T534" t="str" cm="1">
        <f t="array" ref="T534:U534">_xlfn.TEXTSPLIT(S534,"/")</f>
        <v>theater</v>
      </c>
      <c r="U534" t="str">
        <v>plays</v>
      </c>
    </row>
    <row r="535" spans="1:21" ht="17" x14ac:dyDescent="0.2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3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6">
        <f t="shared" si="35"/>
        <v>41515.208333333336</v>
      </c>
      <c r="P535" s="37">
        <v>36</v>
      </c>
      <c r="Q535" t="b">
        <v>0</v>
      </c>
      <c r="R535" t="b">
        <v>0</v>
      </c>
      <c r="S535" t="s">
        <v>60</v>
      </c>
      <c r="T535" t="str" cm="1">
        <f t="array" ref="T535:U535">_xlfn.TEXTSPLIT(S535,"/")</f>
        <v>music</v>
      </c>
      <c r="U535" t="str">
        <v>indie rock</v>
      </c>
    </row>
    <row r="536" spans="1:21" ht="17" x14ac:dyDescent="0.2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3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6">
        <f t="shared" si="35"/>
        <v>43330.208333333328</v>
      </c>
      <c r="P536" s="37">
        <v>1</v>
      </c>
      <c r="Q536" t="b">
        <v>0</v>
      </c>
      <c r="R536" t="b">
        <v>1</v>
      </c>
      <c r="S536" t="s">
        <v>53</v>
      </c>
      <c r="T536" t="str" cm="1">
        <f t="array" ref="T536:U536">_xlfn.TEXTSPLIT(S536,"/")</f>
        <v>film &amp; video</v>
      </c>
      <c r="U536" t="str">
        <v>drama</v>
      </c>
    </row>
    <row r="537" spans="1:21" ht="17" x14ac:dyDescent="0.2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3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6">
        <f t="shared" si="35"/>
        <v>43261.208333333328</v>
      </c>
      <c r="P537" s="37">
        <v>2</v>
      </c>
      <c r="Q537" t="b">
        <v>0</v>
      </c>
      <c r="R537" t="b">
        <v>1</v>
      </c>
      <c r="S537" t="s">
        <v>33</v>
      </c>
      <c r="T537" t="str" cm="1">
        <f t="array" ref="T537:U537">_xlfn.TEXTSPLIT(S537,"/")</f>
        <v>theater</v>
      </c>
      <c r="U537" t="str">
        <v>plays</v>
      </c>
    </row>
    <row r="538" spans="1:21" ht="17" x14ac:dyDescent="0.2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3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6">
        <f t="shared" si="35"/>
        <v>40440.208333333336</v>
      </c>
      <c r="P538" s="37">
        <v>26</v>
      </c>
      <c r="Q538" t="b">
        <v>0</v>
      </c>
      <c r="R538" t="b">
        <v>0</v>
      </c>
      <c r="S538" t="s">
        <v>119</v>
      </c>
      <c r="T538" t="str" cm="1">
        <f t="array" ref="T538:U538">_xlfn.TEXTSPLIT(S538,"/")</f>
        <v>publishing</v>
      </c>
      <c r="U538" t="str">
        <v>fiction</v>
      </c>
    </row>
    <row r="539" spans="1:21" ht="17" x14ac:dyDescent="0.2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3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6">
        <f t="shared" si="35"/>
        <v>43365.208333333328</v>
      </c>
      <c r="P539" s="37">
        <v>23</v>
      </c>
      <c r="Q539" t="b">
        <v>1</v>
      </c>
      <c r="R539" t="b">
        <v>1</v>
      </c>
      <c r="S539" t="s">
        <v>42</v>
      </c>
      <c r="T539" t="str" cm="1">
        <f t="array" ref="T539:U539">_xlfn.TEXTSPLIT(S539,"/")</f>
        <v>film &amp; video</v>
      </c>
      <c r="U539" t="str">
        <v>documentary</v>
      </c>
    </row>
    <row r="540" spans="1:21" ht="17" x14ac:dyDescent="0.2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3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6">
        <f t="shared" si="35"/>
        <v>41555.208333333336</v>
      </c>
      <c r="P540" s="37">
        <v>16</v>
      </c>
      <c r="Q540" t="b">
        <v>0</v>
      </c>
      <c r="R540" t="b">
        <v>0</v>
      </c>
      <c r="S540" t="s">
        <v>292</v>
      </c>
      <c r="T540" t="str" cm="1">
        <f t="array" ref="T540:U540">_xlfn.TEXTSPLIT(S540,"/")</f>
        <v>games</v>
      </c>
      <c r="U540" t="str">
        <v>mobile games</v>
      </c>
    </row>
    <row r="541" spans="1:21" ht="17" x14ac:dyDescent="0.2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3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6">
        <f t="shared" si="35"/>
        <v>43653.208333333328</v>
      </c>
      <c r="P541" s="37">
        <v>6</v>
      </c>
      <c r="Q541" t="b">
        <v>0</v>
      </c>
      <c r="R541" t="b">
        <v>1</v>
      </c>
      <c r="S541" t="s">
        <v>17</v>
      </c>
      <c r="T541" t="str" cm="1">
        <f t="array" ref="T541:U541">_xlfn.TEXTSPLIT(S541,"/")</f>
        <v>food</v>
      </c>
      <c r="U541" t="str">
        <v>food trucks</v>
      </c>
    </row>
    <row r="542" spans="1:21" ht="17" x14ac:dyDescent="0.2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3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6">
        <f t="shared" si="35"/>
        <v>43247.208333333328</v>
      </c>
      <c r="P542" s="37">
        <v>22</v>
      </c>
      <c r="Q542" t="b">
        <v>0</v>
      </c>
      <c r="R542" t="b">
        <v>0</v>
      </c>
      <c r="S542" t="s">
        <v>122</v>
      </c>
      <c r="T542" t="str" cm="1">
        <f t="array" ref="T542:U542">_xlfn.TEXTSPLIT(S542,"/")</f>
        <v>photography</v>
      </c>
      <c r="U542" t="str">
        <v>photography books</v>
      </c>
    </row>
    <row r="543" spans="1:21" ht="17" x14ac:dyDescent="0.2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3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6">
        <f t="shared" si="35"/>
        <v>42191.208333333328</v>
      </c>
      <c r="P543" s="37">
        <v>26</v>
      </c>
      <c r="Q543" t="b">
        <v>0</v>
      </c>
      <c r="R543" t="b">
        <v>0</v>
      </c>
      <c r="S543" t="s">
        <v>292</v>
      </c>
      <c r="T543" t="str" cm="1">
        <f t="array" ref="T543:U543">_xlfn.TEXTSPLIT(S543,"/")</f>
        <v>games</v>
      </c>
      <c r="U543" t="str">
        <v>mobile games</v>
      </c>
    </row>
    <row r="544" spans="1:21" ht="17" x14ac:dyDescent="0.2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3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6">
        <f t="shared" si="35"/>
        <v>42421.25</v>
      </c>
      <c r="P544" s="37">
        <v>30</v>
      </c>
      <c r="Q544" t="b">
        <v>0</v>
      </c>
      <c r="R544" t="b">
        <v>0</v>
      </c>
      <c r="S544" t="s">
        <v>60</v>
      </c>
      <c r="T544" t="str" cm="1">
        <f t="array" ref="T544:U544">_xlfn.TEXTSPLIT(S544,"/")</f>
        <v>music</v>
      </c>
      <c r="U544" t="str">
        <v>indie rock</v>
      </c>
    </row>
    <row r="545" spans="1:21" ht="17" x14ac:dyDescent="0.2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3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6">
        <f t="shared" si="35"/>
        <v>41543.208333333336</v>
      </c>
      <c r="P545" s="37">
        <v>15</v>
      </c>
      <c r="Q545" t="b">
        <v>0</v>
      </c>
      <c r="R545" t="b">
        <v>0</v>
      </c>
      <c r="S545" t="s">
        <v>89</v>
      </c>
      <c r="T545" t="str" cm="1">
        <f t="array" ref="T545:U545">_xlfn.TEXTSPLIT(S545,"/")</f>
        <v>games</v>
      </c>
      <c r="U545" t="str">
        <v>video games</v>
      </c>
    </row>
    <row r="546" spans="1:21" ht="34" x14ac:dyDescent="0.2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3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6">
        <f t="shared" si="35"/>
        <v>42390.25</v>
      </c>
      <c r="P546" s="37">
        <v>13</v>
      </c>
      <c r="Q546" t="b">
        <v>0</v>
      </c>
      <c r="R546" t="b">
        <v>0</v>
      </c>
      <c r="S546" t="s">
        <v>23</v>
      </c>
      <c r="T546" t="str" cm="1">
        <f t="array" ref="T546:U546">_xlfn.TEXTSPLIT(S546,"/")</f>
        <v>music</v>
      </c>
      <c r="U546" t="str">
        <v>rock</v>
      </c>
    </row>
    <row r="547" spans="1:21" ht="17" x14ac:dyDescent="0.2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3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6">
        <f t="shared" si="35"/>
        <v>43844.25</v>
      </c>
      <c r="P547" s="37">
        <v>20</v>
      </c>
      <c r="Q547" t="b">
        <v>0</v>
      </c>
      <c r="R547" t="b">
        <v>0</v>
      </c>
      <c r="S547" t="s">
        <v>33</v>
      </c>
      <c r="T547" t="str" cm="1">
        <f t="array" ref="T547:U547">_xlfn.TEXTSPLIT(S547,"/")</f>
        <v>theater</v>
      </c>
      <c r="U547" t="str">
        <v>plays</v>
      </c>
    </row>
    <row r="548" spans="1:21" ht="17" x14ac:dyDescent="0.2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3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6">
        <f t="shared" si="35"/>
        <v>43363.208333333328</v>
      </c>
      <c r="P548" s="37">
        <v>3</v>
      </c>
      <c r="Q548" t="b">
        <v>0</v>
      </c>
      <c r="R548" t="b">
        <v>1</v>
      </c>
      <c r="S548" t="s">
        <v>33</v>
      </c>
      <c r="T548" t="str" cm="1">
        <f t="array" ref="T548:U548">_xlfn.TEXTSPLIT(S548,"/")</f>
        <v>theater</v>
      </c>
      <c r="U548" t="str">
        <v>plays</v>
      </c>
    </row>
    <row r="549" spans="1:21" ht="17" x14ac:dyDescent="0.2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3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6">
        <f t="shared" si="35"/>
        <v>42041.25</v>
      </c>
      <c r="P549" s="37">
        <v>12</v>
      </c>
      <c r="Q549" t="b">
        <v>0</v>
      </c>
      <c r="R549" t="b">
        <v>0</v>
      </c>
      <c r="S549" t="s">
        <v>53</v>
      </c>
      <c r="T549" t="str" cm="1">
        <f t="array" ref="T549:U549">_xlfn.TEXTSPLIT(S549,"/")</f>
        <v>film &amp; video</v>
      </c>
      <c r="U549" t="str">
        <v>drama</v>
      </c>
    </row>
    <row r="550" spans="1:21" ht="17" x14ac:dyDescent="0.2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3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6">
        <f t="shared" si="35"/>
        <v>42474.208333333328</v>
      </c>
      <c r="P550" s="37">
        <v>13</v>
      </c>
      <c r="Q550" t="b">
        <v>0</v>
      </c>
      <c r="R550" t="b">
        <v>0</v>
      </c>
      <c r="S550" t="s">
        <v>33</v>
      </c>
      <c r="T550" t="str" cm="1">
        <f t="array" ref="T550:U550">_xlfn.TEXTSPLIT(S550,"/")</f>
        <v>theater</v>
      </c>
      <c r="U550" t="str">
        <v>plays</v>
      </c>
    </row>
    <row r="551" spans="1:21" ht="34" x14ac:dyDescent="0.2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3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6">
        <f t="shared" si="35"/>
        <v>41431.208333333336</v>
      </c>
      <c r="P551" s="37">
        <v>9</v>
      </c>
      <c r="Q551" t="b">
        <v>0</v>
      </c>
      <c r="R551" t="b">
        <v>0</v>
      </c>
      <c r="S551" t="s">
        <v>65</v>
      </c>
      <c r="T551" t="str" cm="1">
        <f t="array" ref="T551:U551">_xlfn.TEXTSPLIT(S551,"/")</f>
        <v>technology</v>
      </c>
      <c r="U551" t="str">
        <v>wearables</v>
      </c>
    </row>
    <row r="552" spans="1:21" ht="34" x14ac:dyDescent="0.2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3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6">
        <f t="shared" si="35"/>
        <v>40989.208333333336</v>
      </c>
      <c r="P552" s="37">
        <v>21</v>
      </c>
      <c r="Q552" t="b">
        <v>0</v>
      </c>
      <c r="R552" t="b">
        <v>0</v>
      </c>
      <c r="S552" t="s">
        <v>60</v>
      </c>
      <c r="T552" t="str" cm="1">
        <f t="array" ref="T552:U552">_xlfn.TEXTSPLIT(S552,"/")</f>
        <v>music</v>
      </c>
      <c r="U552" t="str">
        <v>indie rock</v>
      </c>
    </row>
    <row r="553" spans="1:21" ht="17" x14ac:dyDescent="0.2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3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6">
        <f t="shared" si="35"/>
        <v>42033.25</v>
      </c>
      <c r="P553" s="37">
        <v>40</v>
      </c>
      <c r="Q553" t="b">
        <v>0</v>
      </c>
      <c r="R553" t="b">
        <v>1</v>
      </c>
      <c r="S553" t="s">
        <v>28</v>
      </c>
      <c r="T553" t="str" cm="1">
        <f t="array" ref="T553:U553">_xlfn.TEXTSPLIT(S553,"/")</f>
        <v>technology</v>
      </c>
      <c r="U553" t="str">
        <v>web</v>
      </c>
    </row>
    <row r="554" spans="1:21" ht="17" x14ac:dyDescent="0.2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3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6">
        <f t="shared" si="35"/>
        <v>42702.25</v>
      </c>
      <c r="P554" s="37">
        <v>2</v>
      </c>
      <c r="Q554" t="b">
        <v>0</v>
      </c>
      <c r="R554" t="b">
        <v>0</v>
      </c>
      <c r="S554" t="s">
        <v>33</v>
      </c>
      <c r="T554" t="str" cm="1">
        <f t="array" ref="T554:U554">_xlfn.TEXTSPLIT(S554,"/")</f>
        <v>theater</v>
      </c>
      <c r="U554" t="str">
        <v>plays</v>
      </c>
    </row>
    <row r="555" spans="1:21" ht="34" x14ac:dyDescent="0.2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3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6">
        <f t="shared" si="35"/>
        <v>40546.25</v>
      </c>
      <c r="P555" s="37">
        <v>1</v>
      </c>
      <c r="Q555" t="b">
        <v>0</v>
      </c>
      <c r="R555" t="b">
        <v>0</v>
      </c>
      <c r="S555" t="s">
        <v>23</v>
      </c>
      <c r="T555" t="str" cm="1">
        <f t="array" ref="T555:U555">_xlfn.TEXTSPLIT(S555,"/")</f>
        <v>music</v>
      </c>
      <c r="U555" t="str">
        <v>rock</v>
      </c>
    </row>
    <row r="556" spans="1:21" ht="34" x14ac:dyDescent="0.2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3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6">
        <f t="shared" si="35"/>
        <v>42729.25</v>
      </c>
      <c r="P556" s="37">
        <v>6</v>
      </c>
      <c r="Q556" t="b">
        <v>0</v>
      </c>
      <c r="R556" t="b">
        <v>0</v>
      </c>
      <c r="S556" t="s">
        <v>60</v>
      </c>
      <c r="T556" t="str" cm="1">
        <f t="array" ref="T556:U556">_xlfn.TEXTSPLIT(S556,"/")</f>
        <v>music</v>
      </c>
      <c r="U556" t="str">
        <v>indie rock</v>
      </c>
    </row>
    <row r="557" spans="1:21" ht="17" x14ac:dyDescent="0.2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3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6">
        <f t="shared" si="35"/>
        <v>41762.208333333336</v>
      </c>
      <c r="P557" s="37">
        <v>31</v>
      </c>
      <c r="Q557" t="b">
        <v>0</v>
      </c>
      <c r="R557" t="b">
        <v>0</v>
      </c>
      <c r="S557" t="s">
        <v>23</v>
      </c>
      <c r="T557" t="str" cm="1">
        <f t="array" ref="T557:U557">_xlfn.TEXTSPLIT(S557,"/")</f>
        <v>music</v>
      </c>
      <c r="U557" t="str">
        <v>rock</v>
      </c>
    </row>
    <row r="558" spans="1:21" ht="17" x14ac:dyDescent="0.2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3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6">
        <f t="shared" si="35"/>
        <v>40799.208333333336</v>
      </c>
      <c r="P558" s="37">
        <v>7</v>
      </c>
      <c r="Q558" t="b">
        <v>0</v>
      </c>
      <c r="R558" t="b">
        <v>1</v>
      </c>
      <c r="S558" t="s">
        <v>206</v>
      </c>
      <c r="T558" t="str" cm="1">
        <f t="array" ref="T558:U558">_xlfn.TEXTSPLIT(S558,"/")</f>
        <v>publishing</v>
      </c>
      <c r="U558" t="str">
        <v>translations</v>
      </c>
    </row>
    <row r="559" spans="1:21" ht="17" x14ac:dyDescent="0.2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3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6">
        <f t="shared" si="35"/>
        <v>42282.208333333328</v>
      </c>
      <c r="P559" s="37">
        <v>3</v>
      </c>
      <c r="Q559" t="b">
        <v>0</v>
      </c>
      <c r="R559" t="b">
        <v>1</v>
      </c>
      <c r="S559" t="s">
        <v>474</v>
      </c>
      <c r="T559" t="str" cm="1">
        <f t="array" ref="T559:U559">_xlfn.TEXTSPLIT(S559,"/")</f>
        <v>film &amp; video</v>
      </c>
      <c r="U559" t="str">
        <v>science fiction</v>
      </c>
    </row>
    <row r="560" spans="1:21" ht="17" x14ac:dyDescent="0.2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3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6">
        <f t="shared" si="35"/>
        <v>42467.208333333328</v>
      </c>
      <c r="P560" s="37">
        <v>43</v>
      </c>
      <c r="Q560" t="b">
        <v>0</v>
      </c>
      <c r="R560" t="b">
        <v>0</v>
      </c>
      <c r="S560" t="s">
        <v>33</v>
      </c>
      <c r="T560" t="str" cm="1">
        <f t="array" ref="T560:U560">_xlfn.TEXTSPLIT(S560,"/")</f>
        <v>theater</v>
      </c>
      <c r="U560" t="str">
        <v>plays</v>
      </c>
    </row>
    <row r="561" spans="1:21" ht="17" x14ac:dyDescent="0.2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3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6">
        <f t="shared" si="35"/>
        <v>42591.208333333328</v>
      </c>
      <c r="P561" s="37">
        <v>7</v>
      </c>
      <c r="Q561" t="b">
        <v>0</v>
      </c>
      <c r="R561" t="b">
        <v>0</v>
      </c>
      <c r="S561" t="s">
        <v>33</v>
      </c>
      <c r="T561" t="str" cm="1">
        <f t="array" ref="T561:U561">_xlfn.TEXTSPLIT(S561,"/")</f>
        <v>theater</v>
      </c>
      <c r="U561" t="str">
        <v>plays</v>
      </c>
    </row>
    <row r="562" spans="1:21" ht="17" x14ac:dyDescent="0.2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3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6">
        <f t="shared" si="35"/>
        <v>40905.25</v>
      </c>
      <c r="P562" s="37">
        <v>40</v>
      </c>
      <c r="Q562" t="b">
        <v>0</v>
      </c>
      <c r="R562" t="b">
        <v>0</v>
      </c>
      <c r="S562" t="s">
        <v>71</v>
      </c>
      <c r="T562" t="str" cm="1">
        <f t="array" ref="T562:U562">_xlfn.TEXTSPLIT(S562,"/")</f>
        <v>film &amp; video</v>
      </c>
      <c r="U562" t="str">
        <v>animation</v>
      </c>
    </row>
    <row r="563" spans="1:21" ht="17" x14ac:dyDescent="0.2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3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6">
        <f t="shared" si="35"/>
        <v>40835.208333333336</v>
      </c>
      <c r="P563" s="37">
        <v>2</v>
      </c>
      <c r="Q563" t="b">
        <v>0</v>
      </c>
      <c r="R563" t="b">
        <v>0</v>
      </c>
      <c r="S563" t="s">
        <v>33</v>
      </c>
      <c r="T563" t="str" cm="1">
        <f t="array" ref="T563:U563">_xlfn.TEXTSPLIT(S563,"/")</f>
        <v>theater</v>
      </c>
      <c r="U563" t="str">
        <v>plays</v>
      </c>
    </row>
    <row r="564" spans="1:21" ht="34" x14ac:dyDescent="0.2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3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6">
        <f t="shared" si="35"/>
        <v>43538.208333333328</v>
      </c>
      <c r="P564" s="37">
        <v>2</v>
      </c>
      <c r="Q564" t="b">
        <v>0</v>
      </c>
      <c r="R564" t="b">
        <v>0</v>
      </c>
      <c r="S564" t="s">
        <v>23</v>
      </c>
      <c r="T564" t="str" cm="1">
        <f t="array" ref="T564:U564">_xlfn.TEXTSPLIT(S564,"/")</f>
        <v>music</v>
      </c>
      <c r="U564" t="str">
        <v>rock</v>
      </c>
    </row>
    <row r="565" spans="1:21" ht="17" x14ac:dyDescent="0.2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3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6">
        <f t="shared" si="35"/>
        <v>43437.25</v>
      </c>
      <c r="P565" s="37">
        <v>20</v>
      </c>
      <c r="Q565" t="b">
        <v>0</v>
      </c>
      <c r="R565" t="b">
        <v>0</v>
      </c>
      <c r="S565" t="s">
        <v>42</v>
      </c>
      <c r="T565" t="str" cm="1">
        <f t="array" ref="T565:U565">_xlfn.TEXTSPLIT(S565,"/")</f>
        <v>film &amp; video</v>
      </c>
      <c r="U565" t="str">
        <v>documentary</v>
      </c>
    </row>
    <row r="566" spans="1:21" ht="17" x14ac:dyDescent="0.2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3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6">
        <f t="shared" si="35"/>
        <v>42086.208333333328</v>
      </c>
      <c r="P566" s="37">
        <v>8</v>
      </c>
      <c r="Q566" t="b">
        <v>0</v>
      </c>
      <c r="R566" t="b">
        <v>0</v>
      </c>
      <c r="S566" t="s">
        <v>33</v>
      </c>
      <c r="T566" t="str" cm="1">
        <f t="array" ref="T566:U566">_xlfn.TEXTSPLIT(S566,"/")</f>
        <v>theater</v>
      </c>
      <c r="U566" t="str">
        <v>plays</v>
      </c>
    </row>
    <row r="567" spans="1:21" ht="17" x14ac:dyDescent="0.2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3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6">
        <f t="shared" si="35"/>
        <v>40882.25</v>
      </c>
      <c r="P567" s="37">
        <v>20</v>
      </c>
      <c r="Q567" t="b">
        <v>0</v>
      </c>
      <c r="R567" t="b">
        <v>0</v>
      </c>
      <c r="S567" t="s">
        <v>33</v>
      </c>
      <c r="T567" t="str" cm="1">
        <f t="array" ref="T567:U567">_xlfn.TEXTSPLIT(S567,"/")</f>
        <v>theater</v>
      </c>
      <c r="U567" t="str">
        <v>plays</v>
      </c>
    </row>
    <row r="568" spans="1:21" ht="17" x14ac:dyDescent="0.2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3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6">
        <f t="shared" si="35"/>
        <v>42447.208333333328</v>
      </c>
      <c r="P568" s="37">
        <v>23</v>
      </c>
      <c r="Q568" t="b">
        <v>0</v>
      </c>
      <c r="R568" t="b">
        <v>1</v>
      </c>
      <c r="S568" t="s">
        <v>50</v>
      </c>
      <c r="T568" t="str" cm="1">
        <f t="array" ref="T568:U568">_xlfn.TEXTSPLIT(S568,"/")</f>
        <v>music</v>
      </c>
      <c r="U568" t="str">
        <v>electric music</v>
      </c>
    </row>
    <row r="569" spans="1:21" ht="34" x14ac:dyDescent="0.2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3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6">
        <f t="shared" si="35"/>
        <v>41832.208333333336</v>
      </c>
      <c r="P569" s="37">
        <v>2</v>
      </c>
      <c r="Q569" t="b">
        <v>0</v>
      </c>
      <c r="R569" t="b">
        <v>0</v>
      </c>
      <c r="S569" t="s">
        <v>23</v>
      </c>
      <c r="T569" t="str" cm="1">
        <f t="array" ref="T569:U569">_xlfn.TEXTSPLIT(S569,"/")</f>
        <v>music</v>
      </c>
      <c r="U569" t="str">
        <v>rock</v>
      </c>
    </row>
    <row r="570" spans="1:21" ht="17" x14ac:dyDescent="0.2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3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6">
        <f t="shared" si="35"/>
        <v>40419.208333333336</v>
      </c>
      <c r="P570" s="37">
        <v>45</v>
      </c>
      <c r="Q570" t="b">
        <v>0</v>
      </c>
      <c r="R570" t="b">
        <v>0</v>
      </c>
      <c r="S570" t="s">
        <v>33</v>
      </c>
      <c r="T570" t="str" cm="1">
        <f t="array" ref="T570:U570">_xlfn.TEXTSPLIT(S570,"/")</f>
        <v>theater</v>
      </c>
      <c r="U570" t="str">
        <v>plays</v>
      </c>
    </row>
    <row r="571" spans="1:21" ht="17" x14ac:dyDescent="0.2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3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6">
        <f t="shared" si="35"/>
        <v>40566.25</v>
      </c>
      <c r="P571" s="37">
        <v>12</v>
      </c>
      <c r="Q571" t="b">
        <v>0</v>
      </c>
      <c r="R571" t="b">
        <v>0</v>
      </c>
      <c r="S571" t="s">
        <v>71</v>
      </c>
      <c r="T571" t="str" cm="1">
        <f t="array" ref="T571:U571">_xlfn.TEXTSPLIT(S571,"/")</f>
        <v>film &amp; video</v>
      </c>
      <c r="U571" t="str">
        <v>animation</v>
      </c>
    </row>
    <row r="572" spans="1:21" ht="17" x14ac:dyDescent="0.2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3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6">
        <f t="shared" si="35"/>
        <v>41999.25</v>
      </c>
      <c r="P572" s="37">
        <v>6</v>
      </c>
      <c r="Q572" t="b">
        <v>0</v>
      </c>
      <c r="R572" t="b">
        <v>1</v>
      </c>
      <c r="S572" t="s">
        <v>23</v>
      </c>
      <c r="T572" t="str" cm="1">
        <f t="array" ref="T572:U572">_xlfn.TEXTSPLIT(S572,"/")</f>
        <v>music</v>
      </c>
      <c r="U572" t="str">
        <v>rock</v>
      </c>
    </row>
    <row r="573" spans="1:21" ht="17" x14ac:dyDescent="0.2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3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6">
        <f t="shared" si="35"/>
        <v>42221.208333333328</v>
      </c>
      <c r="P573" s="37">
        <v>47</v>
      </c>
      <c r="Q573" t="b">
        <v>0</v>
      </c>
      <c r="R573" t="b">
        <v>0</v>
      </c>
      <c r="S573" t="s">
        <v>100</v>
      </c>
      <c r="T573" t="str" cm="1">
        <f t="array" ref="T573:U573">_xlfn.TEXTSPLIT(S573,"/")</f>
        <v>film &amp; video</v>
      </c>
      <c r="U573" t="str">
        <v>shorts</v>
      </c>
    </row>
    <row r="574" spans="1:21" ht="17" x14ac:dyDescent="0.2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3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6">
        <f t="shared" si="35"/>
        <v>42291.208333333328</v>
      </c>
      <c r="P574" s="37">
        <v>16</v>
      </c>
      <c r="Q574" t="b">
        <v>0</v>
      </c>
      <c r="R574" t="b">
        <v>1</v>
      </c>
      <c r="S574" t="s">
        <v>23</v>
      </c>
      <c r="T574" t="str" cm="1">
        <f t="array" ref="T574:U574">_xlfn.TEXTSPLIT(S574,"/")</f>
        <v>music</v>
      </c>
      <c r="U574" t="str">
        <v>rock</v>
      </c>
    </row>
    <row r="575" spans="1:21" ht="17" x14ac:dyDescent="0.2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3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6">
        <f t="shared" si="35"/>
        <v>41763.208333333336</v>
      </c>
      <c r="P575" s="37">
        <v>2</v>
      </c>
      <c r="Q575" t="b">
        <v>0</v>
      </c>
      <c r="R575" t="b">
        <v>0</v>
      </c>
      <c r="S575" t="s">
        <v>1029</v>
      </c>
      <c r="T575" t="str" cm="1">
        <f t="array" ref="T575:U575">_xlfn.TEXTSPLIT(S575,"/")</f>
        <v>journalism</v>
      </c>
      <c r="U575" t="str">
        <v>audio</v>
      </c>
    </row>
    <row r="576" spans="1:21" ht="17" x14ac:dyDescent="0.2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3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6">
        <f t="shared" si="35"/>
        <v>43816.25</v>
      </c>
      <c r="P576" s="37">
        <v>10</v>
      </c>
      <c r="Q576" t="b">
        <v>0</v>
      </c>
      <c r="R576" t="b">
        <v>1</v>
      </c>
      <c r="S576" t="s">
        <v>17</v>
      </c>
      <c r="T576" t="str" cm="1">
        <f t="array" ref="T576:U576">_xlfn.TEXTSPLIT(S576,"/")</f>
        <v>food</v>
      </c>
      <c r="U576" t="str">
        <v>food trucks</v>
      </c>
    </row>
    <row r="577" spans="1:21" ht="17" x14ac:dyDescent="0.2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3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6">
        <f t="shared" si="35"/>
        <v>41782.208333333336</v>
      </c>
      <c r="P577" s="37">
        <v>3</v>
      </c>
      <c r="Q577" t="b">
        <v>0</v>
      </c>
      <c r="R577" t="b">
        <v>1</v>
      </c>
      <c r="S577" t="s">
        <v>33</v>
      </c>
      <c r="T577" t="str" cm="1">
        <f t="array" ref="T577:U577">_xlfn.TEXTSPLIT(S577,"/")</f>
        <v>theater</v>
      </c>
      <c r="U577" t="str">
        <v>plays</v>
      </c>
    </row>
    <row r="578" spans="1:21" ht="34" x14ac:dyDescent="0.2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3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6">
        <f t="shared" si="35"/>
        <v>43057.25</v>
      </c>
      <c r="P578" s="37">
        <v>17</v>
      </c>
      <c r="Q578" t="b">
        <v>0</v>
      </c>
      <c r="R578" t="b">
        <v>0</v>
      </c>
      <c r="S578" t="s">
        <v>33</v>
      </c>
      <c r="T578" t="str" cm="1">
        <f t="array" ref="T578:U578">_xlfn.TEXTSPLIT(S578,"/")</f>
        <v>theater</v>
      </c>
      <c r="U578" t="str">
        <v>plays</v>
      </c>
    </row>
    <row r="579" spans="1:21" ht="17" x14ac:dyDescent="0.2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s="4">
        <f t="shared" ref="F579:F642" si="36">(E579/D579)*100</f>
        <v>18.853658536585368</v>
      </c>
      <c r="G579" t="s">
        <v>74</v>
      </c>
      <c r="H579">
        <v>37</v>
      </c>
      <c r="I579" s="3">
        <f t="shared" ref="I579:I642" si="37">IFERROR(E579/H579,"0")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6">
        <f t="shared" ref="O579:O642" si="39">(((M579/60)/60)/24)+DATE(1970,1,1)</f>
        <v>40639.208333333336</v>
      </c>
      <c r="P579" s="37">
        <v>26</v>
      </c>
      <c r="Q579" t="b">
        <v>0</v>
      </c>
      <c r="R579" t="b">
        <v>0</v>
      </c>
      <c r="S579" t="s">
        <v>159</v>
      </c>
      <c r="T579" t="str" cm="1">
        <f t="array" ref="T579:U579">_xlfn.TEXTSPLIT(S579,"/")</f>
        <v>music</v>
      </c>
      <c r="U579" t="str">
        <v>jazz</v>
      </c>
    </row>
    <row r="580" spans="1:21" ht="17" x14ac:dyDescent="0.2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3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6">
        <f t="shared" si="39"/>
        <v>40881.25</v>
      </c>
      <c r="P580" s="37">
        <v>3</v>
      </c>
      <c r="Q580" t="b">
        <v>0</v>
      </c>
      <c r="R580" t="b">
        <v>0</v>
      </c>
      <c r="S580" t="s">
        <v>474</v>
      </c>
      <c r="T580" t="str" cm="1">
        <f t="array" ref="T580:U580">_xlfn.TEXTSPLIT(S580,"/")</f>
        <v>film &amp; video</v>
      </c>
      <c r="U580" t="str">
        <v>science fiction</v>
      </c>
    </row>
    <row r="581" spans="1:21" ht="17" x14ac:dyDescent="0.2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3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6">
        <f t="shared" si="39"/>
        <v>40774.208333333336</v>
      </c>
      <c r="P581" s="37">
        <v>12</v>
      </c>
      <c r="Q581" t="b">
        <v>0</v>
      </c>
      <c r="R581" t="b">
        <v>0</v>
      </c>
      <c r="S581" t="s">
        <v>159</v>
      </c>
      <c r="T581" t="str" cm="1">
        <f t="array" ref="T581:U581">_xlfn.TEXTSPLIT(S581,"/")</f>
        <v>music</v>
      </c>
      <c r="U581" t="str">
        <v>jazz</v>
      </c>
    </row>
    <row r="582" spans="1:21" ht="17" x14ac:dyDescent="0.2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3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6">
        <f t="shared" si="39"/>
        <v>41704.25</v>
      </c>
      <c r="P582" s="37">
        <v>8</v>
      </c>
      <c r="Q582" t="b">
        <v>0</v>
      </c>
      <c r="R582" t="b">
        <v>0</v>
      </c>
      <c r="S582" t="s">
        <v>33</v>
      </c>
      <c r="T582" t="str" cm="1">
        <f t="array" ref="T582:U582">_xlfn.TEXTSPLIT(S582,"/")</f>
        <v>theater</v>
      </c>
      <c r="U582" t="str">
        <v>plays</v>
      </c>
    </row>
    <row r="583" spans="1:21" ht="17" x14ac:dyDescent="0.2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3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6">
        <f t="shared" si="39"/>
        <v>40677.208333333336</v>
      </c>
      <c r="P583" s="37">
        <v>15</v>
      </c>
      <c r="Q583" t="b">
        <v>0</v>
      </c>
      <c r="R583" t="b">
        <v>0</v>
      </c>
      <c r="S583" t="s">
        <v>28</v>
      </c>
      <c r="T583" t="str" cm="1">
        <f t="array" ref="T583:U583">_xlfn.TEXTSPLIT(S583,"/")</f>
        <v>technology</v>
      </c>
      <c r="U583" t="str">
        <v>web</v>
      </c>
    </row>
    <row r="584" spans="1:21" ht="17" x14ac:dyDescent="0.2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3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6">
        <f t="shared" si="39"/>
        <v>42170.208333333328</v>
      </c>
      <c r="P584" s="37">
        <v>5</v>
      </c>
      <c r="Q584" t="b">
        <v>0</v>
      </c>
      <c r="R584" t="b">
        <v>1</v>
      </c>
      <c r="S584" t="s">
        <v>89</v>
      </c>
      <c r="T584" t="str" cm="1">
        <f t="array" ref="T584:U584">_xlfn.TEXTSPLIT(S584,"/")</f>
        <v>games</v>
      </c>
      <c r="U584" t="str">
        <v>video games</v>
      </c>
    </row>
    <row r="585" spans="1:21" ht="34" x14ac:dyDescent="0.2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3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6">
        <f t="shared" si="39"/>
        <v>40976.25</v>
      </c>
      <c r="P585" s="37">
        <v>17</v>
      </c>
      <c r="Q585" t="b">
        <v>0</v>
      </c>
      <c r="R585" t="b">
        <v>0</v>
      </c>
      <c r="S585" t="s">
        <v>42</v>
      </c>
      <c r="T585" t="str" cm="1">
        <f t="array" ref="T585:U585">_xlfn.TEXTSPLIT(S585,"/")</f>
        <v>film &amp; video</v>
      </c>
      <c r="U585" t="str">
        <v>documentary</v>
      </c>
    </row>
    <row r="586" spans="1:21" ht="34" x14ac:dyDescent="0.2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3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6">
        <f t="shared" si="39"/>
        <v>41038.208333333336</v>
      </c>
      <c r="P586" s="37">
        <v>14</v>
      </c>
      <c r="Q586" t="b">
        <v>0</v>
      </c>
      <c r="R586" t="b">
        <v>0</v>
      </c>
      <c r="S586" t="s">
        <v>28</v>
      </c>
      <c r="T586" t="str" cm="1">
        <f t="array" ref="T586:U586">_xlfn.TEXTSPLIT(S586,"/")</f>
        <v>technology</v>
      </c>
      <c r="U586" t="str">
        <v>web</v>
      </c>
    </row>
    <row r="587" spans="1:21" ht="17" x14ac:dyDescent="0.2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3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6">
        <f t="shared" si="39"/>
        <v>40265.208333333336</v>
      </c>
      <c r="P587" s="37">
        <v>10</v>
      </c>
      <c r="Q587" t="b">
        <v>0</v>
      </c>
      <c r="R587" t="b">
        <v>0</v>
      </c>
      <c r="S587" t="s">
        <v>206</v>
      </c>
      <c r="T587" t="str" cm="1">
        <f t="array" ref="T587:U587">_xlfn.TEXTSPLIT(S587,"/")</f>
        <v>publishing</v>
      </c>
      <c r="U587" t="str">
        <v>translations</v>
      </c>
    </row>
    <row r="588" spans="1:21" ht="17" x14ac:dyDescent="0.2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3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6">
        <f t="shared" si="39"/>
        <v>40518.25</v>
      </c>
      <c r="P588" s="37">
        <v>19</v>
      </c>
      <c r="Q588" t="b">
        <v>0</v>
      </c>
      <c r="R588" t="b">
        <v>0</v>
      </c>
      <c r="S588" t="s">
        <v>23</v>
      </c>
      <c r="T588" t="str" cm="1">
        <f t="array" ref="T588:U588">_xlfn.TEXTSPLIT(S588,"/")</f>
        <v>music</v>
      </c>
      <c r="U588" t="str">
        <v>rock</v>
      </c>
    </row>
    <row r="589" spans="1:21" ht="17" x14ac:dyDescent="0.2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3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6">
        <f t="shared" si="39"/>
        <v>43536.208333333328</v>
      </c>
      <c r="P589" s="37">
        <v>52</v>
      </c>
      <c r="Q589" t="b">
        <v>0</v>
      </c>
      <c r="R589" t="b">
        <v>1</v>
      </c>
      <c r="S589" t="s">
        <v>17</v>
      </c>
      <c r="T589" t="str" cm="1">
        <f t="array" ref="T589:U589">_xlfn.TEXTSPLIT(S589,"/")</f>
        <v>food</v>
      </c>
      <c r="U589" t="str">
        <v>food trucks</v>
      </c>
    </row>
    <row r="590" spans="1:21" ht="17" x14ac:dyDescent="0.2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3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6">
        <f t="shared" si="39"/>
        <v>40293.208333333336</v>
      </c>
      <c r="P590" s="37">
        <v>31</v>
      </c>
      <c r="Q590" t="b">
        <v>0</v>
      </c>
      <c r="R590" t="b">
        <v>0</v>
      </c>
      <c r="S590" t="s">
        <v>33</v>
      </c>
      <c r="T590" t="str" cm="1">
        <f t="array" ref="T590:U590">_xlfn.TEXTSPLIT(S590,"/")</f>
        <v>theater</v>
      </c>
      <c r="U590" t="str">
        <v>plays</v>
      </c>
    </row>
    <row r="591" spans="1:21" ht="17" x14ac:dyDescent="0.2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3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6">
        <f t="shared" si="39"/>
        <v>42197.208333333328</v>
      </c>
      <c r="P591" s="37">
        <v>7</v>
      </c>
      <c r="Q591" t="b">
        <v>0</v>
      </c>
      <c r="R591" t="b">
        <v>0</v>
      </c>
      <c r="S591" t="s">
        <v>42</v>
      </c>
      <c r="T591" t="str" cm="1">
        <f t="array" ref="T591:U591">_xlfn.TEXTSPLIT(S591,"/")</f>
        <v>film &amp; video</v>
      </c>
      <c r="U591" t="str">
        <v>documentary</v>
      </c>
    </row>
    <row r="592" spans="1:21" ht="34" x14ac:dyDescent="0.2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3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6">
        <f t="shared" si="39"/>
        <v>42005.25</v>
      </c>
      <c r="P592" s="37">
        <v>11</v>
      </c>
      <c r="Q592" t="b">
        <v>0</v>
      </c>
      <c r="R592" t="b">
        <v>0</v>
      </c>
      <c r="S592" t="s">
        <v>133</v>
      </c>
      <c r="T592" t="str" cm="1">
        <f t="array" ref="T592:U592">_xlfn.TEXTSPLIT(S592,"/")</f>
        <v>publishing</v>
      </c>
      <c r="U592" t="str">
        <v>radio &amp; podcasts</v>
      </c>
    </row>
    <row r="593" spans="1:21" ht="17" x14ac:dyDescent="0.2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3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6">
        <f t="shared" si="39"/>
        <v>40383.208333333336</v>
      </c>
      <c r="P593" s="37">
        <v>10</v>
      </c>
      <c r="Q593" t="b">
        <v>0</v>
      </c>
      <c r="R593" t="b">
        <v>0</v>
      </c>
      <c r="S593" t="s">
        <v>89</v>
      </c>
      <c r="T593" t="str" cm="1">
        <f t="array" ref="T593:U593">_xlfn.TEXTSPLIT(S593,"/")</f>
        <v>games</v>
      </c>
      <c r="U593" t="str">
        <v>video games</v>
      </c>
    </row>
    <row r="594" spans="1:21" ht="34" x14ac:dyDescent="0.2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3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6">
        <f t="shared" si="39"/>
        <v>41798.208333333336</v>
      </c>
      <c r="P594" s="37">
        <v>9</v>
      </c>
      <c r="Q594" t="b">
        <v>0</v>
      </c>
      <c r="R594" t="b">
        <v>0</v>
      </c>
      <c r="S594" t="s">
        <v>33</v>
      </c>
      <c r="T594" t="str" cm="1">
        <f t="array" ref="T594:U594">_xlfn.TEXTSPLIT(S594,"/")</f>
        <v>theater</v>
      </c>
      <c r="U594" t="str">
        <v>plays</v>
      </c>
    </row>
    <row r="595" spans="1:21" ht="17" x14ac:dyDescent="0.2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3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6">
        <f t="shared" si="39"/>
        <v>41737.208333333336</v>
      </c>
      <c r="P595" s="37">
        <v>13</v>
      </c>
      <c r="Q595" t="b">
        <v>0</v>
      </c>
      <c r="R595" t="b">
        <v>0</v>
      </c>
      <c r="S595" t="s">
        <v>71</v>
      </c>
      <c r="T595" t="str" cm="1">
        <f t="array" ref="T595:U595">_xlfn.TEXTSPLIT(S595,"/")</f>
        <v>film &amp; video</v>
      </c>
      <c r="U595" t="str">
        <v>animation</v>
      </c>
    </row>
    <row r="596" spans="1:21" ht="34" x14ac:dyDescent="0.2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3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6">
        <f t="shared" si="39"/>
        <v>42551.208333333328</v>
      </c>
      <c r="P596" s="37">
        <v>3</v>
      </c>
      <c r="Q596" t="b">
        <v>0</v>
      </c>
      <c r="R596" t="b">
        <v>1</v>
      </c>
      <c r="S596" t="s">
        <v>33</v>
      </c>
      <c r="T596" t="str" cm="1">
        <f t="array" ref="T596:U596">_xlfn.TEXTSPLIT(S596,"/")</f>
        <v>theater</v>
      </c>
      <c r="U596" t="str">
        <v>plays</v>
      </c>
    </row>
    <row r="597" spans="1:21" ht="34" x14ac:dyDescent="0.2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3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6">
        <f t="shared" si="39"/>
        <v>40274.208333333336</v>
      </c>
      <c r="P597" s="37">
        <v>21</v>
      </c>
      <c r="Q597" t="b">
        <v>0</v>
      </c>
      <c r="R597" t="b">
        <v>1</v>
      </c>
      <c r="S597" t="s">
        <v>33</v>
      </c>
      <c r="T597" t="str" cm="1">
        <f t="array" ref="T597:U597">_xlfn.TEXTSPLIT(S597,"/")</f>
        <v>theater</v>
      </c>
      <c r="U597" t="str">
        <v>plays</v>
      </c>
    </row>
    <row r="598" spans="1:21" ht="17" x14ac:dyDescent="0.2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3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6">
        <f t="shared" si="39"/>
        <v>42441.25</v>
      </c>
      <c r="P598" s="37">
        <v>7</v>
      </c>
      <c r="Q598" t="b">
        <v>0</v>
      </c>
      <c r="R598" t="b">
        <v>1</v>
      </c>
      <c r="S598" t="s">
        <v>53</v>
      </c>
      <c r="T598" t="str" cm="1">
        <f t="array" ref="T598:U598">_xlfn.TEXTSPLIT(S598,"/")</f>
        <v>film &amp; video</v>
      </c>
      <c r="U598" t="str">
        <v>drama</v>
      </c>
    </row>
    <row r="599" spans="1:21" ht="17" x14ac:dyDescent="0.2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3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6">
        <f t="shared" si="39"/>
        <v>43804.25</v>
      </c>
      <c r="P599" s="37">
        <v>18</v>
      </c>
      <c r="Q599" t="b">
        <v>0</v>
      </c>
      <c r="R599" t="b">
        <v>0</v>
      </c>
      <c r="S599" t="s">
        <v>33</v>
      </c>
      <c r="T599" t="str" cm="1">
        <f t="array" ref="T599:U599">_xlfn.TEXTSPLIT(S599,"/")</f>
        <v>theater</v>
      </c>
      <c r="U599" t="str">
        <v>plays</v>
      </c>
    </row>
    <row r="600" spans="1:21" ht="17" x14ac:dyDescent="0.2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3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6">
        <f t="shared" si="39"/>
        <v>40373.208333333336</v>
      </c>
      <c r="P600" s="37">
        <v>29</v>
      </c>
      <c r="Q600" t="b">
        <v>0</v>
      </c>
      <c r="R600" t="b">
        <v>0</v>
      </c>
      <c r="S600" t="s">
        <v>23</v>
      </c>
      <c r="T600" t="str" cm="1">
        <f t="array" ref="T600:U600">_xlfn.TEXTSPLIT(S600,"/")</f>
        <v>music</v>
      </c>
      <c r="U600" t="str">
        <v>rock</v>
      </c>
    </row>
    <row r="601" spans="1:21" ht="34" x14ac:dyDescent="0.2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3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6">
        <f t="shared" si="39"/>
        <v>42055.25</v>
      </c>
      <c r="P601" s="37">
        <v>8</v>
      </c>
      <c r="Q601" t="b">
        <v>0</v>
      </c>
      <c r="R601" t="b">
        <v>0</v>
      </c>
      <c r="S601" t="s">
        <v>42</v>
      </c>
      <c r="T601" t="str" cm="1">
        <f t="array" ref="T601:U601">_xlfn.TEXTSPLIT(S601,"/")</f>
        <v>film &amp; video</v>
      </c>
      <c r="U601" t="str">
        <v>documentary</v>
      </c>
    </row>
    <row r="602" spans="1:21" ht="17" x14ac:dyDescent="0.2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3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6">
        <f t="shared" si="39"/>
        <v>41497.208333333336</v>
      </c>
      <c r="P602" s="37">
        <v>12</v>
      </c>
      <c r="Q602" t="b">
        <v>0</v>
      </c>
      <c r="R602" t="b">
        <v>0</v>
      </c>
      <c r="S602" t="s">
        <v>17</v>
      </c>
      <c r="T602" t="str" cm="1">
        <f t="array" ref="T602:U602">_xlfn.TEXTSPLIT(S602,"/")</f>
        <v>food</v>
      </c>
      <c r="U602" t="str">
        <v>food trucks</v>
      </c>
    </row>
    <row r="603" spans="1:21" ht="17" x14ac:dyDescent="0.2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3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6">
        <f t="shared" si="39"/>
        <v>41806.208333333336</v>
      </c>
      <c r="P603" s="37">
        <v>17</v>
      </c>
      <c r="Q603" t="b">
        <v>1</v>
      </c>
      <c r="R603" t="b">
        <v>0</v>
      </c>
      <c r="S603" t="s">
        <v>65</v>
      </c>
      <c r="T603" t="str" cm="1">
        <f t="array" ref="T603:U603">_xlfn.TEXTSPLIT(S603,"/")</f>
        <v>technology</v>
      </c>
      <c r="U603" t="str">
        <v>wearables</v>
      </c>
    </row>
    <row r="604" spans="1:21" ht="34" x14ac:dyDescent="0.2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3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6">
        <f t="shared" si="39"/>
        <v>42171.208333333328</v>
      </c>
      <c r="P604" s="37">
        <v>11</v>
      </c>
      <c r="Q604" t="b">
        <v>0</v>
      </c>
      <c r="R604" t="b">
        <v>0</v>
      </c>
      <c r="S604" t="s">
        <v>33</v>
      </c>
      <c r="T604" t="str" cm="1">
        <f t="array" ref="T604:U604">_xlfn.TEXTSPLIT(S604,"/")</f>
        <v>theater</v>
      </c>
      <c r="U604" t="str">
        <v>plays</v>
      </c>
    </row>
    <row r="605" spans="1:21" ht="17" x14ac:dyDescent="0.2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3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6">
        <f t="shared" si="39"/>
        <v>43600.208333333328</v>
      </c>
      <c r="P605" s="37">
        <v>27</v>
      </c>
      <c r="Q605" t="b">
        <v>0</v>
      </c>
      <c r="R605" t="b">
        <v>0</v>
      </c>
      <c r="S605" t="s">
        <v>33</v>
      </c>
      <c r="T605" t="str" cm="1">
        <f t="array" ref="T605:U605">_xlfn.TEXTSPLIT(S605,"/")</f>
        <v>theater</v>
      </c>
      <c r="U605" t="str">
        <v>plays</v>
      </c>
    </row>
    <row r="606" spans="1:21" ht="17" x14ac:dyDescent="0.2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3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6">
        <f t="shared" si="39"/>
        <v>40586.25</v>
      </c>
      <c r="P606" s="37">
        <v>21</v>
      </c>
      <c r="Q606" t="b">
        <v>0</v>
      </c>
      <c r="R606" t="b">
        <v>0</v>
      </c>
      <c r="S606" t="s">
        <v>33</v>
      </c>
      <c r="T606" t="str" cm="1">
        <f t="array" ref="T606:U606">_xlfn.TEXTSPLIT(S606,"/")</f>
        <v>theater</v>
      </c>
      <c r="U606" t="str">
        <v>plays</v>
      </c>
    </row>
    <row r="607" spans="1:21" ht="17" x14ac:dyDescent="0.2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3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6">
        <f t="shared" si="39"/>
        <v>42321.25</v>
      </c>
      <c r="P607" s="37">
        <v>41</v>
      </c>
      <c r="Q607" t="b">
        <v>0</v>
      </c>
      <c r="R607" t="b">
        <v>0</v>
      </c>
      <c r="S607" t="s">
        <v>68</v>
      </c>
      <c r="T607" t="str" cm="1">
        <f t="array" ref="T607:U607">_xlfn.TEXTSPLIT(S607,"/")</f>
        <v>publishing</v>
      </c>
      <c r="U607" t="str">
        <v>nonfiction</v>
      </c>
    </row>
    <row r="608" spans="1:21" ht="17" x14ac:dyDescent="0.2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3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6">
        <f t="shared" si="39"/>
        <v>42447.208333333328</v>
      </c>
      <c r="P608" s="37">
        <v>11</v>
      </c>
      <c r="Q608" t="b">
        <v>0</v>
      </c>
      <c r="R608" t="b">
        <v>0</v>
      </c>
      <c r="S608" t="s">
        <v>23</v>
      </c>
      <c r="T608" t="str" cm="1">
        <f t="array" ref="T608:U608">_xlfn.TEXTSPLIT(S608,"/")</f>
        <v>music</v>
      </c>
      <c r="U608" t="str">
        <v>rock</v>
      </c>
    </row>
    <row r="609" spans="1:21" ht="17" x14ac:dyDescent="0.2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3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6">
        <f t="shared" si="39"/>
        <v>41723.208333333336</v>
      </c>
      <c r="P609" s="37">
        <v>2</v>
      </c>
      <c r="Q609" t="b">
        <v>0</v>
      </c>
      <c r="R609" t="b">
        <v>0</v>
      </c>
      <c r="S609" t="s">
        <v>17</v>
      </c>
      <c r="T609" t="str" cm="1">
        <f t="array" ref="T609:U609">_xlfn.TEXTSPLIT(S609,"/")</f>
        <v>food</v>
      </c>
      <c r="U609" t="str">
        <v>food trucks</v>
      </c>
    </row>
    <row r="610" spans="1:21" ht="17" x14ac:dyDescent="0.2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3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6">
        <f t="shared" si="39"/>
        <v>43534.25</v>
      </c>
      <c r="P610" s="37">
        <v>4</v>
      </c>
      <c r="Q610" t="b">
        <v>0</v>
      </c>
      <c r="R610" t="b">
        <v>1</v>
      </c>
      <c r="S610" t="s">
        <v>159</v>
      </c>
      <c r="T610" t="str" cm="1">
        <f t="array" ref="T610:U610">_xlfn.TEXTSPLIT(S610,"/")</f>
        <v>music</v>
      </c>
      <c r="U610" t="str">
        <v>jazz</v>
      </c>
    </row>
    <row r="611" spans="1:21" ht="17" x14ac:dyDescent="0.2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3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6">
        <f t="shared" si="39"/>
        <v>43498.25</v>
      </c>
      <c r="P611" s="37">
        <v>17</v>
      </c>
      <c r="Q611" t="b">
        <v>0</v>
      </c>
      <c r="R611" t="b">
        <v>0</v>
      </c>
      <c r="S611" t="s">
        <v>474</v>
      </c>
      <c r="T611" t="str" cm="1">
        <f t="array" ref="T611:U611">_xlfn.TEXTSPLIT(S611,"/")</f>
        <v>film &amp; video</v>
      </c>
      <c r="U611" t="str">
        <v>science fiction</v>
      </c>
    </row>
    <row r="612" spans="1:21" ht="34" x14ac:dyDescent="0.2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3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6">
        <f t="shared" si="39"/>
        <v>41273.25</v>
      </c>
      <c r="P612" s="37">
        <v>14</v>
      </c>
      <c r="Q612" t="b">
        <v>0</v>
      </c>
      <c r="R612" t="b">
        <v>0</v>
      </c>
      <c r="S612" t="s">
        <v>33</v>
      </c>
      <c r="T612" t="str" cm="1">
        <f t="array" ref="T612:U612">_xlfn.TEXTSPLIT(S612,"/")</f>
        <v>theater</v>
      </c>
      <c r="U612" t="str">
        <v>plays</v>
      </c>
    </row>
    <row r="613" spans="1:21" ht="17" x14ac:dyDescent="0.2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3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6">
        <f t="shared" si="39"/>
        <v>41492.208333333336</v>
      </c>
      <c r="P613" s="37">
        <v>12</v>
      </c>
      <c r="Q613" t="b">
        <v>0</v>
      </c>
      <c r="R613" t="b">
        <v>0</v>
      </c>
      <c r="S613" t="s">
        <v>33</v>
      </c>
      <c r="T613" t="str" cm="1">
        <f t="array" ref="T613:U613">_xlfn.TEXTSPLIT(S613,"/")</f>
        <v>theater</v>
      </c>
      <c r="U613" t="str">
        <v>plays</v>
      </c>
    </row>
    <row r="614" spans="1:21" ht="17" x14ac:dyDescent="0.2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3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6">
        <f t="shared" si="39"/>
        <v>40497.25</v>
      </c>
      <c r="P614" s="37">
        <v>23</v>
      </c>
      <c r="Q614" t="b">
        <v>0</v>
      </c>
      <c r="R614" t="b">
        <v>0</v>
      </c>
      <c r="S614" t="s">
        <v>50</v>
      </c>
      <c r="T614" t="str" cm="1">
        <f t="array" ref="T614:U614">_xlfn.TEXTSPLIT(S614,"/")</f>
        <v>music</v>
      </c>
      <c r="U614" t="str">
        <v>electric music</v>
      </c>
    </row>
    <row r="615" spans="1:21" ht="34" x14ac:dyDescent="0.2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3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6">
        <f t="shared" si="39"/>
        <v>42982.208333333328</v>
      </c>
      <c r="P615" s="37">
        <v>9</v>
      </c>
      <c r="Q615" t="b">
        <v>0</v>
      </c>
      <c r="R615" t="b">
        <v>0</v>
      </c>
      <c r="S615" t="s">
        <v>33</v>
      </c>
      <c r="T615" t="str" cm="1">
        <f t="array" ref="T615:U615">_xlfn.TEXTSPLIT(S615,"/")</f>
        <v>theater</v>
      </c>
      <c r="U615" t="str">
        <v>plays</v>
      </c>
    </row>
    <row r="616" spans="1:21" ht="34" x14ac:dyDescent="0.2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3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6">
        <f t="shared" si="39"/>
        <v>42764.25</v>
      </c>
      <c r="P616" s="37">
        <v>18</v>
      </c>
      <c r="Q616" t="b">
        <v>0</v>
      </c>
      <c r="R616" t="b">
        <v>0</v>
      </c>
      <c r="S616" t="s">
        <v>33</v>
      </c>
      <c r="T616" t="str" cm="1">
        <f t="array" ref="T616:U616">_xlfn.TEXTSPLIT(S616,"/")</f>
        <v>theater</v>
      </c>
      <c r="U616" t="str">
        <v>plays</v>
      </c>
    </row>
    <row r="617" spans="1:21" ht="17" x14ac:dyDescent="0.2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3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6">
        <f t="shared" si="39"/>
        <v>42499.208333333328</v>
      </c>
      <c r="P617" s="37">
        <v>10</v>
      </c>
      <c r="Q617" t="b">
        <v>0</v>
      </c>
      <c r="R617" t="b">
        <v>0</v>
      </c>
      <c r="S617" t="s">
        <v>33</v>
      </c>
      <c r="T617" t="str" cm="1">
        <f t="array" ref="T617:U617">_xlfn.TEXTSPLIT(S617,"/")</f>
        <v>theater</v>
      </c>
      <c r="U617" t="str">
        <v>plays</v>
      </c>
    </row>
    <row r="618" spans="1:21" ht="17" x14ac:dyDescent="0.2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3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6">
        <f t="shared" si="39"/>
        <v>41538.208333333336</v>
      </c>
      <c r="P618" s="37">
        <v>1</v>
      </c>
      <c r="Q618" t="b">
        <v>0</v>
      </c>
      <c r="R618" t="b">
        <v>1</v>
      </c>
      <c r="S618" t="s">
        <v>60</v>
      </c>
      <c r="T618" t="str" cm="1">
        <f t="array" ref="T618:U618">_xlfn.TEXTSPLIT(S618,"/")</f>
        <v>music</v>
      </c>
      <c r="U618" t="str">
        <v>indie rock</v>
      </c>
    </row>
    <row r="619" spans="1:21" ht="17" x14ac:dyDescent="0.2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3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6">
        <f t="shared" si="39"/>
        <v>41804.208333333336</v>
      </c>
      <c r="P619" s="37">
        <v>10</v>
      </c>
      <c r="Q619" t="b">
        <v>0</v>
      </c>
      <c r="R619" t="b">
        <v>0</v>
      </c>
      <c r="S619" t="s">
        <v>33</v>
      </c>
      <c r="T619" t="str" cm="1">
        <f t="array" ref="T619:U619">_xlfn.TEXTSPLIT(S619,"/")</f>
        <v>theater</v>
      </c>
      <c r="U619" t="str">
        <v>plays</v>
      </c>
    </row>
    <row r="620" spans="1:21" ht="17" x14ac:dyDescent="0.2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3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6">
        <f t="shared" si="39"/>
        <v>41417.208333333336</v>
      </c>
      <c r="P620" s="37">
        <v>21</v>
      </c>
      <c r="Q620" t="b">
        <v>0</v>
      </c>
      <c r="R620" t="b">
        <v>0</v>
      </c>
      <c r="S620" t="s">
        <v>68</v>
      </c>
      <c r="T620" t="str" cm="1">
        <f t="array" ref="T620:U620">_xlfn.TEXTSPLIT(S620,"/")</f>
        <v>publishing</v>
      </c>
      <c r="U620" t="str">
        <v>nonfiction</v>
      </c>
    </row>
    <row r="621" spans="1:21" ht="17" x14ac:dyDescent="0.2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3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6">
        <f t="shared" si="39"/>
        <v>40670.208333333336</v>
      </c>
      <c r="P621" s="37">
        <v>1</v>
      </c>
      <c r="Q621" t="b">
        <v>1</v>
      </c>
      <c r="R621" t="b">
        <v>1</v>
      </c>
      <c r="S621" t="s">
        <v>33</v>
      </c>
      <c r="T621" t="str" cm="1">
        <f t="array" ref="T621:U621">_xlfn.TEXTSPLIT(S621,"/")</f>
        <v>theater</v>
      </c>
      <c r="U621" t="str">
        <v>plays</v>
      </c>
    </row>
    <row r="622" spans="1:21" ht="17" x14ac:dyDescent="0.2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3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6">
        <f t="shared" si="39"/>
        <v>42563.208333333328</v>
      </c>
      <c r="P622" s="37">
        <v>4</v>
      </c>
      <c r="Q622" t="b">
        <v>0</v>
      </c>
      <c r="R622" t="b">
        <v>0</v>
      </c>
      <c r="S622" t="s">
        <v>122</v>
      </c>
      <c r="T622" t="str" cm="1">
        <f t="array" ref="T622:U622">_xlfn.TEXTSPLIT(S622,"/")</f>
        <v>photography</v>
      </c>
      <c r="U622" t="str">
        <v>photography books</v>
      </c>
    </row>
    <row r="623" spans="1:21" ht="17" x14ac:dyDescent="0.2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3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6">
        <f t="shared" si="39"/>
        <v>42631.208333333328</v>
      </c>
      <c r="P623" s="37">
        <v>5</v>
      </c>
      <c r="Q623" t="b">
        <v>0</v>
      </c>
      <c r="R623" t="b">
        <v>0</v>
      </c>
      <c r="S623" t="s">
        <v>33</v>
      </c>
      <c r="T623" t="str" cm="1">
        <f t="array" ref="T623:U623">_xlfn.TEXTSPLIT(S623,"/")</f>
        <v>theater</v>
      </c>
      <c r="U623" t="str">
        <v>plays</v>
      </c>
    </row>
    <row r="624" spans="1:21" ht="17" x14ac:dyDescent="0.2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3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6">
        <f t="shared" si="39"/>
        <v>43231.208333333328</v>
      </c>
      <c r="P624" s="37">
        <v>26</v>
      </c>
      <c r="Q624" t="b">
        <v>0</v>
      </c>
      <c r="R624" t="b">
        <v>0</v>
      </c>
      <c r="S624" t="s">
        <v>60</v>
      </c>
      <c r="T624" t="str" cm="1">
        <f t="array" ref="T624:U624">_xlfn.TEXTSPLIT(S624,"/")</f>
        <v>music</v>
      </c>
      <c r="U624" t="str">
        <v>indie rock</v>
      </c>
    </row>
    <row r="625" spans="1:21" ht="17" x14ac:dyDescent="0.2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3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6">
        <f t="shared" si="39"/>
        <v>42206.208333333328</v>
      </c>
      <c r="P625" s="37">
        <v>5</v>
      </c>
      <c r="Q625" t="b">
        <v>0</v>
      </c>
      <c r="R625" t="b">
        <v>0</v>
      </c>
      <c r="S625" t="s">
        <v>33</v>
      </c>
      <c r="T625" t="str" cm="1">
        <f t="array" ref="T625:U625">_xlfn.TEXTSPLIT(S625,"/")</f>
        <v>theater</v>
      </c>
      <c r="U625" t="str">
        <v>plays</v>
      </c>
    </row>
    <row r="626" spans="1:21" ht="17" x14ac:dyDescent="0.2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3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6">
        <f t="shared" si="39"/>
        <v>42035.25</v>
      </c>
      <c r="P626" s="37">
        <v>6</v>
      </c>
      <c r="Q626" t="b">
        <v>0</v>
      </c>
      <c r="R626" t="b">
        <v>0</v>
      </c>
      <c r="S626" t="s">
        <v>122</v>
      </c>
      <c r="T626" t="str" cm="1">
        <f t="array" ref="T626:U626">_xlfn.TEXTSPLIT(S626,"/")</f>
        <v>photography</v>
      </c>
      <c r="U626" t="str">
        <v>photography books</v>
      </c>
    </row>
    <row r="627" spans="1:21" ht="34" x14ac:dyDescent="0.2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3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6">
        <f t="shared" si="39"/>
        <v>43871.25</v>
      </c>
      <c r="P627" s="37">
        <v>14</v>
      </c>
      <c r="Q627" t="b">
        <v>0</v>
      </c>
      <c r="R627" t="b">
        <v>0</v>
      </c>
      <c r="S627" t="s">
        <v>33</v>
      </c>
      <c r="T627" t="str" cm="1">
        <f t="array" ref="T627:U627">_xlfn.TEXTSPLIT(S627,"/")</f>
        <v>theater</v>
      </c>
      <c r="U627" t="str">
        <v>plays</v>
      </c>
    </row>
    <row r="628" spans="1:21" ht="34" x14ac:dyDescent="0.2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3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6">
        <f t="shared" si="39"/>
        <v>40458.208333333336</v>
      </c>
      <c r="P628" s="37">
        <v>9</v>
      </c>
      <c r="Q628" t="b">
        <v>0</v>
      </c>
      <c r="R628" t="b">
        <v>1</v>
      </c>
      <c r="S628" t="s">
        <v>33</v>
      </c>
      <c r="T628" t="str" cm="1">
        <f t="array" ref="T628:U628">_xlfn.TEXTSPLIT(S628,"/")</f>
        <v>theater</v>
      </c>
      <c r="U628" t="str">
        <v>plays</v>
      </c>
    </row>
    <row r="629" spans="1:21" ht="17" x14ac:dyDescent="0.2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3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6">
        <f t="shared" si="39"/>
        <v>40369.208333333336</v>
      </c>
      <c r="P629" s="37">
        <v>24</v>
      </c>
      <c r="Q629" t="b">
        <v>1</v>
      </c>
      <c r="R629" t="b">
        <v>0</v>
      </c>
      <c r="S629" t="s">
        <v>17</v>
      </c>
      <c r="T629" t="str" cm="1">
        <f t="array" ref="T629:U629">_xlfn.TEXTSPLIT(S629,"/")</f>
        <v>food</v>
      </c>
      <c r="U629" t="str">
        <v>food trucks</v>
      </c>
    </row>
    <row r="630" spans="1:21" ht="17" x14ac:dyDescent="0.2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3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6">
        <f t="shared" si="39"/>
        <v>40458.208333333336</v>
      </c>
      <c r="P630" s="37">
        <v>3</v>
      </c>
      <c r="Q630" t="b">
        <v>0</v>
      </c>
      <c r="R630" t="b">
        <v>0</v>
      </c>
      <c r="S630" t="s">
        <v>60</v>
      </c>
      <c r="T630" t="str" cm="1">
        <f t="array" ref="T630:U630">_xlfn.TEXTSPLIT(S630,"/")</f>
        <v>music</v>
      </c>
      <c r="U630" t="str">
        <v>indie rock</v>
      </c>
    </row>
    <row r="631" spans="1:21" ht="17" x14ac:dyDescent="0.2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3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6">
        <f t="shared" si="39"/>
        <v>42559.208333333328</v>
      </c>
      <c r="P631" s="37">
        <v>2</v>
      </c>
      <c r="Q631" t="b">
        <v>0</v>
      </c>
      <c r="R631" t="b">
        <v>1</v>
      </c>
      <c r="S631" t="s">
        <v>33</v>
      </c>
      <c r="T631" t="str" cm="1">
        <f t="array" ref="T631:U631">_xlfn.TEXTSPLIT(S631,"/")</f>
        <v>theater</v>
      </c>
      <c r="U631" t="str">
        <v>plays</v>
      </c>
    </row>
    <row r="632" spans="1:21" ht="17" x14ac:dyDescent="0.2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3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6">
        <f t="shared" si="39"/>
        <v>43597.208333333328</v>
      </c>
      <c r="P632" s="37">
        <v>11</v>
      </c>
      <c r="Q632" t="b">
        <v>0</v>
      </c>
      <c r="R632" t="b">
        <v>1</v>
      </c>
      <c r="S632" t="s">
        <v>33</v>
      </c>
      <c r="T632" t="str" cm="1">
        <f t="array" ref="T632:U632">_xlfn.TEXTSPLIT(S632,"/")</f>
        <v>theater</v>
      </c>
      <c r="U632" t="str">
        <v>plays</v>
      </c>
    </row>
    <row r="633" spans="1:21" ht="17" x14ac:dyDescent="0.2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3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6">
        <f t="shared" si="39"/>
        <v>43554.208333333328</v>
      </c>
      <c r="P633" s="37">
        <v>4</v>
      </c>
      <c r="Q633" t="b">
        <v>0</v>
      </c>
      <c r="R633" t="b">
        <v>0</v>
      </c>
      <c r="S633" t="s">
        <v>33</v>
      </c>
      <c r="T633" t="str" cm="1">
        <f t="array" ref="T633:U633">_xlfn.TEXTSPLIT(S633,"/")</f>
        <v>theater</v>
      </c>
      <c r="U633" t="str">
        <v>plays</v>
      </c>
    </row>
    <row r="634" spans="1:21" ht="17" x14ac:dyDescent="0.2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3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6">
        <f t="shared" si="39"/>
        <v>41963.25</v>
      </c>
      <c r="P634" s="37">
        <v>18</v>
      </c>
      <c r="Q634" t="b">
        <v>0</v>
      </c>
      <c r="R634" t="b">
        <v>0</v>
      </c>
      <c r="S634" t="s">
        <v>33</v>
      </c>
      <c r="T634" t="str" cm="1">
        <f t="array" ref="T634:U634">_xlfn.TEXTSPLIT(S634,"/")</f>
        <v>theater</v>
      </c>
      <c r="U634" t="str">
        <v>plays</v>
      </c>
    </row>
    <row r="635" spans="1:21" ht="34" x14ac:dyDescent="0.2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3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6">
        <f t="shared" si="39"/>
        <v>42319.25</v>
      </c>
      <c r="P635" s="37">
        <v>4</v>
      </c>
      <c r="Q635" t="b">
        <v>0</v>
      </c>
      <c r="R635" t="b">
        <v>0</v>
      </c>
      <c r="S635" t="s">
        <v>71</v>
      </c>
      <c r="T635" t="str" cm="1">
        <f t="array" ref="T635:U635">_xlfn.TEXTSPLIT(S635,"/")</f>
        <v>film &amp; video</v>
      </c>
      <c r="U635" t="str">
        <v>animation</v>
      </c>
    </row>
    <row r="636" spans="1:21" ht="17" x14ac:dyDescent="0.2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3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6">
        <f t="shared" si="39"/>
        <v>42833.208333333328</v>
      </c>
      <c r="P636" s="37">
        <v>14</v>
      </c>
      <c r="Q636" t="b">
        <v>0</v>
      </c>
      <c r="R636" t="b">
        <v>0</v>
      </c>
      <c r="S636" t="s">
        <v>269</v>
      </c>
      <c r="T636" t="str" cm="1">
        <f t="array" ref="T636:U636">_xlfn.TEXTSPLIT(S636,"/")</f>
        <v>film &amp; video</v>
      </c>
      <c r="U636" t="str">
        <v>television</v>
      </c>
    </row>
    <row r="637" spans="1:21" ht="17" x14ac:dyDescent="0.2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3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6">
        <f t="shared" si="39"/>
        <v>41346.208333333336</v>
      </c>
      <c r="P637" s="37">
        <v>32</v>
      </c>
      <c r="Q637" t="b">
        <v>0</v>
      </c>
      <c r="R637" t="b">
        <v>0</v>
      </c>
      <c r="S637" t="s">
        <v>269</v>
      </c>
      <c r="T637" t="str" cm="1">
        <f t="array" ref="T637:U637">_xlfn.TEXTSPLIT(S637,"/")</f>
        <v>film &amp; video</v>
      </c>
      <c r="U637" t="str">
        <v>television</v>
      </c>
    </row>
    <row r="638" spans="1:21" ht="17" x14ac:dyDescent="0.2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3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6">
        <f t="shared" si="39"/>
        <v>40971.25</v>
      </c>
      <c r="P638" s="37">
        <v>45</v>
      </c>
      <c r="Q638" t="b">
        <v>0</v>
      </c>
      <c r="R638" t="b">
        <v>1</v>
      </c>
      <c r="S638" t="s">
        <v>71</v>
      </c>
      <c r="T638" t="str" cm="1">
        <f t="array" ref="T638:U638">_xlfn.TEXTSPLIT(S638,"/")</f>
        <v>film &amp; video</v>
      </c>
      <c r="U638" t="str">
        <v>animation</v>
      </c>
    </row>
    <row r="639" spans="1:21" ht="17" x14ac:dyDescent="0.2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3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6">
        <f t="shared" si="39"/>
        <v>42696.25</v>
      </c>
      <c r="P639" s="37">
        <v>8</v>
      </c>
      <c r="Q639" t="b">
        <v>0</v>
      </c>
      <c r="R639" t="b">
        <v>0</v>
      </c>
      <c r="S639" t="s">
        <v>33</v>
      </c>
      <c r="T639" t="str" cm="1">
        <f t="array" ref="T639:U639">_xlfn.TEXTSPLIT(S639,"/")</f>
        <v>theater</v>
      </c>
      <c r="U639" t="str">
        <v>plays</v>
      </c>
    </row>
    <row r="640" spans="1:21" ht="17" x14ac:dyDescent="0.2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3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6">
        <f t="shared" si="39"/>
        <v>40398.208333333336</v>
      </c>
      <c r="P640" s="37">
        <v>12</v>
      </c>
      <c r="Q640" t="b">
        <v>0</v>
      </c>
      <c r="R640" t="b">
        <v>1</v>
      </c>
      <c r="S640" t="s">
        <v>33</v>
      </c>
      <c r="T640" t="str" cm="1">
        <f t="array" ref="T640:U640">_xlfn.TEXTSPLIT(S640,"/")</f>
        <v>theater</v>
      </c>
      <c r="U640" t="str">
        <v>plays</v>
      </c>
    </row>
    <row r="641" spans="1:21" ht="17" x14ac:dyDescent="0.2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3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6">
        <f t="shared" si="39"/>
        <v>43309.208333333328</v>
      </c>
      <c r="P641" s="37">
        <v>0</v>
      </c>
      <c r="Q641" t="b">
        <v>0</v>
      </c>
      <c r="R641" t="b">
        <v>1</v>
      </c>
      <c r="S641" t="s">
        <v>53</v>
      </c>
      <c r="T641" t="str" cm="1">
        <f t="array" ref="T641:U641">_xlfn.TEXTSPLIT(S641,"/")</f>
        <v>film &amp; video</v>
      </c>
      <c r="U641" t="str">
        <v>drama</v>
      </c>
    </row>
    <row r="642" spans="1:21" ht="17" x14ac:dyDescent="0.2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3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6">
        <f t="shared" si="39"/>
        <v>42390.25</v>
      </c>
      <c r="P642" s="37">
        <v>3</v>
      </c>
      <c r="Q642" t="b">
        <v>0</v>
      </c>
      <c r="R642" t="b">
        <v>0</v>
      </c>
      <c r="S642" t="s">
        <v>33</v>
      </c>
      <c r="T642" t="str" cm="1">
        <f t="array" ref="T642:U642">_xlfn.TEXTSPLIT(S642,"/")</f>
        <v>theater</v>
      </c>
      <c r="U642" t="str">
        <v>plays</v>
      </c>
    </row>
    <row r="643" spans="1:21" ht="34" x14ac:dyDescent="0.2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s="4">
        <f t="shared" ref="F643:F706" si="40">(E643/D643)*100</f>
        <v>119.96808510638297</v>
      </c>
      <c r="G643" t="s">
        <v>20</v>
      </c>
      <c r="H643">
        <v>194</v>
      </c>
      <c r="I643" s="3">
        <f t="shared" ref="I643:I706" si="41">IFERROR(E643/H643,"0")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6">
        <f t="shared" ref="O643:O706" si="43">(((M643/60)/60)/24)+DATE(1970,1,1)</f>
        <v>42814.208333333328</v>
      </c>
      <c r="P643" s="37">
        <v>28</v>
      </c>
      <c r="Q643" t="b">
        <v>0</v>
      </c>
      <c r="R643" t="b">
        <v>0</v>
      </c>
      <c r="S643" t="s">
        <v>33</v>
      </c>
      <c r="T643" t="str" cm="1">
        <f t="array" ref="T643:U643">_xlfn.TEXTSPLIT(S643,"/")</f>
        <v>theater</v>
      </c>
      <c r="U643" t="str">
        <v>plays</v>
      </c>
    </row>
    <row r="644" spans="1:21" ht="17" x14ac:dyDescent="0.2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3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6">
        <f t="shared" si="43"/>
        <v>43460.25</v>
      </c>
      <c r="P644" s="37">
        <v>9</v>
      </c>
      <c r="Q644" t="b">
        <v>0</v>
      </c>
      <c r="R644" t="b">
        <v>0</v>
      </c>
      <c r="S644" t="s">
        <v>65</v>
      </c>
      <c r="T644" t="str" cm="1">
        <f t="array" ref="T644:U644">_xlfn.TEXTSPLIT(S644,"/")</f>
        <v>technology</v>
      </c>
      <c r="U644" t="str">
        <v>wearables</v>
      </c>
    </row>
    <row r="645" spans="1:21" ht="17" x14ac:dyDescent="0.2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3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6">
        <f t="shared" si="43"/>
        <v>42813.208333333328</v>
      </c>
      <c r="P645" s="37">
        <v>18</v>
      </c>
      <c r="Q645" t="b">
        <v>0</v>
      </c>
      <c r="R645" t="b">
        <v>0</v>
      </c>
      <c r="S645" t="s">
        <v>33</v>
      </c>
      <c r="T645" t="str" cm="1">
        <f t="array" ref="T645:U645">_xlfn.TEXTSPLIT(S645,"/")</f>
        <v>theater</v>
      </c>
      <c r="U645" t="str">
        <v>plays</v>
      </c>
    </row>
    <row r="646" spans="1:21" ht="17" x14ac:dyDescent="0.2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3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6">
        <f t="shared" si="43"/>
        <v>43468.25</v>
      </c>
      <c r="P646" s="37">
        <v>16</v>
      </c>
      <c r="Q646" t="b">
        <v>0</v>
      </c>
      <c r="R646" t="b">
        <v>0</v>
      </c>
      <c r="S646" t="s">
        <v>33</v>
      </c>
      <c r="T646" t="str" cm="1">
        <f t="array" ref="T646:U646">_xlfn.TEXTSPLIT(S646,"/")</f>
        <v>theater</v>
      </c>
      <c r="U646" t="str">
        <v>plays</v>
      </c>
    </row>
    <row r="647" spans="1:21" ht="17" x14ac:dyDescent="0.2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3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6">
        <f t="shared" si="43"/>
        <v>43390.208333333328</v>
      </c>
      <c r="P647" s="37">
        <v>21</v>
      </c>
      <c r="Q647" t="b">
        <v>0</v>
      </c>
      <c r="R647" t="b">
        <v>1</v>
      </c>
      <c r="S647" t="s">
        <v>23</v>
      </c>
      <c r="T647" t="str" cm="1">
        <f t="array" ref="T647:U647">_xlfn.TEXTSPLIT(S647,"/")</f>
        <v>music</v>
      </c>
      <c r="U647" t="str">
        <v>rock</v>
      </c>
    </row>
    <row r="648" spans="1:21" ht="17" x14ac:dyDescent="0.2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3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6">
        <f t="shared" si="43"/>
        <v>41357.208333333336</v>
      </c>
      <c r="P648" s="37">
        <v>11</v>
      </c>
      <c r="Q648" t="b">
        <v>0</v>
      </c>
      <c r="R648" t="b">
        <v>0</v>
      </c>
      <c r="S648" t="s">
        <v>89</v>
      </c>
      <c r="T648" t="str" cm="1">
        <f t="array" ref="T648:U648">_xlfn.TEXTSPLIT(S648,"/")</f>
        <v>games</v>
      </c>
      <c r="U648" t="str">
        <v>video games</v>
      </c>
    </row>
    <row r="649" spans="1:21" ht="17" x14ac:dyDescent="0.2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3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6">
        <f t="shared" si="43"/>
        <v>43223.208333333328</v>
      </c>
      <c r="P649" s="37">
        <v>24</v>
      </c>
      <c r="Q649" t="b">
        <v>0</v>
      </c>
      <c r="R649" t="b">
        <v>0</v>
      </c>
      <c r="S649" t="s">
        <v>206</v>
      </c>
      <c r="T649" t="str" cm="1">
        <f t="array" ref="T649:U649">_xlfn.TEXTSPLIT(S649,"/")</f>
        <v>publishing</v>
      </c>
      <c r="U649" t="str">
        <v>translations</v>
      </c>
    </row>
    <row r="650" spans="1:21" ht="17" x14ac:dyDescent="0.2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3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6">
        <f t="shared" si="43"/>
        <v>42940.208333333328</v>
      </c>
      <c r="P650" s="37">
        <v>18</v>
      </c>
      <c r="Q650" t="b">
        <v>1</v>
      </c>
      <c r="R650" t="b">
        <v>0</v>
      </c>
      <c r="S650" t="s">
        <v>17</v>
      </c>
      <c r="T650" t="str" cm="1">
        <f t="array" ref="T650:U650">_xlfn.TEXTSPLIT(S650,"/")</f>
        <v>food</v>
      </c>
      <c r="U650" t="str">
        <v>food trucks</v>
      </c>
    </row>
    <row r="651" spans="1:21" ht="17" x14ac:dyDescent="0.2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3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6">
        <f t="shared" si="43"/>
        <v>40482.208333333336</v>
      </c>
      <c r="P651" s="37">
        <v>11</v>
      </c>
      <c r="Q651" t="b">
        <v>1</v>
      </c>
      <c r="R651" t="b">
        <v>1</v>
      </c>
      <c r="S651" t="s">
        <v>33</v>
      </c>
      <c r="T651" t="str" cm="1">
        <f t="array" ref="T651:U651">_xlfn.TEXTSPLIT(S651,"/")</f>
        <v>theater</v>
      </c>
      <c r="U651" t="str">
        <v>plays</v>
      </c>
    </row>
    <row r="652" spans="1:21" ht="17" x14ac:dyDescent="0.2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3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6">
        <f t="shared" si="43"/>
        <v>41855.208333333336</v>
      </c>
      <c r="P652" s="37">
        <v>27</v>
      </c>
      <c r="Q652" t="b">
        <v>0</v>
      </c>
      <c r="R652" t="b">
        <v>0</v>
      </c>
      <c r="S652" t="s">
        <v>159</v>
      </c>
      <c r="T652" t="str" cm="1">
        <f t="array" ref="T652:U652">_xlfn.TEXTSPLIT(S652,"/")</f>
        <v>music</v>
      </c>
      <c r="U652" t="str">
        <v>jazz</v>
      </c>
    </row>
    <row r="653" spans="1:21" ht="17" x14ac:dyDescent="0.2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3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6">
        <f t="shared" si="43"/>
        <v>41707.25</v>
      </c>
      <c r="P653" s="37">
        <v>15</v>
      </c>
      <c r="Q653" t="b">
        <v>0</v>
      </c>
      <c r="R653" t="b">
        <v>0</v>
      </c>
      <c r="S653" t="s">
        <v>100</v>
      </c>
      <c r="T653" t="str" cm="1">
        <f t="array" ref="T653:U653">_xlfn.TEXTSPLIT(S653,"/")</f>
        <v>film &amp; video</v>
      </c>
      <c r="U653" t="str">
        <v>shorts</v>
      </c>
    </row>
    <row r="654" spans="1:21" ht="17" x14ac:dyDescent="0.2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3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6">
        <f t="shared" si="43"/>
        <v>42630.208333333328</v>
      </c>
      <c r="P654" s="37">
        <v>43</v>
      </c>
      <c r="Q654" t="b">
        <v>0</v>
      </c>
      <c r="R654" t="b">
        <v>0</v>
      </c>
      <c r="S654" t="s">
        <v>28</v>
      </c>
      <c r="T654" t="str" cm="1">
        <f t="array" ref="T654:U654">_xlfn.TEXTSPLIT(S654,"/")</f>
        <v>technology</v>
      </c>
      <c r="U654" t="str">
        <v>web</v>
      </c>
    </row>
    <row r="655" spans="1:21" ht="17" x14ac:dyDescent="0.2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3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6">
        <f t="shared" si="43"/>
        <v>42470.208333333328</v>
      </c>
      <c r="P655" s="37">
        <v>2</v>
      </c>
      <c r="Q655" t="b">
        <v>0</v>
      </c>
      <c r="R655" t="b">
        <v>0</v>
      </c>
      <c r="S655" t="s">
        <v>28</v>
      </c>
      <c r="T655" t="str" cm="1">
        <f t="array" ref="T655:U655">_xlfn.TEXTSPLIT(S655,"/")</f>
        <v>technology</v>
      </c>
      <c r="U655" t="str">
        <v>web</v>
      </c>
    </row>
    <row r="656" spans="1:21" ht="17" x14ac:dyDescent="0.2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3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6">
        <f t="shared" si="43"/>
        <v>42245.208333333328</v>
      </c>
      <c r="P656" s="37">
        <v>5</v>
      </c>
      <c r="Q656" t="b">
        <v>0</v>
      </c>
      <c r="R656" t="b">
        <v>0</v>
      </c>
      <c r="S656" t="s">
        <v>148</v>
      </c>
      <c r="T656" t="str" cm="1">
        <f t="array" ref="T656:U656">_xlfn.TEXTSPLIT(S656,"/")</f>
        <v>music</v>
      </c>
      <c r="U656" t="str">
        <v>metal</v>
      </c>
    </row>
    <row r="657" spans="1:21" ht="17" x14ac:dyDescent="0.2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3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6">
        <f t="shared" si="43"/>
        <v>42809.208333333328</v>
      </c>
      <c r="P657" s="37">
        <v>13</v>
      </c>
      <c r="Q657" t="b">
        <v>1</v>
      </c>
      <c r="R657" t="b">
        <v>0</v>
      </c>
      <c r="S657" t="s">
        <v>122</v>
      </c>
      <c r="T657" t="str" cm="1">
        <f t="array" ref="T657:U657">_xlfn.TEXTSPLIT(S657,"/")</f>
        <v>photography</v>
      </c>
      <c r="U657" t="str">
        <v>photography books</v>
      </c>
    </row>
    <row r="658" spans="1:21" ht="34" x14ac:dyDescent="0.2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3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6">
        <f t="shared" si="43"/>
        <v>43102.25</v>
      </c>
      <c r="P658" s="37">
        <v>5</v>
      </c>
      <c r="Q658" t="b">
        <v>0</v>
      </c>
      <c r="R658" t="b">
        <v>0</v>
      </c>
      <c r="S658" t="s">
        <v>17</v>
      </c>
      <c r="T658" t="str" cm="1">
        <f t="array" ref="T658:U658">_xlfn.TEXTSPLIT(S658,"/")</f>
        <v>food</v>
      </c>
      <c r="U658" t="str">
        <v>food trucks</v>
      </c>
    </row>
    <row r="659" spans="1:21" ht="17" x14ac:dyDescent="0.2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3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6">
        <f t="shared" si="43"/>
        <v>43112.25</v>
      </c>
      <c r="P659" s="37">
        <v>16</v>
      </c>
      <c r="Q659" t="b">
        <v>0</v>
      </c>
      <c r="R659" t="b">
        <v>0</v>
      </c>
      <c r="S659" t="s">
        <v>474</v>
      </c>
      <c r="T659" t="str" cm="1">
        <f t="array" ref="T659:U659">_xlfn.TEXTSPLIT(S659,"/")</f>
        <v>film &amp; video</v>
      </c>
      <c r="U659" t="str">
        <v>science fiction</v>
      </c>
    </row>
    <row r="660" spans="1:21" ht="17" x14ac:dyDescent="0.2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3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6">
        <f t="shared" si="43"/>
        <v>42269.208333333328</v>
      </c>
      <c r="P660" s="37">
        <v>23</v>
      </c>
      <c r="Q660" t="b">
        <v>0</v>
      </c>
      <c r="R660" t="b">
        <v>0</v>
      </c>
      <c r="S660" t="s">
        <v>23</v>
      </c>
      <c r="T660" t="str" cm="1">
        <f t="array" ref="T660:U660">_xlfn.TEXTSPLIT(S660,"/")</f>
        <v>music</v>
      </c>
      <c r="U660" t="str">
        <v>rock</v>
      </c>
    </row>
    <row r="661" spans="1:21" ht="17" x14ac:dyDescent="0.2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3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6">
        <f t="shared" si="43"/>
        <v>40571.25</v>
      </c>
      <c r="P661" s="37">
        <v>1</v>
      </c>
      <c r="Q661" t="b">
        <v>0</v>
      </c>
      <c r="R661" t="b">
        <v>0</v>
      </c>
      <c r="S661" t="s">
        <v>42</v>
      </c>
      <c r="T661" t="str" cm="1">
        <f t="array" ref="T661:U661">_xlfn.TEXTSPLIT(S661,"/")</f>
        <v>film &amp; video</v>
      </c>
      <c r="U661" t="str">
        <v>documentary</v>
      </c>
    </row>
    <row r="662" spans="1:21" ht="17" x14ac:dyDescent="0.2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3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6">
        <f t="shared" si="43"/>
        <v>42246.208333333328</v>
      </c>
      <c r="P662" s="37">
        <v>9</v>
      </c>
      <c r="Q662" t="b">
        <v>1</v>
      </c>
      <c r="R662" t="b">
        <v>0</v>
      </c>
      <c r="S662" t="s">
        <v>33</v>
      </c>
      <c r="T662" t="str" cm="1">
        <f t="array" ref="T662:U662">_xlfn.TEXTSPLIT(S662,"/")</f>
        <v>theater</v>
      </c>
      <c r="U662" t="str">
        <v>plays</v>
      </c>
    </row>
    <row r="663" spans="1:21" ht="17" x14ac:dyDescent="0.2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3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6">
        <f t="shared" si="43"/>
        <v>41026.208333333336</v>
      </c>
      <c r="P663" s="37">
        <v>30</v>
      </c>
      <c r="Q663" t="b">
        <v>0</v>
      </c>
      <c r="R663" t="b">
        <v>0</v>
      </c>
      <c r="S663" t="s">
        <v>159</v>
      </c>
      <c r="T663" t="str" cm="1">
        <f t="array" ref="T663:U663">_xlfn.TEXTSPLIT(S663,"/")</f>
        <v>music</v>
      </c>
      <c r="U663" t="str">
        <v>jazz</v>
      </c>
    </row>
    <row r="664" spans="1:21" ht="17" x14ac:dyDescent="0.2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3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6">
        <f t="shared" si="43"/>
        <v>43447.25</v>
      </c>
      <c r="P664" s="37">
        <v>4</v>
      </c>
      <c r="Q664" t="b">
        <v>0</v>
      </c>
      <c r="R664" t="b">
        <v>0</v>
      </c>
      <c r="S664" t="s">
        <v>33</v>
      </c>
      <c r="T664" t="str" cm="1">
        <f t="array" ref="T664:U664">_xlfn.TEXTSPLIT(S664,"/")</f>
        <v>theater</v>
      </c>
      <c r="U664" t="str">
        <v>plays</v>
      </c>
    </row>
    <row r="665" spans="1:21" ht="17" x14ac:dyDescent="0.2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3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6">
        <f t="shared" si="43"/>
        <v>40481.208333333336</v>
      </c>
      <c r="P665" s="37">
        <v>23</v>
      </c>
      <c r="Q665" t="b">
        <v>0</v>
      </c>
      <c r="R665" t="b">
        <v>0</v>
      </c>
      <c r="S665" t="s">
        <v>33</v>
      </c>
      <c r="T665" t="str" cm="1">
        <f t="array" ref="T665:U665">_xlfn.TEXTSPLIT(S665,"/")</f>
        <v>theater</v>
      </c>
      <c r="U665" t="str">
        <v>plays</v>
      </c>
    </row>
    <row r="666" spans="1:21" ht="17" x14ac:dyDescent="0.2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3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6">
        <f t="shared" si="43"/>
        <v>40969.25</v>
      </c>
      <c r="P666" s="37">
        <v>10</v>
      </c>
      <c r="Q666" t="b">
        <v>0</v>
      </c>
      <c r="R666" t="b">
        <v>0</v>
      </c>
      <c r="S666" t="s">
        <v>159</v>
      </c>
      <c r="T666" t="str" cm="1">
        <f t="array" ref="T666:U666">_xlfn.TEXTSPLIT(S666,"/")</f>
        <v>music</v>
      </c>
      <c r="U666" t="str">
        <v>jazz</v>
      </c>
    </row>
    <row r="667" spans="1:21" ht="17" x14ac:dyDescent="0.2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3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6">
        <f t="shared" si="43"/>
        <v>40747.208333333336</v>
      </c>
      <c r="P667" s="37">
        <v>14</v>
      </c>
      <c r="Q667" t="b">
        <v>0</v>
      </c>
      <c r="R667" t="b">
        <v>1</v>
      </c>
      <c r="S667" t="s">
        <v>42</v>
      </c>
      <c r="T667" t="str" cm="1">
        <f t="array" ref="T667:U667">_xlfn.TEXTSPLIT(S667,"/")</f>
        <v>film &amp; video</v>
      </c>
      <c r="U667" t="str">
        <v>documentary</v>
      </c>
    </row>
    <row r="668" spans="1:21" ht="17" x14ac:dyDescent="0.2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3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6">
        <f t="shared" si="43"/>
        <v>41522.208333333336</v>
      </c>
      <c r="P668" s="37">
        <v>6</v>
      </c>
      <c r="Q668" t="b">
        <v>0</v>
      </c>
      <c r="R668" t="b">
        <v>1</v>
      </c>
      <c r="S668" t="s">
        <v>33</v>
      </c>
      <c r="T668" t="str" cm="1">
        <f t="array" ref="T668:U668">_xlfn.TEXTSPLIT(S668,"/")</f>
        <v>theater</v>
      </c>
      <c r="U668" t="str">
        <v>plays</v>
      </c>
    </row>
    <row r="669" spans="1:21" ht="34" x14ac:dyDescent="0.2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3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6">
        <f t="shared" si="43"/>
        <v>41901.208333333336</v>
      </c>
      <c r="P669" s="37">
        <v>9</v>
      </c>
      <c r="Q669" t="b">
        <v>0</v>
      </c>
      <c r="R669" t="b">
        <v>0</v>
      </c>
      <c r="S669" t="s">
        <v>1029</v>
      </c>
      <c r="T669" t="str" cm="1">
        <f t="array" ref="T669:U669">_xlfn.TEXTSPLIT(S669,"/")</f>
        <v>journalism</v>
      </c>
      <c r="U669" t="str">
        <v>audio</v>
      </c>
    </row>
    <row r="670" spans="1:21" ht="34" x14ac:dyDescent="0.2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3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6">
        <f t="shared" si="43"/>
        <v>41134.208333333336</v>
      </c>
      <c r="P670" s="37">
        <v>12</v>
      </c>
      <c r="Q670" t="b">
        <v>0</v>
      </c>
      <c r="R670" t="b">
        <v>0</v>
      </c>
      <c r="S670" t="s">
        <v>33</v>
      </c>
      <c r="T670" t="str" cm="1">
        <f t="array" ref="T670:U670">_xlfn.TEXTSPLIT(S670,"/")</f>
        <v>theater</v>
      </c>
      <c r="U670" t="str">
        <v>plays</v>
      </c>
    </row>
    <row r="671" spans="1:21" ht="17" x14ac:dyDescent="0.2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3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6">
        <f t="shared" si="43"/>
        <v>42921.208333333328</v>
      </c>
      <c r="P671" s="37">
        <v>9</v>
      </c>
      <c r="Q671" t="b">
        <v>0</v>
      </c>
      <c r="R671" t="b">
        <v>0</v>
      </c>
      <c r="S671" t="s">
        <v>33</v>
      </c>
      <c r="T671" t="str" cm="1">
        <f t="array" ref="T671:U671">_xlfn.TEXTSPLIT(S671,"/")</f>
        <v>theater</v>
      </c>
      <c r="U671" t="str">
        <v>plays</v>
      </c>
    </row>
    <row r="672" spans="1:21" ht="34" x14ac:dyDescent="0.2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3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6">
        <f t="shared" si="43"/>
        <v>42437.25</v>
      </c>
      <c r="P672" s="37">
        <v>12</v>
      </c>
      <c r="Q672" t="b">
        <v>0</v>
      </c>
      <c r="R672" t="b">
        <v>0</v>
      </c>
      <c r="S672" t="s">
        <v>60</v>
      </c>
      <c r="T672" t="str" cm="1">
        <f t="array" ref="T672:U672">_xlfn.TEXTSPLIT(S672,"/")</f>
        <v>music</v>
      </c>
      <c r="U672" t="str">
        <v>indie rock</v>
      </c>
    </row>
    <row r="673" spans="1:21" ht="34" x14ac:dyDescent="0.2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3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6">
        <f t="shared" si="43"/>
        <v>40394.208333333336</v>
      </c>
      <c r="P673" s="37">
        <v>4</v>
      </c>
      <c r="Q673" t="b">
        <v>0</v>
      </c>
      <c r="R673" t="b">
        <v>1</v>
      </c>
      <c r="S673" t="s">
        <v>33</v>
      </c>
      <c r="T673" t="str" cm="1">
        <f t="array" ref="T673:U673">_xlfn.TEXTSPLIT(S673,"/")</f>
        <v>theater</v>
      </c>
      <c r="U673" t="str">
        <v>plays</v>
      </c>
    </row>
    <row r="674" spans="1:21" ht="17" x14ac:dyDescent="0.2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3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6">
        <f t="shared" si="43"/>
        <v>43190.208333333328</v>
      </c>
      <c r="P674" s="37">
        <v>10</v>
      </c>
      <c r="Q674" t="b">
        <v>0</v>
      </c>
      <c r="R674" t="b">
        <v>0</v>
      </c>
      <c r="S674" t="s">
        <v>33</v>
      </c>
      <c r="T674" t="str" cm="1">
        <f t="array" ref="T674:U674">_xlfn.TEXTSPLIT(S674,"/")</f>
        <v>theater</v>
      </c>
      <c r="U674" t="str">
        <v>plays</v>
      </c>
    </row>
    <row r="675" spans="1:21" ht="17" x14ac:dyDescent="0.2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3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6">
        <f t="shared" si="43"/>
        <v>42496.208333333328</v>
      </c>
      <c r="P675" s="37">
        <v>21</v>
      </c>
      <c r="Q675" t="b">
        <v>0</v>
      </c>
      <c r="R675" t="b">
        <v>0</v>
      </c>
      <c r="S675" t="s">
        <v>60</v>
      </c>
      <c r="T675" t="str" cm="1">
        <f t="array" ref="T675:U675">_xlfn.TEXTSPLIT(S675,"/")</f>
        <v>music</v>
      </c>
      <c r="U675" t="str">
        <v>indie rock</v>
      </c>
    </row>
    <row r="676" spans="1:21" ht="17" x14ac:dyDescent="0.2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3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6">
        <f t="shared" si="43"/>
        <v>40821.208333333336</v>
      </c>
      <c r="P676" s="37">
        <v>47</v>
      </c>
      <c r="Q676" t="b">
        <v>0</v>
      </c>
      <c r="R676" t="b">
        <v>0</v>
      </c>
      <c r="S676" t="s">
        <v>122</v>
      </c>
      <c r="T676" t="str" cm="1">
        <f t="array" ref="T676:U676">_xlfn.TEXTSPLIT(S676,"/")</f>
        <v>photography</v>
      </c>
      <c r="U676" t="str">
        <v>photography books</v>
      </c>
    </row>
    <row r="677" spans="1:21" ht="17" x14ac:dyDescent="0.2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3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6">
        <f t="shared" si="43"/>
        <v>43726.208333333328</v>
      </c>
      <c r="P677" s="37">
        <v>7</v>
      </c>
      <c r="Q677" t="b">
        <v>0</v>
      </c>
      <c r="R677" t="b">
        <v>0</v>
      </c>
      <c r="S677" t="s">
        <v>1029</v>
      </c>
      <c r="T677" t="str" cm="1">
        <f t="array" ref="T677:U677">_xlfn.TEXTSPLIT(S677,"/")</f>
        <v>journalism</v>
      </c>
      <c r="U677" t="str">
        <v>audio</v>
      </c>
    </row>
    <row r="678" spans="1:21" ht="17" x14ac:dyDescent="0.2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3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6">
        <f t="shared" si="43"/>
        <v>41187.208333333336</v>
      </c>
      <c r="P678" s="37">
        <v>9</v>
      </c>
      <c r="Q678" t="b">
        <v>0</v>
      </c>
      <c r="R678" t="b">
        <v>0</v>
      </c>
      <c r="S678" t="s">
        <v>122</v>
      </c>
      <c r="T678" t="str" cm="1">
        <f t="array" ref="T678:U678">_xlfn.TEXTSPLIT(S678,"/")</f>
        <v>photography</v>
      </c>
      <c r="U678" t="str">
        <v>photography books</v>
      </c>
    </row>
    <row r="679" spans="1:21" ht="17" x14ac:dyDescent="0.2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3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6">
        <f t="shared" si="43"/>
        <v>42611.208333333328</v>
      </c>
      <c r="P679" s="37">
        <v>50</v>
      </c>
      <c r="Q679" t="b">
        <v>0</v>
      </c>
      <c r="R679" t="b">
        <v>0</v>
      </c>
      <c r="S679" t="s">
        <v>119</v>
      </c>
      <c r="T679" t="str" cm="1">
        <f t="array" ref="T679:U679">_xlfn.TEXTSPLIT(S679,"/")</f>
        <v>publishing</v>
      </c>
      <c r="U679" t="str">
        <v>fiction</v>
      </c>
    </row>
    <row r="680" spans="1:21" ht="17" x14ac:dyDescent="0.2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3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6">
        <f t="shared" si="43"/>
        <v>43486.25</v>
      </c>
      <c r="P680" s="37">
        <v>2</v>
      </c>
      <c r="Q680" t="b">
        <v>0</v>
      </c>
      <c r="R680" t="b">
        <v>0</v>
      </c>
      <c r="S680" t="s">
        <v>53</v>
      </c>
      <c r="T680" t="str" cm="1">
        <f t="array" ref="T680:U680">_xlfn.TEXTSPLIT(S680,"/")</f>
        <v>film &amp; video</v>
      </c>
      <c r="U680" t="str">
        <v>drama</v>
      </c>
    </row>
    <row r="681" spans="1:21" ht="17" x14ac:dyDescent="0.2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3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6">
        <f t="shared" si="43"/>
        <v>43761.208333333328</v>
      </c>
      <c r="P681" s="37">
        <v>5</v>
      </c>
      <c r="Q681" t="b">
        <v>0</v>
      </c>
      <c r="R681" t="b">
        <v>1</v>
      </c>
      <c r="S681" t="s">
        <v>17</v>
      </c>
      <c r="T681" t="str" cm="1">
        <f t="array" ref="T681:U681">_xlfn.TEXTSPLIT(S681,"/")</f>
        <v>food</v>
      </c>
      <c r="U681" t="str">
        <v>food trucks</v>
      </c>
    </row>
    <row r="682" spans="1:21" ht="34" x14ac:dyDescent="0.2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3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6">
        <f t="shared" si="43"/>
        <v>43815.25</v>
      </c>
      <c r="P682" s="37">
        <v>2</v>
      </c>
      <c r="Q682" t="b">
        <v>0</v>
      </c>
      <c r="R682" t="b">
        <v>1</v>
      </c>
      <c r="S682" t="s">
        <v>292</v>
      </c>
      <c r="T682" t="str" cm="1">
        <f t="array" ref="T682:U682">_xlfn.TEXTSPLIT(S682,"/")</f>
        <v>games</v>
      </c>
      <c r="U682" t="str">
        <v>mobile games</v>
      </c>
    </row>
    <row r="683" spans="1:21" ht="34" x14ac:dyDescent="0.2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3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6">
        <f t="shared" si="43"/>
        <v>40904.25</v>
      </c>
      <c r="P683" s="37">
        <v>6</v>
      </c>
      <c r="Q683" t="b">
        <v>0</v>
      </c>
      <c r="R683" t="b">
        <v>0</v>
      </c>
      <c r="S683" t="s">
        <v>33</v>
      </c>
      <c r="T683" t="str" cm="1">
        <f t="array" ref="T683:U683">_xlfn.TEXTSPLIT(S683,"/")</f>
        <v>theater</v>
      </c>
      <c r="U683" t="str">
        <v>plays</v>
      </c>
    </row>
    <row r="684" spans="1:21" ht="17" x14ac:dyDescent="0.2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3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6">
        <f t="shared" si="43"/>
        <v>41628.25</v>
      </c>
      <c r="P684" s="37">
        <v>9</v>
      </c>
      <c r="Q684" t="b">
        <v>0</v>
      </c>
      <c r="R684" t="b">
        <v>0</v>
      </c>
      <c r="S684" t="s">
        <v>33</v>
      </c>
      <c r="T684" t="str" cm="1">
        <f t="array" ref="T684:U684">_xlfn.TEXTSPLIT(S684,"/")</f>
        <v>theater</v>
      </c>
      <c r="U684" t="str">
        <v>plays</v>
      </c>
    </row>
    <row r="685" spans="1:21" ht="17" x14ac:dyDescent="0.2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3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6">
        <f t="shared" si="43"/>
        <v>43361.208333333328</v>
      </c>
      <c r="P685" s="37">
        <v>2</v>
      </c>
      <c r="Q685" t="b">
        <v>0</v>
      </c>
      <c r="R685" t="b">
        <v>0</v>
      </c>
      <c r="S685" t="s">
        <v>33</v>
      </c>
      <c r="T685" t="str" cm="1">
        <f t="array" ref="T685:U685">_xlfn.TEXTSPLIT(S685,"/")</f>
        <v>theater</v>
      </c>
      <c r="U685" t="str">
        <v>plays</v>
      </c>
    </row>
    <row r="686" spans="1:21" ht="17" x14ac:dyDescent="0.2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3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6">
        <f t="shared" si="43"/>
        <v>40378.208333333336</v>
      </c>
      <c r="P686" s="37">
        <v>20</v>
      </c>
      <c r="Q686" t="b">
        <v>0</v>
      </c>
      <c r="R686" t="b">
        <v>0</v>
      </c>
      <c r="S686" t="s">
        <v>68</v>
      </c>
      <c r="T686" t="str" cm="1">
        <f t="array" ref="T686:U686">_xlfn.TEXTSPLIT(S686,"/")</f>
        <v>publishing</v>
      </c>
      <c r="U686" t="str">
        <v>nonfiction</v>
      </c>
    </row>
    <row r="687" spans="1:21" ht="17" x14ac:dyDescent="0.2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3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6">
        <f t="shared" si="43"/>
        <v>42263.208333333328</v>
      </c>
      <c r="P687" s="37">
        <v>24</v>
      </c>
      <c r="Q687" t="b">
        <v>0</v>
      </c>
      <c r="R687" t="b">
        <v>0</v>
      </c>
      <c r="S687" t="s">
        <v>33</v>
      </c>
      <c r="T687" t="str" cm="1">
        <f t="array" ref="T687:U687">_xlfn.TEXTSPLIT(S687,"/")</f>
        <v>theater</v>
      </c>
      <c r="U687" t="str">
        <v>plays</v>
      </c>
    </row>
    <row r="688" spans="1:21" ht="17" x14ac:dyDescent="0.2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3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6">
        <f t="shared" si="43"/>
        <v>43197.208333333328</v>
      </c>
      <c r="P688" s="37">
        <v>11</v>
      </c>
      <c r="Q688" t="b">
        <v>0</v>
      </c>
      <c r="R688" t="b">
        <v>0</v>
      </c>
      <c r="S688" t="s">
        <v>65</v>
      </c>
      <c r="T688" t="str" cm="1">
        <f t="array" ref="T688:U688">_xlfn.TEXTSPLIT(S688,"/")</f>
        <v>technology</v>
      </c>
      <c r="U688" t="str">
        <v>wearables</v>
      </c>
    </row>
    <row r="689" spans="1:21" ht="17" x14ac:dyDescent="0.2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3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6">
        <f t="shared" si="43"/>
        <v>42809.208333333328</v>
      </c>
      <c r="P689" s="37">
        <v>3</v>
      </c>
      <c r="Q689" t="b">
        <v>0</v>
      </c>
      <c r="R689" t="b">
        <v>0</v>
      </c>
      <c r="S689" t="s">
        <v>33</v>
      </c>
      <c r="T689" t="str" cm="1">
        <f t="array" ref="T689:U689">_xlfn.TEXTSPLIT(S689,"/")</f>
        <v>theater</v>
      </c>
      <c r="U689" t="str">
        <v>plays</v>
      </c>
    </row>
    <row r="690" spans="1:21" ht="17" x14ac:dyDescent="0.2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3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6">
        <f t="shared" si="43"/>
        <v>43491.25</v>
      </c>
      <c r="P690" s="37">
        <v>16</v>
      </c>
      <c r="Q690" t="b">
        <v>0</v>
      </c>
      <c r="R690" t="b">
        <v>1</v>
      </c>
      <c r="S690" t="s">
        <v>269</v>
      </c>
      <c r="T690" t="str" cm="1">
        <f t="array" ref="T690:U690">_xlfn.TEXTSPLIT(S690,"/")</f>
        <v>film &amp; video</v>
      </c>
      <c r="U690" t="str">
        <v>television</v>
      </c>
    </row>
    <row r="691" spans="1:21" ht="17" x14ac:dyDescent="0.2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3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6">
        <f t="shared" si="43"/>
        <v>41588.25</v>
      </c>
      <c r="P691" s="37">
        <v>12</v>
      </c>
      <c r="Q691" t="b">
        <v>0</v>
      </c>
      <c r="R691" t="b">
        <v>0</v>
      </c>
      <c r="S691" t="s">
        <v>28</v>
      </c>
      <c r="T691" t="str" cm="1">
        <f t="array" ref="T691:U691">_xlfn.TEXTSPLIT(S691,"/")</f>
        <v>technology</v>
      </c>
      <c r="U691" t="str">
        <v>web</v>
      </c>
    </row>
    <row r="692" spans="1:21" ht="17" x14ac:dyDescent="0.2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3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6">
        <f t="shared" si="43"/>
        <v>40880.25</v>
      </c>
      <c r="P692" s="37">
        <v>6</v>
      </c>
      <c r="Q692" t="b">
        <v>0</v>
      </c>
      <c r="R692" t="b">
        <v>1</v>
      </c>
      <c r="S692" t="s">
        <v>42</v>
      </c>
      <c r="T692" t="str" cm="1">
        <f t="array" ref="T692:U692">_xlfn.TEXTSPLIT(S692,"/")</f>
        <v>film &amp; video</v>
      </c>
      <c r="U692" t="str">
        <v>documentary</v>
      </c>
    </row>
    <row r="693" spans="1:21" ht="17" x14ac:dyDescent="0.2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3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6">
        <f t="shared" si="43"/>
        <v>41202.208333333336</v>
      </c>
      <c r="P693" s="37">
        <v>17</v>
      </c>
      <c r="Q693" t="b">
        <v>1</v>
      </c>
      <c r="R693" t="b">
        <v>1</v>
      </c>
      <c r="S693" t="s">
        <v>42</v>
      </c>
      <c r="T693" t="str" cm="1">
        <f t="array" ref="T693:U693">_xlfn.TEXTSPLIT(S693,"/")</f>
        <v>film &amp; video</v>
      </c>
      <c r="U693" t="str">
        <v>documentary</v>
      </c>
    </row>
    <row r="694" spans="1:21" ht="17" x14ac:dyDescent="0.2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3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6">
        <f t="shared" si="43"/>
        <v>43673.208333333328</v>
      </c>
      <c r="P694" s="37">
        <v>18</v>
      </c>
      <c r="Q694" t="b">
        <v>0</v>
      </c>
      <c r="R694" t="b">
        <v>0</v>
      </c>
      <c r="S694" t="s">
        <v>23</v>
      </c>
      <c r="T694" t="str" cm="1">
        <f t="array" ref="T694:U694">_xlfn.TEXTSPLIT(S694,"/")</f>
        <v>music</v>
      </c>
      <c r="U694" t="str">
        <v>rock</v>
      </c>
    </row>
    <row r="695" spans="1:21" ht="34" x14ac:dyDescent="0.2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3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6">
        <f t="shared" si="43"/>
        <v>43042.208333333328</v>
      </c>
      <c r="P695" s="37">
        <v>17</v>
      </c>
      <c r="Q695" t="b">
        <v>0</v>
      </c>
      <c r="R695" t="b">
        <v>0</v>
      </c>
      <c r="S695" t="s">
        <v>33</v>
      </c>
      <c r="T695" t="str" cm="1">
        <f t="array" ref="T695:U695">_xlfn.TEXTSPLIT(S695,"/")</f>
        <v>theater</v>
      </c>
      <c r="U695" t="str">
        <v>plays</v>
      </c>
    </row>
    <row r="696" spans="1:21" ht="17" x14ac:dyDescent="0.2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3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6">
        <f t="shared" si="43"/>
        <v>43103.25</v>
      </c>
      <c r="P696" s="37">
        <v>37</v>
      </c>
      <c r="Q696" t="b">
        <v>0</v>
      </c>
      <c r="R696" t="b">
        <v>0</v>
      </c>
      <c r="S696" t="s">
        <v>33</v>
      </c>
      <c r="T696" t="str" cm="1">
        <f t="array" ref="T696:U696">_xlfn.TEXTSPLIT(S696,"/")</f>
        <v>theater</v>
      </c>
      <c r="U696" t="str">
        <v>plays</v>
      </c>
    </row>
    <row r="697" spans="1:21" ht="17" x14ac:dyDescent="0.2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3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6">
        <f t="shared" si="43"/>
        <v>42338.25</v>
      </c>
      <c r="P697" s="37">
        <v>16</v>
      </c>
      <c r="Q697" t="b">
        <v>1</v>
      </c>
      <c r="R697" t="b">
        <v>0</v>
      </c>
      <c r="S697" t="s">
        <v>23</v>
      </c>
      <c r="T697" t="str" cm="1">
        <f t="array" ref="T697:U697">_xlfn.TEXTSPLIT(S697,"/")</f>
        <v>music</v>
      </c>
      <c r="U697" t="str">
        <v>rock</v>
      </c>
    </row>
    <row r="698" spans="1:21" ht="17" x14ac:dyDescent="0.2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3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6">
        <f t="shared" si="43"/>
        <v>42115.208333333328</v>
      </c>
      <c r="P698" s="37">
        <v>1</v>
      </c>
      <c r="Q698" t="b">
        <v>0</v>
      </c>
      <c r="R698" t="b">
        <v>1</v>
      </c>
      <c r="S698" t="s">
        <v>33</v>
      </c>
      <c r="T698" t="str" cm="1">
        <f t="array" ref="T698:U698">_xlfn.TEXTSPLIT(S698,"/")</f>
        <v>theater</v>
      </c>
      <c r="U698" t="str">
        <v>plays</v>
      </c>
    </row>
    <row r="699" spans="1:21" ht="34" x14ac:dyDescent="0.2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3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6">
        <f t="shared" si="43"/>
        <v>43192.208333333328</v>
      </c>
      <c r="P699" s="37">
        <v>2</v>
      </c>
      <c r="Q699" t="b">
        <v>0</v>
      </c>
      <c r="R699" t="b">
        <v>0</v>
      </c>
      <c r="S699" t="s">
        <v>50</v>
      </c>
      <c r="T699" t="str" cm="1">
        <f t="array" ref="T699:U699">_xlfn.TEXTSPLIT(S699,"/")</f>
        <v>music</v>
      </c>
      <c r="U699" t="str">
        <v>electric music</v>
      </c>
    </row>
    <row r="700" spans="1:21" ht="17" x14ac:dyDescent="0.2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3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6">
        <f t="shared" si="43"/>
        <v>40885.25</v>
      </c>
      <c r="P700" s="37">
        <v>14</v>
      </c>
      <c r="Q700" t="b">
        <v>0</v>
      </c>
      <c r="R700" t="b">
        <v>0</v>
      </c>
      <c r="S700" t="s">
        <v>65</v>
      </c>
      <c r="T700" t="str" cm="1">
        <f t="array" ref="T700:U700">_xlfn.TEXTSPLIT(S700,"/")</f>
        <v>technology</v>
      </c>
      <c r="U700" t="str">
        <v>wearables</v>
      </c>
    </row>
    <row r="701" spans="1:21" ht="17" x14ac:dyDescent="0.2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3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6">
        <f t="shared" si="43"/>
        <v>43642.208333333328</v>
      </c>
      <c r="P701" s="37">
        <v>1</v>
      </c>
      <c r="Q701" t="b">
        <v>0</v>
      </c>
      <c r="R701" t="b">
        <v>0</v>
      </c>
      <c r="S701" t="s">
        <v>53</v>
      </c>
      <c r="T701" t="str" cm="1">
        <f t="array" ref="T701:U701">_xlfn.TEXTSPLIT(S701,"/")</f>
        <v>film &amp; video</v>
      </c>
      <c r="U701" t="str">
        <v>drama</v>
      </c>
    </row>
    <row r="702" spans="1:21" ht="34" x14ac:dyDescent="0.2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3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6">
        <f t="shared" si="43"/>
        <v>40218.25</v>
      </c>
      <c r="P702" s="37">
        <v>15</v>
      </c>
      <c r="Q702" t="b">
        <v>0</v>
      </c>
      <c r="R702" t="b">
        <v>0</v>
      </c>
      <c r="S702" t="s">
        <v>65</v>
      </c>
      <c r="T702" t="str" cm="1">
        <f t="array" ref="T702:U702">_xlfn.TEXTSPLIT(S702,"/")</f>
        <v>technology</v>
      </c>
      <c r="U702" t="str">
        <v>wearables</v>
      </c>
    </row>
    <row r="703" spans="1:21" ht="34" x14ac:dyDescent="0.2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3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6">
        <f t="shared" si="43"/>
        <v>40636.208333333336</v>
      </c>
      <c r="P703" s="37">
        <v>7</v>
      </c>
      <c r="Q703" t="b">
        <v>1</v>
      </c>
      <c r="R703" t="b">
        <v>0</v>
      </c>
      <c r="S703" t="s">
        <v>33</v>
      </c>
      <c r="T703" t="str" cm="1">
        <f t="array" ref="T703:U703">_xlfn.TEXTSPLIT(S703,"/")</f>
        <v>theater</v>
      </c>
      <c r="U703" t="str">
        <v>plays</v>
      </c>
    </row>
    <row r="704" spans="1:21" ht="34" x14ac:dyDescent="0.2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3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6">
        <f t="shared" si="43"/>
        <v>41482.208333333336</v>
      </c>
      <c r="P704" s="37">
        <v>5</v>
      </c>
      <c r="Q704" t="b">
        <v>0</v>
      </c>
      <c r="R704" t="b">
        <v>0</v>
      </c>
      <c r="S704" t="s">
        <v>65</v>
      </c>
      <c r="T704" t="str" cm="1">
        <f t="array" ref="T704:U704">_xlfn.TEXTSPLIT(S704,"/")</f>
        <v>technology</v>
      </c>
      <c r="U704" t="str">
        <v>wearables</v>
      </c>
    </row>
    <row r="705" spans="1:21" ht="17" x14ac:dyDescent="0.2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3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6">
        <f t="shared" si="43"/>
        <v>41037.208333333336</v>
      </c>
      <c r="P705" s="37">
        <v>17</v>
      </c>
      <c r="Q705" t="b">
        <v>1</v>
      </c>
      <c r="R705" t="b">
        <v>1</v>
      </c>
      <c r="S705" t="s">
        <v>206</v>
      </c>
      <c r="T705" t="str" cm="1">
        <f t="array" ref="T705:U705">_xlfn.TEXTSPLIT(S705,"/")</f>
        <v>publishing</v>
      </c>
      <c r="U705" t="str">
        <v>translations</v>
      </c>
    </row>
    <row r="706" spans="1:21" ht="34" x14ac:dyDescent="0.2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3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6">
        <f t="shared" si="43"/>
        <v>42570.208333333328</v>
      </c>
      <c r="P706" s="37">
        <v>15</v>
      </c>
      <c r="Q706" t="b">
        <v>0</v>
      </c>
      <c r="R706" t="b">
        <v>0</v>
      </c>
      <c r="S706" t="s">
        <v>71</v>
      </c>
      <c r="T706" t="str" cm="1">
        <f t="array" ref="T706:U706">_xlfn.TEXTSPLIT(S706,"/")</f>
        <v>film &amp; video</v>
      </c>
      <c r="U706" t="str">
        <v>animation</v>
      </c>
    </row>
    <row r="707" spans="1:21" ht="17" x14ac:dyDescent="0.2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s="4">
        <f t="shared" ref="F707:F770" si="44">(E707/D707)*100</f>
        <v>99.026517383618156</v>
      </c>
      <c r="G707" t="s">
        <v>14</v>
      </c>
      <c r="H707">
        <v>2025</v>
      </c>
      <c r="I707" s="3">
        <f t="shared" ref="I707:I770" si="45">IFERROR(E707/H707,"0")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6">
        <f t="shared" ref="O707:O770" si="47">(((M707/60)/60)/24)+DATE(1970,1,1)</f>
        <v>41623.25</v>
      </c>
      <c r="P707" s="37">
        <v>4</v>
      </c>
      <c r="Q707" t="b">
        <v>0</v>
      </c>
      <c r="R707" t="b">
        <v>0</v>
      </c>
      <c r="S707" t="s">
        <v>68</v>
      </c>
      <c r="T707" t="str" cm="1">
        <f t="array" ref="T707:U707">_xlfn.TEXTSPLIT(S707,"/")</f>
        <v>publishing</v>
      </c>
      <c r="U707" t="str">
        <v>nonfiction</v>
      </c>
    </row>
    <row r="708" spans="1:21" ht="34" x14ac:dyDescent="0.2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3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6">
        <f t="shared" si="47"/>
        <v>43479.25</v>
      </c>
      <c r="P708" s="37">
        <v>8</v>
      </c>
      <c r="Q708" t="b">
        <v>0</v>
      </c>
      <c r="R708" t="b">
        <v>1</v>
      </c>
      <c r="S708" t="s">
        <v>28</v>
      </c>
      <c r="T708" t="str" cm="1">
        <f t="array" ref="T708:U708">_xlfn.TEXTSPLIT(S708,"/")</f>
        <v>technology</v>
      </c>
      <c r="U708" t="str">
        <v>web</v>
      </c>
    </row>
    <row r="709" spans="1:21" ht="34" x14ac:dyDescent="0.2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3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6">
        <f t="shared" si="47"/>
        <v>43478.25</v>
      </c>
      <c r="P709" s="37">
        <v>36</v>
      </c>
      <c r="Q709" t="b">
        <v>0</v>
      </c>
      <c r="R709" t="b">
        <v>0</v>
      </c>
      <c r="S709" t="s">
        <v>53</v>
      </c>
      <c r="T709" t="str" cm="1">
        <f t="array" ref="T709:U709">_xlfn.TEXTSPLIT(S709,"/")</f>
        <v>film &amp; video</v>
      </c>
      <c r="U709" t="str">
        <v>drama</v>
      </c>
    </row>
    <row r="710" spans="1:21" ht="17" x14ac:dyDescent="0.2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3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6">
        <f t="shared" si="47"/>
        <v>42887.208333333328</v>
      </c>
      <c r="P710" s="37">
        <v>10</v>
      </c>
      <c r="Q710" t="b">
        <v>0</v>
      </c>
      <c r="R710" t="b">
        <v>0</v>
      </c>
      <c r="S710" t="s">
        <v>33</v>
      </c>
      <c r="T710" t="str" cm="1">
        <f t="array" ref="T710:U710">_xlfn.TEXTSPLIT(S710,"/")</f>
        <v>theater</v>
      </c>
      <c r="U710" t="str">
        <v>plays</v>
      </c>
    </row>
    <row r="711" spans="1:21" ht="17" x14ac:dyDescent="0.2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3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6">
        <f t="shared" si="47"/>
        <v>41025.208333333336</v>
      </c>
      <c r="P711" s="37">
        <v>7</v>
      </c>
      <c r="Q711" t="b">
        <v>0</v>
      </c>
      <c r="R711" t="b">
        <v>0</v>
      </c>
      <c r="S711" t="s">
        <v>33</v>
      </c>
      <c r="T711" t="str" cm="1">
        <f t="array" ref="T711:U711">_xlfn.TEXTSPLIT(S711,"/")</f>
        <v>theater</v>
      </c>
      <c r="U711" t="str">
        <v>plays</v>
      </c>
    </row>
    <row r="712" spans="1:21" ht="34" x14ac:dyDescent="0.2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3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6">
        <f t="shared" si="47"/>
        <v>43302.208333333328</v>
      </c>
      <c r="P712" s="37">
        <v>7</v>
      </c>
      <c r="Q712" t="b">
        <v>0</v>
      </c>
      <c r="R712" t="b">
        <v>1</v>
      </c>
      <c r="S712" t="s">
        <v>33</v>
      </c>
      <c r="T712" t="str" cm="1">
        <f t="array" ref="T712:U712">_xlfn.TEXTSPLIT(S712,"/")</f>
        <v>theater</v>
      </c>
      <c r="U712" t="str">
        <v>plays</v>
      </c>
    </row>
    <row r="713" spans="1:21" ht="34" x14ac:dyDescent="0.2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6">
        <f t="shared" si="47"/>
        <v>42395.25</v>
      </c>
      <c r="P713" s="37">
        <v>2</v>
      </c>
      <c r="Q713" t="b">
        <v>1</v>
      </c>
      <c r="R713" t="b">
        <v>1</v>
      </c>
      <c r="S713" t="s">
        <v>33</v>
      </c>
      <c r="T713" t="str" cm="1">
        <f t="array" ref="T713:U713">_xlfn.TEXTSPLIT(S713,"/")</f>
        <v>theater</v>
      </c>
      <c r="U713" t="str">
        <v>plays</v>
      </c>
    </row>
    <row r="714" spans="1:21" ht="34" x14ac:dyDescent="0.2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3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6">
        <f t="shared" si="47"/>
        <v>42600.208333333328</v>
      </c>
      <c r="P714" s="37">
        <v>41</v>
      </c>
      <c r="Q714" t="b">
        <v>0</v>
      </c>
      <c r="R714" t="b">
        <v>0</v>
      </c>
      <c r="S714" t="s">
        <v>33</v>
      </c>
      <c r="T714" t="str" cm="1">
        <f t="array" ref="T714:U714">_xlfn.TEXTSPLIT(S714,"/")</f>
        <v>theater</v>
      </c>
      <c r="U714" t="str">
        <v>plays</v>
      </c>
    </row>
    <row r="715" spans="1:21" ht="17" x14ac:dyDescent="0.2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3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6">
        <f t="shared" si="47"/>
        <v>42616.208333333328</v>
      </c>
      <c r="P715" s="37">
        <v>12</v>
      </c>
      <c r="Q715" t="b">
        <v>0</v>
      </c>
      <c r="R715" t="b">
        <v>0</v>
      </c>
      <c r="S715" t="s">
        <v>133</v>
      </c>
      <c r="T715" t="str" cm="1">
        <f t="array" ref="T715:U715">_xlfn.TEXTSPLIT(S715,"/")</f>
        <v>publishing</v>
      </c>
      <c r="U715" t="str">
        <v>radio &amp; podcasts</v>
      </c>
    </row>
    <row r="716" spans="1:21" ht="17" x14ac:dyDescent="0.2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3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6">
        <f t="shared" si="47"/>
        <v>41871.208333333336</v>
      </c>
      <c r="P716" s="37">
        <v>1</v>
      </c>
      <c r="Q716" t="b">
        <v>0</v>
      </c>
      <c r="R716" t="b">
        <v>0</v>
      </c>
      <c r="S716" t="s">
        <v>23</v>
      </c>
      <c r="T716" t="str" cm="1">
        <f t="array" ref="T716:U716">_xlfn.TEXTSPLIT(S716,"/")</f>
        <v>music</v>
      </c>
      <c r="U716" t="str">
        <v>rock</v>
      </c>
    </row>
    <row r="717" spans="1:21" ht="17" x14ac:dyDescent="0.2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3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6">
        <f t="shared" si="47"/>
        <v>40402.208333333336</v>
      </c>
      <c r="P717" s="37">
        <v>5</v>
      </c>
      <c r="Q717" t="b">
        <v>0</v>
      </c>
      <c r="R717" t="b">
        <v>0</v>
      </c>
      <c r="S717" t="s">
        <v>292</v>
      </c>
      <c r="T717" t="str" cm="1">
        <f t="array" ref="T717:U717">_xlfn.TEXTSPLIT(S717,"/")</f>
        <v>games</v>
      </c>
      <c r="U717" t="str">
        <v>mobile games</v>
      </c>
    </row>
    <row r="718" spans="1:21" ht="17" x14ac:dyDescent="0.2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3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6">
        <f t="shared" si="47"/>
        <v>41493.208333333336</v>
      </c>
      <c r="P718" s="37">
        <v>28</v>
      </c>
      <c r="Q718" t="b">
        <v>0</v>
      </c>
      <c r="R718" t="b">
        <v>1</v>
      </c>
      <c r="S718" t="s">
        <v>33</v>
      </c>
      <c r="T718" t="str" cm="1">
        <f t="array" ref="T718:U718">_xlfn.TEXTSPLIT(S718,"/")</f>
        <v>theater</v>
      </c>
      <c r="U718" t="str">
        <v>plays</v>
      </c>
    </row>
    <row r="719" spans="1:21" ht="34" x14ac:dyDescent="0.2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3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6">
        <f t="shared" si="47"/>
        <v>40798.208333333336</v>
      </c>
      <c r="P719" s="37">
        <v>21</v>
      </c>
      <c r="Q719" t="b">
        <v>0</v>
      </c>
      <c r="R719" t="b">
        <v>0</v>
      </c>
      <c r="S719" t="s">
        <v>42</v>
      </c>
      <c r="T719" t="str" cm="1">
        <f t="array" ref="T719:U719">_xlfn.TEXTSPLIT(S719,"/")</f>
        <v>film &amp; video</v>
      </c>
      <c r="U719" t="str">
        <v>documentary</v>
      </c>
    </row>
    <row r="720" spans="1:21" ht="17" x14ac:dyDescent="0.2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3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6">
        <f t="shared" si="47"/>
        <v>41468.208333333336</v>
      </c>
      <c r="P720" s="37">
        <v>26</v>
      </c>
      <c r="Q720" t="b">
        <v>0</v>
      </c>
      <c r="R720" t="b">
        <v>0</v>
      </c>
      <c r="S720" t="s">
        <v>65</v>
      </c>
      <c r="T720" t="str" cm="1">
        <f t="array" ref="T720:U720">_xlfn.TEXTSPLIT(S720,"/")</f>
        <v>technology</v>
      </c>
      <c r="U720" t="str">
        <v>wearables</v>
      </c>
    </row>
    <row r="721" spans="1:21" ht="17" x14ac:dyDescent="0.2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3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6">
        <f t="shared" si="47"/>
        <v>41069.208333333336</v>
      </c>
      <c r="P721" s="37">
        <v>11</v>
      </c>
      <c r="Q721" t="b">
        <v>0</v>
      </c>
      <c r="R721" t="b">
        <v>0</v>
      </c>
      <c r="S721" t="s">
        <v>119</v>
      </c>
      <c r="T721" t="str" cm="1">
        <f t="array" ref="T721:U721">_xlfn.TEXTSPLIT(S721,"/")</f>
        <v>publishing</v>
      </c>
      <c r="U721" t="str">
        <v>fiction</v>
      </c>
    </row>
    <row r="722" spans="1:21" ht="34" x14ac:dyDescent="0.2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3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6">
        <f t="shared" si="47"/>
        <v>43166.25</v>
      </c>
      <c r="P722" s="37">
        <v>14</v>
      </c>
      <c r="Q722" t="b">
        <v>0</v>
      </c>
      <c r="R722" t="b">
        <v>1</v>
      </c>
      <c r="S722" t="s">
        <v>33</v>
      </c>
      <c r="T722" t="str" cm="1">
        <f t="array" ref="T722:U722">_xlfn.TEXTSPLIT(S722,"/")</f>
        <v>theater</v>
      </c>
      <c r="U722" t="str">
        <v>plays</v>
      </c>
    </row>
    <row r="723" spans="1:21" ht="17" x14ac:dyDescent="0.2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3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6">
        <f t="shared" si="47"/>
        <v>43200.208333333328</v>
      </c>
      <c r="P723" s="37">
        <v>6</v>
      </c>
      <c r="Q723" t="b">
        <v>0</v>
      </c>
      <c r="R723" t="b">
        <v>0</v>
      </c>
      <c r="S723" t="s">
        <v>23</v>
      </c>
      <c r="T723" t="str" cm="1">
        <f t="array" ref="T723:U723">_xlfn.TEXTSPLIT(S723,"/")</f>
        <v>music</v>
      </c>
      <c r="U723" t="str">
        <v>rock</v>
      </c>
    </row>
    <row r="724" spans="1:21" ht="17" x14ac:dyDescent="0.2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3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6">
        <f t="shared" si="47"/>
        <v>43072.25</v>
      </c>
      <c r="P724" s="37">
        <v>27</v>
      </c>
      <c r="Q724" t="b">
        <v>0</v>
      </c>
      <c r="R724" t="b">
        <v>0</v>
      </c>
      <c r="S724" t="s">
        <v>42</v>
      </c>
      <c r="T724" t="str" cm="1">
        <f t="array" ref="T724:U724">_xlfn.TEXTSPLIT(S724,"/")</f>
        <v>film &amp; video</v>
      </c>
      <c r="U724" t="str">
        <v>documentary</v>
      </c>
    </row>
    <row r="725" spans="1:21" ht="17" x14ac:dyDescent="0.2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3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6">
        <f t="shared" si="47"/>
        <v>42452.208333333328</v>
      </c>
      <c r="P725" s="37">
        <v>21</v>
      </c>
      <c r="Q725" t="b">
        <v>0</v>
      </c>
      <c r="R725" t="b">
        <v>0</v>
      </c>
      <c r="S725" t="s">
        <v>33</v>
      </c>
      <c r="T725" t="str" cm="1">
        <f t="array" ref="T725:U725">_xlfn.TEXTSPLIT(S725,"/")</f>
        <v>theater</v>
      </c>
      <c r="U725" t="str">
        <v>plays</v>
      </c>
    </row>
    <row r="726" spans="1:21" ht="34" x14ac:dyDescent="0.2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3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6">
        <f t="shared" si="47"/>
        <v>41936.208333333336</v>
      </c>
      <c r="P726" s="37">
        <v>2</v>
      </c>
      <c r="Q726" t="b">
        <v>0</v>
      </c>
      <c r="R726" t="b">
        <v>1</v>
      </c>
      <c r="S726" t="s">
        <v>33</v>
      </c>
      <c r="T726" t="str" cm="1">
        <f t="array" ref="T726:U726">_xlfn.TEXTSPLIT(S726,"/")</f>
        <v>theater</v>
      </c>
      <c r="U726" t="str">
        <v>plays</v>
      </c>
    </row>
    <row r="727" spans="1:21" ht="17" x14ac:dyDescent="0.2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3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6">
        <f t="shared" si="47"/>
        <v>41960.25</v>
      </c>
      <c r="P727" s="37">
        <v>2</v>
      </c>
      <c r="Q727" t="b">
        <v>0</v>
      </c>
      <c r="R727" t="b">
        <v>0</v>
      </c>
      <c r="S727" t="s">
        <v>292</v>
      </c>
      <c r="T727" t="str" cm="1">
        <f t="array" ref="T727:U727">_xlfn.TEXTSPLIT(S727,"/")</f>
        <v>games</v>
      </c>
      <c r="U727" t="str">
        <v>mobile games</v>
      </c>
    </row>
    <row r="728" spans="1:21" ht="17" x14ac:dyDescent="0.2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3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6">
        <f t="shared" si="47"/>
        <v>40482.208333333336</v>
      </c>
      <c r="P728" s="37">
        <v>6</v>
      </c>
      <c r="Q728" t="b">
        <v>0</v>
      </c>
      <c r="R728" t="b">
        <v>1</v>
      </c>
      <c r="S728" t="s">
        <v>33</v>
      </c>
      <c r="T728" t="str" cm="1">
        <f t="array" ref="T728:U728">_xlfn.TEXTSPLIT(S728,"/")</f>
        <v>theater</v>
      </c>
      <c r="U728" t="str">
        <v>plays</v>
      </c>
    </row>
    <row r="729" spans="1:21" ht="17" x14ac:dyDescent="0.2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3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6">
        <f t="shared" si="47"/>
        <v>43543.208333333328</v>
      </c>
      <c r="P729" s="37">
        <v>58</v>
      </c>
      <c r="Q729" t="b">
        <v>0</v>
      </c>
      <c r="R729" t="b">
        <v>0</v>
      </c>
      <c r="S729" t="s">
        <v>28</v>
      </c>
      <c r="T729" t="str" cm="1">
        <f t="array" ref="T729:U729">_xlfn.TEXTSPLIT(S729,"/")</f>
        <v>technology</v>
      </c>
      <c r="U729" t="str">
        <v>web</v>
      </c>
    </row>
    <row r="730" spans="1:21" ht="34" x14ac:dyDescent="0.2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3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6">
        <f t="shared" si="47"/>
        <v>42526.208333333328</v>
      </c>
      <c r="P730" s="37">
        <v>11</v>
      </c>
      <c r="Q730" t="b">
        <v>0</v>
      </c>
      <c r="R730" t="b">
        <v>0</v>
      </c>
      <c r="S730" t="s">
        <v>33</v>
      </c>
      <c r="T730" t="str" cm="1">
        <f t="array" ref="T730:U730">_xlfn.TEXTSPLIT(S730,"/")</f>
        <v>theater</v>
      </c>
      <c r="U730" t="str">
        <v>plays</v>
      </c>
    </row>
    <row r="731" spans="1:21" ht="34" x14ac:dyDescent="0.2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3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6">
        <f t="shared" si="47"/>
        <v>41311.25</v>
      </c>
      <c r="P731" s="37">
        <v>2</v>
      </c>
      <c r="Q731" t="b">
        <v>0</v>
      </c>
      <c r="R731" t="b">
        <v>0</v>
      </c>
      <c r="S731" t="s">
        <v>53</v>
      </c>
      <c r="T731" t="str" cm="1">
        <f t="array" ref="T731:U731">_xlfn.TEXTSPLIT(S731,"/")</f>
        <v>film &amp; video</v>
      </c>
      <c r="U731" t="str">
        <v>drama</v>
      </c>
    </row>
    <row r="732" spans="1:21" ht="17" x14ac:dyDescent="0.2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3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6">
        <f t="shared" si="47"/>
        <v>42153.208333333328</v>
      </c>
      <c r="P732" s="37">
        <v>6</v>
      </c>
      <c r="Q732" t="b">
        <v>0</v>
      </c>
      <c r="R732" t="b">
        <v>0</v>
      </c>
      <c r="S732" t="s">
        <v>65</v>
      </c>
      <c r="T732" t="str" cm="1">
        <f t="array" ref="T732:U732">_xlfn.TEXTSPLIT(S732,"/")</f>
        <v>technology</v>
      </c>
      <c r="U732" t="str">
        <v>wearables</v>
      </c>
    </row>
    <row r="733" spans="1:21" ht="17" x14ac:dyDescent="0.2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3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6">
        <f t="shared" si="47"/>
        <v>42940.208333333328</v>
      </c>
      <c r="P733" s="37">
        <v>1</v>
      </c>
      <c r="Q733" t="b">
        <v>0</v>
      </c>
      <c r="R733" t="b">
        <v>0</v>
      </c>
      <c r="S733" t="s">
        <v>28</v>
      </c>
      <c r="T733" t="str" cm="1">
        <f t="array" ref="T733:U733">_xlfn.TEXTSPLIT(S733,"/")</f>
        <v>technology</v>
      </c>
      <c r="U733" t="str">
        <v>web</v>
      </c>
    </row>
    <row r="734" spans="1:21" ht="17" x14ac:dyDescent="0.2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3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6">
        <f t="shared" si="47"/>
        <v>42839.208333333328</v>
      </c>
      <c r="P734" s="37">
        <v>23</v>
      </c>
      <c r="Q734" t="b">
        <v>0</v>
      </c>
      <c r="R734" t="b">
        <v>1</v>
      </c>
      <c r="S734" t="s">
        <v>23</v>
      </c>
      <c r="T734" t="str" cm="1">
        <f t="array" ref="T734:U734">_xlfn.TEXTSPLIT(S734,"/")</f>
        <v>music</v>
      </c>
      <c r="U734" t="str">
        <v>rock</v>
      </c>
    </row>
    <row r="735" spans="1:21" ht="17" x14ac:dyDescent="0.2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3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6">
        <f t="shared" si="47"/>
        <v>41857.208333333336</v>
      </c>
      <c r="P735" s="37">
        <v>13</v>
      </c>
      <c r="Q735" t="b">
        <v>0</v>
      </c>
      <c r="R735" t="b">
        <v>0</v>
      </c>
      <c r="S735" t="s">
        <v>148</v>
      </c>
      <c r="T735" t="str" cm="1">
        <f t="array" ref="T735:U735">_xlfn.TEXTSPLIT(S735,"/")</f>
        <v>music</v>
      </c>
      <c r="U735" t="str">
        <v>metal</v>
      </c>
    </row>
    <row r="736" spans="1:21" ht="17" x14ac:dyDescent="0.2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3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6">
        <f t="shared" si="47"/>
        <v>42775.25</v>
      </c>
      <c r="P736" s="37">
        <v>12</v>
      </c>
      <c r="Q736" t="b">
        <v>0</v>
      </c>
      <c r="R736" t="b">
        <v>1</v>
      </c>
      <c r="S736" t="s">
        <v>33</v>
      </c>
      <c r="T736" t="str" cm="1">
        <f t="array" ref="T736:U736">_xlfn.TEXTSPLIT(S736,"/")</f>
        <v>theater</v>
      </c>
      <c r="U736" t="str">
        <v>plays</v>
      </c>
    </row>
    <row r="737" spans="1:21" ht="34" x14ac:dyDescent="0.2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3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6">
        <f t="shared" si="47"/>
        <v>42466.208333333328</v>
      </c>
      <c r="P737" s="37">
        <v>7</v>
      </c>
      <c r="Q737" t="b">
        <v>0</v>
      </c>
      <c r="R737" t="b">
        <v>0</v>
      </c>
      <c r="S737" t="s">
        <v>122</v>
      </c>
      <c r="T737" t="str" cm="1">
        <f t="array" ref="T737:U737">_xlfn.TEXTSPLIT(S737,"/")</f>
        <v>photography</v>
      </c>
      <c r="U737" t="str">
        <v>photography books</v>
      </c>
    </row>
    <row r="738" spans="1:21" ht="17" x14ac:dyDescent="0.2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3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6">
        <f t="shared" si="47"/>
        <v>42059.25</v>
      </c>
      <c r="P738" s="37">
        <v>4</v>
      </c>
      <c r="Q738" t="b">
        <v>0</v>
      </c>
      <c r="R738" t="b">
        <v>0</v>
      </c>
      <c r="S738" t="s">
        <v>68</v>
      </c>
      <c r="T738" t="str" cm="1">
        <f t="array" ref="T738:U738">_xlfn.TEXTSPLIT(S738,"/")</f>
        <v>publishing</v>
      </c>
      <c r="U738" t="str">
        <v>nonfiction</v>
      </c>
    </row>
    <row r="739" spans="1:21" ht="34" x14ac:dyDescent="0.2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3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6">
        <f t="shared" si="47"/>
        <v>42697.25</v>
      </c>
      <c r="P739" s="37">
        <v>12</v>
      </c>
      <c r="Q739" t="b">
        <v>0</v>
      </c>
      <c r="R739" t="b">
        <v>0</v>
      </c>
      <c r="S739" t="s">
        <v>60</v>
      </c>
      <c r="T739" t="str" cm="1">
        <f t="array" ref="T739:U739">_xlfn.TEXTSPLIT(S739,"/")</f>
        <v>music</v>
      </c>
      <c r="U739" t="str">
        <v>indie rock</v>
      </c>
    </row>
    <row r="740" spans="1:21" ht="34" x14ac:dyDescent="0.2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3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6">
        <f t="shared" si="47"/>
        <v>41981.25</v>
      </c>
      <c r="P740" s="37">
        <v>22</v>
      </c>
      <c r="Q740" t="b">
        <v>0</v>
      </c>
      <c r="R740" t="b">
        <v>1</v>
      </c>
      <c r="S740" t="s">
        <v>33</v>
      </c>
      <c r="T740" t="str" cm="1">
        <f t="array" ref="T740:U740">_xlfn.TEXTSPLIT(S740,"/")</f>
        <v>theater</v>
      </c>
      <c r="U740" t="str">
        <v>plays</v>
      </c>
    </row>
    <row r="741" spans="1:21" ht="17" x14ac:dyDescent="0.2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3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6">
        <f t="shared" si="47"/>
        <v>41090.208333333336</v>
      </c>
      <c r="P741" s="37">
        <v>1</v>
      </c>
      <c r="Q741" t="b">
        <v>0</v>
      </c>
      <c r="R741" t="b">
        <v>0</v>
      </c>
      <c r="S741" t="s">
        <v>60</v>
      </c>
      <c r="T741" t="str" cm="1">
        <f t="array" ref="T741:U741">_xlfn.TEXTSPLIT(S741,"/")</f>
        <v>music</v>
      </c>
      <c r="U741" t="str">
        <v>indie rock</v>
      </c>
    </row>
    <row r="742" spans="1:21" ht="34" x14ac:dyDescent="0.2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3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6">
        <f t="shared" si="47"/>
        <v>42772.25</v>
      </c>
      <c r="P742" s="37">
        <v>3</v>
      </c>
      <c r="Q742" t="b">
        <v>0</v>
      </c>
      <c r="R742" t="b">
        <v>0</v>
      </c>
      <c r="S742" t="s">
        <v>33</v>
      </c>
      <c r="T742" t="str" cm="1">
        <f t="array" ref="T742:U742">_xlfn.TEXTSPLIT(S742,"/")</f>
        <v>theater</v>
      </c>
      <c r="U742" t="str">
        <v>plays</v>
      </c>
    </row>
    <row r="743" spans="1:21" ht="17" x14ac:dyDescent="0.2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3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6">
        <f t="shared" si="47"/>
        <v>40322.208333333336</v>
      </c>
      <c r="P743" s="37">
        <v>1</v>
      </c>
      <c r="Q743" t="b">
        <v>0</v>
      </c>
      <c r="R743" t="b">
        <v>0</v>
      </c>
      <c r="S743" t="s">
        <v>33</v>
      </c>
      <c r="T743" t="str" cm="1">
        <f t="array" ref="T743:U743">_xlfn.TEXTSPLIT(S743,"/")</f>
        <v>theater</v>
      </c>
      <c r="U743" t="str">
        <v>plays</v>
      </c>
    </row>
    <row r="744" spans="1:21" ht="17" x14ac:dyDescent="0.2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3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6">
        <f t="shared" si="47"/>
        <v>40239.25</v>
      </c>
      <c r="P744" s="37">
        <v>42</v>
      </c>
      <c r="Q744" t="b">
        <v>0</v>
      </c>
      <c r="R744" t="b">
        <v>0</v>
      </c>
      <c r="S744" t="s">
        <v>50</v>
      </c>
      <c r="T744" t="str" cm="1">
        <f t="array" ref="T744:U744">_xlfn.TEXTSPLIT(S744,"/")</f>
        <v>music</v>
      </c>
      <c r="U744" t="str">
        <v>electric music</v>
      </c>
    </row>
    <row r="745" spans="1:21" ht="34" x14ac:dyDescent="0.2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3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6">
        <f t="shared" si="47"/>
        <v>42304.208333333328</v>
      </c>
      <c r="P745" s="37">
        <v>6</v>
      </c>
      <c r="Q745" t="b">
        <v>0</v>
      </c>
      <c r="R745" t="b">
        <v>1</v>
      </c>
      <c r="S745" t="s">
        <v>33</v>
      </c>
      <c r="T745" t="str" cm="1">
        <f t="array" ref="T745:U745">_xlfn.TEXTSPLIT(S745,"/")</f>
        <v>theater</v>
      </c>
      <c r="U745" t="str">
        <v>plays</v>
      </c>
    </row>
    <row r="746" spans="1:21" ht="17" x14ac:dyDescent="0.2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3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6">
        <f t="shared" si="47"/>
        <v>43324.208333333328</v>
      </c>
      <c r="P746" s="37">
        <v>2</v>
      </c>
      <c r="Q746" t="b">
        <v>0</v>
      </c>
      <c r="R746" t="b">
        <v>1</v>
      </c>
      <c r="S746" t="s">
        <v>33</v>
      </c>
      <c r="T746" t="str" cm="1">
        <f t="array" ref="T746:U746">_xlfn.TEXTSPLIT(S746,"/")</f>
        <v>theater</v>
      </c>
      <c r="U746" t="str">
        <v>plays</v>
      </c>
    </row>
    <row r="747" spans="1:21" ht="34" x14ac:dyDescent="0.2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3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6">
        <f t="shared" si="47"/>
        <v>40355.208333333336</v>
      </c>
      <c r="P747" s="37">
        <v>27</v>
      </c>
      <c r="Q747" t="b">
        <v>0</v>
      </c>
      <c r="R747" t="b">
        <v>0</v>
      </c>
      <c r="S747" t="s">
        <v>65</v>
      </c>
      <c r="T747" t="str" cm="1">
        <f t="array" ref="T747:U747">_xlfn.TEXTSPLIT(S747,"/")</f>
        <v>technology</v>
      </c>
      <c r="U747" t="str">
        <v>wearables</v>
      </c>
    </row>
    <row r="748" spans="1:21" ht="17" x14ac:dyDescent="0.2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3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6">
        <f t="shared" si="47"/>
        <v>40830.208333333336</v>
      </c>
      <c r="P748" s="37">
        <v>5</v>
      </c>
      <c r="Q748" t="b">
        <v>0</v>
      </c>
      <c r="R748" t="b">
        <v>0</v>
      </c>
      <c r="S748" t="s">
        <v>28</v>
      </c>
      <c r="T748" t="str" cm="1">
        <f t="array" ref="T748:U748">_xlfn.TEXTSPLIT(S748,"/")</f>
        <v>technology</v>
      </c>
      <c r="U748" t="str">
        <v>web</v>
      </c>
    </row>
    <row r="749" spans="1:21" ht="17" x14ac:dyDescent="0.2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3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6">
        <f t="shared" si="47"/>
        <v>40434.208333333336</v>
      </c>
      <c r="P749" s="37">
        <v>11</v>
      </c>
      <c r="Q749" t="b">
        <v>0</v>
      </c>
      <c r="R749" t="b">
        <v>0</v>
      </c>
      <c r="S749" t="s">
        <v>33</v>
      </c>
      <c r="T749" t="str" cm="1">
        <f t="array" ref="T749:U749">_xlfn.TEXTSPLIT(S749,"/")</f>
        <v>theater</v>
      </c>
      <c r="U749" t="str">
        <v>plays</v>
      </c>
    </row>
    <row r="750" spans="1:21" ht="17" x14ac:dyDescent="0.2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3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6">
        <f t="shared" si="47"/>
        <v>40263.208333333336</v>
      </c>
      <c r="P750" s="37">
        <v>25</v>
      </c>
      <c r="Q750" t="b">
        <v>0</v>
      </c>
      <c r="R750" t="b">
        <v>1</v>
      </c>
      <c r="S750" t="s">
        <v>71</v>
      </c>
      <c r="T750" t="str" cm="1">
        <f t="array" ref="T750:U750">_xlfn.TEXTSPLIT(S750,"/")</f>
        <v>film &amp; video</v>
      </c>
      <c r="U750" t="str">
        <v>animation</v>
      </c>
    </row>
    <row r="751" spans="1:21" ht="17" x14ac:dyDescent="0.2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3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6">
        <f t="shared" si="47"/>
        <v>41932.208333333336</v>
      </c>
      <c r="P751" s="37">
        <v>12</v>
      </c>
      <c r="Q751" t="b">
        <v>0</v>
      </c>
      <c r="R751" t="b">
        <v>1</v>
      </c>
      <c r="S751" t="s">
        <v>65</v>
      </c>
      <c r="T751" t="str" cm="1">
        <f t="array" ref="T751:U751">_xlfn.TEXTSPLIT(S751,"/")</f>
        <v>technology</v>
      </c>
      <c r="U751" t="str">
        <v>wearables</v>
      </c>
    </row>
    <row r="752" spans="1:21" ht="17" x14ac:dyDescent="0.2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3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6">
        <f t="shared" si="47"/>
        <v>40385.208333333336</v>
      </c>
      <c r="P752" s="37">
        <v>25</v>
      </c>
      <c r="Q752" t="b">
        <v>0</v>
      </c>
      <c r="R752" t="b">
        <v>0</v>
      </c>
      <c r="S752" t="s">
        <v>50</v>
      </c>
      <c r="T752" t="str" cm="1">
        <f t="array" ref="T752:U752">_xlfn.TEXTSPLIT(S752,"/")</f>
        <v>music</v>
      </c>
      <c r="U752" t="str">
        <v>electric music</v>
      </c>
    </row>
    <row r="753" spans="1:21" ht="17" x14ac:dyDescent="0.2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3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6">
        <f t="shared" si="47"/>
        <v>42461.208333333328</v>
      </c>
      <c r="P753" s="37">
        <v>15</v>
      </c>
      <c r="Q753" t="b">
        <v>1</v>
      </c>
      <c r="R753" t="b">
        <v>1</v>
      </c>
      <c r="S753" t="s">
        <v>68</v>
      </c>
      <c r="T753" t="str" cm="1">
        <f t="array" ref="T753:U753">_xlfn.TEXTSPLIT(S753,"/")</f>
        <v>publishing</v>
      </c>
      <c r="U753" t="str">
        <v>nonfiction</v>
      </c>
    </row>
    <row r="754" spans="1:21" ht="17" x14ac:dyDescent="0.2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3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6">
        <f t="shared" si="47"/>
        <v>40413.208333333336</v>
      </c>
      <c r="P754" s="37">
        <v>18</v>
      </c>
      <c r="Q754" t="b">
        <v>0</v>
      </c>
      <c r="R754" t="b">
        <v>1</v>
      </c>
      <c r="S754" t="s">
        <v>33</v>
      </c>
      <c r="T754" t="str" cm="1">
        <f t="array" ref="T754:U754">_xlfn.TEXTSPLIT(S754,"/")</f>
        <v>theater</v>
      </c>
      <c r="U754" t="str">
        <v>plays</v>
      </c>
    </row>
    <row r="755" spans="1:21" ht="17" x14ac:dyDescent="0.2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3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6">
        <f t="shared" si="47"/>
        <v>40336.208333333336</v>
      </c>
      <c r="P755" s="37">
        <v>15</v>
      </c>
      <c r="Q755" t="b">
        <v>0</v>
      </c>
      <c r="R755" t="b">
        <v>0</v>
      </c>
      <c r="S755" t="s">
        <v>122</v>
      </c>
      <c r="T755" t="str" cm="1">
        <f t="array" ref="T755:U755">_xlfn.TEXTSPLIT(S755,"/")</f>
        <v>photography</v>
      </c>
      <c r="U755" t="str">
        <v>photography books</v>
      </c>
    </row>
    <row r="756" spans="1:21" ht="17" x14ac:dyDescent="0.2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3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6">
        <f t="shared" si="47"/>
        <v>41263.25</v>
      </c>
      <c r="P756" s="37">
        <v>53</v>
      </c>
      <c r="Q756" t="b">
        <v>0</v>
      </c>
      <c r="R756" t="b">
        <v>0</v>
      </c>
      <c r="S756" t="s">
        <v>33</v>
      </c>
      <c r="T756" t="str" cm="1">
        <f t="array" ref="T756:U756">_xlfn.TEXTSPLIT(S756,"/")</f>
        <v>theater</v>
      </c>
      <c r="U756" t="str">
        <v>plays</v>
      </c>
    </row>
    <row r="757" spans="1:21" ht="17" x14ac:dyDescent="0.2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3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6">
        <f t="shared" si="47"/>
        <v>43108.25</v>
      </c>
      <c r="P757" s="37">
        <v>12</v>
      </c>
      <c r="Q757" t="b">
        <v>0</v>
      </c>
      <c r="R757" t="b">
        <v>1</v>
      </c>
      <c r="S757" t="s">
        <v>33</v>
      </c>
      <c r="T757" t="str" cm="1">
        <f t="array" ref="T757:U757">_xlfn.TEXTSPLIT(S757,"/")</f>
        <v>theater</v>
      </c>
      <c r="U757" t="str">
        <v>plays</v>
      </c>
    </row>
    <row r="758" spans="1:21" ht="34" x14ac:dyDescent="0.2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3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6">
        <f t="shared" si="47"/>
        <v>42030.25</v>
      </c>
      <c r="P758" s="37">
        <v>6</v>
      </c>
      <c r="Q758" t="b">
        <v>0</v>
      </c>
      <c r="R758" t="b">
        <v>0</v>
      </c>
      <c r="S758" t="s">
        <v>33</v>
      </c>
      <c r="T758" t="str" cm="1">
        <f t="array" ref="T758:U758">_xlfn.TEXTSPLIT(S758,"/")</f>
        <v>theater</v>
      </c>
      <c r="U758" t="str">
        <v>plays</v>
      </c>
    </row>
    <row r="759" spans="1:21" ht="17" x14ac:dyDescent="0.2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3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6">
        <f t="shared" si="47"/>
        <v>40679.208333333336</v>
      </c>
      <c r="P759" s="37">
        <v>4</v>
      </c>
      <c r="Q759" t="b">
        <v>0</v>
      </c>
      <c r="R759" t="b">
        <v>0</v>
      </c>
      <c r="S759" t="s">
        <v>53</v>
      </c>
      <c r="T759" t="str" cm="1">
        <f t="array" ref="T759:U759">_xlfn.TEXTSPLIT(S759,"/")</f>
        <v>film &amp; video</v>
      </c>
      <c r="U759" t="str">
        <v>drama</v>
      </c>
    </row>
    <row r="760" spans="1:21" ht="17" x14ac:dyDescent="0.2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3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6">
        <f t="shared" si="47"/>
        <v>41945.208333333336</v>
      </c>
      <c r="P760" s="37">
        <v>9</v>
      </c>
      <c r="Q760" t="b">
        <v>0</v>
      </c>
      <c r="R760" t="b">
        <v>0</v>
      </c>
      <c r="S760" t="s">
        <v>23</v>
      </c>
      <c r="T760" t="str" cm="1">
        <f t="array" ref="T760:U760">_xlfn.TEXTSPLIT(S760,"/")</f>
        <v>music</v>
      </c>
      <c r="U760" t="str">
        <v>rock</v>
      </c>
    </row>
    <row r="761" spans="1:21" ht="34" x14ac:dyDescent="0.2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3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6">
        <f t="shared" si="47"/>
        <v>43166.25</v>
      </c>
      <c r="P761" s="37">
        <v>30</v>
      </c>
      <c r="Q761" t="b">
        <v>0</v>
      </c>
      <c r="R761" t="b">
        <v>0</v>
      </c>
      <c r="S761" t="s">
        <v>50</v>
      </c>
      <c r="T761" t="str" cm="1">
        <f t="array" ref="T761:U761">_xlfn.TEXTSPLIT(S761,"/")</f>
        <v>music</v>
      </c>
      <c r="U761" t="str">
        <v>electric music</v>
      </c>
    </row>
    <row r="762" spans="1:21" ht="17" x14ac:dyDescent="0.2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3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6">
        <f t="shared" si="47"/>
        <v>43707.208333333328</v>
      </c>
      <c r="P762" s="37">
        <v>29</v>
      </c>
      <c r="Q762" t="b">
        <v>0</v>
      </c>
      <c r="R762" t="b">
        <v>1</v>
      </c>
      <c r="S762" t="s">
        <v>89</v>
      </c>
      <c r="T762" t="str" cm="1">
        <f t="array" ref="T762:U762">_xlfn.TEXTSPLIT(S762,"/")</f>
        <v>games</v>
      </c>
      <c r="U762" t="str">
        <v>video games</v>
      </c>
    </row>
    <row r="763" spans="1:21" ht="17" x14ac:dyDescent="0.2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3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6">
        <f t="shared" si="47"/>
        <v>42943.208333333328</v>
      </c>
      <c r="P763" s="37">
        <v>5</v>
      </c>
      <c r="Q763" t="b">
        <v>0</v>
      </c>
      <c r="R763" t="b">
        <v>0</v>
      </c>
      <c r="S763" t="s">
        <v>23</v>
      </c>
      <c r="T763" t="str" cm="1">
        <f t="array" ref="T763:U763">_xlfn.TEXTSPLIT(S763,"/")</f>
        <v>music</v>
      </c>
      <c r="U763" t="str">
        <v>rock</v>
      </c>
    </row>
    <row r="764" spans="1:21" ht="17" x14ac:dyDescent="0.2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3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6">
        <f t="shared" si="47"/>
        <v>41252.25</v>
      </c>
      <c r="P764" s="37">
        <v>11</v>
      </c>
      <c r="Q764" t="b">
        <v>0</v>
      </c>
      <c r="R764" t="b">
        <v>0</v>
      </c>
      <c r="S764" t="s">
        <v>159</v>
      </c>
      <c r="T764" t="str" cm="1">
        <f t="array" ref="T764:U764">_xlfn.TEXTSPLIT(S764,"/")</f>
        <v>music</v>
      </c>
      <c r="U764" t="str">
        <v>jazz</v>
      </c>
    </row>
    <row r="765" spans="1:21" ht="17" x14ac:dyDescent="0.2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3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6">
        <f t="shared" si="47"/>
        <v>41072.208333333336</v>
      </c>
      <c r="P765" s="37">
        <v>35</v>
      </c>
      <c r="Q765" t="b">
        <v>0</v>
      </c>
      <c r="R765" t="b">
        <v>1</v>
      </c>
      <c r="S765" t="s">
        <v>33</v>
      </c>
      <c r="T765" t="str" cm="1">
        <f t="array" ref="T765:U765">_xlfn.TEXTSPLIT(S765,"/")</f>
        <v>theater</v>
      </c>
      <c r="U765" t="str">
        <v>plays</v>
      </c>
    </row>
    <row r="766" spans="1:21" ht="34" x14ac:dyDescent="0.2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3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6">
        <f t="shared" si="47"/>
        <v>40684.208333333336</v>
      </c>
      <c r="P766" s="37">
        <v>8</v>
      </c>
      <c r="Q766" t="b">
        <v>0</v>
      </c>
      <c r="R766" t="b">
        <v>0</v>
      </c>
      <c r="S766" t="s">
        <v>23</v>
      </c>
      <c r="T766" t="str" cm="1">
        <f t="array" ref="T766:U766">_xlfn.TEXTSPLIT(S766,"/")</f>
        <v>music</v>
      </c>
      <c r="U766" t="str">
        <v>rock</v>
      </c>
    </row>
    <row r="767" spans="1:21" ht="17" x14ac:dyDescent="0.2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3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6">
        <f t="shared" si="47"/>
        <v>42865.208333333328</v>
      </c>
      <c r="P767" s="37">
        <v>25</v>
      </c>
      <c r="Q767" t="b">
        <v>1</v>
      </c>
      <c r="R767" t="b">
        <v>1</v>
      </c>
      <c r="S767" t="s">
        <v>60</v>
      </c>
      <c r="T767" t="str" cm="1">
        <f t="array" ref="T767:U767">_xlfn.TEXTSPLIT(S767,"/")</f>
        <v>music</v>
      </c>
      <c r="U767" t="str">
        <v>indie rock</v>
      </c>
    </row>
    <row r="768" spans="1:21" ht="34" x14ac:dyDescent="0.2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3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6">
        <f t="shared" si="47"/>
        <v>43363.208333333328</v>
      </c>
      <c r="P768" s="37">
        <v>1</v>
      </c>
      <c r="Q768" t="b">
        <v>0</v>
      </c>
      <c r="R768" t="b">
        <v>0</v>
      </c>
      <c r="S768" t="s">
        <v>474</v>
      </c>
      <c r="T768" t="str" cm="1">
        <f t="array" ref="T768:U768">_xlfn.TEXTSPLIT(S768,"/")</f>
        <v>film &amp; video</v>
      </c>
      <c r="U768" t="str">
        <v>science fiction</v>
      </c>
    </row>
    <row r="769" spans="1:21" ht="17" x14ac:dyDescent="0.2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3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6">
        <f t="shared" si="47"/>
        <v>42328.25</v>
      </c>
      <c r="P769" s="37">
        <v>45</v>
      </c>
      <c r="Q769" t="b">
        <v>0</v>
      </c>
      <c r="R769" t="b">
        <v>0</v>
      </c>
      <c r="S769" t="s">
        <v>206</v>
      </c>
      <c r="T769" t="str" cm="1">
        <f t="array" ref="T769:U769">_xlfn.TEXTSPLIT(S769,"/")</f>
        <v>publishing</v>
      </c>
      <c r="U769" t="str">
        <v>translations</v>
      </c>
    </row>
    <row r="770" spans="1:21" ht="17" x14ac:dyDescent="0.2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3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6">
        <f t="shared" si="47"/>
        <v>41634.25</v>
      </c>
      <c r="P770" s="37">
        <v>15</v>
      </c>
      <c r="Q770" t="b">
        <v>0</v>
      </c>
      <c r="R770" t="b">
        <v>0</v>
      </c>
      <c r="S770" t="s">
        <v>33</v>
      </c>
      <c r="T770" t="str" cm="1">
        <f t="array" ref="T770:U770">_xlfn.TEXTSPLIT(S770,"/")</f>
        <v>theater</v>
      </c>
      <c r="U770" t="str">
        <v>plays</v>
      </c>
    </row>
    <row r="771" spans="1:21" ht="17" x14ac:dyDescent="0.2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s="4">
        <f t="shared" ref="F771:F834" si="48">(E771/D771)*100</f>
        <v>86.867834394904463</v>
      </c>
      <c r="G771" t="s">
        <v>14</v>
      </c>
      <c r="H771">
        <v>3410</v>
      </c>
      <c r="I771" s="3">
        <f t="shared" ref="I771:I834" si="49">IFERROR(E771/H771,"0")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6">
        <f t="shared" ref="O771:O834" si="51">(((M771/60)/60)/24)+DATE(1970,1,1)</f>
        <v>41527.208333333336</v>
      </c>
      <c r="P771" s="37">
        <v>26</v>
      </c>
      <c r="Q771" t="b">
        <v>0</v>
      </c>
      <c r="R771" t="b">
        <v>0</v>
      </c>
      <c r="S771" t="s">
        <v>89</v>
      </c>
      <c r="T771" t="str" cm="1">
        <f t="array" ref="T771:U771">_xlfn.TEXTSPLIT(S771,"/")</f>
        <v>games</v>
      </c>
      <c r="U771" t="str">
        <v>video games</v>
      </c>
    </row>
    <row r="772" spans="1:21" ht="17" x14ac:dyDescent="0.2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3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6">
        <f t="shared" si="51"/>
        <v>41750.208333333336</v>
      </c>
      <c r="P772" s="37">
        <v>7</v>
      </c>
      <c r="Q772" t="b">
        <v>0</v>
      </c>
      <c r="R772" t="b">
        <v>1</v>
      </c>
      <c r="S772" t="s">
        <v>33</v>
      </c>
      <c r="T772" t="str" cm="1">
        <f t="array" ref="T772:U772">_xlfn.TEXTSPLIT(S772,"/")</f>
        <v>theater</v>
      </c>
      <c r="U772" t="str">
        <v>plays</v>
      </c>
    </row>
    <row r="773" spans="1:21" ht="17" x14ac:dyDescent="0.2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6">
        <f t="shared" si="51"/>
        <v>43518.25</v>
      </c>
      <c r="P773" s="37">
        <v>27</v>
      </c>
      <c r="Q773" t="b">
        <v>0</v>
      </c>
      <c r="R773" t="b">
        <v>0</v>
      </c>
      <c r="S773" t="s">
        <v>33</v>
      </c>
      <c r="T773" t="str" cm="1">
        <f t="array" ref="T773:U773">_xlfn.TEXTSPLIT(S773,"/")</f>
        <v>theater</v>
      </c>
      <c r="U773" t="str">
        <v>plays</v>
      </c>
    </row>
    <row r="774" spans="1:21" ht="17" x14ac:dyDescent="0.2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3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6">
        <f t="shared" si="51"/>
        <v>43509.25</v>
      </c>
      <c r="P774" s="37">
        <v>4</v>
      </c>
      <c r="Q774" t="b">
        <v>0</v>
      </c>
      <c r="R774" t="b">
        <v>0</v>
      </c>
      <c r="S774" t="s">
        <v>60</v>
      </c>
      <c r="T774" t="str" cm="1">
        <f t="array" ref="T774:U774">_xlfn.TEXTSPLIT(S774,"/")</f>
        <v>music</v>
      </c>
      <c r="U774" t="str">
        <v>indie rock</v>
      </c>
    </row>
    <row r="775" spans="1:21" ht="17" x14ac:dyDescent="0.2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3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6">
        <f t="shared" si="51"/>
        <v>42848.208333333328</v>
      </c>
      <c r="P775" s="37">
        <v>10</v>
      </c>
      <c r="Q775" t="b">
        <v>0</v>
      </c>
      <c r="R775" t="b">
        <v>0</v>
      </c>
      <c r="S775" t="s">
        <v>33</v>
      </c>
      <c r="T775" t="str" cm="1">
        <f t="array" ref="T775:U775">_xlfn.TEXTSPLIT(S775,"/")</f>
        <v>theater</v>
      </c>
      <c r="U775" t="str">
        <v>plays</v>
      </c>
    </row>
    <row r="776" spans="1:21" ht="17" x14ac:dyDescent="0.2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3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6">
        <f t="shared" si="51"/>
        <v>42554.208333333328</v>
      </c>
      <c r="P776" s="37">
        <v>41</v>
      </c>
      <c r="Q776" t="b">
        <v>0</v>
      </c>
      <c r="R776" t="b">
        <v>0</v>
      </c>
      <c r="S776" t="s">
        <v>28</v>
      </c>
      <c r="T776" t="str" cm="1">
        <f t="array" ref="T776:U776">_xlfn.TEXTSPLIT(S776,"/")</f>
        <v>technology</v>
      </c>
      <c r="U776" t="str">
        <v>web</v>
      </c>
    </row>
    <row r="777" spans="1:21" ht="34" x14ac:dyDescent="0.2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3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6">
        <f t="shared" si="51"/>
        <v>41959.25</v>
      </c>
      <c r="P777" s="37">
        <v>10</v>
      </c>
      <c r="Q777" t="b">
        <v>0</v>
      </c>
      <c r="R777" t="b">
        <v>0</v>
      </c>
      <c r="S777" t="s">
        <v>23</v>
      </c>
      <c r="T777" t="str" cm="1">
        <f t="array" ref="T777:U777">_xlfn.TEXTSPLIT(S777,"/")</f>
        <v>music</v>
      </c>
      <c r="U777" t="str">
        <v>rock</v>
      </c>
    </row>
    <row r="778" spans="1:21" ht="17" x14ac:dyDescent="0.2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3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6">
        <f t="shared" si="51"/>
        <v>43668.208333333328</v>
      </c>
      <c r="P778" s="37">
        <v>18</v>
      </c>
      <c r="Q778" t="b">
        <v>0</v>
      </c>
      <c r="R778" t="b">
        <v>0</v>
      </c>
      <c r="S778" t="s">
        <v>33</v>
      </c>
      <c r="T778" t="str" cm="1">
        <f t="array" ref="T778:U778">_xlfn.TEXTSPLIT(S778,"/")</f>
        <v>theater</v>
      </c>
      <c r="U778" t="str">
        <v>plays</v>
      </c>
    </row>
    <row r="779" spans="1:21" ht="17" x14ac:dyDescent="0.2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3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6">
        <f t="shared" si="51"/>
        <v>40838.208333333336</v>
      </c>
      <c r="P779" s="37">
        <v>29</v>
      </c>
      <c r="Q779" t="b">
        <v>0</v>
      </c>
      <c r="R779" t="b">
        <v>0</v>
      </c>
      <c r="S779" t="s">
        <v>33</v>
      </c>
      <c r="T779" t="str" cm="1">
        <f t="array" ref="T779:U779">_xlfn.TEXTSPLIT(S779,"/")</f>
        <v>theater</v>
      </c>
      <c r="U779" t="str">
        <v>plays</v>
      </c>
    </row>
    <row r="780" spans="1:21" ht="17" x14ac:dyDescent="0.2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3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6">
        <f t="shared" si="51"/>
        <v>40773.208333333336</v>
      </c>
      <c r="P780" s="37">
        <v>5</v>
      </c>
      <c r="Q780" t="b">
        <v>0</v>
      </c>
      <c r="R780" t="b">
        <v>0</v>
      </c>
      <c r="S780" t="s">
        <v>71</v>
      </c>
      <c r="T780" t="str" cm="1">
        <f t="array" ref="T780:U780">_xlfn.TEXTSPLIT(S780,"/")</f>
        <v>film &amp; video</v>
      </c>
      <c r="U780" t="str">
        <v>animation</v>
      </c>
    </row>
    <row r="781" spans="1:21" ht="17" x14ac:dyDescent="0.2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3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6">
        <f t="shared" si="51"/>
        <v>42239.208333333328</v>
      </c>
      <c r="P781" s="37">
        <v>9</v>
      </c>
      <c r="Q781" t="b">
        <v>0</v>
      </c>
      <c r="R781" t="b">
        <v>1</v>
      </c>
      <c r="S781" t="s">
        <v>33</v>
      </c>
      <c r="T781" t="str" cm="1">
        <f t="array" ref="T781:U781">_xlfn.TEXTSPLIT(S781,"/")</f>
        <v>theater</v>
      </c>
      <c r="U781" t="str">
        <v>plays</v>
      </c>
    </row>
    <row r="782" spans="1:21" ht="34" x14ac:dyDescent="0.2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3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6">
        <f t="shared" si="51"/>
        <v>42592.208333333328</v>
      </c>
      <c r="P782" s="37">
        <v>19</v>
      </c>
      <c r="Q782" t="b">
        <v>0</v>
      </c>
      <c r="R782" t="b">
        <v>1</v>
      </c>
      <c r="S782" t="s">
        <v>53</v>
      </c>
      <c r="T782" t="str" cm="1">
        <f t="array" ref="T782:U782">_xlfn.TEXTSPLIT(S782,"/")</f>
        <v>film &amp; video</v>
      </c>
      <c r="U782" t="str">
        <v>drama</v>
      </c>
    </row>
    <row r="783" spans="1:21" ht="17" x14ac:dyDescent="0.2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3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6">
        <f t="shared" si="51"/>
        <v>40533.25</v>
      </c>
      <c r="P783" s="37">
        <v>51</v>
      </c>
      <c r="Q783" t="b">
        <v>0</v>
      </c>
      <c r="R783" t="b">
        <v>0</v>
      </c>
      <c r="S783" t="s">
        <v>33</v>
      </c>
      <c r="T783" t="str" cm="1">
        <f t="array" ref="T783:U783">_xlfn.TEXTSPLIT(S783,"/")</f>
        <v>theater</v>
      </c>
      <c r="U783" t="str">
        <v>plays</v>
      </c>
    </row>
    <row r="784" spans="1:21" ht="17" x14ac:dyDescent="0.2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3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6">
        <f t="shared" si="51"/>
        <v>40631.208333333336</v>
      </c>
      <c r="P784" s="37">
        <v>28</v>
      </c>
      <c r="Q784" t="b">
        <v>0</v>
      </c>
      <c r="R784" t="b">
        <v>1</v>
      </c>
      <c r="S784" t="s">
        <v>71</v>
      </c>
      <c r="T784" t="str" cm="1">
        <f t="array" ref="T784:U784">_xlfn.TEXTSPLIT(S784,"/")</f>
        <v>film &amp; video</v>
      </c>
      <c r="U784" t="str">
        <v>animation</v>
      </c>
    </row>
    <row r="785" spans="1:21" ht="17" x14ac:dyDescent="0.2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3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6">
        <f t="shared" si="51"/>
        <v>41632.25</v>
      </c>
      <c r="P785" s="37">
        <v>7</v>
      </c>
      <c r="Q785" t="b">
        <v>0</v>
      </c>
      <c r="R785" t="b">
        <v>0</v>
      </c>
      <c r="S785" t="s">
        <v>23</v>
      </c>
      <c r="T785" t="str" cm="1">
        <f t="array" ref="T785:U785">_xlfn.TEXTSPLIT(S785,"/")</f>
        <v>music</v>
      </c>
      <c r="U785" t="str">
        <v>rock</v>
      </c>
    </row>
    <row r="786" spans="1:21" ht="17" x14ac:dyDescent="0.2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3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6">
        <f t="shared" si="51"/>
        <v>42446.208333333328</v>
      </c>
      <c r="P786" s="37">
        <v>11</v>
      </c>
      <c r="Q786" t="b">
        <v>0</v>
      </c>
      <c r="R786" t="b">
        <v>0</v>
      </c>
      <c r="S786" t="s">
        <v>28</v>
      </c>
      <c r="T786" t="str" cm="1">
        <f t="array" ref="T786:U786">_xlfn.TEXTSPLIT(S786,"/")</f>
        <v>technology</v>
      </c>
      <c r="U786" t="str">
        <v>web</v>
      </c>
    </row>
    <row r="787" spans="1:21" ht="34" x14ac:dyDescent="0.2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3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6">
        <f t="shared" si="51"/>
        <v>43616.208333333328</v>
      </c>
      <c r="P787" s="37">
        <v>34</v>
      </c>
      <c r="Q787" t="b">
        <v>0</v>
      </c>
      <c r="R787" t="b">
        <v>1</v>
      </c>
      <c r="S787" t="s">
        <v>71</v>
      </c>
      <c r="T787" t="str" cm="1">
        <f t="array" ref="T787:U787">_xlfn.TEXTSPLIT(S787,"/")</f>
        <v>film &amp; video</v>
      </c>
      <c r="U787" t="str">
        <v>animation</v>
      </c>
    </row>
    <row r="788" spans="1:21" ht="17" x14ac:dyDescent="0.2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3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6">
        <f t="shared" si="51"/>
        <v>43193.208333333328</v>
      </c>
      <c r="P788" s="37">
        <v>7</v>
      </c>
      <c r="Q788" t="b">
        <v>0</v>
      </c>
      <c r="R788" t="b">
        <v>1</v>
      </c>
      <c r="S788" t="s">
        <v>159</v>
      </c>
      <c r="T788" t="str" cm="1">
        <f t="array" ref="T788:U788">_xlfn.TEXTSPLIT(S788,"/")</f>
        <v>music</v>
      </c>
      <c r="U788" t="str">
        <v>jazz</v>
      </c>
    </row>
    <row r="789" spans="1:21" ht="17" x14ac:dyDescent="0.2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3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6">
        <f t="shared" si="51"/>
        <v>40693.208333333336</v>
      </c>
      <c r="P789" s="37">
        <v>9</v>
      </c>
      <c r="Q789" t="b">
        <v>0</v>
      </c>
      <c r="R789" t="b">
        <v>0</v>
      </c>
      <c r="S789" t="s">
        <v>23</v>
      </c>
      <c r="T789" t="str" cm="1">
        <f t="array" ref="T789:U789">_xlfn.TEXTSPLIT(S789,"/")</f>
        <v>music</v>
      </c>
      <c r="U789" t="str">
        <v>rock</v>
      </c>
    </row>
    <row r="790" spans="1:21" ht="17" x14ac:dyDescent="0.2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3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6">
        <f t="shared" si="51"/>
        <v>41223.25</v>
      </c>
      <c r="P790" s="37">
        <v>21</v>
      </c>
      <c r="Q790" t="b">
        <v>0</v>
      </c>
      <c r="R790" t="b">
        <v>0</v>
      </c>
      <c r="S790" t="s">
        <v>71</v>
      </c>
      <c r="T790" t="str" cm="1">
        <f t="array" ref="T790:U790">_xlfn.TEXTSPLIT(S790,"/")</f>
        <v>film &amp; video</v>
      </c>
      <c r="U790" t="str">
        <v>animation</v>
      </c>
    </row>
    <row r="791" spans="1:21" ht="17" x14ac:dyDescent="0.2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3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6">
        <f t="shared" si="51"/>
        <v>41823.208333333336</v>
      </c>
      <c r="P791" s="37">
        <v>37</v>
      </c>
      <c r="Q791" t="b">
        <v>0</v>
      </c>
      <c r="R791" t="b">
        <v>0</v>
      </c>
      <c r="S791" t="s">
        <v>33</v>
      </c>
      <c r="T791" t="str" cm="1">
        <f t="array" ref="T791:U791">_xlfn.TEXTSPLIT(S791,"/")</f>
        <v>theater</v>
      </c>
      <c r="U791" t="str">
        <v>plays</v>
      </c>
    </row>
    <row r="792" spans="1:21" ht="17" x14ac:dyDescent="0.2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3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6">
        <f t="shared" si="51"/>
        <v>40229.25</v>
      </c>
      <c r="P792" s="37">
        <v>6</v>
      </c>
      <c r="Q792" t="b">
        <v>0</v>
      </c>
      <c r="R792" t="b">
        <v>0</v>
      </c>
      <c r="S792" t="s">
        <v>33</v>
      </c>
      <c r="T792" t="str" cm="1">
        <f t="array" ref="T792:U792">_xlfn.TEXTSPLIT(S792,"/")</f>
        <v>theater</v>
      </c>
      <c r="U792" t="str">
        <v>plays</v>
      </c>
    </row>
    <row r="793" spans="1:21" ht="17" x14ac:dyDescent="0.2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6">
        <f t="shared" si="51"/>
        <v>42731.25</v>
      </c>
      <c r="P793" s="37">
        <v>16</v>
      </c>
      <c r="Q793" t="b">
        <v>0</v>
      </c>
      <c r="R793" t="b">
        <v>0</v>
      </c>
      <c r="S793" t="s">
        <v>17</v>
      </c>
      <c r="T793" t="str" cm="1">
        <f t="array" ref="T793:U793">_xlfn.TEXTSPLIT(S793,"/")</f>
        <v>food</v>
      </c>
      <c r="U793" t="str">
        <v>food trucks</v>
      </c>
    </row>
    <row r="794" spans="1:21" ht="17" x14ac:dyDescent="0.2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3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6">
        <f t="shared" si="51"/>
        <v>41479.208333333336</v>
      </c>
      <c r="P794" s="37">
        <v>28</v>
      </c>
      <c r="Q794" t="b">
        <v>0</v>
      </c>
      <c r="R794" t="b">
        <v>1</v>
      </c>
      <c r="S794" t="s">
        <v>33</v>
      </c>
      <c r="T794" t="str" cm="1">
        <f t="array" ref="T794:U794">_xlfn.TEXTSPLIT(S794,"/")</f>
        <v>theater</v>
      </c>
      <c r="U794" t="str">
        <v>plays</v>
      </c>
    </row>
    <row r="795" spans="1:21" ht="17" x14ac:dyDescent="0.2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3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6">
        <f t="shared" si="51"/>
        <v>41454.208333333336</v>
      </c>
      <c r="P795" s="37">
        <v>4</v>
      </c>
      <c r="Q795" t="b">
        <v>0</v>
      </c>
      <c r="R795" t="b">
        <v>0</v>
      </c>
      <c r="S795" t="s">
        <v>68</v>
      </c>
      <c r="T795" t="str" cm="1">
        <f t="array" ref="T795:U795">_xlfn.TEXTSPLIT(S795,"/")</f>
        <v>publishing</v>
      </c>
      <c r="U795" t="str">
        <v>nonfiction</v>
      </c>
    </row>
    <row r="796" spans="1:21" ht="17" x14ac:dyDescent="0.2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3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6">
        <f t="shared" si="51"/>
        <v>43103.25</v>
      </c>
      <c r="P796" s="37">
        <v>12</v>
      </c>
      <c r="Q796" t="b">
        <v>0</v>
      </c>
      <c r="R796" t="b">
        <v>0</v>
      </c>
      <c r="S796" t="s">
        <v>23</v>
      </c>
      <c r="T796" t="str" cm="1">
        <f t="array" ref="T796:U796">_xlfn.TEXTSPLIT(S796,"/")</f>
        <v>music</v>
      </c>
      <c r="U796" t="str">
        <v>rock</v>
      </c>
    </row>
    <row r="797" spans="1:21" ht="34" x14ac:dyDescent="0.2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3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6">
        <f t="shared" si="51"/>
        <v>42678.208333333328</v>
      </c>
      <c r="P797" s="37">
        <v>3</v>
      </c>
      <c r="Q797" t="b">
        <v>0</v>
      </c>
      <c r="R797" t="b">
        <v>0</v>
      </c>
      <c r="S797" t="s">
        <v>53</v>
      </c>
      <c r="T797" t="str" cm="1">
        <f t="array" ref="T797:U797">_xlfn.TEXTSPLIT(S797,"/")</f>
        <v>film &amp; video</v>
      </c>
      <c r="U797" t="str">
        <v>drama</v>
      </c>
    </row>
    <row r="798" spans="1:21" ht="17" x14ac:dyDescent="0.2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3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6">
        <f t="shared" si="51"/>
        <v>41866.208333333336</v>
      </c>
      <c r="P798" s="37">
        <v>7</v>
      </c>
      <c r="Q798" t="b">
        <v>0</v>
      </c>
      <c r="R798" t="b">
        <v>1</v>
      </c>
      <c r="S798" t="s">
        <v>292</v>
      </c>
      <c r="T798" t="str" cm="1">
        <f t="array" ref="T798:U798">_xlfn.TEXTSPLIT(S798,"/")</f>
        <v>games</v>
      </c>
      <c r="U798" t="str">
        <v>mobile games</v>
      </c>
    </row>
    <row r="799" spans="1:21" ht="17" x14ac:dyDescent="0.2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3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6">
        <f t="shared" si="51"/>
        <v>43487.25</v>
      </c>
      <c r="P799" s="37">
        <v>23</v>
      </c>
      <c r="Q799" t="b">
        <v>0</v>
      </c>
      <c r="R799" t="b">
        <v>0</v>
      </c>
      <c r="S799" t="s">
        <v>28</v>
      </c>
      <c r="T799" t="str" cm="1">
        <f t="array" ref="T799:U799">_xlfn.TEXTSPLIT(S799,"/")</f>
        <v>technology</v>
      </c>
      <c r="U799" t="str">
        <v>web</v>
      </c>
    </row>
    <row r="800" spans="1:21" ht="17" x14ac:dyDescent="0.2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3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6">
        <f t="shared" si="51"/>
        <v>41088.208333333336</v>
      </c>
      <c r="P800" s="37">
        <v>28</v>
      </c>
      <c r="Q800" t="b">
        <v>0</v>
      </c>
      <c r="R800" t="b">
        <v>1</v>
      </c>
      <c r="S800" t="s">
        <v>33</v>
      </c>
      <c r="T800" t="str" cm="1">
        <f t="array" ref="T800:U800">_xlfn.TEXTSPLIT(S800,"/")</f>
        <v>theater</v>
      </c>
      <c r="U800" t="str">
        <v>plays</v>
      </c>
    </row>
    <row r="801" spans="1:21" ht="17" x14ac:dyDescent="0.2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3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6">
        <f t="shared" si="51"/>
        <v>42403.25</v>
      </c>
      <c r="P801" s="37">
        <v>4</v>
      </c>
      <c r="Q801" t="b">
        <v>0</v>
      </c>
      <c r="R801" t="b">
        <v>0</v>
      </c>
      <c r="S801" t="s">
        <v>33</v>
      </c>
      <c r="T801" t="str" cm="1">
        <f t="array" ref="T801:U801">_xlfn.TEXTSPLIT(S801,"/")</f>
        <v>theater</v>
      </c>
      <c r="U801" t="str">
        <v>plays</v>
      </c>
    </row>
    <row r="802" spans="1:21" ht="17" x14ac:dyDescent="0.2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3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6">
        <f t="shared" si="51"/>
        <v>42171.208333333328</v>
      </c>
      <c r="P802" s="37">
        <v>4</v>
      </c>
      <c r="Q802" t="b">
        <v>0</v>
      </c>
      <c r="R802" t="b">
        <v>0</v>
      </c>
      <c r="S802" t="s">
        <v>23</v>
      </c>
      <c r="T802" t="str" cm="1">
        <f t="array" ref="T802:U802">_xlfn.TEXTSPLIT(S802,"/")</f>
        <v>music</v>
      </c>
      <c r="U802" t="str">
        <v>rock</v>
      </c>
    </row>
    <row r="803" spans="1:21" ht="17" x14ac:dyDescent="0.2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3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6">
        <f t="shared" si="51"/>
        <v>43852.25</v>
      </c>
      <c r="P803" s="37">
        <v>22</v>
      </c>
      <c r="Q803" t="b">
        <v>0</v>
      </c>
      <c r="R803" t="b">
        <v>1</v>
      </c>
      <c r="S803" t="s">
        <v>122</v>
      </c>
      <c r="T803" t="str" cm="1">
        <f t="array" ref="T803:U803">_xlfn.TEXTSPLIT(S803,"/")</f>
        <v>photography</v>
      </c>
      <c r="U803" t="str">
        <v>photography books</v>
      </c>
    </row>
    <row r="804" spans="1:21" ht="34" x14ac:dyDescent="0.2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3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6">
        <f t="shared" si="51"/>
        <v>43652.208333333328</v>
      </c>
      <c r="P804" s="37">
        <v>2</v>
      </c>
      <c r="Q804" t="b">
        <v>0</v>
      </c>
      <c r="R804" t="b">
        <v>0</v>
      </c>
      <c r="S804" t="s">
        <v>122</v>
      </c>
      <c r="T804" t="str" cm="1">
        <f t="array" ref="T804:U804">_xlfn.TEXTSPLIT(S804,"/")</f>
        <v>photography</v>
      </c>
      <c r="U804" t="str">
        <v>photography books</v>
      </c>
    </row>
    <row r="805" spans="1:21" ht="34" x14ac:dyDescent="0.2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3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6">
        <f t="shared" si="51"/>
        <v>43526.25</v>
      </c>
      <c r="P805" s="37">
        <v>34</v>
      </c>
      <c r="Q805" t="b">
        <v>0</v>
      </c>
      <c r="R805" t="b">
        <v>0</v>
      </c>
      <c r="S805" t="s">
        <v>33</v>
      </c>
      <c r="T805" t="str" cm="1">
        <f t="array" ref="T805:U805">_xlfn.TEXTSPLIT(S805,"/")</f>
        <v>theater</v>
      </c>
      <c r="U805" t="str">
        <v>plays</v>
      </c>
    </row>
    <row r="806" spans="1:21" ht="17" x14ac:dyDescent="0.2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3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6">
        <f t="shared" si="51"/>
        <v>43122.25</v>
      </c>
      <c r="P806" s="37">
        <v>20</v>
      </c>
      <c r="Q806" t="b">
        <v>0</v>
      </c>
      <c r="R806" t="b">
        <v>0</v>
      </c>
      <c r="S806" t="s">
        <v>23</v>
      </c>
      <c r="T806" t="str" cm="1">
        <f t="array" ref="T806:U806">_xlfn.TEXTSPLIT(S806,"/")</f>
        <v>music</v>
      </c>
      <c r="U806" t="str">
        <v>rock</v>
      </c>
    </row>
    <row r="807" spans="1:21" ht="34" x14ac:dyDescent="0.2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3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6">
        <f t="shared" si="51"/>
        <v>42009.25</v>
      </c>
      <c r="P807" s="37">
        <v>51</v>
      </c>
      <c r="Q807" t="b">
        <v>0</v>
      </c>
      <c r="R807" t="b">
        <v>0</v>
      </c>
      <c r="S807" t="s">
        <v>42</v>
      </c>
      <c r="T807" t="str" cm="1">
        <f t="array" ref="T807:U807">_xlfn.TEXTSPLIT(S807,"/")</f>
        <v>film &amp; video</v>
      </c>
      <c r="U807" t="str">
        <v>documentary</v>
      </c>
    </row>
    <row r="808" spans="1:21" ht="17" x14ac:dyDescent="0.2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3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6">
        <f t="shared" si="51"/>
        <v>40997.208333333336</v>
      </c>
      <c r="P808" s="37">
        <v>24</v>
      </c>
      <c r="Q808" t="b">
        <v>0</v>
      </c>
      <c r="R808" t="b">
        <v>1</v>
      </c>
      <c r="S808" t="s">
        <v>53</v>
      </c>
      <c r="T808" t="str" cm="1">
        <f t="array" ref="T808:U808">_xlfn.TEXTSPLIT(S808,"/")</f>
        <v>film &amp; video</v>
      </c>
      <c r="U808" t="str">
        <v>drama</v>
      </c>
    </row>
    <row r="809" spans="1:21" ht="17" x14ac:dyDescent="0.2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3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6">
        <f t="shared" si="51"/>
        <v>43797.25</v>
      </c>
      <c r="P809" s="37">
        <v>44</v>
      </c>
      <c r="Q809" t="b">
        <v>0</v>
      </c>
      <c r="R809" t="b">
        <v>1</v>
      </c>
      <c r="S809" t="s">
        <v>33</v>
      </c>
      <c r="T809" t="str" cm="1">
        <f t="array" ref="T809:U809">_xlfn.TEXTSPLIT(S809,"/")</f>
        <v>theater</v>
      </c>
      <c r="U809" t="str">
        <v>plays</v>
      </c>
    </row>
    <row r="810" spans="1:21" ht="17" x14ac:dyDescent="0.2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3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6">
        <f t="shared" si="51"/>
        <v>42524.208333333328</v>
      </c>
      <c r="P810" s="37">
        <v>17</v>
      </c>
      <c r="Q810" t="b">
        <v>0</v>
      </c>
      <c r="R810" t="b">
        <v>0</v>
      </c>
      <c r="S810" t="s">
        <v>17</v>
      </c>
      <c r="T810" t="str" cm="1">
        <f t="array" ref="T810:U810">_xlfn.TEXTSPLIT(S810,"/")</f>
        <v>food</v>
      </c>
      <c r="U810" t="str">
        <v>food trucks</v>
      </c>
    </row>
    <row r="811" spans="1:21" ht="17" x14ac:dyDescent="0.2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3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6">
        <f t="shared" si="51"/>
        <v>41136.208333333336</v>
      </c>
      <c r="P811" s="37">
        <v>1</v>
      </c>
      <c r="Q811" t="b">
        <v>0</v>
      </c>
      <c r="R811" t="b">
        <v>0</v>
      </c>
      <c r="S811" t="s">
        <v>42</v>
      </c>
      <c r="T811" t="str" cm="1">
        <f t="array" ref="T811:U811">_xlfn.TEXTSPLIT(S811,"/")</f>
        <v>film &amp; video</v>
      </c>
      <c r="U811" t="str">
        <v>documentary</v>
      </c>
    </row>
    <row r="812" spans="1:21" ht="34" x14ac:dyDescent="0.2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3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6">
        <f t="shared" si="51"/>
        <v>43077.25</v>
      </c>
      <c r="P812" s="37">
        <v>10</v>
      </c>
      <c r="Q812" t="b">
        <v>0</v>
      </c>
      <c r="R812" t="b">
        <v>1</v>
      </c>
      <c r="S812" t="s">
        <v>33</v>
      </c>
      <c r="T812" t="str" cm="1">
        <f t="array" ref="T812:U812">_xlfn.TEXTSPLIT(S812,"/")</f>
        <v>theater</v>
      </c>
      <c r="U812" t="str">
        <v>plays</v>
      </c>
    </row>
    <row r="813" spans="1:21" ht="17" x14ac:dyDescent="0.2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3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6">
        <f t="shared" si="51"/>
        <v>42380.25</v>
      </c>
      <c r="P813" s="37">
        <v>2</v>
      </c>
      <c r="Q813" t="b">
        <v>0</v>
      </c>
      <c r="R813" t="b">
        <v>1</v>
      </c>
      <c r="S813" t="s">
        <v>89</v>
      </c>
      <c r="T813" t="str" cm="1">
        <f t="array" ref="T813:U813">_xlfn.TEXTSPLIT(S813,"/")</f>
        <v>games</v>
      </c>
      <c r="U813" t="str">
        <v>video games</v>
      </c>
    </row>
    <row r="814" spans="1:21" ht="17" x14ac:dyDescent="0.2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3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6">
        <f t="shared" si="51"/>
        <v>43211.208333333328</v>
      </c>
      <c r="P814" s="37">
        <v>5</v>
      </c>
      <c r="Q814" t="b">
        <v>0</v>
      </c>
      <c r="R814" t="b">
        <v>0</v>
      </c>
      <c r="S814" t="s">
        <v>68</v>
      </c>
      <c r="T814" t="str" cm="1">
        <f t="array" ref="T814:U814">_xlfn.TEXTSPLIT(S814,"/")</f>
        <v>publishing</v>
      </c>
      <c r="U814" t="str">
        <v>nonfiction</v>
      </c>
    </row>
    <row r="815" spans="1:21" ht="17" x14ac:dyDescent="0.2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3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6">
        <f t="shared" si="51"/>
        <v>41158.208333333336</v>
      </c>
      <c r="P815" s="37">
        <v>10</v>
      </c>
      <c r="Q815" t="b">
        <v>0</v>
      </c>
      <c r="R815" t="b">
        <v>0</v>
      </c>
      <c r="S815" t="s">
        <v>89</v>
      </c>
      <c r="T815" t="str" cm="1">
        <f t="array" ref="T815:U815">_xlfn.TEXTSPLIT(S815,"/")</f>
        <v>games</v>
      </c>
      <c r="U815" t="str">
        <v>video games</v>
      </c>
    </row>
    <row r="816" spans="1:21" ht="17" x14ac:dyDescent="0.2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3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6">
        <f t="shared" si="51"/>
        <v>42519.208333333328</v>
      </c>
      <c r="P816" s="37">
        <v>2</v>
      </c>
      <c r="Q816" t="b">
        <v>0</v>
      </c>
      <c r="R816" t="b">
        <v>1</v>
      </c>
      <c r="S816" t="s">
        <v>23</v>
      </c>
      <c r="T816" t="str" cm="1">
        <f t="array" ref="T816:U816">_xlfn.TEXTSPLIT(S816,"/")</f>
        <v>music</v>
      </c>
      <c r="U816" t="str">
        <v>rock</v>
      </c>
    </row>
    <row r="817" spans="1:21" ht="34" x14ac:dyDescent="0.2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3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6">
        <f t="shared" si="51"/>
        <v>43094.25</v>
      </c>
      <c r="P817" s="37">
        <v>26</v>
      </c>
      <c r="Q817" t="b">
        <v>0</v>
      </c>
      <c r="R817" t="b">
        <v>0</v>
      </c>
      <c r="S817" t="s">
        <v>23</v>
      </c>
      <c r="T817" t="str" cm="1">
        <f t="array" ref="T817:U817">_xlfn.TEXTSPLIT(S817,"/")</f>
        <v>music</v>
      </c>
      <c r="U817" t="str">
        <v>rock</v>
      </c>
    </row>
    <row r="818" spans="1:21" ht="34" x14ac:dyDescent="0.2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3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6">
        <f t="shared" si="51"/>
        <v>41682.25</v>
      </c>
      <c r="P818" s="37">
        <v>2</v>
      </c>
      <c r="Q818" t="b">
        <v>1</v>
      </c>
      <c r="R818" t="b">
        <v>1</v>
      </c>
      <c r="S818" t="s">
        <v>33</v>
      </c>
      <c r="T818" t="str" cm="1">
        <f t="array" ref="T818:U818">_xlfn.TEXTSPLIT(S818,"/")</f>
        <v>theater</v>
      </c>
      <c r="U818" t="str">
        <v>plays</v>
      </c>
    </row>
    <row r="819" spans="1:21" ht="17" x14ac:dyDescent="0.2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3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6">
        <f t="shared" si="51"/>
        <v>43617.208333333328</v>
      </c>
      <c r="P819" s="37">
        <v>28</v>
      </c>
      <c r="Q819" t="b">
        <v>0</v>
      </c>
      <c r="R819" t="b">
        <v>1</v>
      </c>
      <c r="S819" t="s">
        <v>68</v>
      </c>
      <c r="T819" t="str" cm="1">
        <f t="array" ref="T819:U819">_xlfn.TEXTSPLIT(S819,"/")</f>
        <v>publishing</v>
      </c>
      <c r="U819" t="str">
        <v>nonfiction</v>
      </c>
    </row>
    <row r="820" spans="1:21" ht="17" x14ac:dyDescent="0.2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3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6">
        <f t="shared" si="51"/>
        <v>43499.25</v>
      </c>
      <c r="P820" s="37">
        <v>13</v>
      </c>
      <c r="Q820" t="b">
        <v>0</v>
      </c>
      <c r="R820" t="b">
        <v>1</v>
      </c>
      <c r="S820" t="s">
        <v>33</v>
      </c>
      <c r="T820" t="str" cm="1">
        <f t="array" ref="T820:U820">_xlfn.TEXTSPLIT(S820,"/")</f>
        <v>theater</v>
      </c>
      <c r="U820" t="str">
        <v>plays</v>
      </c>
    </row>
    <row r="821" spans="1:21" ht="34" x14ac:dyDescent="0.2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3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6">
        <f t="shared" si="51"/>
        <v>41252.25</v>
      </c>
      <c r="P821" s="37">
        <v>15</v>
      </c>
      <c r="Q821" t="b">
        <v>1</v>
      </c>
      <c r="R821" t="b">
        <v>0</v>
      </c>
      <c r="S821" t="s">
        <v>89</v>
      </c>
      <c r="T821" t="str" cm="1">
        <f t="array" ref="T821:U821">_xlfn.TEXTSPLIT(S821,"/")</f>
        <v>games</v>
      </c>
      <c r="U821" t="str">
        <v>video games</v>
      </c>
    </row>
    <row r="822" spans="1:21" ht="17" x14ac:dyDescent="0.2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3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6">
        <f t="shared" si="51"/>
        <v>43323.208333333328</v>
      </c>
      <c r="P822" s="37">
        <v>13</v>
      </c>
      <c r="Q822" t="b">
        <v>0</v>
      </c>
      <c r="R822" t="b">
        <v>1</v>
      </c>
      <c r="S822" t="s">
        <v>23</v>
      </c>
      <c r="T822" t="str" cm="1">
        <f t="array" ref="T822:U822">_xlfn.TEXTSPLIT(S822,"/")</f>
        <v>music</v>
      </c>
      <c r="U822" t="str">
        <v>rock</v>
      </c>
    </row>
    <row r="823" spans="1:21" ht="17" x14ac:dyDescent="0.2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3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6">
        <f t="shared" si="51"/>
        <v>42807.208333333328</v>
      </c>
      <c r="P823" s="37">
        <v>13</v>
      </c>
      <c r="Q823" t="b">
        <v>0</v>
      </c>
      <c r="R823" t="b">
        <v>0</v>
      </c>
      <c r="S823" t="s">
        <v>42</v>
      </c>
      <c r="T823" t="str" cm="1">
        <f t="array" ref="T823:U823">_xlfn.TEXTSPLIT(S823,"/")</f>
        <v>film &amp; video</v>
      </c>
      <c r="U823" t="str">
        <v>documentary</v>
      </c>
    </row>
    <row r="824" spans="1:21" ht="17" x14ac:dyDescent="0.2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3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6">
        <f t="shared" si="51"/>
        <v>41715.208333333336</v>
      </c>
      <c r="P824" s="37">
        <v>17</v>
      </c>
      <c r="Q824" t="b">
        <v>0</v>
      </c>
      <c r="R824" t="b">
        <v>0</v>
      </c>
      <c r="S824" t="s">
        <v>23</v>
      </c>
      <c r="T824" t="str" cm="1">
        <f t="array" ref="T824:U824">_xlfn.TEXTSPLIT(S824,"/")</f>
        <v>music</v>
      </c>
      <c r="U824" t="str">
        <v>rock</v>
      </c>
    </row>
    <row r="825" spans="1:21" ht="34" x14ac:dyDescent="0.2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3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6">
        <f t="shared" si="51"/>
        <v>41917.208333333336</v>
      </c>
      <c r="P825" s="37">
        <v>25</v>
      </c>
      <c r="Q825" t="b">
        <v>1</v>
      </c>
      <c r="R825" t="b">
        <v>1</v>
      </c>
      <c r="S825" t="s">
        <v>23</v>
      </c>
      <c r="T825" t="str" cm="1">
        <f t="array" ref="T825:U825">_xlfn.TEXTSPLIT(S825,"/")</f>
        <v>music</v>
      </c>
      <c r="U825" t="str">
        <v>rock</v>
      </c>
    </row>
    <row r="826" spans="1:21" ht="17" x14ac:dyDescent="0.2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3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6">
        <f t="shared" si="51"/>
        <v>40380.208333333336</v>
      </c>
      <c r="P826" s="37">
        <v>32</v>
      </c>
      <c r="Q826" t="b">
        <v>0</v>
      </c>
      <c r="R826" t="b">
        <v>1</v>
      </c>
      <c r="S826" t="s">
        <v>68</v>
      </c>
      <c r="T826" t="str" cm="1">
        <f t="array" ref="T826:U826">_xlfn.TEXTSPLIT(S826,"/")</f>
        <v>publishing</v>
      </c>
      <c r="U826" t="str">
        <v>nonfiction</v>
      </c>
    </row>
    <row r="827" spans="1:21" ht="17" x14ac:dyDescent="0.2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3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6">
        <f t="shared" si="51"/>
        <v>42953.208333333328</v>
      </c>
      <c r="P827" s="37">
        <v>12</v>
      </c>
      <c r="Q827" t="b">
        <v>0</v>
      </c>
      <c r="R827" t="b">
        <v>0</v>
      </c>
      <c r="S827" t="s">
        <v>100</v>
      </c>
      <c r="T827" t="str" cm="1">
        <f t="array" ref="T827:U827">_xlfn.TEXTSPLIT(S827,"/")</f>
        <v>film &amp; video</v>
      </c>
      <c r="U827" t="str">
        <v>shorts</v>
      </c>
    </row>
    <row r="828" spans="1:21" ht="34" x14ac:dyDescent="0.2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3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6">
        <f t="shared" si="51"/>
        <v>40553.25</v>
      </c>
      <c r="P828" s="37">
        <v>28</v>
      </c>
      <c r="Q828" t="b">
        <v>0</v>
      </c>
      <c r="R828" t="b">
        <v>1</v>
      </c>
      <c r="S828" t="s">
        <v>33</v>
      </c>
      <c r="T828" t="str" cm="1">
        <f t="array" ref="T828:U828">_xlfn.TEXTSPLIT(S828,"/")</f>
        <v>theater</v>
      </c>
      <c r="U828" t="str">
        <v>plays</v>
      </c>
    </row>
    <row r="829" spans="1:21" ht="34" x14ac:dyDescent="0.2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3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6">
        <f t="shared" si="51"/>
        <v>40678.208333333336</v>
      </c>
      <c r="P829" s="37">
        <v>12</v>
      </c>
      <c r="Q829" t="b">
        <v>0</v>
      </c>
      <c r="R829" t="b">
        <v>1</v>
      </c>
      <c r="S829" t="s">
        <v>53</v>
      </c>
      <c r="T829" t="str" cm="1">
        <f t="array" ref="T829:U829">_xlfn.TEXTSPLIT(S829,"/")</f>
        <v>film &amp; video</v>
      </c>
      <c r="U829" t="str">
        <v>drama</v>
      </c>
    </row>
    <row r="830" spans="1:21" ht="34" x14ac:dyDescent="0.2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3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6">
        <f t="shared" si="51"/>
        <v>43365.208333333328</v>
      </c>
      <c r="P830" s="37">
        <v>25</v>
      </c>
      <c r="Q830" t="b">
        <v>0</v>
      </c>
      <c r="R830" t="b">
        <v>0</v>
      </c>
      <c r="S830" t="s">
        <v>33</v>
      </c>
      <c r="T830" t="str" cm="1">
        <f t="array" ref="T830:U830">_xlfn.TEXTSPLIT(S830,"/")</f>
        <v>theater</v>
      </c>
      <c r="U830" t="str">
        <v>plays</v>
      </c>
    </row>
    <row r="831" spans="1:21" ht="17" x14ac:dyDescent="0.2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3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6">
        <f t="shared" si="51"/>
        <v>42179.208333333328</v>
      </c>
      <c r="P831" s="37">
        <v>15</v>
      </c>
      <c r="Q831" t="b">
        <v>0</v>
      </c>
      <c r="R831" t="b">
        <v>0</v>
      </c>
      <c r="S831" t="s">
        <v>33</v>
      </c>
      <c r="T831" t="str" cm="1">
        <f t="array" ref="T831:U831">_xlfn.TEXTSPLIT(S831,"/")</f>
        <v>theater</v>
      </c>
      <c r="U831" t="str">
        <v>plays</v>
      </c>
    </row>
    <row r="832" spans="1:21" ht="34" x14ac:dyDescent="0.2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3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6">
        <f t="shared" si="51"/>
        <v>43162.25</v>
      </c>
      <c r="P832" s="37">
        <v>59</v>
      </c>
      <c r="Q832" t="b">
        <v>0</v>
      </c>
      <c r="R832" t="b">
        <v>0</v>
      </c>
      <c r="S832" t="s">
        <v>33</v>
      </c>
      <c r="T832" t="str" cm="1">
        <f t="array" ref="T832:U832">_xlfn.TEXTSPLIT(S832,"/")</f>
        <v>theater</v>
      </c>
      <c r="U832" t="str">
        <v>plays</v>
      </c>
    </row>
    <row r="833" spans="1:21" ht="34" x14ac:dyDescent="0.2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3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6">
        <f t="shared" si="51"/>
        <v>41028.208333333336</v>
      </c>
      <c r="P833" s="37">
        <v>34</v>
      </c>
      <c r="Q833" t="b">
        <v>0</v>
      </c>
      <c r="R833" t="b">
        <v>0</v>
      </c>
      <c r="S833" t="s">
        <v>122</v>
      </c>
      <c r="T833" t="str" cm="1">
        <f t="array" ref="T833:U833">_xlfn.TEXTSPLIT(S833,"/")</f>
        <v>photography</v>
      </c>
      <c r="U833" t="str">
        <v>photography books</v>
      </c>
    </row>
    <row r="834" spans="1:21" ht="17" x14ac:dyDescent="0.2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3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6">
        <f t="shared" si="51"/>
        <v>42333.25</v>
      </c>
      <c r="P834" s="37">
        <v>34</v>
      </c>
      <c r="Q834" t="b">
        <v>1</v>
      </c>
      <c r="R834" t="b">
        <v>0</v>
      </c>
      <c r="S834" t="s">
        <v>206</v>
      </c>
      <c r="T834" t="str" cm="1">
        <f t="array" ref="T834:U834">_xlfn.TEXTSPLIT(S834,"/")</f>
        <v>publishing</v>
      </c>
      <c r="U834" t="str">
        <v>translations</v>
      </c>
    </row>
    <row r="835" spans="1:21" ht="17" x14ac:dyDescent="0.2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s="4">
        <f t="shared" ref="F835:F898" si="52">(E835/D835)*100</f>
        <v>157.69117647058823</v>
      </c>
      <c r="G835" t="s">
        <v>20</v>
      </c>
      <c r="H835">
        <v>165</v>
      </c>
      <c r="I835" s="3">
        <f t="shared" ref="I835:I898" si="53">IFERROR(E835/H835,"0")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6">
        <f t="shared" ref="O835:O898" si="55">(((M835/60)/60)/24)+DATE(1970,1,1)</f>
        <v>40599.25</v>
      </c>
      <c r="P835" s="37">
        <v>11</v>
      </c>
      <c r="Q835" t="b">
        <v>0</v>
      </c>
      <c r="R835" t="b">
        <v>0</v>
      </c>
      <c r="S835" t="s">
        <v>206</v>
      </c>
      <c r="T835" t="str" cm="1">
        <f t="array" ref="T835:U835">_xlfn.TEXTSPLIT(S835,"/")</f>
        <v>publishing</v>
      </c>
      <c r="U835" t="str">
        <v>translations</v>
      </c>
    </row>
    <row r="836" spans="1:21" ht="17" x14ac:dyDescent="0.2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3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6">
        <f t="shared" si="55"/>
        <v>41454.208333333336</v>
      </c>
      <c r="P836" s="37">
        <v>6</v>
      </c>
      <c r="Q836" t="b">
        <v>0</v>
      </c>
      <c r="R836" t="b">
        <v>0</v>
      </c>
      <c r="S836" t="s">
        <v>33</v>
      </c>
      <c r="T836" t="str" cm="1">
        <f t="array" ref="T836:U836">_xlfn.TEXTSPLIT(S836,"/")</f>
        <v>theater</v>
      </c>
      <c r="U836" t="str">
        <v>plays</v>
      </c>
    </row>
    <row r="837" spans="1:21" ht="17" x14ac:dyDescent="0.2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3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6">
        <f t="shared" si="55"/>
        <v>42069.25</v>
      </c>
      <c r="P837" s="37">
        <v>6</v>
      </c>
      <c r="Q837" t="b">
        <v>0</v>
      </c>
      <c r="R837" t="b">
        <v>0</v>
      </c>
      <c r="S837" t="s">
        <v>28</v>
      </c>
      <c r="T837" t="str" cm="1">
        <f t="array" ref="T837:U837">_xlfn.TEXTSPLIT(S837,"/")</f>
        <v>technology</v>
      </c>
      <c r="U837" t="str">
        <v>web</v>
      </c>
    </row>
    <row r="838" spans="1:21" ht="17" x14ac:dyDescent="0.2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3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6">
        <f t="shared" si="55"/>
        <v>40225.25</v>
      </c>
      <c r="P838" s="37">
        <v>11</v>
      </c>
      <c r="Q838" t="b">
        <v>0</v>
      </c>
      <c r="R838" t="b">
        <v>0</v>
      </c>
      <c r="S838" t="s">
        <v>60</v>
      </c>
      <c r="T838" t="str" cm="1">
        <f t="array" ref="T838:U838">_xlfn.TEXTSPLIT(S838,"/")</f>
        <v>music</v>
      </c>
      <c r="U838" t="str">
        <v>indie rock</v>
      </c>
    </row>
    <row r="839" spans="1:21" ht="17" x14ac:dyDescent="0.2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3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6">
        <f t="shared" si="55"/>
        <v>40683.208333333336</v>
      </c>
      <c r="P839" s="37">
        <v>54</v>
      </c>
      <c r="Q839" t="b">
        <v>0</v>
      </c>
      <c r="R839" t="b">
        <v>0</v>
      </c>
      <c r="S839" t="s">
        <v>159</v>
      </c>
      <c r="T839" t="str" cm="1">
        <f t="array" ref="T839:U839">_xlfn.TEXTSPLIT(S839,"/")</f>
        <v>music</v>
      </c>
      <c r="U839" t="str">
        <v>jazz</v>
      </c>
    </row>
    <row r="840" spans="1:21" ht="17" x14ac:dyDescent="0.2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3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6">
        <f t="shared" si="55"/>
        <v>43379.208333333328</v>
      </c>
      <c r="P840" s="37">
        <v>9</v>
      </c>
      <c r="Q840" t="b">
        <v>0</v>
      </c>
      <c r="R840" t="b">
        <v>0</v>
      </c>
      <c r="S840" t="s">
        <v>33</v>
      </c>
      <c r="T840" t="str" cm="1">
        <f t="array" ref="T840:U840">_xlfn.TEXTSPLIT(S840,"/")</f>
        <v>theater</v>
      </c>
      <c r="U840" t="str">
        <v>plays</v>
      </c>
    </row>
    <row r="841" spans="1:21" ht="17" x14ac:dyDescent="0.2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3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6">
        <f t="shared" si="55"/>
        <v>41760.208333333336</v>
      </c>
      <c r="P841" s="37">
        <v>45</v>
      </c>
      <c r="Q841" t="b">
        <v>0</v>
      </c>
      <c r="R841" t="b">
        <v>1</v>
      </c>
      <c r="S841" t="s">
        <v>42</v>
      </c>
      <c r="T841" t="str" cm="1">
        <f t="array" ref="T841:U841">_xlfn.TEXTSPLIT(S841,"/")</f>
        <v>film &amp; video</v>
      </c>
      <c r="U841" t="str">
        <v>documentary</v>
      </c>
    </row>
    <row r="842" spans="1:21" ht="17" x14ac:dyDescent="0.2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3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6">
        <f t="shared" si="55"/>
        <v>41838.208333333336</v>
      </c>
      <c r="P842" s="37">
        <v>2</v>
      </c>
      <c r="Q842" t="b">
        <v>0</v>
      </c>
      <c r="R842" t="b">
        <v>1</v>
      </c>
      <c r="S842" t="s">
        <v>33</v>
      </c>
      <c r="T842" t="str" cm="1">
        <f t="array" ref="T842:U842">_xlfn.TEXTSPLIT(S842,"/")</f>
        <v>theater</v>
      </c>
      <c r="U842" t="str">
        <v>plays</v>
      </c>
    </row>
    <row r="843" spans="1:21" ht="17" x14ac:dyDescent="0.2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3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6">
        <f t="shared" si="55"/>
        <v>42435.25</v>
      </c>
      <c r="P843" s="37">
        <v>16</v>
      </c>
      <c r="Q843" t="b">
        <v>0</v>
      </c>
      <c r="R843" t="b">
        <v>0</v>
      </c>
      <c r="S843" t="s">
        <v>28</v>
      </c>
      <c r="T843" t="str" cm="1">
        <f t="array" ref="T843:U843">_xlfn.TEXTSPLIT(S843,"/")</f>
        <v>technology</v>
      </c>
      <c r="U843" t="str">
        <v>web</v>
      </c>
    </row>
    <row r="844" spans="1:21" ht="34" x14ac:dyDescent="0.2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3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6">
        <f t="shared" si="55"/>
        <v>43269.208333333328</v>
      </c>
      <c r="P844" s="37">
        <v>3</v>
      </c>
      <c r="Q844" t="b">
        <v>0</v>
      </c>
      <c r="R844" t="b">
        <v>0</v>
      </c>
      <c r="S844" t="s">
        <v>65</v>
      </c>
      <c r="T844" t="str" cm="1">
        <f t="array" ref="T844:U844">_xlfn.TEXTSPLIT(S844,"/")</f>
        <v>technology</v>
      </c>
      <c r="U844" t="str">
        <v>wearables</v>
      </c>
    </row>
    <row r="845" spans="1:21" ht="34" x14ac:dyDescent="0.2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3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6">
        <f t="shared" si="55"/>
        <v>43344.208333333328</v>
      </c>
      <c r="P845" s="37">
        <v>6</v>
      </c>
      <c r="Q845" t="b">
        <v>0</v>
      </c>
      <c r="R845" t="b">
        <v>0</v>
      </c>
      <c r="S845" t="s">
        <v>122</v>
      </c>
      <c r="T845" t="str" cm="1">
        <f t="array" ref="T845:U845">_xlfn.TEXTSPLIT(S845,"/")</f>
        <v>photography</v>
      </c>
      <c r="U845" t="str">
        <v>photography books</v>
      </c>
    </row>
    <row r="846" spans="1:21" ht="17" x14ac:dyDescent="0.2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3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6">
        <f t="shared" si="55"/>
        <v>40933.25</v>
      </c>
      <c r="P846" s="37">
        <v>3</v>
      </c>
      <c r="Q846" t="b">
        <v>0</v>
      </c>
      <c r="R846" t="b">
        <v>0</v>
      </c>
      <c r="S846" t="s">
        <v>42</v>
      </c>
      <c r="T846" t="str" cm="1">
        <f t="array" ref="T846:U846">_xlfn.TEXTSPLIT(S846,"/")</f>
        <v>film &amp; video</v>
      </c>
      <c r="U846" t="str">
        <v>documentary</v>
      </c>
    </row>
    <row r="847" spans="1:21" ht="17" x14ac:dyDescent="0.2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3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6">
        <f t="shared" si="55"/>
        <v>43272.208333333328</v>
      </c>
      <c r="P847" s="37">
        <v>37</v>
      </c>
      <c r="Q847" t="b">
        <v>0</v>
      </c>
      <c r="R847" t="b">
        <v>0</v>
      </c>
      <c r="S847" t="s">
        <v>28</v>
      </c>
      <c r="T847" t="str" cm="1">
        <f t="array" ref="T847:U847">_xlfn.TEXTSPLIT(S847,"/")</f>
        <v>technology</v>
      </c>
      <c r="U847" t="str">
        <v>web</v>
      </c>
    </row>
    <row r="848" spans="1:21" ht="17" x14ac:dyDescent="0.2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3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6">
        <f t="shared" si="55"/>
        <v>43338.208333333328</v>
      </c>
      <c r="P848" s="37">
        <v>36</v>
      </c>
      <c r="Q848" t="b">
        <v>1</v>
      </c>
      <c r="R848" t="b">
        <v>1</v>
      </c>
      <c r="S848" t="s">
        <v>28</v>
      </c>
      <c r="T848" t="str" cm="1">
        <f t="array" ref="T848:U848">_xlfn.TEXTSPLIT(S848,"/")</f>
        <v>technology</v>
      </c>
      <c r="U848" t="str">
        <v>web</v>
      </c>
    </row>
    <row r="849" spans="1:21" ht="17" x14ac:dyDescent="0.2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3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6">
        <f t="shared" si="55"/>
        <v>43110.25</v>
      </c>
      <c r="P849" s="37">
        <v>3</v>
      </c>
      <c r="Q849" t="b">
        <v>0</v>
      </c>
      <c r="R849" t="b">
        <v>0</v>
      </c>
      <c r="S849" t="s">
        <v>17</v>
      </c>
      <c r="T849" t="str" cm="1">
        <f t="array" ref="T849:U849">_xlfn.TEXTSPLIT(S849,"/")</f>
        <v>food</v>
      </c>
      <c r="U849" t="str">
        <v>food trucks</v>
      </c>
    </row>
    <row r="850" spans="1:21" ht="17" x14ac:dyDescent="0.2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3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6">
        <f t="shared" si="55"/>
        <v>40350.208333333336</v>
      </c>
      <c r="P850" s="37">
        <v>9</v>
      </c>
      <c r="Q850" t="b">
        <v>0</v>
      </c>
      <c r="R850" t="b">
        <v>0</v>
      </c>
      <c r="S850" t="s">
        <v>53</v>
      </c>
      <c r="T850" t="str" cm="1">
        <f t="array" ref="T850:U850">_xlfn.TEXTSPLIT(S850,"/")</f>
        <v>film &amp; video</v>
      </c>
      <c r="U850" t="str">
        <v>drama</v>
      </c>
    </row>
    <row r="851" spans="1:21" ht="17" x14ac:dyDescent="0.2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3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6">
        <f t="shared" si="55"/>
        <v>40951.25</v>
      </c>
      <c r="P851" s="37">
        <v>3</v>
      </c>
      <c r="Q851" t="b">
        <v>0</v>
      </c>
      <c r="R851" t="b">
        <v>1</v>
      </c>
      <c r="S851" t="s">
        <v>60</v>
      </c>
      <c r="T851" t="str" cm="1">
        <f t="array" ref="T851:U851">_xlfn.TEXTSPLIT(S851,"/")</f>
        <v>music</v>
      </c>
      <c r="U851" t="str">
        <v>indie rock</v>
      </c>
    </row>
    <row r="852" spans="1:21" ht="34" x14ac:dyDescent="0.2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3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6">
        <f t="shared" si="55"/>
        <v>40881.25</v>
      </c>
      <c r="P852" s="37">
        <v>15</v>
      </c>
      <c r="Q852" t="b">
        <v>1</v>
      </c>
      <c r="R852" t="b">
        <v>0</v>
      </c>
      <c r="S852" t="s">
        <v>23</v>
      </c>
      <c r="T852" t="str" cm="1">
        <f t="array" ref="T852:U852">_xlfn.TEXTSPLIT(S852,"/")</f>
        <v>music</v>
      </c>
      <c r="U852" t="str">
        <v>rock</v>
      </c>
    </row>
    <row r="853" spans="1:21" ht="34" x14ac:dyDescent="0.2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3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6">
        <f t="shared" si="55"/>
        <v>41064.208333333336</v>
      </c>
      <c r="P853" s="37">
        <v>33</v>
      </c>
      <c r="Q853" t="b">
        <v>0</v>
      </c>
      <c r="R853" t="b">
        <v>0</v>
      </c>
      <c r="S853" t="s">
        <v>50</v>
      </c>
      <c r="T853" t="str" cm="1">
        <f t="array" ref="T853:U853">_xlfn.TEXTSPLIT(S853,"/")</f>
        <v>music</v>
      </c>
      <c r="U853" t="str">
        <v>electric music</v>
      </c>
    </row>
    <row r="854" spans="1:21" ht="34" x14ac:dyDescent="0.2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3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6">
        <f t="shared" si="55"/>
        <v>40750.208333333336</v>
      </c>
      <c r="P854" s="37">
        <v>10</v>
      </c>
      <c r="Q854" t="b">
        <v>0</v>
      </c>
      <c r="R854" t="b">
        <v>1</v>
      </c>
      <c r="S854" t="s">
        <v>89</v>
      </c>
      <c r="T854" t="str" cm="1">
        <f t="array" ref="T854:U854">_xlfn.TEXTSPLIT(S854,"/")</f>
        <v>games</v>
      </c>
      <c r="U854" t="str">
        <v>video games</v>
      </c>
    </row>
    <row r="855" spans="1:21" ht="17" x14ac:dyDescent="0.2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3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6">
        <f t="shared" si="55"/>
        <v>40719.208333333336</v>
      </c>
      <c r="P855" s="37">
        <v>5</v>
      </c>
      <c r="Q855" t="b">
        <v>0</v>
      </c>
      <c r="R855" t="b">
        <v>1</v>
      </c>
      <c r="S855" t="s">
        <v>60</v>
      </c>
      <c r="T855" t="str" cm="1">
        <f t="array" ref="T855:U855">_xlfn.TEXTSPLIT(S855,"/")</f>
        <v>music</v>
      </c>
      <c r="U855" t="str">
        <v>indie rock</v>
      </c>
    </row>
    <row r="856" spans="1:21" ht="34" x14ac:dyDescent="0.2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3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6">
        <f t="shared" si="55"/>
        <v>43814.25</v>
      </c>
      <c r="P856" s="37">
        <v>27</v>
      </c>
      <c r="Q856" t="b">
        <v>0</v>
      </c>
      <c r="R856" t="b">
        <v>0</v>
      </c>
      <c r="S856" t="s">
        <v>119</v>
      </c>
      <c r="T856" t="str" cm="1">
        <f t="array" ref="T856:U856">_xlfn.TEXTSPLIT(S856,"/")</f>
        <v>publishing</v>
      </c>
      <c r="U856" t="str">
        <v>fiction</v>
      </c>
    </row>
    <row r="857" spans="1:21" ht="17" x14ac:dyDescent="0.2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3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6">
        <f t="shared" si="55"/>
        <v>40743.208333333336</v>
      </c>
      <c r="P857" s="37">
        <v>31</v>
      </c>
      <c r="Q857" t="b">
        <v>0</v>
      </c>
      <c r="R857" t="b">
        <v>0</v>
      </c>
      <c r="S857" t="s">
        <v>33</v>
      </c>
      <c r="T857" t="str" cm="1">
        <f t="array" ref="T857:U857">_xlfn.TEXTSPLIT(S857,"/")</f>
        <v>theater</v>
      </c>
      <c r="U857" t="str">
        <v>plays</v>
      </c>
    </row>
    <row r="858" spans="1:21" ht="17" x14ac:dyDescent="0.2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3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6">
        <f t="shared" si="55"/>
        <v>41040.208333333336</v>
      </c>
      <c r="P858" s="37">
        <v>17</v>
      </c>
      <c r="Q858" t="b">
        <v>0</v>
      </c>
      <c r="R858" t="b">
        <v>0</v>
      </c>
      <c r="S858" t="s">
        <v>17</v>
      </c>
      <c r="T858" t="str" cm="1">
        <f t="array" ref="T858:U858">_xlfn.TEXTSPLIT(S858,"/")</f>
        <v>food</v>
      </c>
      <c r="U858" t="str">
        <v>food trucks</v>
      </c>
    </row>
    <row r="859" spans="1:21" ht="34" x14ac:dyDescent="0.2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3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6">
        <f t="shared" si="55"/>
        <v>40967.25</v>
      </c>
      <c r="P859" s="37">
        <v>23</v>
      </c>
      <c r="Q859" t="b">
        <v>1</v>
      </c>
      <c r="R859" t="b">
        <v>0</v>
      </c>
      <c r="S859" t="s">
        <v>100</v>
      </c>
      <c r="T859" t="str" cm="1">
        <f t="array" ref="T859:U859">_xlfn.TEXTSPLIT(S859,"/")</f>
        <v>film &amp; video</v>
      </c>
      <c r="U859" t="str">
        <v>shorts</v>
      </c>
    </row>
    <row r="860" spans="1:21" ht="34" x14ac:dyDescent="0.2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3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6">
        <f t="shared" si="55"/>
        <v>43218.208333333328</v>
      </c>
      <c r="P860" s="37">
        <v>7</v>
      </c>
      <c r="Q860" t="b">
        <v>1</v>
      </c>
      <c r="R860" t="b">
        <v>0</v>
      </c>
      <c r="S860" t="s">
        <v>17</v>
      </c>
      <c r="T860" t="str" cm="1">
        <f t="array" ref="T860:U860">_xlfn.TEXTSPLIT(S860,"/")</f>
        <v>food</v>
      </c>
      <c r="U860" t="str">
        <v>food trucks</v>
      </c>
    </row>
    <row r="861" spans="1:21" ht="34" x14ac:dyDescent="0.2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3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6">
        <f t="shared" si="55"/>
        <v>41352.208333333336</v>
      </c>
      <c r="P861" s="37">
        <v>18</v>
      </c>
      <c r="Q861" t="b">
        <v>0</v>
      </c>
      <c r="R861" t="b">
        <v>1</v>
      </c>
      <c r="S861" t="s">
        <v>33</v>
      </c>
      <c r="T861" t="str" cm="1">
        <f t="array" ref="T861:U861">_xlfn.TEXTSPLIT(S861,"/")</f>
        <v>theater</v>
      </c>
      <c r="U861" t="str">
        <v>plays</v>
      </c>
    </row>
    <row r="862" spans="1:21" ht="34" x14ac:dyDescent="0.2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3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6">
        <f t="shared" si="55"/>
        <v>43525.25</v>
      </c>
      <c r="P862" s="37">
        <v>10</v>
      </c>
      <c r="Q862" t="b">
        <v>0</v>
      </c>
      <c r="R862" t="b">
        <v>1</v>
      </c>
      <c r="S862" t="s">
        <v>65</v>
      </c>
      <c r="T862" t="str" cm="1">
        <f t="array" ref="T862:U862">_xlfn.TEXTSPLIT(S862,"/")</f>
        <v>technology</v>
      </c>
      <c r="U862" t="str">
        <v>wearables</v>
      </c>
    </row>
    <row r="863" spans="1:21" ht="17" x14ac:dyDescent="0.2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3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6">
        <f t="shared" si="55"/>
        <v>40266.208333333336</v>
      </c>
      <c r="P863" s="37">
        <v>8</v>
      </c>
      <c r="Q863" t="b">
        <v>0</v>
      </c>
      <c r="R863" t="b">
        <v>0</v>
      </c>
      <c r="S863" t="s">
        <v>33</v>
      </c>
      <c r="T863" t="str" cm="1">
        <f t="array" ref="T863:U863">_xlfn.TEXTSPLIT(S863,"/")</f>
        <v>theater</v>
      </c>
      <c r="U863" t="str">
        <v>plays</v>
      </c>
    </row>
    <row r="864" spans="1:21" ht="17" x14ac:dyDescent="0.2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3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6">
        <f t="shared" si="55"/>
        <v>40760.208333333336</v>
      </c>
      <c r="P864" s="37">
        <v>4</v>
      </c>
      <c r="Q864" t="b">
        <v>0</v>
      </c>
      <c r="R864" t="b">
        <v>0</v>
      </c>
      <c r="S864" t="s">
        <v>33</v>
      </c>
      <c r="T864" t="str" cm="1">
        <f t="array" ref="T864:U864">_xlfn.TEXTSPLIT(S864,"/")</f>
        <v>theater</v>
      </c>
      <c r="U864" t="str">
        <v>plays</v>
      </c>
    </row>
    <row r="865" spans="1:21" ht="17" x14ac:dyDescent="0.2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3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6">
        <f t="shared" si="55"/>
        <v>42195.208333333328</v>
      </c>
      <c r="P865" s="37">
        <v>23</v>
      </c>
      <c r="Q865" t="b">
        <v>0</v>
      </c>
      <c r="R865" t="b">
        <v>1</v>
      </c>
      <c r="S865" t="s">
        <v>269</v>
      </c>
      <c r="T865" t="str" cm="1">
        <f t="array" ref="T865:U865">_xlfn.TEXTSPLIT(S865,"/")</f>
        <v>film &amp; video</v>
      </c>
      <c r="U865" t="str">
        <v>television</v>
      </c>
    </row>
    <row r="866" spans="1:21" ht="17" x14ac:dyDescent="0.2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3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6">
        <f t="shared" si="55"/>
        <v>42606.208333333328</v>
      </c>
      <c r="P866" s="37">
        <v>5</v>
      </c>
      <c r="Q866" t="b">
        <v>0</v>
      </c>
      <c r="R866" t="b">
        <v>0</v>
      </c>
      <c r="S866" t="s">
        <v>100</v>
      </c>
      <c r="T866" t="str" cm="1">
        <f t="array" ref="T866:U866">_xlfn.TEXTSPLIT(S866,"/")</f>
        <v>film &amp; video</v>
      </c>
      <c r="U866" t="str">
        <v>shorts</v>
      </c>
    </row>
    <row r="867" spans="1:21" ht="17" x14ac:dyDescent="0.2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3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6">
        <f t="shared" si="55"/>
        <v>41906.208333333336</v>
      </c>
      <c r="P867" s="37">
        <v>9</v>
      </c>
      <c r="Q867" t="b">
        <v>0</v>
      </c>
      <c r="R867" t="b">
        <v>0</v>
      </c>
      <c r="S867" t="s">
        <v>33</v>
      </c>
      <c r="T867" t="str" cm="1">
        <f t="array" ref="T867:U867">_xlfn.TEXTSPLIT(S867,"/")</f>
        <v>theater</v>
      </c>
      <c r="U867" t="str">
        <v>plays</v>
      </c>
    </row>
    <row r="868" spans="1:21" ht="17" x14ac:dyDescent="0.2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3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6">
        <f t="shared" si="55"/>
        <v>40672.208333333336</v>
      </c>
      <c r="P868" s="37">
        <v>1</v>
      </c>
      <c r="Q868" t="b">
        <v>0</v>
      </c>
      <c r="R868" t="b">
        <v>0</v>
      </c>
      <c r="S868" t="s">
        <v>122</v>
      </c>
      <c r="T868" t="str" cm="1">
        <f t="array" ref="T868:U868">_xlfn.TEXTSPLIT(S868,"/")</f>
        <v>photography</v>
      </c>
      <c r="U868" t="str">
        <v>photography books</v>
      </c>
    </row>
    <row r="869" spans="1:21" ht="34" x14ac:dyDescent="0.2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3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6">
        <f t="shared" si="55"/>
        <v>43388.208333333328</v>
      </c>
      <c r="P869" s="37">
        <v>6</v>
      </c>
      <c r="Q869" t="b">
        <v>0</v>
      </c>
      <c r="R869" t="b">
        <v>0</v>
      </c>
      <c r="S869" t="s">
        <v>17</v>
      </c>
      <c r="T869" t="str" cm="1">
        <f t="array" ref="T869:U869">_xlfn.TEXTSPLIT(S869,"/")</f>
        <v>food</v>
      </c>
      <c r="U869" t="str">
        <v>food trucks</v>
      </c>
    </row>
    <row r="870" spans="1:21" ht="17" x14ac:dyDescent="0.2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3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6">
        <f t="shared" si="55"/>
        <v>41570.208333333336</v>
      </c>
      <c r="P870" s="37">
        <v>11</v>
      </c>
      <c r="Q870" t="b">
        <v>0</v>
      </c>
      <c r="R870" t="b">
        <v>0</v>
      </c>
      <c r="S870" t="s">
        <v>33</v>
      </c>
      <c r="T870" t="str" cm="1">
        <f t="array" ref="T870:U870">_xlfn.TEXTSPLIT(S870,"/")</f>
        <v>theater</v>
      </c>
      <c r="U870" t="str">
        <v>plays</v>
      </c>
    </row>
    <row r="871" spans="1:21" ht="17" x14ac:dyDescent="0.2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3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6">
        <f t="shared" si="55"/>
        <v>40364.208333333336</v>
      </c>
      <c r="P871" s="37">
        <v>14</v>
      </c>
      <c r="Q871" t="b">
        <v>0</v>
      </c>
      <c r="R871" t="b">
        <v>0</v>
      </c>
      <c r="S871" t="s">
        <v>53</v>
      </c>
      <c r="T871" t="str" cm="1">
        <f t="array" ref="T871:U871">_xlfn.TEXTSPLIT(S871,"/")</f>
        <v>film &amp; video</v>
      </c>
      <c r="U871" t="str">
        <v>drama</v>
      </c>
    </row>
    <row r="872" spans="1:21" ht="17" x14ac:dyDescent="0.2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3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6">
        <f t="shared" si="55"/>
        <v>42265.208333333328</v>
      </c>
      <c r="P872" s="37">
        <v>25</v>
      </c>
      <c r="Q872" t="b">
        <v>0</v>
      </c>
      <c r="R872" t="b">
        <v>0</v>
      </c>
      <c r="S872" t="s">
        <v>33</v>
      </c>
      <c r="T872" t="str" cm="1">
        <f t="array" ref="T872:U872">_xlfn.TEXTSPLIT(S872,"/")</f>
        <v>theater</v>
      </c>
      <c r="U872" t="str">
        <v>plays</v>
      </c>
    </row>
    <row r="873" spans="1:21" ht="34" x14ac:dyDescent="0.2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3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6">
        <f t="shared" si="55"/>
        <v>43058.25</v>
      </c>
      <c r="P873" s="37">
        <v>18</v>
      </c>
      <c r="Q873" t="b">
        <v>0</v>
      </c>
      <c r="R873" t="b">
        <v>1</v>
      </c>
      <c r="S873" t="s">
        <v>33</v>
      </c>
      <c r="T873" t="str" cm="1">
        <f t="array" ref="T873:U873">_xlfn.TEXTSPLIT(S873,"/")</f>
        <v>theater</v>
      </c>
      <c r="U873" t="str">
        <v>plays</v>
      </c>
    </row>
    <row r="874" spans="1:21" ht="17" x14ac:dyDescent="0.2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3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6">
        <f t="shared" si="55"/>
        <v>43351.208333333328</v>
      </c>
      <c r="P874" s="37">
        <v>5</v>
      </c>
      <c r="Q874" t="b">
        <v>0</v>
      </c>
      <c r="R874" t="b">
        <v>0</v>
      </c>
      <c r="S874" t="s">
        <v>474</v>
      </c>
      <c r="T874" t="str" cm="1">
        <f t="array" ref="T874:U874">_xlfn.TEXTSPLIT(S874,"/")</f>
        <v>film &amp; video</v>
      </c>
      <c r="U874" t="str">
        <v>science fiction</v>
      </c>
    </row>
    <row r="875" spans="1:21" ht="17" x14ac:dyDescent="0.2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3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6">
        <f t="shared" si="55"/>
        <v>41652.25</v>
      </c>
      <c r="P875" s="37">
        <v>5</v>
      </c>
      <c r="Q875" t="b">
        <v>0</v>
      </c>
      <c r="R875" t="b">
        <v>0</v>
      </c>
      <c r="S875" t="s">
        <v>122</v>
      </c>
      <c r="T875" t="str" cm="1">
        <f t="array" ref="T875:U875">_xlfn.TEXTSPLIT(S875,"/")</f>
        <v>photography</v>
      </c>
      <c r="U875" t="str">
        <v>photography books</v>
      </c>
    </row>
    <row r="876" spans="1:21" ht="17" x14ac:dyDescent="0.2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3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6">
        <f t="shared" si="55"/>
        <v>40329.208333333336</v>
      </c>
      <c r="P876" s="37">
        <v>38</v>
      </c>
      <c r="Q876" t="b">
        <v>0</v>
      </c>
      <c r="R876" t="b">
        <v>1</v>
      </c>
      <c r="S876" t="s">
        <v>122</v>
      </c>
      <c r="T876" t="str" cm="1">
        <f t="array" ref="T876:U876">_xlfn.TEXTSPLIT(S876,"/")</f>
        <v>photography</v>
      </c>
      <c r="U876" t="str">
        <v>photography books</v>
      </c>
    </row>
    <row r="877" spans="1:21" ht="17" x14ac:dyDescent="0.2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3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6">
        <f t="shared" si="55"/>
        <v>40557.25</v>
      </c>
      <c r="P877" s="37">
        <v>1</v>
      </c>
      <c r="Q877" t="b">
        <v>0</v>
      </c>
      <c r="R877" t="b">
        <v>0</v>
      </c>
      <c r="S877" t="s">
        <v>23</v>
      </c>
      <c r="T877" t="str" cm="1">
        <f t="array" ref="T877:U877">_xlfn.TEXTSPLIT(S877,"/")</f>
        <v>music</v>
      </c>
      <c r="U877" t="str">
        <v>rock</v>
      </c>
    </row>
    <row r="878" spans="1:21" ht="34" x14ac:dyDescent="0.2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3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6">
        <f t="shared" si="55"/>
        <v>43648.208333333328</v>
      </c>
      <c r="P878" s="37">
        <v>24</v>
      </c>
      <c r="Q878" t="b">
        <v>0</v>
      </c>
      <c r="R878" t="b">
        <v>0</v>
      </c>
      <c r="S878" t="s">
        <v>122</v>
      </c>
      <c r="T878" t="str" cm="1">
        <f t="array" ref="T878:U878">_xlfn.TEXTSPLIT(S878,"/")</f>
        <v>photography</v>
      </c>
      <c r="U878" t="str">
        <v>photography books</v>
      </c>
    </row>
    <row r="879" spans="1:21" ht="17" x14ac:dyDescent="0.2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3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6">
        <f t="shared" si="55"/>
        <v>42578.208333333328</v>
      </c>
      <c r="P879" s="37">
        <v>1</v>
      </c>
      <c r="Q879" t="b">
        <v>0</v>
      </c>
      <c r="R879" t="b">
        <v>0</v>
      </c>
      <c r="S879" t="s">
        <v>17</v>
      </c>
      <c r="T879" t="str" cm="1">
        <f t="array" ref="T879:U879">_xlfn.TEXTSPLIT(S879,"/")</f>
        <v>food</v>
      </c>
      <c r="U879" t="str">
        <v>food trucks</v>
      </c>
    </row>
    <row r="880" spans="1:21" ht="17" x14ac:dyDescent="0.2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3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6">
        <f t="shared" si="55"/>
        <v>43869.25</v>
      </c>
      <c r="P880" s="37">
        <v>24</v>
      </c>
      <c r="Q880" t="b">
        <v>0</v>
      </c>
      <c r="R880" t="b">
        <v>0</v>
      </c>
      <c r="S880" t="s">
        <v>148</v>
      </c>
      <c r="T880" t="str" cm="1">
        <f t="array" ref="T880:U880">_xlfn.TEXTSPLIT(S880,"/")</f>
        <v>music</v>
      </c>
      <c r="U880" t="str">
        <v>metal</v>
      </c>
    </row>
    <row r="881" spans="1:21" ht="17" x14ac:dyDescent="0.2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3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6">
        <f t="shared" si="55"/>
        <v>42797.25</v>
      </c>
      <c r="P881" s="37">
        <v>9</v>
      </c>
      <c r="Q881" t="b">
        <v>0</v>
      </c>
      <c r="R881" t="b">
        <v>0</v>
      </c>
      <c r="S881" t="s">
        <v>68</v>
      </c>
      <c r="T881" t="str" cm="1">
        <f t="array" ref="T881:U881">_xlfn.TEXTSPLIT(S881,"/")</f>
        <v>publishing</v>
      </c>
      <c r="U881" t="str">
        <v>nonfiction</v>
      </c>
    </row>
    <row r="882" spans="1:21" ht="17" x14ac:dyDescent="0.2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3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6">
        <f t="shared" si="55"/>
        <v>43669.208333333328</v>
      </c>
      <c r="P882" s="37">
        <v>2</v>
      </c>
      <c r="Q882" t="b">
        <v>0</v>
      </c>
      <c r="R882" t="b">
        <v>0</v>
      </c>
      <c r="S882" t="s">
        <v>50</v>
      </c>
      <c r="T882" t="str" cm="1">
        <f t="array" ref="T882:U882">_xlfn.TEXTSPLIT(S882,"/")</f>
        <v>music</v>
      </c>
      <c r="U882" t="str">
        <v>electric music</v>
      </c>
    </row>
    <row r="883" spans="1:21" ht="17" x14ac:dyDescent="0.2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3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6">
        <f t="shared" si="55"/>
        <v>42223.208333333328</v>
      </c>
      <c r="P883" s="37">
        <v>29</v>
      </c>
      <c r="Q883" t="b">
        <v>0</v>
      </c>
      <c r="R883" t="b">
        <v>1</v>
      </c>
      <c r="S883" t="s">
        <v>33</v>
      </c>
      <c r="T883" t="str" cm="1">
        <f t="array" ref="T883:U883">_xlfn.TEXTSPLIT(S883,"/")</f>
        <v>theater</v>
      </c>
      <c r="U883" t="str">
        <v>plays</v>
      </c>
    </row>
    <row r="884" spans="1:21" ht="17" x14ac:dyDescent="0.2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3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6">
        <f t="shared" si="55"/>
        <v>42029.25</v>
      </c>
      <c r="P884" s="37">
        <v>4</v>
      </c>
      <c r="Q884" t="b">
        <v>0</v>
      </c>
      <c r="R884" t="b">
        <v>0</v>
      </c>
      <c r="S884" t="s">
        <v>33</v>
      </c>
      <c r="T884" t="str" cm="1">
        <f t="array" ref="T884:U884">_xlfn.TEXTSPLIT(S884,"/")</f>
        <v>theater</v>
      </c>
      <c r="U884" t="str">
        <v>plays</v>
      </c>
    </row>
    <row r="885" spans="1:21" ht="34" x14ac:dyDescent="0.2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3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6">
        <f t="shared" si="55"/>
        <v>40359.208333333336</v>
      </c>
      <c r="P885" s="37">
        <v>36</v>
      </c>
      <c r="Q885" t="b">
        <v>0</v>
      </c>
      <c r="R885" t="b">
        <v>0</v>
      </c>
      <c r="S885" t="s">
        <v>100</v>
      </c>
      <c r="T885" t="str" cm="1">
        <f t="array" ref="T885:U885">_xlfn.TEXTSPLIT(S885,"/")</f>
        <v>film &amp; video</v>
      </c>
      <c r="U885" t="str">
        <v>shorts</v>
      </c>
    </row>
    <row r="886" spans="1:21" ht="17" x14ac:dyDescent="0.2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3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6">
        <f t="shared" si="55"/>
        <v>41765.208333333336</v>
      </c>
      <c r="P886" s="37">
        <v>2</v>
      </c>
      <c r="Q886" t="b">
        <v>0</v>
      </c>
      <c r="R886" t="b">
        <v>1</v>
      </c>
      <c r="S886" t="s">
        <v>33</v>
      </c>
      <c r="T886" t="str" cm="1">
        <f t="array" ref="T886:U886">_xlfn.TEXTSPLIT(S886,"/")</f>
        <v>theater</v>
      </c>
      <c r="U886" t="str">
        <v>plays</v>
      </c>
    </row>
    <row r="887" spans="1:21" ht="17" x14ac:dyDescent="0.2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3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6">
        <f t="shared" si="55"/>
        <v>40373.208333333336</v>
      </c>
      <c r="P887" s="37">
        <v>38</v>
      </c>
      <c r="Q887" t="b">
        <v>0</v>
      </c>
      <c r="R887" t="b">
        <v>0</v>
      </c>
      <c r="S887" t="s">
        <v>33</v>
      </c>
      <c r="T887" t="str" cm="1">
        <f t="array" ref="T887:U887">_xlfn.TEXTSPLIT(S887,"/")</f>
        <v>theater</v>
      </c>
      <c r="U887" t="str">
        <v>plays</v>
      </c>
    </row>
    <row r="888" spans="1:21" ht="17" x14ac:dyDescent="0.2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3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6">
        <f t="shared" si="55"/>
        <v>40434.208333333336</v>
      </c>
      <c r="P888" s="37">
        <v>18</v>
      </c>
      <c r="Q888" t="b">
        <v>0</v>
      </c>
      <c r="R888" t="b">
        <v>0</v>
      </c>
      <c r="S888" t="s">
        <v>60</v>
      </c>
      <c r="T888" t="str" cm="1">
        <f t="array" ref="T888:U888">_xlfn.TEXTSPLIT(S888,"/")</f>
        <v>music</v>
      </c>
      <c r="U888" t="str">
        <v>indie rock</v>
      </c>
    </row>
    <row r="889" spans="1:21" ht="34" x14ac:dyDescent="0.2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3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6">
        <f t="shared" si="55"/>
        <v>42249.208333333328</v>
      </c>
      <c r="P889" s="37">
        <v>47</v>
      </c>
      <c r="Q889" t="b">
        <v>0</v>
      </c>
      <c r="R889" t="b">
        <v>1</v>
      </c>
      <c r="S889" t="s">
        <v>33</v>
      </c>
      <c r="T889" t="str" cm="1">
        <f t="array" ref="T889:U889">_xlfn.TEXTSPLIT(S889,"/")</f>
        <v>theater</v>
      </c>
      <c r="U889" t="str">
        <v>plays</v>
      </c>
    </row>
    <row r="890" spans="1:21" ht="34" x14ac:dyDescent="0.2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3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6">
        <f t="shared" si="55"/>
        <v>42855.208333333328</v>
      </c>
      <c r="P890" s="37">
        <v>19</v>
      </c>
      <c r="Q890" t="b">
        <v>0</v>
      </c>
      <c r="R890" t="b">
        <v>0</v>
      </c>
      <c r="S890" t="s">
        <v>33</v>
      </c>
      <c r="T890" t="str" cm="1">
        <f t="array" ref="T890:U890">_xlfn.TEXTSPLIT(S890,"/")</f>
        <v>theater</v>
      </c>
      <c r="U890" t="str">
        <v>plays</v>
      </c>
    </row>
    <row r="891" spans="1:21" ht="17" x14ac:dyDescent="0.2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3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6">
        <f t="shared" si="55"/>
        <v>41717.208333333336</v>
      </c>
      <c r="P891" s="37">
        <v>7</v>
      </c>
      <c r="Q891" t="b">
        <v>0</v>
      </c>
      <c r="R891" t="b">
        <v>1</v>
      </c>
      <c r="S891" t="s">
        <v>50</v>
      </c>
      <c r="T891" t="str" cm="1">
        <f t="array" ref="T891:U891">_xlfn.TEXTSPLIT(S891,"/")</f>
        <v>music</v>
      </c>
      <c r="U891" t="str">
        <v>electric music</v>
      </c>
    </row>
    <row r="892" spans="1:21" ht="17" x14ac:dyDescent="0.2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3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6">
        <f t="shared" si="55"/>
        <v>43641.208333333328</v>
      </c>
      <c r="P892" s="37">
        <v>1</v>
      </c>
      <c r="Q892" t="b">
        <v>0</v>
      </c>
      <c r="R892" t="b">
        <v>0</v>
      </c>
      <c r="S892" t="s">
        <v>60</v>
      </c>
      <c r="T892" t="str" cm="1">
        <f t="array" ref="T892:U892">_xlfn.TEXTSPLIT(S892,"/")</f>
        <v>music</v>
      </c>
      <c r="U892" t="str">
        <v>indie rock</v>
      </c>
    </row>
    <row r="893" spans="1:21" ht="34" x14ac:dyDescent="0.2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3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6">
        <f t="shared" si="55"/>
        <v>40924.25</v>
      </c>
      <c r="P893" s="37">
        <v>44</v>
      </c>
      <c r="Q893" t="b">
        <v>0</v>
      </c>
      <c r="R893" t="b">
        <v>0</v>
      </c>
      <c r="S893" t="s">
        <v>42</v>
      </c>
      <c r="T893" t="str" cm="1">
        <f t="array" ref="T893:U893">_xlfn.TEXTSPLIT(S893,"/")</f>
        <v>film &amp; video</v>
      </c>
      <c r="U893" t="str">
        <v>documentary</v>
      </c>
    </row>
    <row r="894" spans="1:21" ht="17" x14ac:dyDescent="0.2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3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6">
        <f t="shared" si="55"/>
        <v>40360.208333333336</v>
      </c>
      <c r="P894" s="37">
        <v>41</v>
      </c>
      <c r="Q894" t="b">
        <v>0</v>
      </c>
      <c r="R894" t="b">
        <v>0</v>
      </c>
      <c r="S894" t="s">
        <v>206</v>
      </c>
      <c r="T894" t="str" cm="1">
        <f t="array" ref="T894:U894">_xlfn.TEXTSPLIT(S894,"/")</f>
        <v>publishing</v>
      </c>
      <c r="U894" t="str">
        <v>translations</v>
      </c>
    </row>
    <row r="895" spans="1:21" ht="17" x14ac:dyDescent="0.2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3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6">
        <f t="shared" si="55"/>
        <v>42174.208333333328</v>
      </c>
      <c r="P895" s="37">
        <v>4</v>
      </c>
      <c r="Q895" t="b">
        <v>0</v>
      </c>
      <c r="R895" t="b">
        <v>1</v>
      </c>
      <c r="S895" t="s">
        <v>42</v>
      </c>
      <c r="T895" t="str" cm="1">
        <f t="array" ref="T895:U895">_xlfn.TEXTSPLIT(S895,"/")</f>
        <v>film &amp; video</v>
      </c>
      <c r="U895" t="str">
        <v>documentary</v>
      </c>
    </row>
    <row r="896" spans="1:21" ht="17" x14ac:dyDescent="0.2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3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6">
        <f t="shared" si="55"/>
        <v>41496.208333333336</v>
      </c>
      <c r="P896" s="37">
        <v>30</v>
      </c>
      <c r="Q896" t="b">
        <v>0</v>
      </c>
      <c r="R896" t="b">
        <v>1</v>
      </c>
      <c r="S896" t="s">
        <v>269</v>
      </c>
      <c r="T896" t="str" cm="1">
        <f t="array" ref="T896:U896">_xlfn.TEXTSPLIT(S896,"/")</f>
        <v>film &amp; video</v>
      </c>
      <c r="U896" t="str">
        <v>television</v>
      </c>
    </row>
    <row r="897" spans="1:21" ht="34" x14ac:dyDescent="0.2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3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6">
        <f t="shared" si="55"/>
        <v>43143.25</v>
      </c>
      <c r="P897" s="37">
        <v>9</v>
      </c>
      <c r="Q897" t="b">
        <v>0</v>
      </c>
      <c r="R897" t="b">
        <v>0</v>
      </c>
      <c r="S897" t="s">
        <v>33</v>
      </c>
      <c r="T897" t="str" cm="1">
        <f t="array" ref="T897:U897">_xlfn.TEXTSPLIT(S897,"/")</f>
        <v>theater</v>
      </c>
      <c r="U897" t="str">
        <v>plays</v>
      </c>
    </row>
    <row r="898" spans="1:21" ht="34" x14ac:dyDescent="0.2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3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6">
        <f t="shared" si="55"/>
        <v>40741.208333333336</v>
      </c>
      <c r="P898" s="37">
        <v>3</v>
      </c>
      <c r="Q898" t="b">
        <v>0</v>
      </c>
      <c r="R898" t="b">
        <v>1</v>
      </c>
      <c r="S898" t="s">
        <v>17</v>
      </c>
      <c r="T898" t="str" cm="1">
        <f t="array" ref="T898:U898">_xlfn.TEXTSPLIT(S898,"/")</f>
        <v>food</v>
      </c>
      <c r="U898" t="str">
        <v>food trucks</v>
      </c>
    </row>
    <row r="899" spans="1:21" ht="17" x14ac:dyDescent="0.2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s="4">
        <f t="shared" ref="F899:F962" si="56">(E899/D899)*100</f>
        <v>27.693181818181817</v>
      </c>
      <c r="G899" t="s">
        <v>14</v>
      </c>
      <c r="H899">
        <v>27</v>
      </c>
      <c r="I899" s="3">
        <f t="shared" ref="I899:I962" si="57">IFERROR(E899/H899,"0")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6">
        <f t="shared" ref="O899:O962" si="59">(((M899/60)/60)/24)+DATE(1970,1,1)</f>
        <v>43585.208333333328</v>
      </c>
      <c r="P899" s="37">
        <v>2</v>
      </c>
      <c r="Q899" t="b">
        <v>0</v>
      </c>
      <c r="R899" t="b">
        <v>0</v>
      </c>
      <c r="S899" t="s">
        <v>33</v>
      </c>
      <c r="T899" t="str" cm="1">
        <f t="array" ref="T899:U899">_xlfn.TEXTSPLIT(S899,"/")</f>
        <v>theater</v>
      </c>
      <c r="U899" t="str">
        <v>plays</v>
      </c>
    </row>
    <row r="900" spans="1:21" ht="17" x14ac:dyDescent="0.2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3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6">
        <f t="shared" si="59"/>
        <v>43821.25</v>
      </c>
      <c r="P900" s="37">
        <v>6</v>
      </c>
      <c r="Q900" t="b">
        <v>0</v>
      </c>
      <c r="R900" t="b">
        <v>0</v>
      </c>
      <c r="S900" t="s">
        <v>42</v>
      </c>
      <c r="T900" t="str" cm="1">
        <f t="array" ref="T900:U900">_xlfn.TEXTSPLIT(S900,"/")</f>
        <v>film &amp; video</v>
      </c>
      <c r="U900" t="str">
        <v>documentary</v>
      </c>
    </row>
    <row r="901" spans="1:21" ht="17" x14ac:dyDescent="0.2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3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6">
        <f t="shared" si="59"/>
        <v>41572.208333333336</v>
      </c>
      <c r="P901" s="37">
        <v>18</v>
      </c>
      <c r="Q901" t="b">
        <v>0</v>
      </c>
      <c r="R901" t="b">
        <v>0</v>
      </c>
      <c r="S901" t="s">
        <v>159</v>
      </c>
      <c r="T901" t="str" cm="1">
        <f t="array" ref="T901:U901">_xlfn.TEXTSPLIT(S901,"/")</f>
        <v>music</v>
      </c>
      <c r="U901" t="str">
        <v>jazz</v>
      </c>
    </row>
    <row r="902" spans="1:21" ht="17" x14ac:dyDescent="0.2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3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6">
        <f t="shared" si="59"/>
        <v>41902.208333333336</v>
      </c>
      <c r="P902" s="37">
        <v>1</v>
      </c>
      <c r="Q902" t="b">
        <v>0</v>
      </c>
      <c r="R902" t="b">
        <v>1</v>
      </c>
      <c r="S902" t="s">
        <v>28</v>
      </c>
      <c r="T902" t="str" cm="1">
        <f t="array" ref="T902:U902">_xlfn.TEXTSPLIT(S902,"/")</f>
        <v>technology</v>
      </c>
      <c r="U902" t="str">
        <v>web</v>
      </c>
    </row>
    <row r="903" spans="1:21" ht="17" x14ac:dyDescent="0.2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3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6">
        <f t="shared" si="59"/>
        <v>43331.208333333328</v>
      </c>
      <c r="P903" s="37">
        <v>33</v>
      </c>
      <c r="Q903" t="b">
        <v>0</v>
      </c>
      <c r="R903" t="b">
        <v>1</v>
      </c>
      <c r="S903" t="s">
        <v>23</v>
      </c>
      <c r="T903" t="str" cm="1">
        <f t="array" ref="T903:U903">_xlfn.TEXTSPLIT(S903,"/")</f>
        <v>music</v>
      </c>
      <c r="U903" t="str">
        <v>rock</v>
      </c>
    </row>
    <row r="904" spans="1:21" ht="17" x14ac:dyDescent="0.2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3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6">
        <f t="shared" si="59"/>
        <v>42441.25</v>
      </c>
      <c r="P904" s="37">
        <v>42</v>
      </c>
      <c r="Q904" t="b">
        <v>0</v>
      </c>
      <c r="R904" t="b">
        <v>0</v>
      </c>
      <c r="S904" t="s">
        <v>28</v>
      </c>
      <c r="T904" t="str" cm="1">
        <f t="array" ref="T904:U904">_xlfn.TEXTSPLIT(S904,"/")</f>
        <v>technology</v>
      </c>
      <c r="U904" t="str">
        <v>web</v>
      </c>
    </row>
    <row r="905" spans="1:21" ht="34" x14ac:dyDescent="0.2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3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6">
        <f t="shared" si="59"/>
        <v>41049.208333333336</v>
      </c>
      <c r="P905" s="37">
        <v>15</v>
      </c>
      <c r="Q905" t="b">
        <v>0</v>
      </c>
      <c r="R905" t="b">
        <v>1</v>
      </c>
      <c r="S905" t="s">
        <v>68</v>
      </c>
      <c r="T905" t="str" cm="1">
        <f t="array" ref="T905:U905">_xlfn.TEXTSPLIT(S905,"/")</f>
        <v>publishing</v>
      </c>
      <c r="U905" t="str">
        <v>nonfiction</v>
      </c>
    </row>
    <row r="906" spans="1:21" ht="17" x14ac:dyDescent="0.2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3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6">
        <f t="shared" si="59"/>
        <v>41190.208333333336</v>
      </c>
      <c r="P906" s="37">
        <v>4</v>
      </c>
      <c r="Q906" t="b">
        <v>0</v>
      </c>
      <c r="R906" t="b">
        <v>0</v>
      </c>
      <c r="S906" t="s">
        <v>133</v>
      </c>
      <c r="T906" t="str" cm="1">
        <f t="array" ref="T906:U906">_xlfn.TEXTSPLIT(S906,"/")</f>
        <v>publishing</v>
      </c>
      <c r="U906" t="str">
        <v>radio &amp; podcasts</v>
      </c>
    </row>
    <row r="907" spans="1:21" ht="17" x14ac:dyDescent="0.2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3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6">
        <f t="shared" si="59"/>
        <v>41539.208333333336</v>
      </c>
      <c r="P907" s="37">
        <v>3</v>
      </c>
      <c r="Q907" t="b">
        <v>0</v>
      </c>
      <c r="R907" t="b">
        <v>0</v>
      </c>
      <c r="S907" t="s">
        <v>33</v>
      </c>
      <c r="T907" t="str" cm="1">
        <f t="array" ref="T907:U907">_xlfn.TEXTSPLIT(S907,"/")</f>
        <v>theater</v>
      </c>
      <c r="U907" t="str">
        <v>plays</v>
      </c>
    </row>
    <row r="908" spans="1:21" ht="34" x14ac:dyDescent="0.2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3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6">
        <f t="shared" si="59"/>
        <v>42904.208333333328</v>
      </c>
      <c r="P908" s="37">
        <v>36</v>
      </c>
      <c r="Q908" t="b">
        <v>1</v>
      </c>
      <c r="R908" t="b">
        <v>1</v>
      </c>
      <c r="S908" t="s">
        <v>42</v>
      </c>
      <c r="T908" t="str" cm="1">
        <f t="array" ref="T908:U908">_xlfn.TEXTSPLIT(S908,"/")</f>
        <v>film &amp; video</v>
      </c>
      <c r="U908" t="str">
        <v>documentary</v>
      </c>
    </row>
    <row r="909" spans="1:21" ht="17" x14ac:dyDescent="0.2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3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6">
        <f t="shared" si="59"/>
        <v>40667.208333333336</v>
      </c>
      <c r="P909" s="37">
        <v>7</v>
      </c>
      <c r="Q909" t="b">
        <v>0</v>
      </c>
      <c r="R909" t="b">
        <v>0</v>
      </c>
      <c r="S909" t="s">
        <v>33</v>
      </c>
      <c r="T909" t="str" cm="1">
        <f t="array" ref="T909:U909">_xlfn.TEXTSPLIT(S909,"/")</f>
        <v>theater</v>
      </c>
      <c r="U909" t="str">
        <v>plays</v>
      </c>
    </row>
    <row r="910" spans="1:21" ht="17" x14ac:dyDescent="0.2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3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6">
        <f t="shared" si="59"/>
        <v>41042.208333333336</v>
      </c>
      <c r="P910" s="37">
        <v>11</v>
      </c>
      <c r="Q910" t="b">
        <v>0</v>
      </c>
      <c r="R910" t="b">
        <v>0</v>
      </c>
      <c r="S910" t="s">
        <v>89</v>
      </c>
      <c r="T910" t="str" cm="1">
        <f t="array" ref="T910:U910">_xlfn.TEXTSPLIT(S910,"/")</f>
        <v>games</v>
      </c>
      <c r="U910" t="str">
        <v>video games</v>
      </c>
    </row>
    <row r="911" spans="1:21" ht="17" x14ac:dyDescent="0.2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3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6">
        <f t="shared" si="59"/>
        <v>43282.208333333328</v>
      </c>
      <c r="P911" s="37">
        <v>27</v>
      </c>
      <c r="Q911" t="b">
        <v>0</v>
      </c>
      <c r="R911" t="b">
        <v>1</v>
      </c>
      <c r="S911" t="s">
        <v>33</v>
      </c>
      <c r="T911" t="str" cm="1">
        <f t="array" ref="T911:U911">_xlfn.TEXTSPLIT(S911,"/")</f>
        <v>theater</v>
      </c>
      <c r="U911" t="str">
        <v>plays</v>
      </c>
    </row>
    <row r="912" spans="1:21" ht="17" x14ac:dyDescent="0.2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3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6">
        <f t="shared" si="59"/>
        <v>42027.25</v>
      </c>
      <c r="P912" s="37">
        <v>1</v>
      </c>
      <c r="Q912" t="b">
        <v>0</v>
      </c>
      <c r="R912" t="b">
        <v>0</v>
      </c>
      <c r="S912" t="s">
        <v>33</v>
      </c>
      <c r="T912" t="str" cm="1">
        <f t="array" ref="T912:U912">_xlfn.TEXTSPLIT(S912,"/")</f>
        <v>theater</v>
      </c>
      <c r="U912" t="str">
        <v>plays</v>
      </c>
    </row>
    <row r="913" spans="1:21" ht="17" x14ac:dyDescent="0.2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3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6">
        <f t="shared" si="59"/>
        <v>43719.208333333328</v>
      </c>
      <c r="P913" s="37">
        <v>2</v>
      </c>
      <c r="Q913" t="b">
        <v>1</v>
      </c>
      <c r="R913" t="b">
        <v>0</v>
      </c>
      <c r="S913" t="s">
        <v>28</v>
      </c>
      <c r="T913" t="str" cm="1">
        <f t="array" ref="T913:U913">_xlfn.TEXTSPLIT(S913,"/")</f>
        <v>technology</v>
      </c>
      <c r="U913" t="str">
        <v>web</v>
      </c>
    </row>
    <row r="914" spans="1:21" ht="17" x14ac:dyDescent="0.2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3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6">
        <f t="shared" si="59"/>
        <v>41170.208333333336</v>
      </c>
      <c r="P914" s="37">
        <v>13</v>
      </c>
      <c r="Q914" t="b">
        <v>1</v>
      </c>
      <c r="R914" t="b">
        <v>0</v>
      </c>
      <c r="S914" t="s">
        <v>53</v>
      </c>
      <c r="T914" t="str" cm="1">
        <f t="array" ref="T914:U914">_xlfn.TEXTSPLIT(S914,"/")</f>
        <v>film &amp; video</v>
      </c>
      <c r="U914" t="str">
        <v>drama</v>
      </c>
    </row>
    <row r="915" spans="1:21" ht="17" x14ac:dyDescent="0.2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3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6">
        <f t="shared" si="59"/>
        <v>43610.208333333328</v>
      </c>
      <c r="P915" s="37">
        <v>13</v>
      </c>
      <c r="Q915" t="b">
        <v>0</v>
      </c>
      <c r="R915" t="b">
        <v>0</v>
      </c>
      <c r="S915" t="s">
        <v>53</v>
      </c>
      <c r="T915" t="str" cm="1">
        <f t="array" ref="T915:U915">_xlfn.TEXTSPLIT(S915,"/")</f>
        <v>film &amp; video</v>
      </c>
      <c r="U915" t="str">
        <v>drama</v>
      </c>
    </row>
    <row r="916" spans="1:21" ht="17" x14ac:dyDescent="0.2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3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6">
        <f t="shared" si="59"/>
        <v>41502.208333333336</v>
      </c>
      <c r="P916" s="37">
        <v>12</v>
      </c>
      <c r="Q916" t="b">
        <v>0</v>
      </c>
      <c r="R916" t="b">
        <v>0</v>
      </c>
      <c r="S916" t="s">
        <v>33</v>
      </c>
      <c r="T916" t="str" cm="1">
        <f t="array" ref="T916:U916">_xlfn.TEXTSPLIT(S916,"/")</f>
        <v>theater</v>
      </c>
      <c r="U916" t="str">
        <v>plays</v>
      </c>
    </row>
    <row r="917" spans="1:21" ht="17" x14ac:dyDescent="0.2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3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6">
        <f t="shared" si="59"/>
        <v>42985.208333333328</v>
      </c>
      <c r="P917" s="37">
        <v>9</v>
      </c>
      <c r="Q917" t="b">
        <v>0</v>
      </c>
      <c r="R917" t="b">
        <v>0</v>
      </c>
      <c r="S917" t="s">
        <v>269</v>
      </c>
      <c r="T917" t="str" cm="1">
        <f t="array" ref="T917:U917">_xlfn.TEXTSPLIT(S917,"/")</f>
        <v>film &amp; video</v>
      </c>
      <c r="U917" t="str">
        <v>television</v>
      </c>
    </row>
    <row r="918" spans="1:21" ht="34" x14ac:dyDescent="0.2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3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6">
        <f t="shared" si="59"/>
        <v>42000.25</v>
      </c>
      <c r="P918" s="37">
        <v>9</v>
      </c>
      <c r="Q918" t="b">
        <v>0</v>
      </c>
      <c r="R918" t="b">
        <v>0</v>
      </c>
      <c r="S918" t="s">
        <v>122</v>
      </c>
      <c r="T918" t="str" cm="1">
        <f t="array" ref="T918:U918">_xlfn.TEXTSPLIT(S918,"/")</f>
        <v>photography</v>
      </c>
      <c r="U918" t="str">
        <v>photography books</v>
      </c>
    </row>
    <row r="919" spans="1:21" ht="17" x14ac:dyDescent="0.2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3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6">
        <f t="shared" si="59"/>
        <v>40746.208333333336</v>
      </c>
      <c r="P919" s="37">
        <v>24</v>
      </c>
      <c r="Q919" t="b">
        <v>0</v>
      </c>
      <c r="R919" t="b">
        <v>1</v>
      </c>
      <c r="S919" t="s">
        <v>100</v>
      </c>
      <c r="T919" t="str" cm="1">
        <f t="array" ref="T919:U919">_xlfn.TEXTSPLIT(S919,"/")</f>
        <v>film &amp; video</v>
      </c>
      <c r="U919" t="str">
        <v>shorts</v>
      </c>
    </row>
    <row r="920" spans="1:21" ht="17" x14ac:dyDescent="0.2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3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6">
        <f t="shared" si="59"/>
        <v>41128.208333333336</v>
      </c>
      <c r="P920" s="37">
        <v>11</v>
      </c>
      <c r="Q920" t="b">
        <v>0</v>
      </c>
      <c r="R920" t="b">
        <v>0</v>
      </c>
      <c r="S920" t="s">
        <v>133</v>
      </c>
      <c r="T920" t="str" cm="1">
        <f t="array" ref="T920:U920">_xlfn.TEXTSPLIT(S920,"/")</f>
        <v>publishing</v>
      </c>
      <c r="U920" t="str">
        <v>radio &amp; podcasts</v>
      </c>
    </row>
    <row r="921" spans="1:21" ht="17" x14ac:dyDescent="0.2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3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6">
        <f t="shared" si="59"/>
        <v>43054.25</v>
      </c>
      <c r="P921" s="37">
        <v>32</v>
      </c>
      <c r="Q921" t="b">
        <v>0</v>
      </c>
      <c r="R921" t="b">
        <v>1</v>
      </c>
      <c r="S921" t="s">
        <v>33</v>
      </c>
      <c r="T921" t="str" cm="1">
        <f t="array" ref="T921:U921">_xlfn.TEXTSPLIT(S921,"/")</f>
        <v>theater</v>
      </c>
      <c r="U921" t="str">
        <v>plays</v>
      </c>
    </row>
    <row r="922" spans="1:21" ht="17" x14ac:dyDescent="0.2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3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6">
        <f t="shared" si="59"/>
        <v>43523.25</v>
      </c>
      <c r="P922" s="37">
        <v>20</v>
      </c>
      <c r="Q922" t="b">
        <v>1</v>
      </c>
      <c r="R922" t="b">
        <v>0</v>
      </c>
      <c r="S922" t="s">
        <v>71</v>
      </c>
      <c r="T922" t="str" cm="1">
        <f t="array" ref="T922:U922">_xlfn.TEXTSPLIT(S922,"/")</f>
        <v>film &amp; video</v>
      </c>
      <c r="U922" t="str">
        <v>animation</v>
      </c>
    </row>
    <row r="923" spans="1:21" ht="17" x14ac:dyDescent="0.2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3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6">
        <f t="shared" si="59"/>
        <v>40965.25</v>
      </c>
      <c r="P923" s="37">
        <v>14</v>
      </c>
      <c r="Q923" t="b">
        <v>0</v>
      </c>
      <c r="R923" t="b">
        <v>0</v>
      </c>
      <c r="S923" t="s">
        <v>28</v>
      </c>
      <c r="T923" t="str" cm="1">
        <f t="array" ref="T923:U923">_xlfn.TEXTSPLIT(S923,"/")</f>
        <v>technology</v>
      </c>
      <c r="U923" t="str">
        <v>web</v>
      </c>
    </row>
    <row r="924" spans="1:21" ht="17" x14ac:dyDescent="0.2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3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6">
        <f t="shared" si="59"/>
        <v>43452.25</v>
      </c>
      <c r="P924" s="37">
        <v>9</v>
      </c>
      <c r="Q924" t="b">
        <v>0</v>
      </c>
      <c r="R924" t="b">
        <v>1</v>
      </c>
      <c r="S924" t="s">
        <v>319</v>
      </c>
      <c r="T924" t="str" cm="1">
        <f t="array" ref="T924:U924">_xlfn.TEXTSPLIT(S924,"/")</f>
        <v>music</v>
      </c>
      <c r="U924" t="str">
        <v>world music</v>
      </c>
    </row>
    <row r="925" spans="1:21" ht="17" x14ac:dyDescent="0.2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3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6">
        <f t="shared" si="59"/>
        <v>40374.208333333336</v>
      </c>
      <c r="P925" s="37">
        <v>1</v>
      </c>
      <c r="Q925" t="b">
        <v>0</v>
      </c>
      <c r="R925" t="b">
        <v>0</v>
      </c>
      <c r="S925" t="s">
        <v>33</v>
      </c>
      <c r="T925" t="str" cm="1">
        <f t="array" ref="T925:U925">_xlfn.TEXTSPLIT(S925,"/")</f>
        <v>theater</v>
      </c>
      <c r="U925" t="str">
        <v>plays</v>
      </c>
    </row>
    <row r="926" spans="1:21" ht="17" x14ac:dyDescent="0.2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3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6">
        <f t="shared" si="59"/>
        <v>43780.25</v>
      </c>
      <c r="P926" s="37">
        <v>11</v>
      </c>
      <c r="Q926" t="b">
        <v>0</v>
      </c>
      <c r="R926" t="b">
        <v>0</v>
      </c>
      <c r="S926" t="s">
        <v>33</v>
      </c>
      <c r="T926" t="str" cm="1">
        <f t="array" ref="T926:U926">_xlfn.TEXTSPLIT(S926,"/")</f>
        <v>theater</v>
      </c>
      <c r="U926" t="str">
        <v>plays</v>
      </c>
    </row>
    <row r="927" spans="1:21" ht="34" x14ac:dyDescent="0.2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3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6">
        <f t="shared" si="59"/>
        <v>43012.208333333328</v>
      </c>
      <c r="P927" s="37">
        <v>12</v>
      </c>
      <c r="Q927" t="b">
        <v>0</v>
      </c>
      <c r="R927" t="b">
        <v>0</v>
      </c>
      <c r="S927" t="s">
        <v>33</v>
      </c>
      <c r="T927" t="str" cm="1">
        <f t="array" ref="T927:U927">_xlfn.TEXTSPLIT(S927,"/")</f>
        <v>theater</v>
      </c>
      <c r="U927" t="str">
        <v>plays</v>
      </c>
    </row>
    <row r="928" spans="1:21" ht="17" x14ac:dyDescent="0.2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3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6">
        <f t="shared" si="59"/>
        <v>42506.208333333328</v>
      </c>
      <c r="P928" s="37">
        <v>4</v>
      </c>
      <c r="Q928" t="b">
        <v>0</v>
      </c>
      <c r="R928" t="b">
        <v>0</v>
      </c>
      <c r="S928" t="s">
        <v>17</v>
      </c>
      <c r="T928" t="str" cm="1">
        <f t="array" ref="T928:U928">_xlfn.TEXTSPLIT(S928,"/")</f>
        <v>food</v>
      </c>
      <c r="U928" t="str">
        <v>food trucks</v>
      </c>
    </row>
    <row r="929" spans="1:21" ht="17" x14ac:dyDescent="0.2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3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6">
        <f t="shared" si="59"/>
        <v>41131.208333333336</v>
      </c>
      <c r="P929" s="37">
        <v>29</v>
      </c>
      <c r="Q929" t="b">
        <v>0</v>
      </c>
      <c r="R929" t="b">
        <v>0</v>
      </c>
      <c r="S929" t="s">
        <v>33</v>
      </c>
      <c r="T929" t="str" cm="1">
        <f t="array" ref="T929:U929">_xlfn.TEXTSPLIT(S929,"/")</f>
        <v>theater</v>
      </c>
      <c r="U929" t="str">
        <v>plays</v>
      </c>
    </row>
    <row r="930" spans="1:21" ht="17" x14ac:dyDescent="0.2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3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6">
        <f t="shared" si="59"/>
        <v>41646.25</v>
      </c>
      <c r="P930" s="37">
        <v>9</v>
      </c>
      <c r="Q930" t="b">
        <v>0</v>
      </c>
      <c r="R930" t="b">
        <v>0</v>
      </c>
      <c r="S930" t="s">
        <v>28</v>
      </c>
      <c r="T930" t="str" cm="1">
        <f t="array" ref="T930:U930">_xlfn.TEXTSPLIT(S930,"/")</f>
        <v>technology</v>
      </c>
      <c r="U930" t="str">
        <v>web</v>
      </c>
    </row>
    <row r="931" spans="1:21" ht="17" x14ac:dyDescent="0.2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3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6">
        <f t="shared" si="59"/>
        <v>42872.208333333328</v>
      </c>
      <c r="P931" s="37">
        <v>14</v>
      </c>
      <c r="Q931" t="b">
        <v>0</v>
      </c>
      <c r="R931" t="b">
        <v>0</v>
      </c>
      <c r="S931" t="s">
        <v>33</v>
      </c>
      <c r="T931" t="str" cm="1">
        <f t="array" ref="T931:U931">_xlfn.TEXTSPLIT(S931,"/")</f>
        <v>theater</v>
      </c>
      <c r="U931" t="str">
        <v>plays</v>
      </c>
    </row>
    <row r="932" spans="1:21" ht="17" x14ac:dyDescent="0.2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3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6">
        <f t="shared" si="59"/>
        <v>42067.25</v>
      </c>
      <c r="P932" s="37">
        <v>7</v>
      </c>
      <c r="Q932" t="b">
        <v>0</v>
      </c>
      <c r="R932" t="b">
        <v>1</v>
      </c>
      <c r="S932" t="s">
        <v>33</v>
      </c>
      <c r="T932" t="str" cm="1">
        <f t="array" ref="T932:U932">_xlfn.TEXTSPLIT(S932,"/")</f>
        <v>theater</v>
      </c>
      <c r="U932" t="str">
        <v>plays</v>
      </c>
    </row>
    <row r="933" spans="1:21" ht="17" x14ac:dyDescent="0.2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3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6">
        <f t="shared" si="59"/>
        <v>41820.208333333336</v>
      </c>
      <c r="P933" s="37">
        <v>2</v>
      </c>
      <c r="Q933" t="b">
        <v>0</v>
      </c>
      <c r="R933" t="b">
        <v>1</v>
      </c>
      <c r="S933" t="s">
        <v>33</v>
      </c>
      <c r="T933" t="str" cm="1">
        <f t="array" ref="T933:U933">_xlfn.TEXTSPLIT(S933,"/")</f>
        <v>theater</v>
      </c>
      <c r="U933" t="str">
        <v>plays</v>
      </c>
    </row>
    <row r="934" spans="1:21" ht="17" x14ac:dyDescent="0.2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3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6">
        <f t="shared" si="59"/>
        <v>41712.208333333336</v>
      </c>
      <c r="P934" s="37">
        <v>3</v>
      </c>
      <c r="Q934" t="b">
        <v>0</v>
      </c>
      <c r="R934" t="b">
        <v>0</v>
      </c>
      <c r="S934" t="s">
        <v>23</v>
      </c>
      <c r="T934" t="str" cm="1">
        <f t="array" ref="T934:U934">_xlfn.TEXTSPLIT(S934,"/")</f>
        <v>music</v>
      </c>
      <c r="U934" t="str">
        <v>rock</v>
      </c>
    </row>
    <row r="935" spans="1:21" ht="17" x14ac:dyDescent="0.2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3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6">
        <f t="shared" si="59"/>
        <v>41385.208333333336</v>
      </c>
      <c r="P935" s="37">
        <v>13</v>
      </c>
      <c r="Q935" t="b">
        <v>0</v>
      </c>
      <c r="R935" t="b">
        <v>0</v>
      </c>
      <c r="S935" t="s">
        <v>33</v>
      </c>
      <c r="T935" t="str" cm="1">
        <f t="array" ref="T935:U935">_xlfn.TEXTSPLIT(S935,"/")</f>
        <v>theater</v>
      </c>
      <c r="U935" t="str">
        <v>plays</v>
      </c>
    </row>
    <row r="936" spans="1:21" ht="17" x14ac:dyDescent="0.2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3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6">
        <f t="shared" si="59"/>
        <v>42428.25</v>
      </c>
      <c r="P936" s="37">
        <v>6</v>
      </c>
      <c r="Q936" t="b">
        <v>0</v>
      </c>
      <c r="R936" t="b">
        <v>0</v>
      </c>
      <c r="S936" t="s">
        <v>33</v>
      </c>
      <c r="T936" t="str" cm="1">
        <f t="array" ref="T936:U936">_xlfn.TEXTSPLIT(S936,"/")</f>
        <v>theater</v>
      </c>
      <c r="U936" t="str">
        <v>plays</v>
      </c>
    </row>
    <row r="937" spans="1:21" ht="34" x14ac:dyDescent="0.2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3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6">
        <f t="shared" si="59"/>
        <v>42216.208333333328</v>
      </c>
      <c r="P937" s="37">
        <v>7</v>
      </c>
      <c r="Q937" t="b">
        <v>0</v>
      </c>
      <c r="R937" t="b">
        <v>0</v>
      </c>
      <c r="S937" t="s">
        <v>33</v>
      </c>
      <c r="T937" t="str" cm="1">
        <f t="array" ref="T937:U937">_xlfn.TEXTSPLIT(S937,"/")</f>
        <v>theater</v>
      </c>
      <c r="U937" t="str">
        <v>plays</v>
      </c>
    </row>
    <row r="938" spans="1:21" ht="17" x14ac:dyDescent="0.2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3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6">
        <f t="shared" si="59"/>
        <v>43671.208333333328</v>
      </c>
      <c r="P938" s="37">
        <v>3</v>
      </c>
      <c r="Q938" t="b">
        <v>1</v>
      </c>
      <c r="R938" t="b">
        <v>0</v>
      </c>
      <c r="S938" t="s">
        <v>33</v>
      </c>
      <c r="T938" t="str" cm="1">
        <f t="array" ref="T938:U938">_xlfn.TEXTSPLIT(S938,"/")</f>
        <v>theater</v>
      </c>
      <c r="U938" t="str">
        <v>plays</v>
      </c>
    </row>
    <row r="939" spans="1:21" ht="17" x14ac:dyDescent="0.2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3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6">
        <f t="shared" si="59"/>
        <v>42343.25</v>
      </c>
      <c r="P939" s="37">
        <v>9</v>
      </c>
      <c r="Q939" t="b">
        <v>0</v>
      </c>
      <c r="R939" t="b">
        <v>0</v>
      </c>
      <c r="S939" t="s">
        <v>42</v>
      </c>
      <c r="T939" t="str" cm="1">
        <f t="array" ref="T939:U939">_xlfn.TEXTSPLIT(S939,"/")</f>
        <v>film &amp; video</v>
      </c>
      <c r="U939" t="str">
        <v>documentary</v>
      </c>
    </row>
    <row r="940" spans="1:21" ht="17" x14ac:dyDescent="0.2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3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6">
        <f t="shared" si="59"/>
        <v>43299.208333333328</v>
      </c>
      <c r="P940" s="37">
        <v>36</v>
      </c>
      <c r="Q940" t="b">
        <v>0</v>
      </c>
      <c r="R940" t="b">
        <v>1</v>
      </c>
      <c r="S940" t="s">
        <v>119</v>
      </c>
      <c r="T940" t="str" cm="1">
        <f t="array" ref="T940:U940">_xlfn.TEXTSPLIT(S940,"/")</f>
        <v>publishing</v>
      </c>
      <c r="U940" t="str">
        <v>fiction</v>
      </c>
    </row>
    <row r="941" spans="1:21" ht="34" x14ac:dyDescent="0.2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3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6">
        <f t="shared" si="59"/>
        <v>40687.208333333336</v>
      </c>
      <c r="P941" s="37">
        <v>17</v>
      </c>
      <c r="Q941" t="b">
        <v>0</v>
      </c>
      <c r="R941" t="b">
        <v>1</v>
      </c>
      <c r="S941" t="s">
        <v>89</v>
      </c>
      <c r="T941" t="str" cm="1">
        <f t="array" ref="T941:U941">_xlfn.TEXTSPLIT(S941,"/")</f>
        <v>games</v>
      </c>
      <c r="U941" t="str">
        <v>video games</v>
      </c>
    </row>
    <row r="942" spans="1:21" ht="17" x14ac:dyDescent="0.2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3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6">
        <f t="shared" si="59"/>
        <v>41266.25</v>
      </c>
      <c r="P942" s="37">
        <v>22</v>
      </c>
      <c r="Q942" t="b">
        <v>0</v>
      </c>
      <c r="R942" t="b">
        <v>0</v>
      </c>
      <c r="S942" t="s">
        <v>28</v>
      </c>
      <c r="T942" t="str" cm="1">
        <f t="array" ref="T942:U942">_xlfn.TEXTSPLIT(S942,"/")</f>
        <v>technology</v>
      </c>
      <c r="U942" t="str">
        <v>web</v>
      </c>
    </row>
    <row r="943" spans="1:21" ht="17" x14ac:dyDescent="0.2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3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6">
        <f t="shared" si="59"/>
        <v>40587.25</v>
      </c>
      <c r="P943" s="37">
        <v>35</v>
      </c>
      <c r="Q943" t="b">
        <v>1</v>
      </c>
      <c r="R943" t="b">
        <v>0</v>
      </c>
      <c r="S943" t="s">
        <v>33</v>
      </c>
      <c r="T943" t="str" cm="1">
        <f t="array" ref="T943:U943">_xlfn.TEXTSPLIT(S943,"/")</f>
        <v>theater</v>
      </c>
      <c r="U943" t="str">
        <v>plays</v>
      </c>
    </row>
    <row r="944" spans="1:21" ht="17" x14ac:dyDescent="0.2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3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6">
        <f t="shared" si="59"/>
        <v>40571.25</v>
      </c>
      <c r="P944" s="37">
        <v>3</v>
      </c>
      <c r="Q944" t="b">
        <v>0</v>
      </c>
      <c r="R944" t="b">
        <v>0</v>
      </c>
      <c r="S944" t="s">
        <v>33</v>
      </c>
      <c r="T944" t="str" cm="1">
        <f t="array" ref="T944:U944">_xlfn.TEXTSPLIT(S944,"/")</f>
        <v>theater</v>
      </c>
      <c r="U944" t="str">
        <v>plays</v>
      </c>
    </row>
    <row r="945" spans="1:21" ht="17" x14ac:dyDescent="0.2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3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6">
        <f t="shared" si="59"/>
        <v>41941.208333333336</v>
      </c>
      <c r="P945" s="37">
        <v>35</v>
      </c>
      <c r="Q945" t="b">
        <v>0</v>
      </c>
      <c r="R945" t="b">
        <v>0</v>
      </c>
      <c r="S945" t="s">
        <v>17</v>
      </c>
      <c r="T945" t="str" cm="1">
        <f t="array" ref="T945:U945">_xlfn.TEXTSPLIT(S945,"/")</f>
        <v>food</v>
      </c>
      <c r="U945" t="str">
        <v>food trucks</v>
      </c>
    </row>
    <row r="946" spans="1:21" ht="17" x14ac:dyDescent="0.2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3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6">
        <f t="shared" si="59"/>
        <v>42795.25</v>
      </c>
      <c r="P946" s="37">
        <v>19</v>
      </c>
      <c r="Q946" t="b">
        <v>0</v>
      </c>
      <c r="R946" t="b">
        <v>0</v>
      </c>
      <c r="S946" t="s">
        <v>122</v>
      </c>
      <c r="T946" t="str" cm="1">
        <f t="array" ref="T946:U946">_xlfn.TEXTSPLIT(S946,"/")</f>
        <v>photography</v>
      </c>
      <c r="U946" t="str">
        <v>photography books</v>
      </c>
    </row>
    <row r="947" spans="1:21" ht="17" x14ac:dyDescent="0.2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3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6">
        <f t="shared" si="59"/>
        <v>41019.208333333336</v>
      </c>
      <c r="P947" s="37">
        <v>15</v>
      </c>
      <c r="Q947" t="b">
        <v>1</v>
      </c>
      <c r="R947" t="b">
        <v>0</v>
      </c>
      <c r="S947" t="s">
        <v>122</v>
      </c>
      <c r="T947" t="str" cm="1">
        <f t="array" ref="T947:U947">_xlfn.TEXTSPLIT(S947,"/")</f>
        <v>photography</v>
      </c>
      <c r="U947" t="str">
        <v>photography books</v>
      </c>
    </row>
    <row r="948" spans="1:21" ht="34" x14ac:dyDescent="0.2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3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6">
        <f t="shared" si="59"/>
        <v>40712.208333333336</v>
      </c>
      <c r="P948" s="37">
        <v>2</v>
      </c>
      <c r="Q948" t="b">
        <v>0</v>
      </c>
      <c r="R948" t="b">
        <v>0</v>
      </c>
      <c r="S948" t="s">
        <v>33</v>
      </c>
      <c r="T948" t="str" cm="1">
        <f t="array" ref="T948:U948">_xlfn.TEXTSPLIT(S948,"/")</f>
        <v>theater</v>
      </c>
      <c r="U948" t="str">
        <v>plays</v>
      </c>
    </row>
    <row r="949" spans="1:21" ht="17" x14ac:dyDescent="0.2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3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6">
        <f t="shared" si="59"/>
        <v>41915.208333333336</v>
      </c>
      <c r="P949" s="37">
        <v>7</v>
      </c>
      <c r="Q949" t="b">
        <v>0</v>
      </c>
      <c r="R949" t="b">
        <v>0</v>
      </c>
      <c r="S949" t="s">
        <v>33</v>
      </c>
      <c r="T949" t="str" cm="1">
        <f t="array" ref="T949:U949">_xlfn.TEXTSPLIT(S949,"/")</f>
        <v>theater</v>
      </c>
      <c r="U949" t="str">
        <v>plays</v>
      </c>
    </row>
    <row r="950" spans="1:21" ht="17" x14ac:dyDescent="0.2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3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6">
        <f t="shared" si="59"/>
        <v>41995.25</v>
      </c>
      <c r="P950" s="37">
        <v>10</v>
      </c>
      <c r="Q950" t="b">
        <v>1</v>
      </c>
      <c r="R950" t="b">
        <v>1</v>
      </c>
      <c r="S950" t="s">
        <v>42</v>
      </c>
      <c r="T950" t="str" cm="1">
        <f t="array" ref="T950:U950">_xlfn.TEXTSPLIT(S950,"/")</f>
        <v>film &amp; video</v>
      </c>
      <c r="U950" t="str">
        <v>documentary</v>
      </c>
    </row>
    <row r="951" spans="1:21" ht="34" x14ac:dyDescent="0.2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3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6">
        <f t="shared" si="59"/>
        <v>42131.208333333328</v>
      </c>
      <c r="P951" s="37">
        <v>19</v>
      </c>
      <c r="Q951" t="b">
        <v>0</v>
      </c>
      <c r="R951" t="b">
        <v>0</v>
      </c>
      <c r="S951" t="s">
        <v>28</v>
      </c>
      <c r="T951" t="str" cm="1">
        <f t="array" ref="T951:U951">_xlfn.TEXTSPLIT(S951,"/")</f>
        <v>technology</v>
      </c>
      <c r="U951" t="str">
        <v>web</v>
      </c>
    </row>
    <row r="952" spans="1:21" ht="17" x14ac:dyDescent="0.2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3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6">
        <f t="shared" si="59"/>
        <v>43576.208333333328</v>
      </c>
      <c r="P952" s="37">
        <v>5</v>
      </c>
      <c r="Q952" t="b">
        <v>0</v>
      </c>
      <c r="R952" t="b">
        <v>1</v>
      </c>
      <c r="S952" t="s">
        <v>33</v>
      </c>
      <c r="T952" t="str" cm="1">
        <f t="array" ref="T952:U952">_xlfn.TEXTSPLIT(S952,"/")</f>
        <v>theater</v>
      </c>
      <c r="U952" t="str">
        <v>plays</v>
      </c>
    </row>
    <row r="953" spans="1:21" ht="17" x14ac:dyDescent="0.2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3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6">
        <f t="shared" si="59"/>
        <v>42731.25</v>
      </c>
      <c r="P953" s="37">
        <v>1</v>
      </c>
      <c r="Q953" t="b">
        <v>0</v>
      </c>
      <c r="R953" t="b">
        <v>1</v>
      </c>
      <c r="S953" t="s">
        <v>23</v>
      </c>
      <c r="T953" t="str" cm="1">
        <f t="array" ref="T953:U953">_xlfn.TEXTSPLIT(S953,"/")</f>
        <v>music</v>
      </c>
      <c r="U953" t="str">
        <v>rock</v>
      </c>
    </row>
    <row r="954" spans="1:21" ht="17" x14ac:dyDescent="0.2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3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6">
        <f t="shared" si="59"/>
        <v>42605.208333333328</v>
      </c>
      <c r="P954" s="37">
        <v>14</v>
      </c>
      <c r="Q954" t="b">
        <v>0</v>
      </c>
      <c r="R954" t="b">
        <v>0</v>
      </c>
      <c r="S954" t="s">
        <v>42</v>
      </c>
      <c r="T954" t="str" cm="1">
        <f t="array" ref="T954:U954">_xlfn.TEXTSPLIT(S954,"/")</f>
        <v>film &amp; video</v>
      </c>
      <c r="U954" t="str">
        <v>documentary</v>
      </c>
    </row>
    <row r="955" spans="1:21" ht="34" x14ac:dyDescent="0.2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3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6">
        <f t="shared" si="59"/>
        <v>42394.25</v>
      </c>
      <c r="P955" s="37">
        <v>36</v>
      </c>
      <c r="Q955" t="b">
        <v>0</v>
      </c>
      <c r="R955" t="b">
        <v>1</v>
      </c>
      <c r="S955" t="s">
        <v>474</v>
      </c>
      <c r="T955" t="str" cm="1">
        <f t="array" ref="T955:U955">_xlfn.TEXTSPLIT(S955,"/")</f>
        <v>film &amp; video</v>
      </c>
      <c r="U955" t="str">
        <v>science fiction</v>
      </c>
    </row>
    <row r="956" spans="1:21" ht="17" x14ac:dyDescent="0.2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3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6">
        <f t="shared" si="59"/>
        <v>41198.208333333336</v>
      </c>
      <c r="P956" s="37">
        <v>24</v>
      </c>
      <c r="Q956" t="b">
        <v>0</v>
      </c>
      <c r="R956" t="b">
        <v>0</v>
      </c>
      <c r="S956" t="s">
        <v>28</v>
      </c>
      <c r="T956" t="str" cm="1">
        <f t="array" ref="T956:U956">_xlfn.TEXTSPLIT(S956,"/")</f>
        <v>technology</v>
      </c>
      <c r="U956" t="str">
        <v>web</v>
      </c>
    </row>
    <row r="957" spans="1:21" ht="34" x14ac:dyDescent="0.2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3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6">
        <f t="shared" si="59"/>
        <v>41240.25</v>
      </c>
      <c r="P957" s="37">
        <v>2</v>
      </c>
      <c r="Q957" t="b">
        <v>0</v>
      </c>
      <c r="R957" t="b">
        <v>0</v>
      </c>
      <c r="S957" t="s">
        <v>33</v>
      </c>
      <c r="T957" t="str" cm="1">
        <f t="array" ref="T957:U957">_xlfn.TEXTSPLIT(S957,"/")</f>
        <v>theater</v>
      </c>
      <c r="U957" t="str">
        <v>plays</v>
      </c>
    </row>
    <row r="958" spans="1:21" ht="17" x14ac:dyDescent="0.2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3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6">
        <f t="shared" si="59"/>
        <v>42364.25</v>
      </c>
      <c r="P958" s="37">
        <v>4</v>
      </c>
      <c r="Q958" t="b">
        <v>0</v>
      </c>
      <c r="R958" t="b">
        <v>0</v>
      </c>
      <c r="S958" t="s">
        <v>474</v>
      </c>
      <c r="T958" t="str" cm="1">
        <f t="array" ref="T958:U958">_xlfn.TEXTSPLIT(S958,"/")</f>
        <v>film &amp; video</v>
      </c>
      <c r="U958" t="str">
        <v>science fiction</v>
      </c>
    </row>
    <row r="959" spans="1:21" ht="17" x14ac:dyDescent="0.2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3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6">
        <f t="shared" si="59"/>
        <v>40958.25</v>
      </c>
      <c r="P959" s="37">
        <v>3</v>
      </c>
      <c r="Q959" t="b">
        <v>0</v>
      </c>
      <c r="R959" t="b">
        <v>0</v>
      </c>
      <c r="S959" t="s">
        <v>33</v>
      </c>
      <c r="T959" t="str" cm="1">
        <f t="array" ref="T959:U959">_xlfn.TEXTSPLIT(S959,"/")</f>
        <v>theater</v>
      </c>
      <c r="U959" t="str">
        <v>plays</v>
      </c>
    </row>
    <row r="960" spans="1:21" ht="34" x14ac:dyDescent="0.2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3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6">
        <f t="shared" si="59"/>
        <v>40372.208333333336</v>
      </c>
      <c r="P960" s="37">
        <v>22</v>
      </c>
      <c r="Q960" t="b">
        <v>0</v>
      </c>
      <c r="R960" t="b">
        <v>0</v>
      </c>
      <c r="S960" t="s">
        <v>71</v>
      </c>
      <c r="T960" t="str" cm="1">
        <f t="array" ref="T960:U960">_xlfn.TEXTSPLIT(S960,"/")</f>
        <v>film &amp; video</v>
      </c>
      <c r="U960" t="str">
        <v>animation</v>
      </c>
    </row>
    <row r="961" spans="1:21" ht="17" x14ac:dyDescent="0.2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3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6">
        <f t="shared" si="59"/>
        <v>40385.208333333336</v>
      </c>
      <c r="P961" s="37">
        <v>28</v>
      </c>
      <c r="Q961" t="b">
        <v>0</v>
      </c>
      <c r="R961" t="b">
        <v>0</v>
      </c>
      <c r="S961" t="s">
        <v>206</v>
      </c>
      <c r="T961" t="str" cm="1">
        <f t="array" ref="T961:U961">_xlfn.TEXTSPLIT(S961,"/")</f>
        <v>publishing</v>
      </c>
      <c r="U961" t="str">
        <v>translations</v>
      </c>
    </row>
    <row r="962" spans="1:21" ht="17" x14ac:dyDescent="0.2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3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6">
        <f t="shared" si="59"/>
        <v>42445.208333333328</v>
      </c>
      <c r="P962" s="37">
        <v>37</v>
      </c>
      <c r="Q962" t="b">
        <v>0</v>
      </c>
      <c r="R962" t="b">
        <v>0</v>
      </c>
      <c r="S962" t="s">
        <v>28</v>
      </c>
      <c r="T962" t="str" cm="1">
        <f t="array" ref="T962:U962">_xlfn.TEXTSPLIT(S962,"/")</f>
        <v>technology</v>
      </c>
      <c r="U962" t="str">
        <v>web</v>
      </c>
    </row>
    <row r="963" spans="1:21" ht="34" x14ac:dyDescent="0.2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s="4">
        <f t="shared" ref="F963:F1001" si="60">(E963/D963)*100</f>
        <v>119.29824561403508</v>
      </c>
      <c r="G963" t="s">
        <v>20</v>
      </c>
      <c r="H963">
        <v>155</v>
      </c>
      <c r="I963" s="3">
        <f t="shared" ref="I963:I1001" si="61">IFERROR(E963/H963,"0")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6">
        <f t="shared" ref="O963:O1001" si="63">(((M963/60)/60)/24)+DATE(1970,1,1)</f>
        <v>40595.25</v>
      </c>
      <c r="P963" s="37">
        <v>4</v>
      </c>
      <c r="Q963" t="b">
        <v>0</v>
      </c>
      <c r="R963" t="b">
        <v>0</v>
      </c>
      <c r="S963" t="s">
        <v>206</v>
      </c>
      <c r="T963" t="str" cm="1">
        <f t="array" ref="T963:U963">_xlfn.TEXTSPLIT(S963,"/")</f>
        <v>publishing</v>
      </c>
      <c r="U963" t="str">
        <v>translations</v>
      </c>
    </row>
    <row r="964" spans="1:21" ht="17" x14ac:dyDescent="0.2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3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6">
        <f t="shared" si="63"/>
        <v>41613.25</v>
      </c>
      <c r="P964" s="37">
        <v>21</v>
      </c>
      <c r="Q964" t="b">
        <v>0</v>
      </c>
      <c r="R964" t="b">
        <v>0</v>
      </c>
      <c r="S964" t="s">
        <v>17</v>
      </c>
      <c r="T964" t="str" cm="1">
        <f t="array" ref="T964:U964">_xlfn.TEXTSPLIT(S964,"/")</f>
        <v>food</v>
      </c>
      <c r="U964" t="str">
        <v>food trucks</v>
      </c>
    </row>
    <row r="965" spans="1:21" ht="17" x14ac:dyDescent="0.2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3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6">
        <f t="shared" si="63"/>
        <v>40613.25</v>
      </c>
      <c r="P965" s="37">
        <v>6</v>
      </c>
      <c r="Q965" t="b">
        <v>0</v>
      </c>
      <c r="R965" t="b">
        <v>1</v>
      </c>
      <c r="S965" t="s">
        <v>122</v>
      </c>
      <c r="T965" t="str" cm="1">
        <f t="array" ref="T965:U965">_xlfn.TEXTSPLIT(S965,"/")</f>
        <v>photography</v>
      </c>
      <c r="U965" t="str">
        <v>photography books</v>
      </c>
    </row>
    <row r="966" spans="1:21" ht="17" x14ac:dyDescent="0.2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3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6">
        <f t="shared" si="63"/>
        <v>42140.208333333328</v>
      </c>
      <c r="P966" s="37">
        <v>5</v>
      </c>
      <c r="Q966" t="b">
        <v>0</v>
      </c>
      <c r="R966" t="b">
        <v>0</v>
      </c>
      <c r="S966" t="s">
        <v>33</v>
      </c>
      <c r="T966" t="str" cm="1">
        <f t="array" ref="T966:U966">_xlfn.TEXTSPLIT(S966,"/")</f>
        <v>theater</v>
      </c>
      <c r="U966" t="str">
        <v>plays</v>
      </c>
    </row>
    <row r="967" spans="1:21" ht="17" x14ac:dyDescent="0.2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3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6">
        <f t="shared" si="63"/>
        <v>40243.25</v>
      </c>
      <c r="P967" s="37">
        <v>40</v>
      </c>
      <c r="Q967" t="b">
        <v>0</v>
      </c>
      <c r="R967" t="b">
        <v>0</v>
      </c>
      <c r="S967" t="s">
        <v>23</v>
      </c>
      <c r="T967" t="str" cm="1">
        <f t="array" ref="T967:U967">_xlfn.TEXTSPLIT(S967,"/")</f>
        <v>music</v>
      </c>
      <c r="U967" t="str">
        <v>rock</v>
      </c>
    </row>
    <row r="968" spans="1:21" ht="17" x14ac:dyDescent="0.2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3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6">
        <f t="shared" si="63"/>
        <v>42903.208333333328</v>
      </c>
      <c r="P968" s="37">
        <v>2</v>
      </c>
      <c r="Q968" t="b">
        <v>0</v>
      </c>
      <c r="R968" t="b">
        <v>0</v>
      </c>
      <c r="S968" t="s">
        <v>33</v>
      </c>
      <c r="T968" t="str" cm="1">
        <f t="array" ref="T968:U968">_xlfn.TEXTSPLIT(S968,"/")</f>
        <v>theater</v>
      </c>
      <c r="U968" t="str">
        <v>plays</v>
      </c>
    </row>
    <row r="969" spans="1:21" ht="17" x14ac:dyDescent="0.2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3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6">
        <f t="shared" si="63"/>
        <v>41042.208333333336</v>
      </c>
      <c r="P969" s="37">
        <v>37</v>
      </c>
      <c r="Q969" t="b">
        <v>0</v>
      </c>
      <c r="R969" t="b">
        <v>0</v>
      </c>
      <c r="S969" t="s">
        <v>319</v>
      </c>
      <c r="T969" t="str" cm="1">
        <f t="array" ref="T969:U969">_xlfn.TEXTSPLIT(S969,"/")</f>
        <v>music</v>
      </c>
      <c r="U969" t="str">
        <v>world music</v>
      </c>
    </row>
    <row r="970" spans="1:21" ht="34" x14ac:dyDescent="0.2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3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6">
        <f t="shared" si="63"/>
        <v>40559.25</v>
      </c>
      <c r="P970" s="37">
        <v>15</v>
      </c>
      <c r="Q970" t="b">
        <v>0</v>
      </c>
      <c r="R970" t="b">
        <v>0</v>
      </c>
      <c r="S970" t="s">
        <v>17</v>
      </c>
      <c r="T970" t="str" cm="1">
        <f t="array" ref="T970:U970">_xlfn.TEXTSPLIT(S970,"/")</f>
        <v>food</v>
      </c>
      <c r="U970" t="str">
        <v>food trucks</v>
      </c>
    </row>
    <row r="971" spans="1:21" ht="17" x14ac:dyDescent="0.2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3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6">
        <f t="shared" si="63"/>
        <v>43828.25</v>
      </c>
      <c r="P971" s="37">
        <v>7</v>
      </c>
      <c r="Q971" t="b">
        <v>0</v>
      </c>
      <c r="R971" t="b">
        <v>0</v>
      </c>
      <c r="S971" t="s">
        <v>33</v>
      </c>
      <c r="T971" t="str" cm="1">
        <f t="array" ref="T971:U971">_xlfn.TEXTSPLIT(S971,"/")</f>
        <v>theater</v>
      </c>
      <c r="U971" t="str">
        <v>plays</v>
      </c>
    </row>
    <row r="972" spans="1:21" ht="34" x14ac:dyDescent="0.2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3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6">
        <f t="shared" si="63"/>
        <v>40673.208333333336</v>
      </c>
      <c r="P972" s="37">
        <v>1</v>
      </c>
      <c r="Q972" t="b">
        <v>0</v>
      </c>
      <c r="R972" t="b">
        <v>0</v>
      </c>
      <c r="S972" t="s">
        <v>33</v>
      </c>
      <c r="T972" t="str" cm="1">
        <f t="array" ref="T972:U972">_xlfn.TEXTSPLIT(S972,"/")</f>
        <v>theater</v>
      </c>
      <c r="U972" t="str">
        <v>plays</v>
      </c>
    </row>
    <row r="973" spans="1:21" ht="17" x14ac:dyDescent="0.2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3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6">
        <f t="shared" si="63"/>
        <v>41561.208333333336</v>
      </c>
      <c r="P973" s="37">
        <v>6</v>
      </c>
      <c r="Q973" t="b">
        <v>0</v>
      </c>
      <c r="R973" t="b">
        <v>0</v>
      </c>
      <c r="S973" t="s">
        <v>269</v>
      </c>
      <c r="T973" t="str" cm="1">
        <f t="array" ref="T973:U973">_xlfn.TEXTSPLIT(S973,"/")</f>
        <v>film &amp; video</v>
      </c>
      <c r="U973" t="str">
        <v>television</v>
      </c>
    </row>
    <row r="974" spans="1:21" ht="34" x14ac:dyDescent="0.2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3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6">
        <f t="shared" si="63"/>
        <v>41801.208333333336</v>
      </c>
      <c r="P974" s="37">
        <v>9</v>
      </c>
      <c r="Q974" t="b">
        <v>0</v>
      </c>
      <c r="R974" t="b">
        <v>1</v>
      </c>
      <c r="S974" t="s">
        <v>28</v>
      </c>
      <c r="T974" t="str" cm="1">
        <f t="array" ref="T974:U974">_xlfn.TEXTSPLIT(S974,"/")</f>
        <v>technology</v>
      </c>
      <c r="U974" t="str">
        <v>web</v>
      </c>
    </row>
    <row r="975" spans="1:21" ht="17" x14ac:dyDescent="0.2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3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6">
        <f t="shared" si="63"/>
        <v>40524.25</v>
      </c>
      <c r="P975" s="37">
        <v>2</v>
      </c>
      <c r="Q975" t="b">
        <v>0</v>
      </c>
      <c r="R975" t="b">
        <v>1</v>
      </c>
      <c r="S975" t="s">
        <v>33</v>
      </c>
      <c r="T975" t="str" cm="1">
        <f t="array" ref="T975:U975">_xlfn.TEXTSPLIT(S975,"/")</f>
        <v>theater</v>
      </c>
      <c r="U975" t="str">
        <v>plays</v>
      </c>
    </row>
    <row r="976" spans="1:21" ht="17" x14ac:dyDescent="0.2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3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6">
        <f t="shared" si="63"/>
        <v>41413.208333333336</v>
      </c>
      <c r="P976" s="37">
        <v>1</v>
      </c>
      <c r="Q976" t="b">
        <v>0</v>
      </c>
      <c r="R976" t="b">
        <v>0</v>
      </c>
      <c r="S976" t="s">
        <v>60</v>
      </c>
      <c r="T976" t="str" cm="1">
        <f t="array" ref="T976:U976">_xlfn.TEXTSPLIT(S976,"/")</f>
        <v>music</v>
      </c>
      <c r="U976" t="str">
        <v>indie rock</v>
      </c>
    </row>
    <row r="977" spans="1:21" ht="17" x14ac:dyDescent="0.2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3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6">
        <f t="shared" si="63"/>
        <v>42376.25</v>
      </c>
      <c r="P977" s="37">
        <v>39</v>
      </c>
      <c r="Q977" t="b">
        <v>0</v>
      </c>
      <c r="R977" t="b">
        <v>1</v>
      </c>
      <c r="S977" t="s">
        <v>33</v>
      </c>
      <c r="T977" t="str" cm="1">
        <f t="array" ref="T977:U977">_xlfn.TEXTSPLIT(S977,"/")</f>
        <v>theater</v>
      </c>
      <c r="U977" t="str">
        <v>plays</v>
      </c>
    </row>
    <row r="978" spans="1:21" ht="34" x14ac:dyDescent="0.2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3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6">
        <f t="shared" si="63"/>
        <v>40577.25</v>
      </c>
      <c r="P978" s="37">
        <v>6</v>
      </c>
      <c r="Q978" t="b">
        <v>0</v>
      </c>
      <c r="R978" t="b">
        <v>1</v>
      </c>
      <c r="S978" t="s">
        <v>33</v>
      </c>
      <c r="T978" t="str" cm="1">
        <f t="array" ref="T978:U978">_xlfn.TEXTSPLIT(S978,"/")</f>
        <v>theater</v>
      </c>
      <c r="U978" t="str">
        <v>plays</v>
      </c>
    </row>
    <row r="979" spans="1:21" ht="17" x14ac:dyDescent="0.2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3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6">
        <f t="shared" si="63"/>
        <v>43170.25</v>
      </c>
      <c r="P979" s="37">
        <v>32</v>
      </c>
      <c r="Q979" t="b">
        <v>0</v>
      </c>
      <c r="R979" t="b">
        <v>0</v>
      </c>
      <c r="S979" t="s">
        <v>17</v>
      </c>
      <c r="T979" t="str" cm="1">
        <f t="array" ref="T979:U979">_xlfn.TEXTSPLIT(S979,"/")</f>
        <v>food</v>
      </c>
      <c r="U979" t="str">
        <v>food trucks</v>
      </c>
    </row>
    <row r="980" spans="1:21" ht="17" x14ac:dyDescent="0.2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3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6">
        <f t="shared" si="63"/>
        <v>42708.25</v>
      </c>
      <c r="P980" s="37">
        <v>22</v>
      </c>
      <c r="Q980" t="b">
        <v>0</v>
      </c>
      <c r="R980" t="b">
        <v>0</v>
      </c>
      <c r="S980" t="s">
        <v>89</v>
      </c>
      <c r="T980" t="str" cm="1">
        <f t="array" ref="T980:U980">_xlfn.TEXTSPLIT(S980,"/")</f>
        <v>games</v>
      </c>
      <c r="U980" t="str">
        <v>video games</v>
      </c>
    </row>
    <row r="981" spans="1:21" ht="17" x14ac:dyDescent="0.2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3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6">
        <f t="shared" si="63"/>
        <v>42084.208333333328</v>
      </c>
      <c r="P981" s="37">
        <v>6</v>
      </c>
      <c r="Q981" t="b">
        <v>0</v>
      </c>
      <c r="R981" t="b">
        <v>0</v>
      </c>
      <c r="S981" t="s">
        <v>33</v>
      </c>
      <c r="T981" t="str" cm="1">
        <f t="array" ref="T981:U981">_xlfn.TEXTSPLIT(S981,"/")</f>
        <v>theater</v>
      </c>
      <c r="U981" t="str">
        <v>plays</v>
      </c>
    </row>
    <row r="982" spans="1:21" ht="17" x14ac:dyDescent="0.2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3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6">
        <f t="shared" si="63"/>
        <v>42312.25</v>
      </c>
      <c r="P982" s="37">
        <v>5</v>
      </c>
      <c r="Q982" t="b">
        <v>1</v>
      </c>
      <c r="R982" t="b">
        <v>0</v>
      </c>
      <c r="S982" t="s">
        <v>68</v>
      </c>
      <c r="T982" t="str" cm="1">
        <f t="array" ref="T982:U982">_xlfn.TEXTSPLIT(S982,"/")</f>
        <v>publishing</v>
      </c>
      <c r="U982" t="str">
        <v>nonfiction</v>
      </c>
    </row>
    <row r="983" spans="1:21" ht="17" x14ac:dyDescent="0.2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3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6">
        <f t="shared" si="63"/>
        <v>43127.25</v>
      </c>
      <c r="P983" s="37">
        <v>33</v>
      </c>
      <c r="Q983" t="b">
        <v>0</v>
      </c>
      <c r="R983" t="b">
        <v>0</v>
      </c>
      <c r="S983" t="s">
        <v>28</v>
      </c>
      <c r="T983" t="str" cm="1">
        <f t="array" ref="T983:U983">_xlfn.TEXTSPLIT(S983,"/")</f>
        <v>technology</v>
      </c>
      <c r="U983" t="str">
        <v>web</v>
      </c>
    </row>
    <row r="984" spans="1:21" ht="17" x14ac:dyDescent="0.2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3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6">
        <f t="shared" si="63"/>
        <v>40745.208333333336</v>
      </c>
      <c r="P984" s="37">
        <v>2</v>
      </c>
      <c r="Q984" t="b">
        <v>0</v>
      </c>
      <c r="R984" t="b">
        <v>1</v>
      </c>
      <c r="S984" t="s">
        <v>42</v>
      </c>
      <c r="T984" t="str" cm="1">
        <f t="array" ref="T984:U984">_xlfn.TEXTSPLIT(S984,"/")</f>
        <v>film &amp; video</v>
      </c>
      <c r="U984" t="str">
        <v>documentary</v>
      </c>
    </row>
    <row r="985" spans="1:21" ht="17" x14ac:dyDescent="0.2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3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6">
        <f t="shared" si="63"/>
        <v>43696.208333333328</v>
      </c>
      <c r="P985" s="37">
        <v>15</v>
      </c>
      <c r="Q985" t="b">
        <v>0</v>
      </c>
      <c r="R985" t="b">
        <v>0</v>
      </c>
      <c r="S985" t="s">
        <v>42</v>
      </c>
      <c r="T985" t="str" cm="1">
        <f t="array" ref="T985:U985">_xlfn.TEXTSPLIT(S985,"/")</f>
        <v>film &amp; video</v>
      </c>
      <c r="U985" t="str">
        <v>documentary</v>
      </c>
    </row>
    <row r="986" spans="1:21" ht="34" x14ac:dyDescent="0.2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3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6">
        <f t="shared" si="63"/>
        <v>43742.208333333328</v>
      </c>
      <c r="P986" s="37">
        <v>26</v>
      </c>
      <c r="Q986" t="b">
        <v>0</v>
      </c>
      <c r="R986" t="b">
        <v>0</v>
      </c>
      <c r="S986" t="s">
        <v>33</v>
      </c>
      <c r="T986" t="str" cm="1">
        <f t="array" ref="T986:U986">_xlfn.TEXTSPLIT(S986,"/")</f>
        <v>theater</v>
      </c>
      <c r="U986" t="str">
        <v>plays</v>
      </c>
    </row>
    <row r="987" spans="1:21" ht="17" x14ac:dyDescent="0.2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3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6">
        <f t="shared" si="63"/>
        <v>41640.25</v>
      </c>
      <c r="P987" s="37">
        <v>26</v>
      </c>
      <c r="Q987" t="b">
        <v>0</v>
      </c>
      <c r="R987" t="b">
        <v>1</v>
      </c>
      <c r="S987" t="s">
        <v>23</v>
      </c>
      <c r="T987" t="str" cm="1">
        <f t="array" ref="T987:U987">_xlfn.TEXTSPLIT(S987,"/")</f>
        <v>music</v>
      </c>
      <c r="U987" t="str">
        <v>rock</v>
      </c>
    </row>
    <row r="988" spans="1:21" ht="34" x14ac:dyDescent="0.2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3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6">
        <f t="shared" si="63"/>
        <v>40652.208333333336</v>
      </c>
      <c r="P988" s="37">
        <v>14</v>
      </c>
      <c r="Q988" t="b">
        <v>0</v>
      </c>
      <c r="R988" t="b">
        <v>0</v>
      </c>
      <c r="S988" t="s">
        <v>23</v>
      </c>
      <c r="T988" t="str" cm="1">
        <f t="array" ref="T988:U988">_xlfn.TEXTSPLIT(S988,"/")</f>
        <v>music</v>
      </c>
      <c r="U988" t="str">
        <v>rock</v>
      </c>
    </row>
    <row r="989" spans="1:21" ht="17" x14ac:dyDescent="0.2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3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6">
        <f t="shared" si="63"/>
        <v>42866.208333333328</v>
      </c>
      <c r="P989" s="37">
        <v>14</v>
      </c>
      <c r="Q989" t="b">
        <v>0</v>
      </c>
      <c r="R989" t="b">
        <v>0</v>
      </c>
      <c r="S989" t="s">
        <v>42</v>
      </c>
      <c r="T989" t="str" cm="1">
        <f t="array" ref="T989:U989">_xlfn.TEXTSPLIT(S989,"/")</f>
        <v>film &amp; video</v>
      </c>
      <c r="U989" t="str">
        <v>documentary</v>
      </c>
    </row>
    <row r="990" spans="1:21" ht="17" x14ac:dyDescent="0.2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3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6">
        <f t="shared" si="63"/>
        <v>42707.25</v>
      </c>
      <c r="P990" s="37">
        <v>21</v>
      </c>
      <c r="Q990" t="b">
        <v>0</v>
      </c>
      <c r="R990" t="b">
        <v>0</v>
      </c>
      <c r="S990" t="s">
        <v>133</v>
      </c>
      <c r="T990" t="str" cm="1">
        <f t="array" ref="T990:U990">_xlfn.TEXTSPLIT(S990,"/")</f>
        <v>publishing</v>
      </c>
      <c r="U990" t="str">
        <v>radio &amp; podcasts</v>
      </c>
    </row>
    <row r="991" spans="1:21" ht="17" x14ac:dyDescent="0.2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3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6">
        <f t="shared" si="63"/>
        <v>43576.208333333328</v>
      </c>
      <c r="P991" s="37">
        <v>5</v>
      </c>
      <c r="Q991" t="b">
        <v>0</v>
      </c>
      <c r="R991" t="b">
        <v>0</v>
      </c>
      <c r="S991" t="s">
        <v>206</v>
      </c>
      <c r="T991" t="str" cm="1">
        <f t="array" ref="T991:U991">_xlfn.TEXTSPLIT(S991,"/")</f>
        <v>publishing</v>
      </c>
      <c r="U991" t="str">
        <v>translations</v>
      </c>
    </row>
    <row r="992" spans="1:21" ht="17" x14ac:dyDescent="0.2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3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6">
        <f t="shared" si="63"/>
        <v>42454.208333333328</v>
      </c>
      <c r="P992" s="37">
        <v>22</v>
      </c>
      <c r="Q992" t="b">
        <v>0</v>
      </c>
      <c r="R992" t="b">
        <v>1</v>
      </c>
      <c r="S992" t="s">
        <v>53</v>
      </c>
      <c r="T992" t="str" cm="1">
        <f t="array" ref="T992:U992">_xlfn.TEXTSPLIT(S992,"/")</f>
        <v>film &amp; video</v>
      </c>
      <c r="U992" t="str">
        <v>drama</v>
      </c>
    </row>
    <row r="993" spans="1:21" ht="17" x14ac:dyDescent="0.2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3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6">
        <f t="shared" si="63"/>
        <v>41911.208333333336</v>
      </c>
      <c r="P993" s="37">
        <v>4</v>
      </c>
      <c r="Q993" t="b">
        <v>0</v>
      </c>
      <c r="R993" t="b">
        <v>1</v>
      </c>
      <c r="S993" t="s">
        <v>23</v>
      </c>
      <c r="T993" t="str" cm="1">
        <f t="array" ref="T993:U993">_xlfn.TEXTSPLIT(S993,"/")</f>
        <v>music</v>
      </c>
      <c r="U993" t="str">
        <v>rock</v>
      </c>
    </row>
    <row r="994" spans="1:21" ht="17" x14ac:dyDescent="0.2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3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6">
        <f t="shared" si="63"/>
        <v>43241.208333333328</v>
      </c>
      <c r="P994" s="37">
        <v>14</v>
      </c>
      <c r="Q994" t="b">
        <v>0</v>
      </c>
      <c r="R994" t="b">
        <v>1</v>
      </c>
      <c r="S994" t="s">
        <v>53</v>
      </c>
      <c r="T994" t="str" cm="1">
        <f t="array" ref="T994:U994">_xlfn.TEXTSPLIT(S994,"/")</f>
        <v>film &amp; video</v>
      </c>
      <c r="U994" t="str">
        <v>drama</v>
      </c>
    </row>
    <row r="995" spans="1:21" ht="17" x14ac:dyDescent="0.2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3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6">
        <f t="shared" si="63"/>
        <v>42379.25</v>
      </c>
      <c r="P995" s="37">
        <v>17</v>
      </c>
      <c r="Q995" t="b">
        <v>0</v>
      </c>
      <c r="R995" t="b">
        <v>1</v>
      </c>
      <c r="S995" t="s">
        <v>122</v>
      </c>
      <c r="T995" t="str" cm="1">
        <f t="array" ref="T995:U995">_xlfn.TEXTSPLIT(S995,"/")</f>
        <v>photography</v>
      </c>
      <c r="U995" t="str">
        <v>photography books</v>
      </c>
    </row>
    <row r="996" spans="1:21" ht="17" x14ac:dyDescent="0.2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3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6">
        <f t="shared" si="63"/>
        <v>41935.208333333336</v>
      </c>
      <c r="P996" s="37">
        <v>6</v>
      </c>
      <c r="Q996" t="b">
        <v>0</v>
      </c>
      <c r="R996" t="b">
        <v>1</v>
      </c>
      <c r="S996" t="s">
        <v>206</v>
      </c>
      <c r="T996" t="str" cm="1">
        <f t="array" ref="T996:U996">_xlfn.TEXTSPLIT(S996,"/")</f>
        <v>publishing</v>
      </c>
      <c r="U996" t="str">
        <v>translations</v>
      </c>
    </row>
    <row r="997" spans="1:21" ht="17" x14ac:dyDescent="0.2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3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6">
        <f t="shared" si="63"/>
        <v>43437.25</v>
      </c>
      <c r="P997" s="37">
        <v>29</v>
      </c>
      <c r="Q997" t="b">
        <v>0</v>
      </c>
      <c r="R997" t="b">
        <v>1</v>
      </c>
      <c r="S997" t="s">
        <v>17</v>
      </c>
      <c r="T997" t="str" cm="1">
        <f t="array" ref="T997:U997">_xlfn.TEXTSPLIT(S997,"/")</f>
        <v>food</v>
      </c>
      <c r="U997" t="str">
        <v>food trucks</v>
      </c>
    </row>
    <row r="998" spans="1:21" ht="34" x14ac:dyDescent="0.2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3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6">
        <f t="shared" si="63"/>
        <v>41306.25</v>
      </c>
      <c r="P998" s="37">
        <v>30</v>
      </c>
      <c r="Q998" t="b">
        <v>0</v>
      </c>
      <c r="R998" t="b">
        <v>0</v>
      </c>
      <c r="S998" t="s">
        <v>33</v>
      </c>
      <c r="T998" t="str" cm="1">
        <f t="array" ref="T998:U998">_xlfn.TEXTSPLIT(S998,"/")</f>
        <v>theater</v>
      </c>
      <c r="U998" t="str">
        <v>plays</v>
      </c>
    </row>
    <row r="999" spans="1:21" ht="17" x14ac:dyDescent="0.2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3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6">
        <f t="shared" si="63"/>
        <v>41664.25</v>
      </c>
      <c r="P999" s="37">
        <v>5</v>
      </c>
      <c r="Q999" t="b">
        <v>0</v>
      </c>
      <c r="R999" t="b">
        <v>0</v>
      </c>
      <c r="S999" t="s">
        <v>33</v>
      </c>
      <c r="T999" t="str" cm="1">
        <f t="array" ref="T999:U999">_xlfn.TEXTSPLIT(S999,"/")</f>
        <v>theater</v>
      </c>
      <c r="U999" t="str">
        <v>plays</v>
      </c>
    </row>
    <row r="1000" spans="1:21" ht="17" x14ac:dyDescent="0.2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3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6">
        <f t="shared" si="63"/>
        <v>40234.25</v>
      </c>
      <c r="P1000" s="37">
        <v>14</v>
      </c>
      <c r="Q1000" t="b">
        <v>0</v>
      </c>
      <c r="R1000" t="b">
        <v>1</v>
      </c>
      <c r="S1000" t="s">
        <v>60</v>
      </c>
      <c r="T1000" t="str" cm="1">
        <f t="array" ref="T1000:U1000">_xlfn.TEXTSPLIT(S1000,"/")</f>
        <v>music</v>
      </c>
      <c r="U1000" t="str">
        <v>indie rock</v>
      </c>
    </row>
    <row r="1001" spans="1:21" ht="17" x14ac:dyDescent="0.2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3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6">
        <f t="shared" si="63"/>
        <v>42557.208333333328</v>
      </c>
      <c r="P1001" s="37">
        <v>7</v>
      </c>
      <c r="Q1001" t="b">
        <v>0</v>
      </c>
      <c r="R1001" t="b">
        <v>0</v>
      </c>
      <c r="S1001" t="s">
        <v>17</v>
      </c>
      <c r="T1001" t="str" cm="1">
        <f t="array" ref="T1001:U1001">_xlfn.TEXTSPLIT(S1001,"/")</f>
        <v>food</v>
      </c>
      <c r="U1001" t="str">
        <v>food trucks</v>
      </c>
    </row>
  </sheetData>
  <conditionalFormatting sqref="F1:F1048576">
    <cfRule type="cellIs" dxfId="14" priority="1" operator="greaterThanOrEqual">
      <formula>200</formula>
    </cfRule>
    <cfRule type="cellIs" dxfId="13" priority="2" operator="between">
      <formula>100</formula>
      <formula>"&lt;200"</formula>
    </cfRule>
    <cfRule type="cellIs" dxfId="12" priority="3" stopIfTrue="1" operator="between">
      <formula>0</formula>
      <formula>"&lt;100"</formula>
    </cfRule>
  </conditionalFormatting>
  <conditionalFormatting sqref="G1:G1048576">
    <cfRule type="containsText" dxfId="11" priority="4" operator="containsText" text="live">
      <formula>NOT(ISERROR(SEARCH("live",G1)))</formula>
    </cfRule>
    <cfRule type="containsText" dxfId="10" priority="5" operator="containsText" text="canceled">
      <formula>NOT(ISERROR(SEARCH("canceled",G1)))</formula>
    </cfRule>
    <cfRule type="containsText" dxfId="9" priority="6" operator="containsText" text="successful">
      <formula>NOT(ISERROR(SEARCH("successful",G1)))</formula>
    </cfRule>
    <cfRule type="containsText" dxfId="8" priority="7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65E3-D048-6D43-B6BD-874D5B6BB6E5}">
  <dimension ref="A1:F14"/>
  <sheetViews>
    <sheetView showGridLines="0" workbookViewId="0">
      <selection activeCell="A5" sqref="A5:A1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1" t="s">
        <v>6</v>
      </c>
      <c r="B1" s="9" t="s">
        <v>2069</v>
      </c>
    </row>
    <row r="3" spans="1:6" x14ac:dyDescent="0.2">
      <c r="A3" s="11" t="s">
        <v>2070</v>
      </c>
      <c r="B3" s="11" t="s">
        <v>2068</v>
      </c>
      <c r="C3" s="9"/>
      <c r="D3" s="9"/>
      <c r="E3" s="9"/>
      <c r="F3" s="9"/>
    </row>
    <row r="4" spans="1:6" x14ac:dyDescent="0.2">
      <c r="A4" s="11" t="s">
        <v>2066</v>
      </c>
      <c r="B4" s="9" t="s">
        <v>74</v>
      </c>
      <c r="C4" s="9" t="s">
        <v>14</v>
      </c>
      <c r="D4" s="9" t="s">
        <v>47</v>
      </c>
      <c r="E4" s="9" t="s">
        <v>20</v>
      </c>
      <c r="F4" s="9" t="s">
        <v>2067</v>
      </c>
    </row>
    <row r="5" spans="1:6" x14ac:dyDescent="0.2">
      <c r="A5" s="12" t="s">
        <v>2041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">
      <c r="A6" s="12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">
      <c r="A7" s="12" t="s">
        <v>2050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">
      <c r="A8" s="12" t="s">
        <v>2064</v>
      </c>
      <c r="B8" s="9"/>
      <c r="C8" s="9"/>
      <c r="D8" s="9"/>
      <c r="E8" s="9">
        <v>4</v>
      </c>
      <c r="F8" s="9">
        <v>4</v>
      </c>
    </row>
    <row r="9" spans="1:6" x14ac:dyDescent="0.2">
      <c r="A9" s="12" t="s">
        <v>2035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">
      <c r="A10" s="12" t="s">
        <v>2054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">
      <c r="A11" s="12" t="s">
        <v>2047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">
      <c r="A12" s="12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">
      <c r="A13" s="12" t="s">
        <v>2039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">
      <c r="A14" s="12" t="s">
        <v>2067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2F10-31E7-644C-ABB2-EA33608347FC}">
  <dimension ref="A1:F30"/>
  <sheetViews>
    <sheetView showGridLines="0" workbookViewId="0">
      <selection activeCell="I36" sqref="I3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1" t="s">
        <v>6</v>
      </c>
      <c r="B1" s="9" t="s">
        <v>2069</v>
      </c>
    </row>
    <row r="2" spans="1:6" x14ac:dyDescent="0.2">
      <c r="A2" s="11" t="s">
        <v>2031</v>
      </c>
      <c r="B2" s="9" t="s">
        <v>2069</v>
      </c>
    </row>
    <row r="4" spans="1:6" x14ac:dyDescent="0.2">
      <c r="A4" s="11" t="s">
        <v>2070</v>
      </c>
      <c r="B4" s="11" t="s">
        <v>2068</v>
      </c>
      <c r="C4" s="9"/>
      <c r="D4" s="9"/>
      <c r="E4" s="9"/>
      <c r="F4" s="9"/>
    </row>
    <row r="5" spans="1:6" x14ac:dyDescent="0.2">
      <c r="A5" s="11" t="s">
        <v>2066</v>
      </c>
      <c r="B5" s="9" t="s">
        <v>74</v>
      </c>
      <c r="C5" s="9" t="s">
        <v>14</v>
      </c>
      <c r="D5" s="9" t="s">
        <v>47</v>
      </c>
      <c r="E5" s="9" t="s">
        <v>20</v>
      </c>
      <c r="F5" s="9" t="s">
        <v>2067</v>
      </c>
    </row>
    <row r="6" spans="1:6" x14ac:dyDescent="0.2">
      <c r="A6" s="12" t="s">
        <v>2049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">
      <c r="A7" s="12" t="s">
        <v>2065</v>
      </c>
      <c r="B7" s="9"/>
      <c r="C7" s="9"/>
      <c r="D7" s="9"/>
      <c r="E7" s="9">
        <v>4</v>
      </c>
      <c r="F7" s="9">
        <v>4</v>
      </c>
    </row>
    <row r="8" spans="1:6" x14ac:dyDescent="0.2">
      <c r="A8" s="12" t="s">
        <v>2042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">
      <c r="A9" s="12" t="s">
        <v>2044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">
      <c r="A10" s="12" t="s">
        <v>2043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">
      <c r="A11" s="12" t="s">
        <v>2053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">
      <c r="A12" s="12" t="s">
        <v>2034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">
      <c r="A13" s="12" t="s">
        <v>2045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">
      <c r="A14" s="12" t="s">
        <v>2058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">
      <c r="A15" s="12" t="s">
        <v>2057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">
      <c r="A16" s="12" t="s">
        <v>2061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">
      <c r="A17" s="12" t="s">
        <v>2048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">
      <c r="A18" s="12" t="s">
        <v>2055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">
      <c r="A19" s="12" t="s">
        <v>2040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">
      <c r="A20" s="12" t="s">
        <v>2056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">
      <c r="A21" s="12" t="s">
        <v>2036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">
      <c r="A22" s="12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">
      <c r="A23" s="12" t="s">
        <v>2052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">
      <c r="A24" s="12" t="s">
        <v>2060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">
      <c r="A25" s="12" t="s">
        <v>2059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">
      <c r="A26" s="12" t="s">
        <v>2051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">
      <c r="A27" s="12" t="s">
        <v>2046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">
      <c r="A28" s="12" t="s">
        <v>2038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">
      <c r="A29" s="12" t="s">
        <v>2062</v>
      </c>
      <c r="B29" s="9"/>
      <c r="C29" s="9"/>
      <c r="D29" s="9"/>
      <c r="E29" s="9">
        <v>3</v>
      </c>
      <c r="F29" s="9">
        <v>3</v>
      </c>
    </row>
    <row r="30" spans="1:6" x14ac:dyDescent="0.2">
      <c r="A30" s="12" t="s">
        <v>2067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F9B7-9F76-B944-A689-63CD316FEE2F}">
  <dimension ref="A1:E18"/>
  <sheetViews>
    <sheetView showGridLines="0" workbookViewId="0">
      <selection activeCell="B14" sqref="B14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20" t="s">
        <v>2031</v>
      </c>
      <c r="B1" s="21" t="s">
        <v>2069</v>
      </c>
    </row>
    <row r="2" spans="1:5" x14ac:dyDescent="0.2">
      <c r="A2" s="20" t="s">
        <v>2085</v>
      </c>
      <c r="B2" s="21" t="s">
        <v>2069</v>
      </c>
    </row>
    <row r="4" spans="1:5" x14ac:dyDescent="0.2">
      <c r="A4" s="22" t="s">
        <v>2070</v>
      </c>
      <c r="B4" s="23" t="s">
        <v>2068</v>
      </c>
      <c r="C4" s="24"/>
      <c r="D4" s="24"/>
      <c r="E4" s="25"/>
    </row>
    <row r="5" spans="1:5" x14ac:dyDescent="0.2">
      <c r="A5" s="26" t="s">
        <v>2066</v>
      </c>
      <c r="B5" s="27" t="s">
        <v>74</v>
      </c>
      <c r="C5" s="27" t="s">
        <v>14</v>
      </c>
      <c r="D5" s="27" t="s">
        <v>20</v>
      </c>
      <c r="E5" s="28" t="s">
        <v>2067</v>
      </c>
    </row>
    <row r="6" spans="1:5" x14ac:dyDescent="0.2">
      <c r="A6" s="29" t="s">
        <v>2073</v>
      </c>
      <c r="B6" s="30">
        <v>6</v>
      </c>
      <c r="C6" s="30">
        <v>36</v>
      </c>
      <c r="D6" s="30">
        <v>49</v>
      </c>
      <c r="E6" s="31">
        <v>91</v>
      </c>
    </row>
    <row r="7" spans="1:5" x14ac:dyDescent="0.2">
      <c r="A7" s="29" t="s">
        <v>2074</v>
      </c>
      <c r="B7" s="30">
        <v>7</v>
      </c>
      <c r="C7" s="30">
        <v>28</v>
      </c>
      <c r="D7" s="30">
        <v>44</v>
      </c>
      <c r="E7" s="31">
        <v>79</v>
      </c>
    </row>
    <row r="8" spans="1:5" x14ac:dyDescent="0.2">
      <c r="A8" s="29" t="s">
        <v>2075</v>
      </c>
      <c r="B8" s="30">
        <v>4</v>
      </c>
      <c r="C8" s="30">
        <v>33</v>
      </c>
      <c r="D8" s="30">
        <v>49</v>
      </c>
      <c r="E8" s="31">
        <v>86</v>
      </c>
    </row>
    <row r="9" spans="1:5" x14ac:dyDescent="0.2">
      <c r="A9" s="29" t="s">
        <v>2076</v>
      </c>
      <c r="B9" s="30">
        <v>1</v>
      </c>
      <c r="C9" s="30">
        <v>30</v>
      </c>
      <c r="D9" s="30">
        <v>46</v>
      </c>
      <c r="E9" s="31">
        <v>77</v>
      </c>
    </row>
    <row r="10" spans="1:5" x14ac:dyDescent="0.2">
      <c r="A10" s="29" t="s">
        <v>2077</v>
      </c>
      <c r="B10" s="30">
        <v>3</v>
      </c>
      <c r="C10" s="30">
        <v>35</v>
      </c>
      <c r="D10" s="30">
        <v>46</v>
      </c>
      <c r="E10" s="31">
        <v>84</v>
      </c>
    </row>
    <row r="11" spans="1:5" x14ac:dyDescent="0.2">
      <c r="A11" s="29" t="s">
        <v>2078</v>
      </c>
      <c r="B11" s="30">
        <v>3</v>
      </c>
      <c r="C11" s="30">
        <v>28</v>
      </c>
      <c r="D11" s="30">
        <v>55</v>
      </c>
      <c r="E11" s="31">
        <v>86</v>
      </c>
    </row>
    <row r="12" spans="1:5" x14ac:dyDescent="0.2">
      <c r="A12" s="29" t="s">
        <v>2079</v>
      </c>
      <c r="B12" s="30">
        <v>4</v>
      </c>
      <c r="C12" s="30">
        <v>31</v>
      </c>
      <c r="D12" s="30">
        <v>58</v>
      </c>
      <c r="E12" s="31">
        <v>93</v>
      </c>
    </row>
    <row r="13" spans="1:5" x14ac:dyDescent="0.2">
      <c r="A13" s="29" t="s">
        <v>2080</v>
      </c>
      <c r="B13" s="30">
        <v>8</v>
      </c>
      <c r="C13" s="30">
        <v>35</v>
      </c>
      <c r="D13" s="30">
        <v>41</v>
      </c>
      <c r="E13" s="31">
        <v>84</v>
      </c>
    </row>
    <row r="14" spans="1:5" x14ac:dyDescent="0.2">
      <c r="A14" s="29" t="s">
        <v>2081</v>
      </c>
      <c r="B14" s="30">
        <v>5</v>
      </c>
      <c r="C14" s="30">
        <v>23</v>
      </c>
      <c r="D14" s="30">
        <v>45</v>
      </c>
      <c r="E14" s="31">
        <v>73</v>
      </c>
    </row>
    <row r="15" spans="1:5" x14ac:dyDescent="0.2">
      <c r="A15" s="29" t="s">
        <v>2082</v>
      </c>
      <c r="B15" s="30">
        <v>6</v>
      </c>
      <c r="C15" s="30">
        <v>26</v>
      </c>
      <c r="D15" s="30">
        <v>45</v>
      </c>
      <c r="E15" s="31">
        <v>77</v>
      </c>
    </row>
    <row r="16" spans="1:5" x14ac:dyDescent="0.2">
      <c r="A16" s="29" t="s">
        <v>2083</v>
      </c>
      <c r="B16" s="30">
        <v>3</v>
      </c>
      <c r="C16" s="30">
        <v>27</v>
      </c>
      <c r="D16" s="30">
        <v>45</v>
      </c>
      <c r="E16" s="31">
        <v>75</v>
      </c>
    </row>
    <row r="17" spans="1:5" x14ac:dyDescent="0.2">
      <c r="A17" s="29" t="s">
        <v>2084</v>
      </c>
      <c r="B17" s="30">
        <v>7</v>
      </c>
      <c r="C17" s="30">
        <v>32</v>
      </c>
      <c r="D17" s="30">
        <v>42</v>
      </c>
      <c r="E17" s="31">
        <v>81</v>
      </c>
    </row>
    <row r="18" spans="1:5" x14ac:dyDescent="0.2">
      <c r="A18" s="32" t="s">
        <v>2067</v>
      </c>
      <c r="B18" s="33">
        <v>57</v>
      </c>
      <c r="C18" s="33">
        <v>364</v>
      </c>
      <c r="D18" s="33">
        <v>565</v>
      </c>
      <c r="E18" s="34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5FF9-25F4-4245-A442-2B116BE7245A}">
  <dimension ref="B1:I13"/>
  <sheetViews>
    <sheetView showGridLines="0" workbookViewId="0">
      <selection activeCell="B7" sqref="B7"/>
    </sheetView>
  </sheetViews>
  <sheetFormatPr baseColWidth="10" defaultRowHeight="16" x14ac:dyDescent="0.2"/>
  <cols>
    <col min="2" max="2" width="29.1640625" customWidth="1"/>
    <col min="3" max="9" width="20.83203125" customWidth="1"/>
  </cols>
  <sheetData>
    <row r="1" spans="2:9" x14ac:dyDescent="0.2">
      <c r="B1" s="14" t="s">
        <v>2086</v>
      </c>
      <c r="C1" s="14" t="s">
        <v>2087</v>
      </c>
      <c r="D1" s="14" t="s">
        <v>2088</v>
      </c>
      <c r="E1" s="14" t="s">
        <v>2089</v>
      </c>
      <c r="F1" s="14" t="s">
        <v>2090</v>
      </c>
      <c r="G1" s="14" t="s">
        <v>2091</v>
      </c>
      <c r="H1" s="14" t="s">
        <v>2092</v>
      </c>
      <c r="I1" s="14" t="s">
        <v>2093</v>
      </c>
    </row>
    <row r="2" spans="2:9" x14ac:dyDescent="0.2">
      <c r="B2" s="7" t="s">
        <v>2094</v>
      </c>
      <c r="C2" s="7">
        <f>COUNTIFS(Crowdfunding!$G$2:$G$1001,"successful",Crowdfunding!$D$2:$D$1001,"&lt;1000")</f>
        <v>30</v>
      </c>
      <c r="D2" s="7">
        <f>COUNTIFS(Crowdfunding!$G$2:$G$1001,"failed",Crowdfunding!$D$2:$D$1001,"&lt;1000")</f>
        <v>20</v>
      </c>
      <c r="E2" s="7">
        <f>COUNTIFS(Crowdfunding!$G$2:$G$1001,"canceled",Crowdfunding!$D$2:$D$1001,"&lt;1000")</f>
        <v>1</v>
      </c>
      <c r="F2" s="7">
        <f>SUM(C2:E2)</f>
        <v>51</v>
      </c>
      <c r="G2" s="8">
        <f>C2/F2</f>
        <v>0.58823529411764708</v>
      </c>
      <c r="H2" s="8">
        <f>D2/F2</f>
        <v>0.39215686274509803</v>
      </c>
      <c r="I2" s="8">
        <f>E2/F2</f>
        <v>1.9607843137254902E-2</v>
      </c>
    </row>
    <row r="3" spans="2:9" x14ac:dyDescent="0.2">
      <c r="B3" s="7" t="s">
        <v>2095</v>
      </c>
      <c r="C3" s="7">
        <f>COUNTIFS(Crowdfunding!$G$2:$G$1001,"successful",Crowdfunding!$D$2:$D$1001,"&gt;=1000",Crowdfunding!$D$2:$D$1001,"&lt;=4999")</f>
        <v>191</v>
      </c>
      <c r="D3" s="7">
        <f>COUNTIFS(Crowdfunding!$G$2:$G$1001,"failed",Crowdfunding!$D$2:$D$1001,"&gt;=1000",Crowdfunding!$D$2:$D$1001,"&lt;=4999")</f>
        <v>38</v>
      </c>
      <c r="E3" s="7">
        <f>COUNTIFS(Crowdfunding!$G$2:$G$1001,"canceled",Crowdfunding!$D$2:$D$1001,"&gt;=1000",Crowdfunding!$D$2:$D$1001,"&lt;=4999")</f>
        <v>2</v>
      </c>
      <c r="F3" s="7">
        <f t="shared" ref="F3:F13" si="0">SUM(C3:E3)</f>
        <v>231</v>
      </c>
      <c r="G3" s="8">
        <f t="shared" ref="G3:G13" si="1">C3/F3</f>
        <v>0.82683982683982682</v>
      </c>
      <c r="H3" s="8">
        <f t="shared" ref="H3:H13" si="2">D3/F3</f>
        <v>0.16450216450216451</v>
      </c>
      <c r="I3" s="8">
        <f t="shared" ref="I3:I13" si="3">E3/F3</f>
        <v>8.658008658008658E-3</v>
      </c>
    </row>
    <row r="4" spans="2:9" x14ac:dyDescent="0.2">
      <c r="B4" s="7" t="s">
        <v>2096</v>
      </c>
      <c r="C4" s="7">
        <f>COUNTIFS(Crowdfunding!$G$2:$G$1001,"successful",Crowdfunding!$D$2:$D$1001,"&gt;=5000",Crowdfunding!$D$2:$D$1001,"&lt;=9999")</f>
        <v>164</v>
      </c>
      <c r="D4" s="7">
        <f>COUNTIFS(Crowdfunding!$G$2:$G$1001,"failed",Crowdfunding!$D$2:$D$1001,"&gt;=5000",Crowdfunding!$D$2:$D$1001,"&lt;=9999")</f>
        <v>126</v>
      </c>
      <c r="E4" s="7">
        <f>COUNTIFS(Crowdfunding!$G$2:$G$1001,"canceled",Crowdfunding!$D$2:$D$1001,"&gt;=5000",Crowdfunding!$D$2:$D$1001,"&lt;=9999")</f>
        <v>25</v>
      </c>
      <c r="F4" s="7">
        <f t="shared" si="0"/>
        <v>315</v>
      </c>
      <c r="G4" s="8">
        <f t="shared" si="1"/>
        <v>0.52063492063492067</v>
      </c>
      <c r="H4" s="8">
        <f t="shared" si="2"/>
        <v>0.4</v>
      </c>
      <c r="I4" s="8">
        <f t="shared" si="3"/>
        <v>7.9365079365079361E-2</v>
      </c>
    </row>
    <row r="5" spans="2:9" x14ac:dyDescent="0.2">
      <c r="B5" s="7" t="s">
        <v>2097</v>
      </c>
      <c r="C5" s="7">
        <f>COUNTIFS(Crowdfunding!$G$2:$G$1001,"successful",Crowdfunding!$D$2:$D$1001,"&gt;=10000",Crowdfunding!$D$2:$D$1001,"&lt;=14999")</f>
        <v>4</v>
      </c>
      <c r="D5" s="7">
        <f>COUNTIFS(Crowdfunding!$G$2:$G$1001,"failed",Crowdfunding!$D$2:$D$1001,"&gt;=10000",Crowdfunding!$D$2:$D$1001,"&lt;=14999")</f>
        <v>5</v>
      </c>
      <c r="E5" s="7">
        <f>COUNTIFS(Crowdfunding!$G$2:$G$1001,"canceled",Crowdfunding!$D$2:$D$1001,"&gt;=10000",Crowdfunding!$D$2:$D$1001,"&lt;=14999")</f>
        <v>0</v>
      </c>
      <c r="F5" s="7">
        <f t="shared" si="0"/>
        <v>9</v>
      </c>
      <c r="G5" s="8">
        <f t="shared" si="1"/>
        <v>0.44444444444444442</v>
      </c>
      <c r="H5" s="8">
        <f t="shared" si="2"/>
        <v>0.55555555555555558</v>
      </c>
      <c r="I5" s="8">
        <f t="shared" si="3"/>
        <v>0</v>
      </c>
    </row>
    <row r="6" spans="2:9" x14ac:dyDescent="0.2">
      <c r="B6" s="7" t="s">
        <v>2098</v>
      </c>
      <c r="C6" s="7">
        <f>COUNTIFS(Crowdfunding!$G$2:$G$1001,"successful",Crowdfunding!$D$2:$D$1001,"&gt;=15000",Crowdfunding!$D$2:$D$1001,"&lt;=19999")</f>
        <v>10</v>
      </c>
      <c r="D6" s="7">
        <f>COUNTIFS(Crowdfunding!$G$2:$G$1001,"failed",Crowdfunding!$D$2:$D$1001,"&gt;=15000",Crowdfunding!$D$2:$D$1001,"&lt;=19999")</f>
        <v>0</v>
      </c>
      <c r="E6" s="7">
        <f>COUNTIFS(Crowdfunding!$G$2:$G$1001,"canceled",Crowdfunding!$D$2:$D$1001,"&gt;=15000",Crowdfunding!$D$2:$D$1001,"&lt;=19999")</f>
        <v>0</v>
      </c>
      <c r="F6" s="7">
        <f t="shared" si="0"/>
        <v>10</v>
      </c>
      <c r="G6" s="8">
        <f t="shared" si="1"/>
        <v>1</v>
      </c>
      <c r="H6" s="8">
        <f t="shared" si="2"/>
        <v>0</v>
      </c>
      <c r="I6" s="8">
        <f t="shared" si="3"/>
        <v>0</v>
      </c>
    </row>
    <row r="7" spans="2:9" x14ac:dyDescent="0.2">
      <c r="B7" s="7" t="s">
        <v>2099</v>
      </c>
      <c r="C7" s="7">
        <f>COUNTIFS(Crowdfunding!$G$2:$G$1001,"successful",Crowdfunding!$D$2:$D$1001,"&gt;=20000",Crowdfunding!$D$2:$D$1001,"&lt;=24999")</f>
        <v>7</v>
      </c>
      <c r="D7" s="7">
        <f>COUNTIFS(Crowdfunding!$G$2:$G$1001,"failed",Crowdfunding!$D$2:$D$1001,"&gt;=20000",Crowdfunding!$D$2:$D$1001,"&lt;=24999")</f>
        <v>0</v>
      </c>
      <c r="E7" s="7">
        <f>COUNTIFS(Crowdfunding!$G$2:$G$1001,"canceled",Crowdfunding!$D$2:$D$1001,"&gt;=20000",Crowdfunding!$D$2:$D$1001,"&lt;=24999")</f>
        <v>0</v>
      </c>
      <c r="F7" s="7">
        <f t="shared" si="0"/>
        <v>7</v>
      </c>
      <c r="G7" s="8">
        <f t="shared" si="1"/>
        <v>1</v>
      </c>
      <c r="H7" s="8">
        <f t="shared" si="2"/>
        <v>0</v>
      </c>
      <c r="I7" s="8">
        <f t="shared" si="3"/>
        <v>0</v>
      </c>
    </row>
    <row r="8" spans="2:9" x14ac:dyDescent="0.2">
      <c r="B8" s="7" t="s">
        <v>2100</v>
      </c>
      <c r="C8" s="7">
        <f>COUNTIFS(Crowdfunding!$G$2:$G$1001,"successful",Crowdfunding!$D$2:$D$1001,"&gt;=25000",Crowdfunding!$D$2:$D$1001,"&lt;=29999")</f>
        <v>11</v>
      </c>
      <c r="D8" s="7">
        <f>COUNTIFS(Crowdfunding!$G$2:$G$1001,"failed",Crowdfunding!$D$2:$D$1001,"&gt;=25000",Crowdfunding!$D$2:$D$1001,"&lt;=29999")</f>
        <v>3</v>
      </c>
      <c r="E8" s="7">
        <f>COUNTIFS(Crowdfunding!$G$2:$G$1001,"canceled",Crowdfunding!$D$2:$D$1001,"&gt;=25000",Crowdfunding!$D$2:$D$1001,"&lt;=29999")</f>
        <v>0</v>
      </c>
      <c r="F8" s="7">
        <f t="shared" si="0"/>
        <v>14</v>
      </c>
      <c r="G8" s="8">
        <f t="shared" si="1"/>
        <v>0.7857142857142857</v>
      </c>
      <c r="H8" s="8">
        <f t="shared" si="2"/>
        <v>0.21428571428571427</v>
      </c>
      <c r="I8" s="8">
        <f t="shared" si="3"/>
        <v>0</v>
      </c>
    </row>
    <row r="9" spans="2:9" x14ac:dyDescent="0.2">
      <c r="B9" s="7" t="s">
        <v>2101</v>
      </c>
      <c r="C9" s="7">
        <f>COUNTIFS(Crowdfunding!$G$2:$G$1001,"successful",Crowdfunding!$D$2:$D$1001,"&gt;=30000",Crowdfunding!$D$2:$D$1001,"&lt;=34999")</f>
        <v>7</v>
      </c>
      <c r="D9" s="7">
        <f>COUNTIFS(Crowdfunding!$G$2:$G$1001,"failed",Crowdfunding!$D$2:$D$1001,"&gt;=30000",Crowdfunding!$D$2:$D$1001,"&lt;=34999")</f>
        <v>0</v>
      </c>
      <c r="E9" s="7">
        <f>COUNTIFS(Crowdfunding!$G$2:$G$1001,"canceled",Crowdfunding!$D$2:$D$1001,"&gt;=30000",Crowdfunding!$D$2:$D$1001,"&lt;=34999")</f>
        <v>0</v>
      </c>
      <c r="F9" s="7">
        <f t="shared" si="0"/>
        <v>7</v>
      </c>
      <c r="G9" s="8">
        <f t="shared" si="1"/>
        <v>1</v>
      </c>
      <c r="H9" s="8">
        <f t="shared" si="2"/>
        <v>0</v>
      </c>
      <c r="I9" s="8">
        <f t="shared" si="3"/>
        <v>0</v>
      </c>
    </row>
    <row r="10" spans="2:9" x14ac:dyDescent="0.2">
      <c r="B10" s="7" t="s">
        <v>2102</v>
      </c>
      <c r="C10" s="7">
        <f>COUNTIFS(Crowdfunding!$G$2:$G$1001,"successful",Crowdfunding!$D$2:$D$1001,"&gt;=35000",Crowdfunding!$D$2:$D$1001,"&lt;=39999")</f>
        <v>8</v>
      </c>
      <c r="D10" s="7">
        <f>COUNTIFS(Crowdfunding!$G$2:$G$1001,"failed",Crowdfunding!$D$2:$D$1001,"&gt;=35000",Crowdfunding!$D$2:$D$1001,"&lt;=39999")</f>
        <v>3</v>
      </c>
      <c r="E10" s="7">
        <f>COUNTIFS(Crowdfunding!$G$2:$G$1001,"canceled",Crowdfunding!$D$2:$D$1001,"&gt;=35000",Crowdfunding!$D$2:$D$1001,"&lt;=39999")</f>
        <v>1</v>
      </c>
      <c r="F10" s="7">
        <f t="shared" si="0"/>
        <v>12</v>
      </c>
      <c r="G10" s="8">
        <f t="shared" si="1"/>
        <v>0.66666666666666663</v>
      </c>
      <c r="H10" s="8">
        <f t="shared" si="2"/>
        <v>0.25</v>
      </c>
      <c r="I10" s="8">
        <f t="shared" si="3"/>
        <v>8.3333333333333329E-2</v>
      </c>
    </row>
    <row r="11" spans="2:9" x14ac:dyDescent="0.2">
      <c r="B11" s="7" t="s">
        <v>2103</v>
      </c>
      <c r="C11" s="7">
        <f>COUNTIFS(Crowdfunding!$G$2:$G$1001,"successful",Crowdfunding!$D$2:$D$1001,"&gt;=40000",Crowdfunding!$D$2:$D$1001,"&lt;=44999")</f>
        <v>11</v>
      </c>
      <c r="D11" s="7">
        <f>COUNTIFS(Crowdfunding!$G$2:$G$1001,"failed",Crowdfunding!$D$2:$D$1001,"&gt;=40000",Crowdfunding!$D$2:$D$1001,"&lt;=44999")</f>
        <v>3</v>
      </c>
      <c r="E11" s="7">
        <f>COUNTIFS(Crowdfunding!$G$2:$G$1001,"canceled",Crowdfunding!$D$2:$D$1001,"&gt;=40000",Crowdfunding!$D$2:$D$1001,"&lt;=44999")</f>
        <v>0</v>
      </c>
      <c r="F11" s="7">
        <f t="shared" si="0"/>
        <v>14</v>
      </c>
      <c r="G11" s="8">
        <f t="shared" si="1"/>
        <v>0.7857142857142857</v>
      </c>
      <c r="H11" s="8">
        <f t="shared" si="2"/>
        <v>0.21428571428571427</v>
      </c>
      <c r="I11" s="8">
        <f t="shared" si="3"/>
        <v>0</v>
      </c>
    </row>
    <row r="12" spans="2:9" x14ac:dyDescent="0.2">
      <c r="B12" s="7" t="s">
        <v>2104</v>
      </c>
      <c r="C12" s="7">
        <f>COUNTIFS(Crowdfunding!$G$2:$G$1001,"successful",Crowdfunding!$D$2:$D$1001,"&gt;=45000",Crowdfunding!$D$2:$D$1001,"&lt;=49999")</f>
        <v>8</v>
      </c>
      <c r="D12" s="7">
        <f>COUNTIFS(Crowdfunding!$G$2:$G$1001,"failed",Crowdfunding!$D$2:$D$1001,"&gt;=45000",Crowdfunding!$D$2:$D$1001,"&lt;=49999")</f>
        <v>3</v>
      </c>
      <c r="E12" s="7">
        <f>COUNTIFS(Crowdfunding!$G$2:$G$1001,"canceled",Crowdfunding!$D$2:$D$1001,"&gt;=45000",Crowdfunding!$D$2:$D$1001,"&lt;=49999")</f>
        <v>0</v>
      </c>
      <c r="F12" s="7">
        <f t="shared" si="0"/>
        <v>11</v>
      </c>
      <c r="G12" s="8">
        <f t="shared" si="1"/>
        <v>0.72727272727272729</v>
      </c>
      <c r="H12" s="8">
        <f t="shared" si="2"/>
        <v>0.27272727272727271</v>
      </c>
      <c r="I12" s="8">
        <f t="shared" si="3"/>
        <v>0</v>
      </c>
    </row>
    <row r="13" spans="2:9" ht="18" customHeight="1" x14ac:dyDescent="0.2">
      <c r="B13" s="10" t="s">
        <v>2105</v>
      </c>
      <c r="C13" s="7">
        <f>COUNTIFS(Crowdfunding!$G$2:$G$1001,"successful",Crowdfunding!$D$2:$D$1001,"&gt;=50000")</f>
        <v>114</v>
      </c>
      <c r="D13" s="7">
        <f>COUNTIFS(Crowdfunding!$G$2:$G$1001,"failed",Crowdfunding!$D$2:$D$1001,"&gt;=50000")</f>
        <v>163</v>
      </c>
      <c r="E13" s="7">
        <f>COUNTIFS(Crowdfunding!$G$2:$G$1001,"canceled",Crowdfunding!$D$2:$D$1001,"&gt;=50000")</f>
        <v>28</v>
      </c>
      <c r="F13" s="7">
        <f t="shared" si="0"/>
        <v>305</v>
      </c>
      <c r="G13" s="8">
        <f t="shared" si="1"/>
        <v>0.3737704918032787</v>
      </c>
      <c r="H13" s="8">
        <f t="shared" si="2"/>
        <v>0.53442622950819674</v>
      </c>
      <c r="I13" s="8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DD7A-EB0F-1249-9EF2-023C96C8B3E0}">
  <dimension ref="B1:I13"/>
  <sheetViews>
    <sheetView showGridLines="0" workbookViewId="0">
      <selection activeCell="C3" sqref="C3"/>
    </sheetView>
  </sheetViews>
  <sheetFormatPr baseColWidth="10" defaultRowHeight="16" x14ac:dyDescent="0.2"/>
  <cols>
    <col min="2" max="2" width="29.1640625" customWidth="1"/>
    <col min="3" max="9" width="20.83203125" customWidth="1"/>
  </cols>
  <sheetData>
    <row r="1" spans="2:9" x14ac:dyDescent="0.2">
      <c r="B1" s="14" t="s">
        <v>2086</v>
      </c>
      <c r="C1" s="14" t="s">
        <v>2087</v>
      </c>
      <c r="D1" s="14" t="s">
        <v>2088</v>
      </c>
      <c r="E1" s="14" t="s">
        <v>2089</v>
      </c>
      <c r="F1" s="14" t="s">
        <v>2090</v>
      </c>
      <c r="G1" s="14" t="s">
        <v>2091</v>
      </c>
      <c r="H1" s="14" t="s">
        <v>2092</v>
      </c>
      <c r="I1" s="14" t="s">
        <v>2093</v>
      </c>
    </row>
    <row r="2" spans="2:9" x14ac:dyDescent="0.2">
      <c r="B2" s="7" t="s">
        <v>2094</v>
      </c>
      <c r="C2" s="7">
        <f>COUNTIFS(Crowdfunding!$G$2:$G$1001,"successful",Crowdfunding!$D$2:$D$1001,"&lt;1000")</f>
        <v>30</v>
      </c>
      <c r="D2" s="7">
        <f>COUNTIFS(Crowdfunding!$G$2:$G$1001,"failed",Crowdfunding!$D$2:$D$1001,"&lt;1000")</f>
        <v>20</v>
      </c>
      <c r="E2" s="7">
        <f>COUNTIFS(Crowdfunding!$G$2:$G$1001,"canceled",Crowdfunding!$D$2:$D$1001,"&lt;1000")</f>
        <v>1</v>
      </c>
      <c r="F2" s="7">
        <f>SUM(C2:E2)</f>
        <v>51</v>
      </c>
      <c r="G2" s="8">
        <f>C2/F2</f>
        <v>0.58823529411764708</v>
      </c>
      <c r="H2" s="8">
        <f>D2/F2</f>
        <v>0.39215686274509803</v>
      </c>
      <c r="I2" s="8">
        <f>E2/F2</f>
        <v>1.9607843137254902E-2</v>
      </c>
    </row>
    <row r="3" spans="2:9" x14ac:dyDescent="0.2">
      <c r="B3" s="7" t="s">
        <v>2095</v>
      </c>
      <c r="C3" s="7">
        <f>COUNTIFS(Crowdfunding!$G$2:$G$1001,"successful",Crowdfunding!$D$2:$D$1001,"&gt;=1000",Crowdfunding!$D$2:$D$1001,"&lt;=4999")</f>
        <v>191</v>
      </c>
      <c r="D3" s="7">
        <f>COUNTIFS(Crowdfunding!$G$2:$G$1001,"failed",Crowdfunding!$D$2:$D$1001,"&gt;=1000",Crowdfunding!$D$2:$D$1001,"&lt;=4999")</f>
        <v>38</v>
      </c>
      <c r="E3" s="7">
        <f>COUNTIFS(Crowdfunding!$G$2:$G$1001,"canceled",Crowdfunding!$D$2:$D$1001,"&gt;=1000",Crowdfunding!$D$2:$D$1001,"&lt;=4999")</f>
        <v>2</v>
      </c>
      <c r="F3" s="7">
        <f t="shared" ref="F3:F13" si="0">SUM(C3:E3)</f>
        <v>231</v>
      </c>
      <c r="G3" s="8">
        <f t="shared" ref="G3:G13" si="1">C3/F3</f>
        <v>0.82683982683982682</v>
      </c>
      <c r="H3" s="8">
        <f t="shared" ref="H3:H13" si="2">D3/F3</f>
        <v>0.16450216450216451</v>
      </c>
      <c r="I3" s="8">
        <f t="shared" ref="I3:I13" si="3">E3/F3</f>
        <v>8.658008658008658E-3</v>
      </c>
    </row>
    <row r="4" spans="2:9" x14ac:dyDescent="0.2">
      <c r="B4" s="7" t="s">
        <v>2096</v>
      </c>
      <c r="C4" s="7">
        <f>COUNTIFS(Crowdfunding!$G$2:$G$1001,"successful",Crowdfunding!$D$2:$D$1001,"&gt;=5000",Crowdfunding!$D$2:$D$1001,"&lt;=9999")</f>
        <v>164</v>
      </c>
      <c r="D4" s="7">
        <f>COUNTIFS(Crowdfunding!$G$2:$G$1001,"failed",Crowdfunding!$D$2:$D$1001,"&gt;=5000",Crowdfunding!$D$2:$D$1001,"&lt;=9999")</f>
        <v>126</v>
      </c>
      <c r="E4" s="7">
        <f>COUNTIFS(Crowdfunding!$G$2:$G$1001,"canceled",Crowdfunding!$D$2:$D$1001,"&gt;=5000",Crowdfunding!$D$2:$D$1001,"&lt;=9999")</f>
        <v>25</v>
      </c>
      <c r="F4" s="7">
        <f t="shared" si="0"/>
        <v>315</v>
      </c>
      <c r="G4" s="8">
        <f t="shared" si="1"/>
        <v>0.52063492063492067</v>
      </c>
      <c r="H4" s="8">
        <f t="shared" si="2"/>
        <v>0.4</v>
      </c>
      <c r="I4" s="8">
        <f t="shared" si="3"/>
        <v>7.9365079365079361E-2</v>
      </c>
    </row>
    <row r="5" spans="2:9" x14ac:dyDescent="0.2">
      <c r="B5" s="7" t="s">
        <v>2097</v>
      </c>
      <c r="C5" s="7">
        <f>COUNTIFS(Crowdfunding!$G$2:$G$1001,"successful",Crowdfunding!$D$2:$D$1001,"&gt;=10000",Crowdfunding!$D$2:$D$1001,"&lt;=14999")</f>
        <v>4</v>
      </c>
      <c r="D5" s="7">
        <f>COUNTIFS(Crowdfunding!$G$2:$G$1001,"failed",Crowdfunding!$D$2:$D$1001,"&gt;=10000",Crowdfunding!$D$2:$D$1001,"&lt;=14999")</f>
        <v>5</v>
      </c>
      <c r="E5" s="7">
        <f>COUNTIFS(Crowdfunding!$G$2:$G$1001,"canceled",Crowdfunding!$D$2:$D$1001,"&gt;=10000",Crowdfunding!$D$2:$D$1001,"&lt;=14999")</f>
        <v>0</v>
      </c>
      <c r="F5" s="7">
        <f t="shared" si="0"/>
        <v>9</v>
      </c>
      <c r="G5" s="8">
        <f t="shared" si="1"/>
        <v>0.44444444444444442</v>
      </c>
      <c r="H5" s="8">
        <f t="shared" si="2"/>
        <v>0.55555555555555558</v>
      </c>
      <c r="I5" s="8">
        <f t="shared" si="3"/>
        <v>0</v>
      </c>
    </row>
    <row r="6" spans="2:9" x14ac:dyDescent="0.2">
      <c r="B6" s="7" t="s">
        <v>2098</v>
      </c>
      <c r="C6" s="7">
        <f>COUNTIFS(Crowdfunding!$G$2:$G$1001,"successful",Crowdfunding!$D$2:$D$1001,"&gt;=15000",Crowdfunding!$D$2:$D$1001,"&lt;=19999")</f>
        <v>10</v>
      </c>
      <c r="D6" s="7">
        <f>COUNTIFS(Crowdfunding!$G$2:$G$1001,"failed",Crowdfunding!$D$2:$D$1001,"&gt;=15000",Crowdfunding!$D$2:$D$1001,"&lt;=19999")</f>
        <v>0</v>
      </c>
      <c r="E6" s="7">
        <f>COUNTIFS(Crowdfunding!$G$2:$G$1001,"canceled",Crowdfunding!$D$2:$D$1001,"&gt;=15000",Crowdfunding!$D$2:$D$1001,"&lt;=19999")</f>
        <v>0</v>
      </c>
      <c r="F6" s="7">
        <f t="shared" si="0"/>
        <v>10</v>
      </c>
      <c r="G6" s="8">
        <f t="shared" si="1"/>
        <v>1</v>
      </c>
      <c r="H6" s="8">
        <f t="shared" si="2"/>
        <v>0</v>
      </c>
      <c r="I6" s="8">
        <f t="shared" si="3"/>
        <v>0</v>
      </c>
    </row>
    <row r="7" spans="2:9" x14ac:dyDescent="0.2">
      <c r="B7" s="7" t="s">
        <v>2099</v>
      </c>
      <c r="C7" s="7">
        <f>COUNTIFS(Crowdfunding!$G$2:$G$1001,"successful",Crowdfunding!$D$2:$D$1001,"&gt;=20000",Crowdfunding!$D$2:$D$1001,"&lt;=24999")</f>
        <v>7</v>
      </c>
      <c r="D7" s="7">
        <f>COUNTIFS(Crowdfunding!$G$2:$G$1001,"failed",Crowdfunding!$D$2:$D$1001,"&gt;=20000",Crowdfunding!$D$2:$D$1001,"&lt;=24999")</f>
        <v>0</v>
      </c>
      <c r="E7" s="7">
        <f>COUNTIFS(Crowdfunding!$G$2:$G$1001,"canceled",Crowdfunding!$D$2:$D$1001,"&gt;=20000",Crowdfunding!$D$2:$D$1001,"&lt;=24999")</f>
        <v>0</v>
      </c>
      <c r="F7" s="7">
        <f t="shared" si="0"/>
        <v>7</v>
      </c>
      <c r="G7" s="8">
        <f t="shared" si="1"/>
        <v>1</v>
      </c>
      <c r="H7" s="8">
        <f t="shared" si="2"/>
        <v>0</v>
      </c>
      <c r="I7" s="8">
        <f t="shared" si="3"/>
        <v>0</v>
      </c>
    </row>
    <row r="8" spans="2:9" x14ac:dyDescent="0.2">
      <c r="B8" s="7" t="s">
        <v>2100</v>
      </c>
      <c r="C8" s="7">
        <f>COUNTIFS(Crowdfunding!$G$2:$G$1001,"successful",Crowdfunding!$D$2:$D$1001,"&gt;=25000",Crowdfunding!$D$2:$D$1001,"&lt;=29999")</f>
        <v>11</v>
      </c>
      <c r="D8" s="7">
        <f>COUNTIFS(Crowdfunding!$G$2:$G$1001,"failed",Crowdfunding!$D$2:$D$1001,"&gt;=25000",Crowdfunding!$D$2:$D$1001,"&lt;=29999")</f>
        <v>3</v>
      </c>
      <c r="E8" s="7">
        <f>COUNTIFS(Crowdfunding!$G$2:$G$1001,"canceled",Crowdfunding!$D$2:$D$1001,"&gt;=25000",Crowdfunding!$D$2:$D$1001,"&lt;=29999")</f>
        <v>0</v>
      </c>
      <c r="F8" s="7">
        <f t="shared" si="0"/>
        <v>14</v>
      </c>
      <c r="G8" s="8">
        <f t="shared" si="1"/>
        <v>0.7857142857142857</v>
      </c>
      <c r="H8" s="8">
        <f t="shared" si="2"/>
        <v>0.21428571428571427</v>
      </c>
      <c r="I8" s="8">
        <f t="shared" si="3"/>
        <v>0</v>
      </c>
    </row>
    <row r="9" spans="2:9" x14ac:dyDescent="0.2">
      <c r="B9" s="7" t="s">
        <v>2101</v>
      </c>
      <c r="C9" s="7">
        <f>COUNTIFS(Crowdfunding!$G$2:$G$1001,"successful",Crowdfunding!$D$2:$D$1001,"&gt;=30000",Crowdfunding!$D$2:$D$1001,"&lt;=34999")</f>
        <v>7</v>
      </c>
      <c r="D9" s="7">
        <f>COUNTIFS(Crowdfunding!$G$2:$G$1001,"failed",Crowdfunding!$D$2:$D$1001,"&gt;=30000",Crowdfunding!$D$2:$D$1001,"&lt;=34999")</f>
        <v>0</v>
      </c>
      <c r="E9" s="7">
        <f>COUNTIFS(Crowdfunding!$G$2:$G$1001,"canceled",Crowdfunding!$D$2:$D$1001,"&gt;=30000",Crowdfunding!$D$2:$D$1001,"&lt;=34999")</f>
        <v>0</v>
      </c>
      <c r="F9" s="7">
        <f t="shared" si="0"/>
        <v>7</v>
      </c>
      <c r="G9" s="8">
        <f t="shared" si="1"/>
        <v>1</v>
      </c>
      <c r="H9" s="8">
        <f t="shared" si="2"/>
        <v>0</v>
      </c>
      <c r="I9" s="8">
        <f t="shared" si="3"/>
        <v>0</v>
      </c>
    </row>
    <row r="10" spans="2:9" x14ac:dyDescent="0.2">
      <c r="B10" s="7" t="s">
        <v>2102</v>
      </c>
      <c r="C10" s="7">
        <f>COUNTIFS(Crowdfunding!$G$2:$G$1001,"successful",Crowdfunding!$D$2:$D$1001,"&gt;=35000",Crowdfunding!$D$2:$D$1001,"&lt;=39999")</f>
        <v>8</v>
      </c>
      <c r="D10" s="7">
        <f>COUNTIFS(Crowdfunding!$G$2:$G$1001,"failed",Crowdfunding!$D$2:$D$1001,"&gt;=35000",Crowdfunding!$D$2:$D$1001,"&lt;=39999")</f>
        <v>3</v>
      </c>
      <c r="E10" s="7">
        <f>COUNTIFS(Crowdfunding!$G$2:$G$1001,"canceled",Crowdfunding!$D$2:$D$1001,"&gt;=35000",Crowdfunding!$D$2:$D$1001,"&lt;=39999")</f>
        <v>1</v>
      </c>
      <c r="F10" s="7">
        <f t="shared" si="0"/>
        <v>12</v>
      </c>
      <c r="G10" s="8">
        <f t="shared" si="1"/>
        <v>0.66666666666666663</v>
      </c>
      <c r="H10" s="8">
        <f t="shared" si="2"/>
        <v>0.25</v>
      </c>
      <c r="I10" s="8">
        <f t="shared" si="3"/>
        <v>8.3333333333333329E-2</v>
      </c>
    </row>
    <row r="11" spans="2:9" x14ac:dyDescent="0.2">
      <c r="B11" s="7" t="s">
        <v>2103</v>
      </c>
      <c r="C11" s="7">
        <f>COUNTIFS(Crowdfunding!$G$2:$G$1001,"successful",Crowdfunding!$D$2:$D$1001,"&gt;=40000",Crowdfunding!$D$2:$D$1001,"&lt;=44999")</f>
        <v>11</v>
      </c>
      <c r="D11" s="7">
        <f>COUNTIFS(Crowdfunding!$G$2:$G$1001,"failed",Crowdfunding!$D$2:$D$1001,"&gt;=40000",Crowdfunding!$D$2:$D$1001,"&lt;=44999")</f>
        <v>3</v>
      </c>
      <c r="E11" s="7">
        <f>COUNTIFS(Crowdfunding!$G$2:$G$1001,"canceled",Crowdfunding!$D$2:$D$1001,"&gt;=40000",Crowdfunding!$D$2:$D$1001,"&lt;=44999")</f>
        <v>0</v>
      </c>
      <c r="F11" s="7">
        <f t="shared" si="0"/>
        <v>14</v>
      </c>
      <c r="G11" s="8">
        <f t="shared" si="1"/>
        <v>0.7857142857142857</v>
      </c>
      <c r="H11" s="8">
        <f t="shared" si="2"/>
        <v>0.21428571428571427</v>
      </c>
      <c r="I11" s="8">
        <f t="shared" si="3"/>
        <v>0</v>
      </c>
    </row>
    <row r="12" spans="2:9" x14ac:dyDescent="0.2">
      <c r="B12" s="7" t="s">
        <v>2104</v>
      </c>
      <c r="C12" s="7">
        <f>COUNTIFS(Crowdfunding!$G$2:$G$1001,"successful",Crowdfunding!$D$2:$D$1001,"&gt;=45000",Crowdfunding!$D$2:$D$1001,"&lt;=49999")</f>
        <v>8</v>
      </c>
      <c r="D12" s="7">
        <f>COUNTIFS(Crowdfunding!$G$2:$G$1001,"failed",Crowdfunding!$D$2:$D$1001,"&gt;=45000",Crowdfunding!$D$2:$D$1001,"&lt;=49999")</f>
        <v>3</v>
      </c>
      <c r="E12" s="7">
        <f>COUNTIFS(Crowdfunding!$G$2:$G$1001,"canceled",Crowdfunding!$D$2:$D$1001,"&gt;=45000",Crowdfunding!$D$2:$D$1001,"&lt;=49999")</f>
        <v>0</v>
      </c>
      <c r="F12" s="7">
        <f t="shared" si="0"/>
        <v>11</v>
      </c>
      <c r="G12" s="8">
        <f t="shared" si="1"/>
        <v>0.72727272727272729</v>
      </c>
      <c r="H12" s="8">
        <f t="shared" si="2"/>
        <v>0.27272727272727271</v>
      </c>
      <c r="I12" s="8">
        <f t="shared" si="3"/>
        <v>0</v>
      </c>
    </row>
    <row r="13" spans="2:9" ht="18" customHeight="1" x14ac:dyDescent="0.2">
      <c r="B13" s="10" t="s">
        <v>2105</v>
      </c>
      <c r="C13" s="7">
        <f>COUNTIFS(Crowdfunding!$G$2:$G$1001,"successful",Crowdfunding!$D$2:$D$1001,"&gt;=50000")</f>
        <v>114</v>
      </c>
      <c r="D13" s="7">
        <f>COUNTIFS(Crowdfunding!$G$2:$G$1001,"failed",Crowdfunding!$D$2:$D$1001,"&gt;=50000")</f>
        <v>163</v>
      </c>
      <c r="E13" s="7">
        <f>COUNTIFS(Crowdfunding!$G$2:$G$1001,"canceled",Crowdfunding!$D$2:$D$1001,"&gt;=50000")</f>
        <v>28</v>
      </c>
      <c r="F13" s="7">
        <f t="shared" si="0"/>
        <v>305</v>
      </c>
      <c r="G13" s="8">
        <f t="shared" si="1"/>
        <v>0.3737704918032787</v>
      </c>
      <c r="H13" s="8">
        <f t="shared" si="2"/>
        <v>0.53442622950819674</v>
      </c>
      <c r="I13" s="8">
        <f t="shared" si="3"/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4B09-4C68-EE4C-956A-5FA991184C44}">
  <dimension ref="B1:I10"/>
  <sheetViews>
    <sheetView showGridLines="0" topLeftCell="A3" workbookViewId="0">
      <selection activeCell="G1" activeCellId="1" sqref="B1:B10 G1:I10"/>
    </sheetView>
  </sheetViews>
  <sheetFormatPr baseColWidth="10" defaultRowHeight="16" x14ac:dyDescent="0.2"/>
  <cols>
    <col min="2" max="2" width="29.1640625" customWidth="1"/>
    <col min="3" max="9" width="20.83203125" customWidth="1"/>
  </cols>
  <sheetData>
    <row r="1" spans="2:9" x14ac:dyDescent="0.2">
      <c r="B1" s="14" t="s">
        <v>2113</v>
      </c>
      <c r="C1" s="14" t="s">
        <v>2087</v>
      </c>
      <c r="D1" s="14" t="s">
        <v>2088</v>
      </c>
      <c r="E1" s="14" t="s">
        <v>2089</v>
      </c>
      <c r="F1" s="14" t="s">
        <v>2090</v>
      </c>
      <c r="G1" s="14" t="s">
        <v>2091</v>
      </c>
      <c r="H1" s="14" t="s">
        <v>2092</v>
      </c>
      <c r="I1" s="14" t="s">
        <v>2093</v>
      </c>
    </row>
    <row r="2" spans="2:9" x14ac:dyDescent="0.2">
      <c r="B2" s="12" t="s">
        <v>2041</v>
      </c>
      <c r="C2" s="7">
        <f>COUNTIFS(Crowdfunding!$G$2:$G$1001,"successful",Crowdfunding!$T$2:$T$1001,'Goal Analysis.extra 2'!$B2)</f>
        <v>102</v>
      </c>
      <c r="D2" s="7">
        <f>COUNTIFS(Crowdfunding!$G$2:$G$1001,"failed",Crowdfunding!$T$2:$T$1001,'Goal Analysis.extra 2'!$B2)</f>
        <v>60</v>
      </c>
      <c r="E2" s="7">
        <f>COUNTIFS(Crowdfunding!$G$2:$G$1001,"canceled",Crowdfunding!$T$2:$T$1001,'Goal Analysis.extra 2'!$B2)</f>
        <v>11</v>
      </c>
      <c r="F2" s="7">
        <f>SUM(C2:E2)</f>
        <v>173</v>
      </c>
      <c r="G2" s="8">
        <f>C2/F2</f>
        <v>0.58959537572254339</v>
      </c>
      <c r="H2" s="8">
        <f>D2/F2</f>
        <v>0.34682080924855491</v>
      </c>
      <c r="I2" s="8">
        <f>E2/F2</f>
        <v>6.358381502890173E-2</v>
      </c>
    </row>
    <row r="3" spans="2:9" x14ac:dyDescent="0.2">
      <c r="B3" s="12" t="s">
        <v>2033</v>
      </c>
      <c r="C3" s="7">
        <f>COUNTIFS(Crowdfunding!$G$2:$G$1001,"successful",Crowdfunding!$T$2:$T$1001,'Goal Analysis.extra 2'!$B3)</f>
        <v>22</v>
      </c>
      <c r="D3" s="7">
        <f>COUNTIFS(Crowdfunding!$G$2:$G$1001,"failed",Crowdfunding!$T$2:$T$1001,'Goal Analysis.extra 2'!$B3)</f>
        <v>20</v>
      </c>
      <c r="E3" s="7">
        <f>COUNTIFS(Crowdfunding!$G$2:$G$1001,"canceled",Crowdfunding!$T$2:$T$1001,'Goal Analysis.extra 2'!$B3)</f>
        <v>4</v>
      </c>
      <c r="F3" s="7">
        <f t="shared" ref="F3:F10" si="0">SUM(C3:E3)</f>
        <v>46</v>
      </c>
      <c r="G3" s="8">
        <f t="shared" ref="G3:G10" si="1">C3/F3</f>
        <v>0.47826086956521741</v>
      </c>
      <c r="H3" s="8">
        <f t="shared" ref="H3:H10" si="2">D3/F3</f>
        <v>0.43478260869565216</v>
      </c>
      <c r="I3" s="8">
        <f t="shared" ref="I3:I10" si="3">E3/F3</f>
        <v>8.6956521739130432E-2</v>
      </c>
    </row>
    <row r="4" spans="2:9" x14ac:dyDescent="0.2">
      <c r="B4" s="12" t="s">
        <v>2050</v>
      </c>
      <c r="C4" s="7">
        <f>COUNTIFS(Crowdfunding!$G$2:$G$1001,"successful",Crowdfunding!$T$2:$T$1001,'Goal Analysis.extra 2'!$B4)</f>
        <v>21</v>
      </c>
      <c r="D4" s="7">
        <f>COUNTIFS(Crowdfunding!$G$2:$G$1001,"failed",Crowdfunding!$T$2:$T$1001,'Goal Analysis.extra 2'!$B4)</f>
        <v>23</v>
      </c>
      <c r="E4" s="7">
        <f>COUNTIFS(Crowdfunding!$G$2:$G$1001,"canceled",Crowdfunding!$T$2:$T$1001,'Goal Analysis.extra 2'!$B4)</f>
        <v>1</v>
      </c>
      <c r="F4" s="7">
        <f t="shared" si="0"/>
        <v>45</v>
      </c>
      <c r="G4" s="8">
        <f t="shared" si="1"/>
        <v>0.46666666666666667</v>
      </c>
      <c r="H4" s="8">
        <f t="shared" si="2"/>
        <v>0.51111111111111107</v>
      </c>
      <c r="I4" s="8">
        <f t="shared" si="3"/>
        <v>2.2222222222222223E-2</v>
      </c>
    </row>
    <row r="5" spans="2:9" x14ac:dyDescent="0.2">
      <c r="B5" s="12" t="s">
        <v>2064</v>
      </c>
      <c r="C5" s="7">
        <f>COUNTIFS(Crowdfunding!$G$2:$G$1001,"successful",Crowdfunding!$T$2:$T$1001,'Goal Analysis.extra 2'!$B5)</f>
        <v>4</v>
      </c>
      <c r="D5" s="7">
        <f>COUNTIFS(Crowdfunding!$G$2:$G$1001,"failed",Crowdfunding!$T$2:$T$1001,'Goal Analysis.extra 2'!$B5)</f>
        <v>0</v>
      </c>
      <c r="E5" s="7">
        <f>COUNTIFS(Crowdfunding!$G$2:$G$1001,"canceled",Crowdfunding!$T$2:$T$1001,'Goal Analysis.extra 2'!$B5)</f>
        <v>0</v>
      </c>
      <c r="F5" s="7">
        <f t="shared" si="0"/>
        <v>4</v>
      </c>
      <c r="G5" s="8">
        <f t="shared" si="1"/>
        <v>1</v>
      </c>
      <c r="H5" s="8">
        <f t="shared" si="2"/>
        <v>0</v>
      </c>
      <c r="I5" s="8">
        <f t="shared" si="3"/>
        <v>0</v>
      </c>
    </row>
    <row r="6" spans="2:9" x14ac:dyDescent="0.2">
      <c r="B6" s="12" t="s">
        <v>2035</v>
      </c>
      <c r="C6" s="7">
        <f>COUNTIFS(Crowdfunding!$G$2:$G$1001,"successful",Crowdfunding!$T$2:$T$1001,'Goal Analysis.extra 2'!$B6)</f>
        <v>99</v>
      </c>
      <c r="D6" s="7">
        <f>COUNTIFS(Crowdfunding!$G$2:$G$1001,"failed",Crowdfunding!$T$2:$T$1001,'Goal Analysis.extra 2'!$B6)</f>
        <v>66</v>
      </c>
      <c r="E6" s="7">
        <f>COUNTIFS(Crowdfunding!$G$2:$G$1001,"canceled",Crowdfunding!$T$2:$T$1001,'Goal Analysis.extra 2'!$B6)</f>
        <v>10</v>
      </c>
      <c r="F6" s="7">
        <f t="shared" si="0"/>
        <v>175</v>
      </c>
      <c r="G6" s="8">
        <f t="shared" si="1"/>
        <v>0.56571428571428573</v>
      </c>
      <c r="H6" s="8">
        <f t="shared" si="2"/>
        <v>0.37714285714285717</v>
      </c>
      <c r="I6" s="8">
        <f t="shared" si="3"/>
        <v>5.7142857142857141E-2</v>
      </c>
    </row>
    <row r="7" spans="2:9" x14ac:dyDescent="0.2">
      <c r="B7" s="12" t="s">
        <v>2054</v>
      </c>
      <c r="C7" s="7">
        <f>COUNTIFS(Crowdfunding!$G$2:$G$1001,"successful",Crowdfunding!$T$2:$T$1001,'Goal Analysis.extra 2'!$B7)</f>
        <v>26</v>
      </c>
      <c r="D7" s="7">
        <f>COUNTIFS(Crowdfunding!$G$2:$G$1001,"failed",Crowdfunding!$T$2:$T$1001,'Goal Analysis.extra 2'!$B7)</f>
        <v>11</v>
      </c>
      <c r="E7" s="7">
        <f>COUNTIFS(Crowdfunding!$G$2:$G$1001,"canceled",Crowdfunding!$T$2:$T$1001,'Goal Analysis.extra 2'!$B7)</f>
        <v>4</v>
      </c>
      <c r="F7" s="7">
        <f t="shared" si="0"/>
        <v>41</v>
      </c>
      <c r="G7" s="8">
        <f t="shared" si="1"/>
        <v>0.63414634146341464</v>
      </c>
      <c r="H7" s="8">
        <f t="shared" si="2"/>
        <v>0.26829268292682928</v>
      </c>
      <c r="I7" s="8">
        <f t="shared" si="3"/>
        <v>9.7560975609756101E-2</v>
      </c>
    </row>
    <row r="8" spans="2:9" x14ac:dyDescent="0.2">
      <c r="B8" s="12" t="s">
        <v>2047</v>
      </c>
      <c r="C8" s="7">
        <f>COUNTIFS(Crowdfunding!$G$2:$G$1001,"successful",Crowdfunding!$T$2:$T$1001,'Goal Analysis.extra 2'!$B8)</f>
        <v>40</v>
      </c>
      <c r="D8" s="7">
        <f>COUNTIFS(Crowdfunding!$G$2:$G$1001,"failed",Crowdfunding!$T$2:$T$1001,'Goal Analysis.extra 2'!$B8)</f>
        <v>24</v>
      </c>
      <c r="E8" s="7">
        <f>COUNTIFS(Crowdfunding!$G$2:$G$1001,"canceled",Crowdfunding!$T$2:$T$1001,'Goal Analysis.extra 2'!$B8)</f>
        <v>2</v>
      </c>
      <c r="F8" s="7">
        <f t="shared" si="0"/>
        <v>66</v>
      </c>
      <c r="G8" s="8">
        <f t="shared" si="1"/>
        <v>0.60606060606060608</v>
      </c>
      <c r="H8" s="8">
        <f t="shared" si="2"/>
        <v>0.36363636363636365</v>
      </c>
      <c r="I8" s="8">
        <f t="shared" si="3"/>
        <v>3.0303030303030304E-2</v>
      </c>
    </row>
    <row r="9" spans="2:9" x14ac:dyDescent="0.2">
      <c r="B9" s="12" t="s">
        <v>2037</v>
      </c>
      <c r="C9" s="7">
        <f>COUNTIFS(Crowdfunding!$G$2:$G$1001,"successful",Crowdfunding!$T$2:$T$1001,'Goal Analysis.extra 2'!$B9)</f>
        <v>64</v>
      </c>
      <c r="D9" s="7">
        <f>COUNTIFS(Crowdfunding!$G$2:$G$1001,"failed",Crowdfunding!$T$2:$T$1001,'Goal Analysis.extra 2'!$B9)</f>
        <v>28</v>
      </c>
      <c r="E9" s="7">
        <f>COUNTIFS(Crowdfunding!$G$2:$G$1001,"canceled",Crowdfunding!$T$2:$T$1001,'Goal Analysis.extra 2'!$B9)</f>
        <v>2</v>
      </c>
      <c r="F9" s="7">
        <f t="shared" si="0"/>
        <v>94</v>
      </c>
      <c r="G9" s="8">
        <f t="shared" si="1"/>
        <v>0.68085106382978722</v>
      </c>
      <c r="H9" s="8">
        <f t="shared" si="2"/>
        <v>0.2978723404255319</v>
      </c>
      <c r="I9" s="8">
        <f t="shared" si="3"/>
        <v>2.1276595744680851E-2</v>
      </c>
    </row>
    <row r="10" spans="2:9" x14ac:dyDescent="0.2">
      <c r="B10" s="12" t="s">
        <v>2039</v>
      </c>
      <c r="C10" s="7">
        <f>COUNTIFS(Crowdfunding!$G$2:$G$1001,"successful",Crowdfunding!$T$2:$T$1001,'Goal Analysis.extra 2'!$B10)</f>
        <v>187</v>
      </c>
      <c r="D10" s="7">
        <f>COUNTIFS(Crowdfunding!$G$2:$G$1001,"failed",Crowdfunding!$T$2:$T$1001,'Goal Analysis.extra 2'!$B10)</f>
        <v>132</v>
      </c>
      <c r="E10" s="7">
        <f>COUNTIFS(Crowdfunding!$G$2:$G$1001,"canceled",Crowdfunding!$T$2:$T$1001,'Goal Analysis.extra 2'!$B10)</f>
        <v>23</v>
      </c>
      <c r="F10" s="7">
        <f t="shared" si="0"/>
        <v>342</v>
      </c>
      <c r="G10" s="8">
        <f t="shared" si="1"/>
        <v>0.54678362573099415</v>
      </c>
      <c r="H10" s="8">
        <f t="shared" si="2"/>
        <v>0.38596491228070173</v>
      </c>
      <c r="I10" s="8">
        <f t="shared" si="3"/>
        <v>6.725146198830409E-2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36E0-E35F-334D-A40D-8106B2A6DF6A}">
  <dimension ref="B1:I7"/>
  <sheetViews>
    <sheetView showGridLines="0" topLeftCell="A57" workbookViewId="0">
      <selection activeCell="C2" sqref="C2"/>
    </sheetView>
  </sheetViews>
  <sheetFormatPr baseColWidth="10" defaultRowHeight="16" x14ac:dyDescent="0.2"/>
  <cols>
    <col min="2" max="2" width="29.1640625" customWidth="1"/>
    <col min="3" max="9" width="20.83203125" customWidth="1"/>
  </cols>
  <sheetData>
    <row r="1" spans="2:9" x14ac:dyDescent="0.2">
      <c r="B1" s="14" t="s">
        <v>2114</v>
      </c>
      <c r="C1" s="14" t="s">
        <v>2087</v>
      </c>
      <c r="D1" s="14" t="s">
        <v>2088</v>
      </c>
      <c r="E1" s="14" t="s">
        <v>2089</v>
      </c>
      <c r="F1" s="14" t="s">
        <v>2090</v>
      </c>
      <c r="G1" s="14" t="s">
        <v>2091</v>
      </c>
      <c r="H1" s="14" t="s">
        <v>2092</v>
      </c>
      <c r="I1" s="14" t="s">
        <v>2093</v>
      </c>
    </row>
    <row r="2" spans="2:9" x14ac:dyDescent="0.2">
      <c r="B2" s="12" t="s">
        <v>2115</v>
      </c>
      <c r="C2" s="7">
        <f>COUNTIFS(Crowdfunding!$G$2:$G$1001,"successful",Crowdfunding!$P$2:$P$1001,"&lt;10")</f>
        <v>250</v>
      </c>
      <c r="D2" s="7">
        <f>COUNTIFS(Crowdfunding!$G$2:$G$1001,"failed",Crowdfunding!$P$2:$P$1001,"&lt;10")</f>
        <v>163</v>
      </c>
      <c r="E2" s="7">
        <f>COUNTIFS(Crowdfunding!$G$2:$G$1001,"canceled",Crowdfunding!$P$2:$P$1001,"&lt;10")</f>
        <v>24</v>
      </c>
      <c r="F2" s="7">
        <f>SUM(C2:E2)</f>
        <v>437</v>
      </c>
      <c r="G2" s="8">
        <f>C2/F2</f>
        <v>0.57208237986270027</v>
      </c>
      <c r="H2" s="8">
        <f>D2/F2</f>
        <v>0.37299771167048057</v>
      </c>
      <c r="I2" s="8">
        <f>E2/F2</f>
        <v>5.4919908466819219E-2</v>
      </c>
    </row>
    <row r="3" spans="2:9" x14ac:dyDescent="0.2">
      <c r="B3" s="12" t="s">
        <v>2116</v>
      </c>
      <c r="C3" s="7">
        <f>COUNTIFS(Crowdfunding!$G$2:$G$1001,"successful",Crowdfunding!$P$2:$P$1001,"&gt;=11",Crowdfunding!$P$2:$P$1001,"&lt;=20")</f>
        <v>141</v>
      </c>
      <c r="D3" s="7">
        <f>COUNTIFS(Crowdfunding!$G$2:$G$1001,"failed",Crowdfunding!$P$2:$P$1001,"&gt;=11",Crowdfunding!$P$2:$P$1001,"&lt;=20")</f>
        <v>81</v>
      </c>
      <c r="E3" s="7">
        <f>COUNTIFS(Crowdfunding!$G$2:$G$1001,"canceled",Crowdfunding!$P$2:$P$1001,"&gt;=11",Crowdfunding!$P$2:$P$1001,"&lt;=20")</f>
        <v>17</v>
      </c>
      <c r="F3" s="7">
        <f t="shared" ref="F3:F7" si="0">SUM(C3:E3)</f>
        <v>239</v>
      </c>
      <c r="G3" s="8">
        <f t="shared" ref="G3:G7" si="1">C3/F3</f>
        <v>0.58995815899581594</v>
      </c>
      <c r="H3" s="8">
        <f t="shared" ref="H3:H7" si="2">D3/F3</f>
        <v>0.33891213389121339</v>
      </c>
      <c r="I3" s="8">
        <f t="shared" ref="I3:I7" si="3">E3/F3</f>
        <v>7.1129707112970716E-2</v>
      </c>
    </row>
    <row r="4" spans="2:9" x14ac:dyDescent="0.2">
      <c r="B4" s="12" t="s">
        <v>2117</v>
      </c>
      <c r="C4" s="7">
        <f>COUNTIFS(Crowdfunding!$G$2:$G$1001,"successful",Crowdfunding!$P$2:$P$1001,"&gt;=21",Crowdfunding!$P$2:$P$1001,"&lt;=30")</f>
        <v>77</v>
      </c>
      <c r="D4" s="7">
        <f>COUNTIFS(Crowdfunding!$G$2:$G$1001,"failed",Crowdfunding!$P$2:$P$1001,"&gt;=21",Crowdfunding!$P$2:$P$1001,"&lt;=30")</f>
        <v>62</v>
      </c>
      <c r="E4" s="7">
        <f>COUNTIFS(Crowdfunding!$G$2:$G$1001,"canceled",Crowdfunding!$P$2:$P$1001,"&gt;=21",Crowdfunding!$P$2:$P$1001,"&lt;=30")</f>
        <v>10</v>
      </c>
      <c r="F4" s="7">
        <f t="shared" si="0"/>
        <v>149</v>
      </c>
      <c r="G4" s="8">
        <f t="shared" si="1"/>
        <v>0.51677852348993292</v>
      </c>
      <c r="H4" s="8">
        <f t="shared" si="2"/>
        <v>0.41610738255033558</v>
      </c>
      <c r="I4" s="8">
        <f t="shared" si="3"/>
        <v>6.7114093959731544E-2</v>
      </c>
    </row>
    <row r="5" spans="2:9" x14ac:dyDescent="0.2">
      <c r="B5" s="12" t="s">
        <v>2118</v>
      </c>
      <c r="C5" s="7">
        <f>COUNTIFS(Crowdfunding!$G$2:$G$1001,"successful",Crowdfunding!$P$2:$P$1001,"&gt;=31",Crowdfunding!$P$2:$P$1001,"&lt;=40")</f>
        <v>43</v>
      </c>
      <c r="D5" s="7">
        <f>COUNTIFS(Crowdfunding!$G$2:$G$1001,"failed",Crowdfunding!$P$2:$P$1001,"&gt;=31",Crowdfunding!$P$2:$P$1001,"&lt;=40")</f>
        <v>25</v>
      </c>
      <c r="E5" s="7">
        <f>COUNTIFS(Crowdfunding!$G$2:$G$1001,"canceled",Crowdfunding!$P$2:$P$1001,"&gt;=31",Crowdfunding!$P$2:$P$1001,"&lt;=40")</f>
        <v>2</v>
      </c>
      <c r="F5" s="7">
        <f t="shared" si="0"/>
        <v>70</v>
      </c>
      <c r="G5" s="8">
        <f t="shared" si="1"/>
        <v>0.61428571428571432</v>
      </c>
      <c r="H5" s="8">
        <f t="shared" si="2"/>
        <v>0.35714285714285715</v>
      </c>
      <c r="I5" s="8">
        <f t="shared" si="3"/>
        <v>2.8571428571428571E-2</v>
      </c>
    </row>
    <row r="6" spans="2:9" x14ac:dyDescent="0.2">
      <c r="B6" s="12" t="s">
        <v>2119</v>
      </c>
      <c r="C6" s="7">
        <f>COUNTIFS(Crowdfunding!$G$2:$G$1001,"successful",Crowdfunding!$P$2:$P$1001,"&gt;=41",Crowdfunding!$P$2:$P$1001,"&lt;=50")</f>
        <v>29</v>
      </c>
      <c r="D6" s="7">
        <f>COUNTIFS(Crowdfunding!$G$2:$G$1001,"failed",Crowdfunding!$P$2:$P$1001,"&gt;=41",Crowdfunding!$P$2:$P$1001,"&lt;=50")</f>
        <v>16</v>
      </c>
      <c r="E6" s="7">
        <f>COUNTIFS(Crowdfunding!$G$2:$G$1001,"canceled",Crowdfunding!$P$2:$P$1001,"&gt;=41",Crowdfunding!$P$2:$P$1001,"&lt;=50")</f>
        <v>1</v>
      </c>
      <c r="F6" s="7">
        <f t="shared" si="0"/>
        <v>46</v>
      </c>
      <c r="G6" s="8">
        <f t="shared" si="1"/>
        <v>0.63043478260869568</v>
      </c>
      <c r="H6" s="8">
        <f t="shared" si="2"/>
        <v>0.34782608695652173</v>
      </c>
      <c r="I6" s="8">
        <f t="shared" si="3"/>
        <v>2.1739130434782608E-2</v>
      </c>
    </row>
    <row r="7" spans="2:9" x14ac:dyDescent="0.2">
      <c r="B7" s="12" t="s">
        <v>2120</v>
      </c>
      <c r="C7" s="7">
        <f>COUNTIFS(Crowdfunding!$G$2:$G$1001,"successful",Crowdfunding!$P$2:$P$1001,"&gt;=51",Crowdfunding!$P$2:$P$1001,"&lt;=60")</f>
        <v>8</v>
      </c>
      <c r="D7" s="7">
        <f>COUNTIFS(Crowdfunding!$G$2:$G$1001,"failed",Crowdfunding!$P$2:$P$1001,"&gt;=51",Crowdfunding!$P$2:$P$1001,"&lt;=60")</f>
        <v>10</v>
      </c>
      <c r="E7" s="7">
        <f>COUNTIFS(Crowdfunding!$G$2:$G$1001,"canceled",Crowdfunding!$P$2:$P$1001,"&gt;=51",Crowdfunding!$P$2:$P$1001,"&lt;=60")</f>
        <v>2</v>
      </c>
      <c r="F7" s="7">
        <f t="shared" si="0"/>
        <v>20</v>
      </c>
      <c r="G7" s="8">
        <f t="shared" si="1"/>
        <v>0.4</v>
      </c>
      <c r="H7" s="8">
        <f t="shared" si="2"/>
        <v>0.5</v>
      </c>
      <c r="I7" s="8">
        <f t="shared" si="3"/>
        <v>0.1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34CA-0441-EB4B-B072-E7CB5ACA0B70}">
  <dimension ref="B2:J567"/>
  <sheetViews>
    <sheetView showGridLines="0" workbookViewId="0">
      <selection activeCell="J21" sqref="J21"/>
    </sheetView>
  </sheetViews>
  <sheetFormatPr baseColWidth="10" defaultRowHeight="16" x14ac:dyDescent="0.2"/>
  <cols>
    <col min="3" max="3" width="17.1640625" customWidth="1"/>
    <col min="5" max="5" width="10.1640625" customWidth="1"/>
    <col min="6" max="6" width="17.33203125" customWidth="1"/>
    <col min="9" max="9" width="23" customWidth="1"/>
    <col min="10" max="10" width="38.1640625" customWidth="1"/>
  </cols>
  <sheetData>
    <row r="2" spans="2:10" x14ac:dyDescent="0.2">
      <c r="B2" s="15" t="s">
        <v>4</v>
      </c>
      <c r="C2" s="15" t="s">
        <v>5</v>
      </c>
      <c r="D2" s="1"/>
      <c r="E2" s="15" t="s">
        <v>4</v>
      </c>
      <c r="F2" s="15" t="s">
        <v>5</v>
      </c>
      <c r="G2" s="1"/>
      <c r="H2" s="13"/>
      <c r="I2" s="17" t="s">
        <v>2106</v>
      </c>
      <c r="J2" s="17" t="s">
        <v>2112</v>
      </c>
    </row>
    <row r="3" spans="2:10" x14ac:dyDescent="0.2">
      <c r="B3" s="9" t="str" cm="1">
        <f t="array" ref="B3:C567">_xlfn.CHOOSECOLS(_xlfn._xlws.FILTER(Crowdfunding!A2:U1001,Crowdfunding!G2:G1001="successful",""),7,8)</f>
        <v>successful</v>
      </c>
      <c r="C3" s="9">
        <v>158</v>
      </c>
      <c r="E3" s="9" t="str" cm="1">
        <f t="array" ref="E3:F366">_xlfn.CHOOSECOLS(_xlfn._xlws.FILTER(Crowdfunding!A2:U1001,Crowdfunding!G2:G1001="failed",""),7,8)</f>
        <v>failed</v>
      </c>
      <c r="F3" s="9">
        <v>0</v>
      </c>
      <c r="H3" s="9" t="s">
        <v>2109</v>
      </c>
      <c r="I3" s="16">
        <f>AVERAGE(C3:C567)</f>
        <v>851.14690265486729</v>
      </c>
      <c r="J3" s="16">
        <f>AVERAGE(F3:F366)</f>
        <v>585.61538461538464</v>
      </c>
    </row>
    <row r="4" spans="2:10" x14ac:dyDescent="0.2">
      <c r="B4" s="9" t="str">
        <v>successful</v>
      </c>
      <c r="C4" s="9">
        <v>1425</v>
      </c>
      <c r="E4" s="9" t="str">
        <v>failed</v>
      </c>
      <c r="F4" s="9">
        <v>24</v>
      </c>
      <c r="H4" s="9" t="s">
        <v>2108</v>
      </c>
      <c r="I4" s="16">
        <f>MEDIAN(C3:C567)</f>
        <v>201</v>
      </c>
      <c r="J4" s="16">
        <f>MEDIAN(F3:F366)</f>
        <v>114.5</v>
      </c>
    </row>
    <row r="5" spans="2:10" x14ac:dyDescent="0.2">
      <c r="B5" s="9" t="str">
        <v>successful</v>
      </c>
      <c r="C5" s="9">
        <v>174</v>
      </c>
      <c r="E5" s="9" t="str">
        <v>failed</v>
      </c>
      <c r="F5" s="9">
        <v>53</v>
      </c>
      <c r="H5" s="9" t="s">
        <v>2107</v>
      </c>
      <c r="I5" s="16">
        <f>MIN(C3:C567)</f>
        <v>16</v>
      </c>
      <c r="J5" s="16">
        <f>MIN(F3:F366)</f>
        <v>0</v>
      </c>
    </row>
    <row r="6" spans="2:10" x14ac:dyDescent="0.2">
      <c r="B6" s="9" t="str">
        <v>successful</v>
      </c>
      <c r="C6" s="9">
        <v>227</v>
      </c>
      <c r="E6" s="9" t="str">
        <v>failed</v>
      </c>
      <c r="F6" s="9">
        <v>18</v>
      </c>
      <c r="H6" s="9" t="s">
        <v>2110</v>
      </c>
      <c r="I6" s="16">
        <f>_xlfn.STDEV.P(C3:C567)</f>
        <v>1266.2439466397898</v>
      </c>
      <c r="J6" s="16">
        <f>_xlfn.STDEV.P(F3:F366)</f>
        <v>959.98681331637863</v>
      </c>
    </row>
    <row r="7" spans="2:10" x14ac:dyDescent="0.2">
      <c r="B7" s="9" t="str">
        <v>successful</v>
      </c>
      <c r="C7" s="9">
        <v>220</v>
      </c>
      <c r="E7" s="9" t="str">
        <v>failed</v>
      </c>
      <c r="F7" s="9">
        <v>44</v>
      </c>
      <c r="H7" s="9" t="s">
        <v>2111</v>
      </c>
      <c r="I7" s="16">
        <f>_xlfn.VAR.P(C3:C567)</f>
        <v>1603373.7324019109</v>
      </c>
      <c r="J7" s="16">
        <f>_xlfn.VAR.P(F3:F366)</f>
        <v>921574.68174133555</v>
      </c>
    </row>
    <row r="8" spans="2:10" x14ac:dyDescent="0.2">
      <c r="B8" s="9" t="str">
        <v>successful</v>
      </c>
      <c r="C8" s="9">
        <v>98</v>
      </c>
      <c r="E8" s="9" t="str">
        <v>failed</v>
      </c>
      <c r="F8" s="9">
        <v>27</v>
      </c>
    </row>
    <row r="9" spans="2:10" x14ac:dyDescent="0.2">
      <c r="B9" s="9" t="str">
        <v>successful</v>
      </c>
      <c r="C9" s="9">
        <v>100</v>
      </c>
      <c r="E9" s="9" t="str">
        <v>failed</v>
      </c>
      <c r="F9" s="9">
        <v>55</v>
      </c>
    </row>
    <row r="10" spans="2:10" x14ac:dyDescent="0.2">
      <c r="B10" s="9" t="str">
        <v>successful</v>
      </c>
      <c r="C10" s="9">
        <v>1249</v>
      </c>
      <c r="E10" s="9" t="str">
        <v>failed</v>
      </c>
      <c r="F10" s="9">
        <v>200</v>
      </c>
    </row>
    <row r="11" spans="2:10" x14ac:dyDescent="0.2">
      <c r="B11" s="9" t="str">
        <v>successful</v>
      </c>
      <c r="C11" s="9">
        <v>1396</v>
      </c>
      <c r="E11" s="9" t="str">
        <v>failed</v>
      </c>
      <c r="F11" s="9">
        <v>452</v>
      </c>
    </row>
    <row r="12" spans="2:10" x14ac:dyDescent="0.2">
      <c r="B12" s="9" t="str">
        <v>successful</v>
      </c>
      <c r="C12" s="9">
        <v>890</v>
      </c>
      <c r="E12" s="9" t="str">
        <v>failed</v>
      </c>
      <c r="F12" s="9">
        <v>674</v>
      </c>
    </row>
    <row r="13" spans="2:10" x14ac:dyDescent="0.2">
      <c r="B13" s="9" t="str">
        <v>successful</v>
      </c>
      <c r="C13" s="9">
        <v>142</v>
      </c>
      <c r="E13" s="9" t="str">
        <v>failed</v>
      </c>
      <c r="F13" s="9">
        <v>558</v>
      </c>
    </row>
    <row r="14" spans="2:10" x14ac:dyDescent="0.2">
      <c r="B14" s="9" t="str">
        <v>successful</v>
      </c>
      <c r="C14" s="9">
        <v>2673</v>
      </c>
      <c r="E14" s="9" t="str">
        <v>failed</v>
      </c>
      <c r="F14" s="9">
        <v>15</v>
      </c>
    </row>
    <row r="15" spans="2:10" x14ac:dyDescent="0.2">
      <c r="B15" s="9" t="str">
        <v>successful</v>
      </c>
      <c r="C15" s="9">
        <v>163</v>
      </c>
      <c r="E15" s="9" t="str">
        <v>failed</v>
      </c>
      <c r="F15" s="9">
        <v>2307</v>
      </c>
    </row>
    <row r="16" spans="2:10" x14ac:dyDescent="0.2">
      <c r="B16" s="9" t="str">
        <v>successful</v>
      </c>
      <c r="C16" s="9">
        <v>2220</v>
      </c>
      <c r="E16" s="9" t="str">
        <v>failed</v>
      </c>
      <c r="F16" s="9">
        <v>88</v>
      </c>
    </row>
    <row r="17" spans="2:6" x14ac:dyDescent="0.2">
      <c r="B17" s="9" t="str">
        <v>successful</v>
      </c>
      <c r="C17" s="9">
        <v>1606</v>
      </c>
      <c r="E17" s="9" t="str">
        <v>failed</v>
      </c>
      <c r="F17" s="9">
        <v>48</v>
      </c>
    </row>
    <row r="18" spans="2:6" x14ac:dyDescent="0.2">
      <c r="B18" s="9" t="str">
        <v>successful</v>
      </c>
      <c r="C18" s="9">
        <v>129</v>
      </c>
      <c r="E18" s="9" t="str">
        <v>failed</v>
      </c>
      <c r="F18" s="9">
        <v>1</v>
      </c>
    </row>
    <row r="19" spans="2:6" x14ac:dyDescent="0.2">
      <c r="B19" s="9" t="str">
        <v>successful</v>
      </c>
      <c r="C19" s="9">
        <v>226</v>
      </c>
      <c r="E19" s="9" t="str">
        <v>failed</v>
      </c>
      <c r="F19" s="9">
        <v>1467</v>
      </c>
    </row>
    <row r="20" spans="2:6" x14ac:dyDescent="0.2">
      <c r="B20" s="9" t="str">
        <v>successful</v>
      </c>
      <c r="C20" s="9">
        <v>5419</v>
      </c>
      <c r="E20" s="9" t="str">
        <v>failed</v>
      </c>
      <c r="F20" s="9">
        <v>75</v>
      </c>
    </row>
    <row r="21" spans="2:6" x14ac:dyDescent="0.2">
      <c r="B21" s="9" t="str">
        <v>successful</v>
      </c>
      <c r="C21" s="9">
        <v>165</v>
      </c>
      <c r="E21" s="9" t="str">
        <v>failed</v>
      </c>
      <c r="F21" s="9">
        <v>120</v>
      </c>
    </row>
    <row r="22" spans="2:6" x14ac:dyDescent="0.2">
      <c r="B22" s="9" t="str">
        <v>successful</v>
      </c>
      <c r="C22" s="9">
        <v>1965</v>
      </c>
      <c r="E22" s="9" t="str">
        <v>failed</v>
      </c>
      <c r="F22" s="9">
        <v>2253</v>
      </c>
    </row>
    <row r="23" spans="2:6" x14ac:dyDescent="0.2">
      <c r="B23" s="9" t="str">
        <v>successful</v>
      </c>
      <c r="C23" s="9">
        <v>16</v>
      </c>
      <c r="E23" s="9" t="str">
        <v>failed</v>
      </c>
      <c r="F23" s="9">
        <v>5</v>
      </c>
    </row>
    <row r="24" spans="2:6" x14ac:dyDescent="0.2">
      <c r="B24" s="9" t="str">
        <v>successful</v>
      </c>
      <c r="C24" s="9">
        <v>107</v>
      </c>
      <c r="E24" s="9" t="str">
        <v>failed</v>
      </c>
      <c r="F24" s="9">
        <v>38</v>
      </c>
    </row>
    <row r="25" spans="2:6" x14ac:dyDescent="0.2">
      <c r="B25" s="9" t="str">
        <v>successful</v>
      </c>
      <c r="C25" s="9">
        <v>134</v>
      </c>
      <c r="E25" s="9" t="str">
        <v>failed</v>
      </c>
      <c r="F25" s="9">
        <v>12</v>
      </c>
    </row>
    <row r="26" spans="2:6" x14ac:dyDescent="0.2">
      <c r="B26" s="9" t="str">
        <v>successful</v>
      </c>
      <c r="C26" s="9">
        <v>198</v>
      </c>
      <c r="E26" s="9" t="str">
        <v>failed</v>
      </c>
      <c r="F26" s="9">
        <v>1684</v>
      </c>
    </row>
    <row r="27" spans="2:6" x14ac:dyDescent="0.2">
      <c r="B27" s="9" t="str">
        <v>successful</v>
      </c>
      <c r="C27" s="9">
        <v>111</v>
      </c>
      <c r="E27" s="9" t="str">
        <v>failed</v>
      </c>
      <c r="F27" s="9">
        <v>56</v>
      </c>
    </row>
    <row r="28" spans="2:6" x14ac:dyDescent="0.2">
      <c r="B28" s="9" t="str">
        <v>successful</v>
      </c>
      <c r="C28" s="9">
        <v>222</v>
      </c>
      <c r="E28" s="9" t="str">
        <v>failed</v>
      </c>
      <c r="F28" s="9">
        <v>838</v>
      </c>
    </row>
    <row r="29" spans="2:6" x14ac:dyDescent="0.2">
      <c r="B29" s="9" t="str">
        <v>successful</v>
      </c>
      <c r="C29" s="9">
        <v>6212</v>
      </c>
      <c r="E29" s="9" t="str">
        <v>failed</v>
      </c>
      <c r="F29" s="9">
        <v>1000</v>
      </c>
    </row>
    <row r="30" spans="2:6" x14ac:dyDescent="0.2">
      <c r="B30" s="9" t="str">
        <v>successful</v>
      </c>
      <c r="C30" s="9">
        <v>98</v>
      </c>
      <c r="E30" s="9" t="str">
        <v>failed</v>
      </c>
      <c r="F30" s="9">
        <v>1482</v>
      </c>
    </row>
    <row r="31" spans="2:6" x14ac:dyDescent="0.2">
      <c r="B31" s="9" t="str">
        <v>successful</v>
      </c>
      <c r="C31" s="9">
        <v>92</v>
      </c>
      <c r="E31" s="9" t="str">
        <v>failed</v>
      </c>
      <c r="F31" s="9">
        <v>106</v>
      </c>
    </row>
    <row r="32" spans="2:6" x14ac:dyDescent="0.2">
      <c r="B32" s="9" t="str">
        <v>successful</v>
      </c>
      <c r="C32" s="9">
        <v>149</v>
      </c>
      <c r="E32" s="9" t="str">
        <v>failed</v>
      </c>
      <c r="F32" s="9">
        <v>679</v>
      </c>
    </row>
    <row r="33" spans="2:6" x14ac:dyDescent="0.2">
      <c r="B33" s="9" t="str">
        <v>successful</v>
      </c>
      <c r="C33" s="9">
        <v>2431</v>
      </c>
      <c r="E33" s="9" t="str">
        <v>failed</v>
      </c>
      <c r="F33" s="9">
        <v>1220</v>
      </c>
    </row>
    <row r="34" spans="2:6" x14ac:dyDescent="0.2">
      <c r="B34" s="9" t="str">
        <v>successful</v>
      </c>
      <c r="C34" s="9">
        <v>303</v>
      </c>
      <c r="E34" s="9" t="str">
        <v>failed</v>
      </c>
      <c r="F34" s="9">
        <v>1</v>
      </c>
    </row>
    <row r="35" spans="2:6" x14ac:dyDescent="0.2">
      <c r="B35" s="9" t="str">
        <v>successful</v>
      </c>
      <c r="C35" s="9">
        <v>209</v>
      </c>
      <c r="E35" s="9" t="str">
        <v>failed</v>
      </c>
      <c r="F35" s="9">
        <v>37</v>
      </c>
    </row>
    <row r="36" spans="2:6" x14ac:dyDescent="0.2">
      <c r="B36" s="9" t="str">
        <v>successful</v>
      </c>
      <c r="C36" s="9">
        <v>131</v>
      </c>
      <c r="E36" s="9" t="str">
        <v>failed</v>
      </c>
      <c r="F36" s="9">
        <v>60</v>
      </c>
    </row>
    <row r="37" spans="2:6" x14ac:dyDescent="0.2">
      <c r="B37" s="9" t="str">
        <v>successful</v>
      </c>
      <c r="C37" s="9">
        <v>164</v>
      </c>
      <c r="E37" s="9" t="str">
        <v>failed</v>
      </c>
      <c r="F37" s="9">
        <v>296</v>
      </c>
    </row>
    <row r="38" spans="2:6" x14ac:dyDescent="0.2">
      <c r="B38" s="9" t="str">
        <v>successful</v>
      </c>
      <c r="C38" s="9">
        <v>201</v>
      </c>
      <c r="E38" s="9" t="str">
        <v>failed</v>
      </c>
      <c r="F38" s="9">
        <v>3304</v>
      </c>
    </row>
    <row r="39" spans="2:6" x14ac:dyDescent="0.2">
      <c r="B39" s="9" t="str">
        <v>successful</v>
      </c>
      <c r="C39" s="9">
        <v>211</v>
      </c>
      <c r="E39" s="9" t="str">
        <v>failed</v>
      </c>
      <c r="F39" s="9">
        <v>73</v>
      </c>
    </row>
    <row r="40" spans="2:6" x14ac:dyDescent="0.2">
      <c r="B40" s="9" t="str">
        <v>successful</v>
      </c>
      <c r="C40" s="9">
        <v>128</v>
      </c>
      <c r="E40" s="9" t="str">
        <v>failed</v>
      </c>
      <c r="F40" s="9">
        <v>3387</v>
      </c>
    </row>
    <row r="41" spans="2:6" x14ac:dyDescent="0.2">
      <c r="B41" s="9" t="str">
        <v>successful</v>
      </c>
      <c r="C41" s="9">
        <v>1600</v>
      </c>
      <c r="E41" s="9" t="str">
        <v>failed</v>
      </c>
      <c r="F41" s="9">
        <v>662</v>
      </c>
    </row>
    <row r="42" spans="2:6" x14ac:dyDescent="0.2">
      <c r="B42" s="9" t="str">
        <v>successful</v>
      </c>
      <c r="C42" s="9">
        <v>249</v>
      </c>
      <c r="E42" s="9" t="str">
        <v>failed</v>
      </c>
      <c r="F42" s="9">
        <v>774</v>
      </c>
    </row>
    <row r="43" spans="2:6" x14ac:dyDescent="0.2">
      <c r="B43" s="9" t="str">
        <v>successful</v>
      </c>
      <c r="C43" s="9">
        <v>236</v>
      </c>
      <c r="E43" s="9" t="str">
        <v>failed</v>
      </c>
      <c r="F43" s="9">
        <v>672</v>
      </c>
    </row>
    <row r="44" spans="2:6" x14ac:dyDescent="0.2">
      <c r="B44" s="9" t="str">
        <v>successful</v>
      </c>
      <c r="C44" s="9">
        <v>4065</v>
      </c>
      <c r="E44" s="9" t="str">
        <v>failed</v>
      </c>
      <c r="F44" s="9">
        <v>940</v>
      </c>
    </row>
    <row r="45" spans="2:6" x14ac:dyDescent="0.2">
      <c r="B45" s="9" t="str">
        <v>successful</v>
      </c>
      <c r="C45" s="9">
        <v>246</v>
      </c>
      <c r="E45" s="9" t="str">
        <v>failed</v>
      </c>
      <c r="F45" s="9">
        <v>117</v>
      </c>
    </row>
    <row r="46" spans="2:6" x14ac:dyDescent="0.2">
      <c r="B46" s="9" t="str">
        <v>successful</v>
      </c>
      <c r="C46" s="9">
        <v>2475</v>
      </c>
      <c r="E46" s="9" t="str">
        <v>failed</v>
      </c>
      <c r="F46" s="9">
        <v>115</v>
      </c>
    </row>
    <row r="47" spans="2:6" x14ac:dyDescent="0.2">
      <c r="B47" s="9" t="str">
        <v>successful</v>
      </c>
      <c r="C47" s="9">
        <v>76</v>
      </c>
      <c r="E47" s="9" t="str">
        <v>failed</v>
      </c>
      <c r="F47" s="9">
        <v>326</v>
      </c>
    </row>
    <row r="48" spans="2:6" x14ac:dyDescent="0.2">
      <c r="B48" s="9" t="str">
        <v>successful</v>
      </c>
      <c r="C48" s="9">
        <v>54</v>
      </c>
      <c r="E48" s="9" t="str">
        <v>failed</v>
      </c>
      <c r="F48" s="9">
        <v>1</v>
      </c>
    </row>
    <row r="49" spans="2:6" x14ac:dyDescent="0.2">
      <c r="B49" s="9" t="str">
        <v>successful</v>
      </c>
      <c r="C49" s="9">
        <v>88</v>
      </c>
      <c r="E49" s="9" t="str">
        <v>failed</v>
      </c>
      <c r="F49" s="9">
        <v>1467</v>
      </c>
    </row>
    <row r="50" spans="2:6" x14ac:dyDescent="0.2">
      <c r="B50" s="9" t="str">
        <v>successful</v>
      </c>
      <c r="C50" s="9">
        <v>85</v>
      </c>
      <c r="E50" s="9" t="str">
        <v>failed</v>
      </c>
      <c r="F50" s="9">
        <v>5681</v>
      </c>
    </row>
    <row r="51" spans="2:6" x14ac:dyDescent="0.2">
      <c r="B51" s="9" t="str">
        <v>successful</v>
      </c>
      <c r="C51" s="9">
        <v>170</v>
      </c>
      <c r="E51" s="9" t="str">
        <v>failed</v>
      </c>
      <c r="F51" s="9">
        <v>1059</v>
      </c>
    </row>
    <row r="52" spans="2:6" x14ac:dyDescent="0.2">
      <c r="B52" s="9" t="str">
        <v>successful</v>
      </c>
      <c r="C52" s="9">
        <v>330</v>
      </c>
      <c r="E52" s="9" t="str">
        <v>failed</v>
      </c>
      <c r="F52" s="9">
        <v>1194</v>
      </c>
    </row>
    <row r="53" spans="2:6" x14ac:dyDescent="0.2">
      <c r="B53" s="9" t="str">
        <v>successful</v>
      </c>
      <c r="C53" s="9">
        <v>127</v>
      </c>
      <c r="E53" s="9" t="str">
        <v>failed</v>
      </c>
      <c r="F53" s="9">
        <v>30</v>
      </c>
    </row>
    <row r="54" spans="2:6" x14ac:dyDescent="0.2">
      <c r="B54" s="9" t="str">
        <v>successful</v>
      </c>
      <c r="C54" s="9">
        <v>411</v>
      </c>
      <c r="E54" s="9" t="str">
        <v>failed</v>
      </c>
      <c r="F54" s="9">
        <v>75</v>
      </c>
    </row>
    <row r="55" spans="2:6" x14ac:dyDescent="0.2">
      <c r="B55" s="9" t="str">
        <v>successful</v>
      </c>
      <c r="C55" s="9">
        <v>180</v>
      </c>
      <c r="E55" s="9" t="str">
        <v>failed</v>
      </c>
      <c r="F55" s="9">
        <v>955</v>
      </c>
    </row>
    <row r="56" spans="2:6" x14ac:dyDescent="0.2">
      <c r="B56" s="9" t="str">
        <v>successful</v>
      </c>
      <c r="C56" s="9">
        <v>374</v>
      </c>
      <c r="E56" s="9" t="str">
        <v>failed</v>
      </c>
      <c r="F56" s="9">
        <v>67</v>
      </c>
    </row>
    <row r="57" spans="2:6" x14ac:dyDescent="0.2">
      <c r="B57" s="9" t="str">
        <v>successful</v>
      </c>
      <c r="C57" s="9">
        <v>71</v>
      </c>
      <c r="E57" s="9" t="str">
        <v>failed</v>
      </c>
      <c r="F57" s="9">
        <v>5</v>
      </c>
    </row>
    <row r="58" spans="2:6" x14ac:dyDescent="0.2">
      <c r="B58" s="9" t="str">
        <v>successful</v>
      </c>
      <c r="C58" s="9">
        <v>203</v>
      </c>
      <c r="E58" s="9" t="str">
        <v>failed</v>
      </c>
      <c r="F58" s="9">
        <v>26</v>
      </c>
    </row>
    <row r="59" spans="2:6" x14ac:dyDescent="0.2">
      <c r="B59" s="9" t="str">
        <v>successful</v>
      </c>
      <c r="C59" s="9">
        <v>113</v>
      </c>
      <c r="E59" s="9" t="str">
        <v>failed</v>
      </c>
      <c r="F59" s="9">
        <v>1130</v>
      </c>
    </row>
    <row r="60" spans="2:6" x14ac:dyDescent="0.2">
      <c r="B60" s="9" t="str">
        <v>successful</v>
      </c>
      <c r="C60" s="9">
        <v>96</v>
      </c>
      <c r="E60" s="9" t="str">
        <v>failed</v>
      </c>
      <c r="F60" s="9">
        <v>782</v>
      </c>
    </row>
    <row r="61" spans="2:6" x14ac:dyDescent="0.2">
      <c r="B61" s="9" t="str">
        <v>successful</v>
      </c>
      <c r="C61" s="9">
        <v>498</v>
      </c>
      <c r="E61" s="9" t="str">
        <v>failed</v>
      </c>
      <c r="F61" s="9">
        <v>210</v>
      </c>
    </row>
    <row r="62" spans="2:6" x14ac:dyDescent="0.2">
      <c r="B62" s="9" t="str">
        <v>successful</v>
      </c>
      <c r="C62" s="9">
        <v>180</v>
      </c>
      <c r="E62" s="9" t="str">
        <v>failed</v>
      </c>
      <c r="F62" s="9">
        <v>136</v>
      </c>
    </row>
    <row r="63" spans="2:6" x14ac:dyDescent="0.2">
      <c r="B63" s="9" t="str">
        <v>successful</v>
      </c>
      <c r="C63" s="9">
        <v>27</v>
      </c>
      <c r="E63" s="9" t="str">
        <v>failed</v>
      </c>
      <c r="F63" s="9">
        <v>86</v>
      </c>
    </row>
    <row r="64" spans="2:6" x14ac:dyDescent="0.2">
      <c r="B64" s="9" t="str">
        <v>successful</v>
      </c>
      <c r="C64" s="9">
        <v>2331</v>
      </c>
      <c r="E64" s="9" t="str">
        <v>failed</v>
      </c>
      <c r="F64" s="9">
        <v>19</v>
      </c>
    </row>
    <row r="65" spans="2:6" x14ac:dyDescent="0.2">
      <c r="B65" s="9" t="str">
        <v>successful</v>
      </c>
      <c r="C65" s="9">
        <v>113</v>
      </c>
      <c r="E65" s="9" t="str">
        <v>failed</v>
      </c>
      <c r="F65" s="9">
        <v>886</v>
      </c>
    </row>
    <row r="66" spans="2:6" x14ac:dyDescent="0.2">
      <c r="B66" s="9" t="str">
        <v>successful</v>
      </c>
      <c r="C66" s="9">
        <v>164</v>
      </c>
      <c r="E66" s="9" t="str">
        <v>failed</v>
      </c>
      <c r="F66" s="9">
        <v>35</v>
      </c>
    </row>
    <row r="67" spans="2:6" x14ac:dyDescent="0.2">
      <c r="B67" s="9" t="str">
        <v>successful</v>
      </c>
      <c r="C67" s="9">
        <v>164</v>
      </c>
      <c r="E67" s="9" t="str">
        <v>failed</v>
      </c>
      <c r="F67" s="9">
        <v>24</v>
      </c>
    </row>
    <row r="68" spans="2:6" x14ac:dyDescent="0.2">
      <c r="B68" s="9" t="str">
        <v>successful</v>
      </c>
      <c r="C68" s="9">
        <v>336</v>
      </c>
      <c r="E68" s="9" t="str">
        <v>failed</v>
      </c>
      <c r="F68" s="9">
        <v>86</v>
      </c>
    </row>
    <row r="69" spans="2:6" x14ac:dyDescent="0.2">
      <c r="B69" s="9" t="str">
        <v>successful</v>
      </c>
      <c r="C69" s="9">
        <v>1917</v>
      </c>
      <c r="E69" s="9" t="str">
        <v>failed</v>
      </c>
      <c r="F69" s="9">
        <v>243</v>
      </c>
    </row>
    <row r="70" spans="2:6" x14ac:dyDescent="0.2">
      <c r="B70" s="9" t="str">
        <v>successful</v>
      </c>
      <c r="C70" s="9">
        <v>95</v>
      </c>
      <c r="E70" s="9" t="str">
        <v>failed</v>
      </c>
      <c r="F70" s="9">
        <v>65</v>
      </c>
    </row>
    <row r="71" spans="2:6" x14ac:dyDescent="0.2">
      <c r="B71" s="9" t="str">
        <v>successful</v>
      </c>
      <c r="C71" s="9">
        <v>147</v>
      </c>
      <c r="E71" s="9" t="str">
        <v>failed</v>
      </c>
      <c r="F71" s="9">
        <v>100</v>
      </c>
    </row>
    <row r="72" spans="2:6" x14ac:dyDescent="0.2">
      <c r="B72" s="9" t="str">
        <v>successful</v>
      </c>
      <c r="C72" s="9">
        <v>86</v>
      </c>
      <c r="E72" s="9" t="str">
        <v>failed</v>
      </c>
      <c r="F72" s="9">
        <v>168</v>
      </c>
    </row>
    <row r="73" spans="2:6" x14ac:dyDescent="0.2">
      <c r="B73" s="9" t="str">
        <v>successful</v>
      </c>
      <c r="C73" s="9">
        <v>83</v>
      </c>
      <c r="E73" s="9" t="str">
        <v>failed</v>
      </c>
      <c r="F73" s="9">
        <v>13</v>
      </c>
    </row>
    <row r="74" spans="2:6" x14ac:dyDescent="0.2">
      <c r="B74" s="9" t="str">
        <v>successful</v>
      </c>
      <c r="C74" s="9">
        <v>676</v>
      </c>
      <c r="E74" s="9" t="str">
        <v>failed</v>
      </c>
      <c r="F74" s="9">
        <v>1</v>
      </c>
    </row>
    <row r="75" spans="2:6" x14ac:dyDescent="0.2">
      <c r="B75" s="9" t="str">
        <v>successful</v>
      </c>
      <c r="C75" s="9">
        <v>361</v>
      </c>
      <c r="E75" s="9" t="str">
        <v>failed</v>
      </c>
      <c r="F75" s="9">
        <v>40</v>
      </c>
    </row>
    <row r="76" spans="2:6" x14ac:dyDescent="0.2">
      <c r="B76" s="9" t="str">
        <v>successful</v>
      </c>
      <c r="C76" s="9">
        <v>131</v>
      </c>
      <c r="E76" s="9" t="str">
        <v>failed</v>
      </c>
      <c r="F76" s="9">
        <v>226</v>
      </c>
    </row>
    <row r="77" spans="2:6" x14ac:dyDescent="0.2">
      <c r="B77" s="9" t="str">
        <v>successful</v>
      </c>
      <c r="C77" s="9">
        <v>126</v>
      </c>
      <c r="E77" s="9" t="str">
        <v>failed</v>
      </c>
      <c r="F77" s="9">
        <v>1625</v>
      </c>
    </row>
    <row r="78" spans="2:6" x14ac:dyDescent="0.2">
      <c r="B78" s="9" t="str">
        <v>successful</v>
      </c>
      <c r="C78" s="9">
        <v>275</v>
      </c>
      <c r="E78" s="9" t="str">
        <v>failed</v>
      </c>
      <c r="F78" s="9">
        <v>143</v>
      </c>
    </row>
    <row r="79" spans="2:6" x14ac:dyDescent="0.2">
      <c r="B79" s="9" t="str">
        <v>successful</v>
      </c>
      <c r="C79" s="9">
        <v>67</v>
      </c>
      <c r="E79" s="9" t="str">
        <v>failed</v>
      </c>
      <c r="F79" s="9">
        <v>934</v>
      </c>
    </row>
    <row r="80" spans="2:6" x14ac:dyDescent="0.2">
      <c r="B80" s="9" t="str">
        <v>successful</v>
      </c>
      <c r="C80" s="9">
        <v>154</v>
      </c>
      <c r="E80" s="9" t="str">
        <v>failed</v>
      </c>
      <c r="F80" s="9">
        <v>17</v>
      </c>
    </row>
    <row r="81" spans="2:6" x14ac:dyDescent="0.2">
      <c r="B81" s="9" t="str">
        <v>successful</v>
      </c>
      <c r="C81" s="9">
        <v>1782</v>
      </c>
      <c r="E81" s="9" t="str">
        <v>failed</v>
      </c>
      <c r="F81" s="9">
        <v>2179</v>
      </c>
    </row>
    <row r="82" spans="2:6" x14ac:dyDescent="0.2">
      <c r="B82" s="9" t="str">
        <v>successful</v>
      </c>
      <c r="C82" s="9">
        <v>903</v>
      </c>
      <c r="E82" s="9" t="str">
        <v>failed</v>
      </c>
      <c r="F82" s="9">
        <v>931</v>
      </c>
    </row>
    <row r="83" spans="2:6" x14ac:dyDescent="0.2">
      <c r="B83" s="9" t="str">
        <v>successful</v>
      </c>
      <c r="C83" s="9">
        <v>94</v>
      </c>
      <c r="E83" s="9" t="str">
        <v>failed</v>
      </c>
      <c r="F83" s="9">
        <v>92</v>
      </c>
    </row>
    <row r="84" spans="2:6" x14ac:dyDescent="0.2">
      <c r="B84" s="9" t="str">
        <v>successful</v>
      </c>
      <c r="C84" s="9">
        <v>180</v>
      </c>
      <c r="E84" s="9" t="str">
        <v>failed</v>
      </c>
      <c r="F84" s="9">
        <v>57</v>
      </c>
    </row>
    <row r="85" spans="2:6" x14ac:dyDescent="0.2">
      <c r="B85" s="9" t="str">
        <v>successful</v>
      </c>
      <c r="C85" s="9">
        <v>533</v>
      </c>
      <c r="E85" s="9" t="str">
        <v>failed</v>
      </c>
      <c r="F85" s="9">
        <v>41</v>
      </c>
    </row>
    <row r="86" spans="2:6" x14ac:dyDescent="0.2">
      <c r="B86" s="9" t="str">
        <v>successful</v>
      </c>
      <c r="C86" s="9">
        <v>2443</v>
      </c>
      <c r="E86" s="9" t="str">
        <v>failed</v>
      </c>
      <c r="F86" s="9">
        <v>1</v>
      </c>
    </row>
    <row r="87" spans="2:6" x14ac:dyDescent="0.2">
      <c r="B87" s="9" t="str">
        <v>successful</v>
      </c>
      <c r="C87" s="9">
        <v>89</v>
      </c>
      <c r="E87" s="9" t="str">
        <v>failed</v>
      </c>
      <c r="F87" s="9">
        <v>101</v>
      </c>
    </row>
    <row r="88" spans="2:6" x14ac:dyDescent="0.2">
      <c r="B88" s="9" t="str">
        <v>successful</v>
      </c>
      <c r="C88" s="9">
        <v>159</v>
      </c>
      <c r="E88" s="9" t="str">
        <v>failed</v>
      </c>
      <c r="F88" s="9">
        <v>1335</v>
      </c>
    </row>
    <row r="89" spans="2:6" x14ac:dyDescent="0.2">
      <c r="B89" s="9" t="str">
        <v>successful</v>
      </c>
      <c r="C89" s="9">
        <v>50</v>
      </c>
      <c r="E89" s="9" t="str">
        <v>failed</v>
      </c>
      <c r="F89" s="9">
        <v>15</v>
      </c>
    </row>
    <row r="90" spans="2:6" x14ac:dyDescent="0.2">
      <c r="B90" s="9" t="str">
        <v>successful</v>
      </c>
      <c r="C90" s="9">
        <v>186</v>
      </c>
      <c r="E90" s="9" t="str">
        <v>failed</v>
      </c>
      <c r="F90" s="9">
        <v>454</v>
      </c>
    </row>
    <row r="91" spans="2:6" x14ac:dyDescent="0.2">
      <c r="B91" s="9" t="str">
        <v>successful</v>
      </c>
      <c r="C91" s="9">
        <v>1071</v>
      </c>
      <c r="E91" s="9" t="str">
        <v>failed</v>
      </c>
      <c r="F91" s="9">
        <v>3182</v>
      </c>
    </row>
    <row r="92" spans="2:6" x14ac:dyDescent="0.2">
      <c r="B92" s="9" t="str">
        <v>successful</v>
      </c>
      <c r="C92" s="9">
        <v>117</v>
      </c>
      <c r="E92" s="9" t="str">
        <v>failed</v>
      </c>
      <c r="F92" s="9">
        <v>15</v>
      </c>
    </row>
    <row r="93" spans="2:6" x14ac:dyDescent="0.2">
      <c r="B93" s="9" t="str">
        <v>successful</v>
      </c>
      <c r="C93" s="9">
        <v>70</v>
      </c>
      <c r="E93" s="9" t="str">
        <v>failed</v>
      </c>
      <c r="F93" s="9">
        <v>133</v>
      </c>
    </row>
    <row r="94" spans="2:6" x14ac:dyDescent="0.2">
      <c r="B94" s="9" t="str">
        <v>successful</v>
      </c>
      <c r="C94" s="9">
        <v>135</v>
      </c>
      <c r="E94" s="9" t="str">
        <v>failed</v>
      </c>
      <c r="F94" s="9">
        <v>2062</v>
      </c>
    </row>
    <row r="95" spans="2:6" x14ac:dyDescent="0.2">
      <c r="B95" s="9" t="str">
        <v>successful</v>
      </c>
      <c r="C95" s="9">
        <v>768</v>
      </c>
      <c r="E95" s="9" t="str">
        <v>failed</v>
      </c>
      <c r="F95" s="9">
        <v>29</v>
      </c>
    </row>
    <row r="96" spans="2:6" x14ac:dyDescent="0.2">
      <c r="B96" s="9" t="str">
        <v>successful</v>
      </c>
      <c r="C96" s="9">
        <v>199</v>
      </c>
      <c r="E96" s="9" t="str">
        <v>failed</v>
      </c>
      <c r="F96" s="9">
        <v>132</v>
      </c>
    </row>
    <row r="97" spans="2:6" x14ac:dyDescent="0.2">
      <c r="B97" s="9" t="str">
        <v>successful</v>
      </c>
      <c r="C97" s="9">
        <v>107</v>
      </c>
      <c r="E97" s="9" t="str">
        <v>failed</v>
      </c>
      <c r="F97" s="9">
        <v>137</v>
      </c>
    </row>
    <row r="98" spans="2:6" x14ac:dyDescent="0.2">
      <c r="B98" s="9" t="str">
        <v>successful</v>
      </c>
      <c r="C98" s="9">
        <v>195</v>
      </c>
      <c r="E98" s="9" t="str">
        <v>failed</v>
      </c>
      <c r="F98" s="9">
        <v>908</v>
      </c>
    </row>
    <row r="99" spans="2:6" x14ac:dyDescent="0.2">
      <c r="B99" s="9" t="str">
        <v>successful</v>
      </c>
      <c r="C99" s="9">
        <v>3376</v>
      </c>
      <c r="E99" s="9" t="str">
        <v>failed</v>
      </c>
      <c r="F99" s="9">
        <v>10</v>
      </c>
    </row>
    <row r="100" spans="2:6" x14ac:dyDescent="0.2">
      <c r="B100" s="9" t="str">
        <v>successful</v>
      </c>
      <c r="C100" s="9">
        <v>41</v>
      </c>
      <c r="E100" s="9" t="str">
        <v>failed</v>
      </c>
      <c r="F100" s="9">
        <v>1910</v>
      </c>
    </row>
    <row r="101" spans="2:6" x14ac:dyDescent="0.2">
      <c r="B101" s="9" t="str">
        <v>successful</v>
      </c>
      <c r="C101" s="9">
        <v>1821</v>
      </c>
      <c r="E101" s="9" t="str">
        <v>failed</v>
      </c>
      <c r="F101" s="9">
        <v>38</v>
      </c>
    </row>
    <row r="102" spans="2:6" x14ac:dyDescent="0.2">
      <c r="B102" s="9" t="str">
        <v>successful</v>
      </c>
      <c r="C102" s="9">
        <v>164</v>
      </c>
      <c r="E102" s="9" t="str">
        <v>failed</v>
      </c>
      <c r="F102" s="9">
        <v>104</v>
      </c>
    </row>
    <row r="103" spans="2:6" x14ac:dyDescent="0.2">
      <c r="B103" s="9" t="str">
        <v>successful</v>
      </c>
      <c r="C103" s="9">
        <v>157</v>
      </c>
      <c r="E103" s="9" t="str">
        <v>failed</v>
      </c>
      <c r="F103" s="9">
        <v>49</v>
      </c>
    </row>
    <row r="104" spans="2:6" x14ac:dyDescent="0.2">
      <c r="B104" s="9" t="str">
        <v>successful</v>
      </c>
      <c r="C104" s="9">
        <v>246</v>
      </c>
      <c r="E104" s="9" t="str">
        <v>failed</v>
      </c>
      <c r="F104" s="9">
        <v>1</v>
      </c>
    </row>
    <row r="105" spans="2:6" x14ac:dyDescent="0.2">
      <c r="B105" s="9" t="str">
        <v>successful</v>
      </c>
      <c r="C105" s="9">
        <v>1396</v>
      </c>
      <c r="E105" s="9" t="str">
        <v>failed</v>
      </c>
      <c r="F105" s="9">
        <v>245</v>
      </c>
    </row>
    <row r="106" spans="2:6" x14ac:dyDescent="0.2">
      <c r="B106" s="9" t="str">
        <v>successful</v>
      </c>
      <c r="C106" s="9">
        <v>2506</v>
      </c>
      <c r="E106" s="9" t="str">
        <v>failed</v>
      </c>
      <c r="F106" s="9">
        <v>32</v>
      </c>
    </row>
    <row r="107" spans="2:6" x14ac:dyDescent="0.2">
      <c r="B107" s="9" t="str">
        <v>successful</v>
      </c>
      <c r="C107" s="9">
        <v>244</v>
      </c>
      <c r="E107" s="9" t="str">
        <v>failed</v>
      </c>
      <c r="F107" s="9">
        <v>7</v>
      </c>
    </row>
    <row r="108" spans="2:6" x14ac:dyDescent="0.2">
      <c r="B108" s="9" t="str">
        <v>successful</v>
      </c>
      <c r="C108" s="9">
        <v>146</v>
      </c>
      <c r="E108" s="9" t="str">
        <v>failed</v>
      </c>
      <c r="F108" s="9">
        <v>803</v>
      </c>
    </row>
    <row r="109" spans="2:6" x14ac:dyDescent="0.2">
      <c r="B109" s="9" t="str">
        <v>successful</v>
      </c>
      <c r="C109" s="9">
        <v>1267</v>
      </c>
      <c r="E109" s="9" t="str">
        <v>failed</v>
      </c>
      <c r="F109" s="9">
        <v>16</v>
      </c>
    </row>
    <row r="110" spans="2:6" x14ac:dyDescent="0.2">
      <c r="B110" s="9" t="str">
        <v>successful</v>
      </c>
      <c r="C110" s="9">
        <v>1561</v>
      </c>
      <c r="E110" s="9" t="str">
        <v>failed</v>
      </c>
      <c r="F110" s="9">
        <v>31</v>
      </c>
    </row>
    <row r="111" spans="2:6" x14ac:dyDescent="0.2">
      <c r="B111" s="9" t="str">
        <v>successful</v>
      </c>
      <c r="C111" s="9">
        <v>48</v>
      </c>
      <c r="E111" s="9" t="str">
        <v>failed</v>
      </c>
      <c r="F111" s="9">
        <v>108</v>
      </c>
    </row>
    <row r="112" spans="2:6" x14ac:dyDescent="0.2">
      <c r="B112" s="9" t="str">
        <v>successful</v>
      </c>
      <c r="C112" s="9">
        <v>2739</v>
      </c>
      <c r="E112" s="9" t="str">
        <v>failed</v>
      </c>
      <c r="F112" s="9">
        <v>30</v>
      </c>
    </row>
    <row r="113" spans="2:6" x14ac:dyDescent="0.2">
      <c r="B113" s="9" t="str">
        <v>successful</v>
      </c>
      <c r="C113" s="9">
        <v>3537</v>
      </c>
      <c r="E113" s="9" t="str">
        <v>failed</v>
      </c>
      <c r="F113" s="9">
        <v>17</v>
      </c>
    </row>
    <row r="114" spans="2:6" x14ac:dyDescent="0.2">
      <c r="B114" s="9" t="str">
        <v>successful</v>
      </c>
      <c r="C114" s="9">
        <v>2107</v>
      </c>
      <c r="E114" s="9" t="str">
        <v>failed</v>
      </c>
      <c r="F114" s="9">
        <v>80</v>
      </c>
    </row>
    <row r="115" spans="2:6" x14ac:dyDescent="0.2">
      <c r="B115" s="9" t="str">
        <v>successful</v>
      </c>
      <c r="C115" s="9">
        <v>3318</v>
      </c>
      <c r="E115" s="9" t="str">
        <v>failed</v>
      </c>
      <c r="F115" s="9">
        <v>2468</v>
      </c>
    </row>
    <row r="116" spans="2:6" x14ac:dyDescent="0.2">
      <c r="B116" s="9" t="str">
        <v>successful</v>
      </c>
      <c r="C116" s="9">
        <v>340</v>
      </c>
      <c r="E116" s="9" t="str">
        <v>failed</v>
      </c>
      <c r="F116" s="9">
        <v>26</v>
      </c>
    </row>
    <row r="117" spans="2:6" x14ac:dyDescent="0.2">
      <c r="B117" s="9" t="str">
        <v>successful</v>
      </c>
      <c r="C117" s="9">
        <v>1442</v>
      </c>
      <c r="E117" s="9" t="str">
        <v>failed</v>
      </c>
      <c r="F117" s="9">
        <v>73</v>
      </c>
    </row>
    <row r="118" spans="2:6" x14ac:dyDescent="0.2">
      <c r="B118" s="9" t="str">
        <v>successful</v>
      </c>
      <c r="C118" s="9">
        <v>126</v>
      </c>
      <c r="E118" s="9" t="str">
        <v>failed</v>
      </c>
      <c r="F118" s="9">
        <v>128</v>
      </c>
    </row>
    <row r="119" spans="2:6" x14ac:dyDescent="0.2">
      <c r="B119" s="9" t="str">
        <v>successful</v>
      </c>
      <c r="C119" s="9">
        <v>524</v>
      </c>
      <c r="E119" s="9" t="str">
        <v>failed</v>
      </c>
      <c r="F119" s="9">
        <v>33</v>
      </c>
    </row>
    <row r="120" spans="2:6" x14ac:dyDescent="0.2">
      <c r="B120" s="9" t="str">
        <v>successful</v>
      </c>
      <c r="C120" s="9">
        <v>1989</v>
      </c>
      <c r="E120" s="9" t="str">
        <v>failed</v>
      </c>
      <c r="F120" s="9">
        <v>1072</v>
      </c>
    </row>
    <row r="121" spans="2:6" x14ac:dyDescent="0.2">
      <c r="B121" s="9" t="str">
        <v>successful</v>
      </c>
      <c r="C121" s="9">
        <v>157</v>
      </c>
      <c r="E121" s="9" t="str">
        <v>failed</v>
      </c>
      <c r="F121" s="9">
        <v>393</v>
      </c>
    </row>
    <row r="122" spans="2:6" x14ac:dyDescent="0.2">
      <c r="B122" s="9" t="str">
        <v>successful</v>
      </c>
      <c r="C122" s="9">
        <v>4498</v>
      </c>
      <c r="E122" s="9" t="str">
        <v>failed</v>
      </c>
      <c r="F122" s="9">
        <v>1257</v>
      </c>
    </row>
    <row r="123" spans="2:6" x14ac:dyDescent="0.2">
      <c r="B123" s="9" t="str">
        <v>successful</v>
      </c>
      <c r="C123" s="9">
        <v>80</v>
      </c>
      <c r="E123" s="9" t="str">
        <v>failed</v>
      </c>
      <c r="F123" s="9">
        <v>328</v>
      </c>
    </row>
    <row r="124" spans="2:6" x14ac:dyDescent="0.2">
      <c r="B124" s="9" t="str">
        <v>successful</v>
      </c>
      <c r="C124" s="9">
        <v>43</v>
      </c>
      <c r="E124" s="9" t="str">
        <v>failed</v>
      </c>
      <c r="F124" s="9">
        <v>147</v>
      </c>
    </row>
    <row r="125" spans="2:6" x14ac:dyDescent="0.2">
      <c r="B125" s="9" t="str">
        <v>successful</v>
      </c>
      <c r="C125" s="9">
        <v>2053</v>
      </c>
      <c r="E125" s="9" t="str">
        <v>failed</v>
      </c>
      <c r="F125" s="9">
        <v>830</v>
      </c>
    </row>
    <row r="126" spans="2:6" x14ac:dyDescent="0.2">
      <c r="B126" s="9" t="str">
        <v>successful</v>
      </c>
      <c r="C126" s="9">
        <v>168</v>
      </c>
      <c r="E126" s="9" t="str">
        <v>failed</v>
      </c>
      <c r="F126" s="9">
        <v>331</v>
      </c>
    </row>
    <row r="127" spans="2:6" x14ac:dyDescent="0.2">
      <c r="B127" s="9" t="str">
        <v>successful</v>
      </c>
      <c r="C127" s="9">
        <v>4289</v>
      </c>
      <c r="E127" s="9" t="str">
        <v>failed</v>
      </c>
      <c r="F127" s="9">
        <v>25</v>
      </c>
    </row>
    <row r="128" spans="2:6" x14ac:dyDescent="0.2">
      <c r="B128" s="9" t="str">
        <v>successful</v>
      </c>
      <c r="C128" s="9">
        <v>165</v>
      </c>
      <c r="E128" s="9" t="str">
        <v>failed</v>
      </c>
      <c r="F128" s="9">
        <v>3483</v>
      </c>
    </row>
    <row r="129" spans="2:6" x14ac:dyDescent="0.2">
      <c r="B129" s="9" t="str">
        <v>successful</v>
      </c>
      <c r="C129" s="9">
        <v>1815</v>
      </c>
      <c r="E129" s="9" t="str">
        <v>failed</v>
      </c>
      <c r="F129" s="9">
        <v>923</v>
      </c>
    </row>
    <row r="130" spans="2:6" x14ac:dyDescent="0.2">
      <c r="B130" s="9" t="str">
        <v>successful</v>
      </c>
      <c r="C130" s="9">
        <v>397</v>
      </c>
      <c r="E130" s="9" t="str">
        <v>failed</v>
      </c>
      <c r="F130" s="9">
        <v>1</v>
      </c>
    </row>
    <row r="131" spans="2:6" x14ac:dyDescent="0.2">
      <c r="B131" s="9" t="str">
        <v>successful</v>
      </c>
      <c r="C131" s="9">
        <v>1539</v>
      </c>
      <c r="E131" s="9" t="str">
        <v>failed</v>
      </c>
      <c r="F131" s="9">
        <v>33</v>
      </c>
    </row>
    <row r="132" spans="2:6" x14ac:dyDescent="0.2">
      <c r="B132" s="9" t="str">
        <v>successful</v>
      </c>
      <c r="C132" s="9">
        <v>138</v>
      </c>
      <c r="E132" s="9" t="str">
        <v>failed</v>
      </c>
      <c r="F132" s="9">
        <v>40</v>
      </c>
    </row>
    <row r="133" spans="2:6" x14ac:dyDescent="0.2">
      <c r="B133" s="9" t="str">
        <v>successful</v>
      </c>
      <c r="C133" s="9">
        <v>3594</v>
      </c>
      <c r="E133" s="9" t="str">
        <v>failed</v>
      </c>
      <c r="F133" s="9">
        <v>23</v>
      </c>
    </row>
    <row r="134" spans="2:6" x14ac:dyDescent="0.2">
      <c r="B134" s="9" t="str">
        <v>successful</v>
      </c>
      <c r="C134" s="9">
        <v>5880</v>
      </c>
      <c r="E134" s="9" t="str">
        <v>failed</v>
      </c>
      <c r="F134" s="9">
        <v>75</v>
      </c>
    </row>
    <row r="135" spans="2:6" x14ac:dyDescent="0.2">
      <c r="B135" s="9" t="str">
        <v>successful</v>
      </c>
      <c r="C135" s="9">
        <v>112</v>
      </c>
      <c r="E135" s="9" t="str">
        <v>failed</v>
      </c>
      <c r="F135" s="9">
        <v>2176</v>
      </c>
    </row>
    <row r="136" spans="2:6" x14ac:dyDescent="0.2">
      <c r="B136" s="9" t="str">
        <v>successful</v>
      </c>
      <c r="C136" s="9">
        <v>943</v>
      </c>
      <c r="E136" s="9" t="str">
        <v>failed</v>
      </c>
      <c r="F136" s="9">
        <v>441</v>
      </c>
    </row>
    <row r="137" spans="2:6" x14ac:dyDescent="0.2">
      <c r="B137" s="9" t="str">
        <v>successful</v>
      </c>
      <c r="C137" s="9">
        <v>2468</v>
      </c>
      <c r="E137" s="9" t="str">
        <v>failed</v>
      </c>
      <c r="F137" s="9">
        <v>25</v>
      </c>
    </row>
    <row r="138" spans="2:6" x14ac:dyDescent="0.2">
      <c r="B138" s="9" t="str">
        <v>successful</v>
      </c>
      <c r="C138" s="9">
        <v>2551</v>
      </c>
      <c r="E138" s="9" t="str">
        <v>failed</v>
      </c>
      <c r="F138" s="9">
        <v>127</v>
      </c>
    </row>
    <row r="139" spans="2:6" x14ac:dyDescent="0.2">
      <c r="B139" s="9" t="str">
        <v>successful</v>
      </c>
      <c r="C139" s="9">
        <v>101</v>
      </c>
      <c r="E139" s="9" t="str">
        <v>failed</v>
      </c>
      <c r="F139" s="9">
        <v>355</v>
      </c>
    </row>
    <row r="140" spans="2:6" x14ac:dyDescent="0.2">
      <c r="B140" s="9" t="str">
        <v>successful</v>
      </c>
      <c r="C140" s="9">
        <v>92</v>
      </c>
      <c r="E140" s="9" t="str">
        <v>failed</v>
      </c>
      <c r="F140" s="9">
        <v>44</v>
      </c>
    </row>
    <row r="141" spans="2:6" x14ac:dyDescent="0.2">
      <c r="B141" s="9" t="str">
        <v>successful</v>
      </c>
      <c r="C141" s="9">
        <v>62</v>
      </c>
      <c r="E141" s="9" t="str">
        <v>failed</v>
      </c>
      <c r="F141" s="9">
        <v>67</v>
      </c>
    </row>
    <row r="142" spans="2:6" x14ac:dyDescent="0.2">
      <c r="B142" s="9" t="str">
        <v>successful</v>
      </c>
      <c r="C142" s="9">
        <v>149</v>
      </c>
      <c r="E142" s="9" t="str">
        <v>failed</v>
      </c>
      <c r="F142" s="9">
        <v>1068</v>
      </c>
    </row>
    <row r="143" spans="2:6" x14ac:dyDescent="0.2">
      <c r="B143" s="9" t="str">
        <v>successful</v>
      </c>
      <c r="C143" s="9">
        <v>329</v>
      </c>
      <c r="E143" s="9" t="str">
        <v>failed</v>
      </c>
      <c r="F143" s="9">
        <v>424</v>
      </c>
    </row>
    <row r="144" spans="2:6" x14ac:dyDescent="0.2">
      <c r="B144" s="9" t="str">
        <v>successful</v>
      </c>
      <c r="C144" s="9">
        <v>97</v>
      </c>
      <c r="E144" s="9" t="str">
        <v>failed</v>
      </c>
      <c r="F144" s="9">
        <v>151</v>
      </c>
    </row>
    <row r="145" spans="2:6" x14ac:dyDescent="0.2">
      <c r="B145" s="9" t="str">
        <v>successful</v>
      </c>
      <c r="C145" s="9">
        <v>1784</v>
      </c>
      <c r="E145" s="9" t="str">
        <v>failed</v>
      </c>
      <c r="F145" s="9">
        <v>1608</v>
      </c>
    </row>
    <row r="146" spans="2:6" x14ac:dyDescent="0.2">
      <c r="B146" s="9" t="str">
        <v>successful</v>
      </c>
      <c r="C146" s="9">
        <v>1684</v>
      </c>
      <c r="E146" s="9" t="str">
        <v>failed</v>
      </c>
      <c r="F146" s="9">
        <v>941</v>
      </c>
    </row>
    <row r="147" spans="2:6" x14ac:dyDescent="0.2">
      <c r="B147" s="9" t="str">
        <v>successful</v>
      </c>
      <c r="C147" s="9">
        <v>250</v>
      </c>
      <c r="E147" s="9" t="str">
        <v>failed</v>
      </c>
      <c r="F147" s="9">
        <v>1</v>
      </c>
    </row>
    <row r="148" spans="2:6" x14ac:dyDescent="0.2">
      <c r="B148" s="9" t="str">
        <v>successful</v>
      </c>
      <c r="C148" s="9">
        <v>238</v>
      </c>
      <c r="E148" s="9" t="str">
        <v>failed</v>
      </c>
      <c r="F148" s="9">
        <v>40</v>
      </c>
    </row>
    <row r="149" spans="2:6" x14ac:dyDescent="0.2">
      <c r="B149" s="9" t="str">
        <v>successful</v>
      </c>
      <c r="C149" s="9">
        <v>53</v>
      </c>
      <c r="E149" s="9" t="str">
        <v>failed</v>
      </c>
      <c r="F149" s="9">
        <v>3015</v>
      </c>
    </row>
    <row r="150" spans="2:6" x14ac:dyDescent="0.2">
      <c r="B150" s="9" t="str">
        <v>successful</v>
      </c>
      <c r="C150" s="9">
        <v>214</v>
      </c>
      <c r="E150" s="9" t="str">
        <v>failed</v>
      </c>
      <c r="F150" s="9">
        <v>435</v>
      </c>
    </row>
    <row r="151" spans="2:6" x14ac:dyDescent="0.2">
      <c r="B151" s="9" t="str">
        <v>successful</v>
      </c>
      <c r="C151" s="9">
        <v>222</v>
      </c>
      <c r="E151" s="9" t="str">
        <v>failed</v>
      </c>
      <c r="F151" s="9">
        <v>714</v>
      </c>
    </row>
    <row r="152" spans="2:6" x14ac:dyDescent="0.2">
      <c r="B152" s="9" t="str">
        <v>successful</v>
      </c>
      <c r="C152" s="9">
        <v>1884</v>
      </c>
      <c r="E152" s="9" t="str">
        <v>failed</v>
      </c>
      <c r="F152" s="9">
        <v>5497</v>
      </c>
    </row>
    <row r="153" spans="2:6" x14ac:dyDescent="0.2">
      <c r="B153" s="9" t="str">
        <v>successful</v>
      </c>
      <c r="C153" s="9">
        <v>218</v>
      </c>
      <c r="E153" s="9" t="str">
        <v>failed</v>
      </c>
      <c r="F153" s="9">
        <v>418</v>
      </c>
    </row>
    <row r="154" spans="2:6" x14ac:dyDescent="0.2">
      <c r="B154" s="9" t="str">
        <v>successful</v>
      </c>
      <c r="C154" s="9">
        <v>6465</v>
      </c>
      <c r="E154" s="9" t="str">
        <v>failed</v>
      </c>
      <c r="F154" s="9">
        <v>1439</v>
      </c>
    </row>
    <row r="155" spans="2:6" x14ac:dyDescent="0.2">
      <c r="B155" s="9" t="str">
        <v>successful</v>
      </c>
      <c r="C155" s="9">
        <v>59</v>
      </c>
      <c r="E155" s="9" t="str">
        <v>failed</v>
      </c>
      <c r="F155" s="9">
        <v>15</v>
      </c>
    </row>
    <row r="156" spans="2:6" x14ac:dyDescent="0.2">
      <c r="B156" s="9" t="str">
        <v>successful</v>
      </c>
      <c r="C156" s="9">
        <v>88</v>
      </c>
      <c r="E156" s="9" t="str">
        <v>failed</v>
      </c>
      <c r="F156" s="9">
        <v>1999</v>
      </c>
    </row>
    <row r="157" spans="2:6" x14ac:dyDescent="0.2">
      <c r="B157" s="9" t="str">
        <v>successful</v>
      </c>
      <c r="C157" s="9">
        <v>1697</v>
      </c>
      <c r="E157" s="9" t="str">
        <v>failed</v>
      </c>
      <c r="F157" s="9">
        <v>118</v>
      </c>
    </row>
    <row r="158" spans="2:6" x14ac:dyDescent="0.2">
      <c r="B158" s="9" t="str">
        <v>successful</v>
      </c>
      <c r="C158" s="9">
        <v>92</v>
      </c>
      <c r="E158" s="9" t="str">
        <v>failed</v>
      </c>
      <c r="F158" s="9">
        <v>162</v>
      </c>
    </row>
    <row r="159" spans="2:6" x14ac:dyDescent="0.2">
      <c r="B159" s="9" t="str">
        <v>successful</v>
      </c>
      <c r="C159" s="9">
        <v>186</v>
      </c>
      <c r="E159" s="9" t="str">
        <v>failed</v>
      </c>
      <c r="F159" s="9">
        <v>83</v>
      </c>
    </row>
    <row r="160" spans="2:6" x14ac:dyDescent="0.2">
      <c r="B160" s="9" t="str">
        <v>successful</v>
      </c>
      <c r="C160" s="9">
        <v>138</v>
      </c>
      <c r="E160" s="9" t="str">
        <v>failed</v>
      </c>
      <c r="F160" s="9">
        <v>747</v>
      </c>
    </row>
    <row r="161" spans="2:6" x14ac:dyDescent="0.2">
      <c r="B161" s="9" t="str">
        <v>successful</v>
      </c>
      <c r="C161" s="9">
        <v>261</v>
      </c>
      <c r="E161" s="9" t="str">
        <v>failed</v>
      </c>
      <c r="F161" s="9">
        <v>84</v>
      </c>
    </row>
    <row r="162" spans="2:6" x14ac:dyDescent="0.2">
      <c r="B162" s="9" t="str">
        <v>successful</v>
      </c>
      <c r="C162" s="9">
        <v>107</v>
      </c>
      <c r="E162" s="9" t="str">
        <v>failed</v>
      </c>
      <c r="F162" s="9">
        <v>91</v>
      </c>
    </row>
    <row r="163" spans="2:6" x14ac:dyDescent="0.2">
      <c r="B163" s="9" t="str">
        <v>successful</v>
      </c>
      <c r="C163" s="9">
        <v>199</v>
      </c>
      <c r="E163" s="9" t="str">
        <v>failed</v>
      </c>
      <c r="F163" s="9">
        <v>792</v>
      </c>
    </row>
    <row r="164" spans="2:6" x14ac:dyDescent="0.2">
      <c r="B164" s="9" t="str">
        <v>successful</v>
      </c>
      <c r="C164" s="9">
        <v>5512</v>
      </c>
      <c r="E164" s="9" t="str">
        <v>failed</v>
      </c>
      <c r="F164" s="9">
        <v>32</v>
      </c>
    </row>
    <row r="165" spans="2:6" x14ac:dyDescent="0.2">
      <c r="B165" s="9" t="str">
        <v>successful</v>
      </c>
      <c r="C165" s="9">
        <v>86</v>
      </c>
      <c r="E165" s="9" t="str">
        <v>failed</v>
      </c>
      <c r="F165" s="9">
        <v>186</v>
      </c>
    </row>
    <row r="166" spans="2:6" x14ac:dyDescent="0.2">
      <c r="B166" s="9" t="str">
        <v>successful</v>
      </c>
      <c r="C166" s="9">
        <v>2768</v>
      </c>
      <c r="E166" s="9" t="str">
        <v>failed</v>
      </c>
      <c r="F166" s="9">
        <v>605</v>
      </c>
    </row>
    <row r="167" spans="2:6" x14ac:dyDescent="0.2">
      <c r="B167" s="9" t="str">
        <v>successful</v>
      </c>
      <c r="C167" s="9">
        <v>48</v>
      </c>
      <c r="E167" s="9" t="str">
        <v>failed</v>
      </c>
      <c r="F167" s="9">
        <v>1</v>
      </c>
    </row>
    <row r="168" spans="2:6" x14ac:dyDescent="0.2">
      <c r="B168" s="9" t="str">
        <v>successful</v>
      </c>
      <c r="C168" s="9">
        <v>87</v>
      </c>
      <c r="E168" s="9" t="str">
        <v>failed</v>
      </c>
      <c r="F168" s="9">
        <v>31</v>
      </c>
    </row>
    <row r="169" spans="2:6" x14ac:dyDescent="0.2">
      <c r="B169" s="9" t="str">
        <v>successful</v>
      </c>
      <c r="C169" s="9">
        <v>1894</v>
      </c>
      <c r="E169" s="9" t="str">
        <v>failed</v>
      </c>
      <c r="F169" s="9">
        <v>1181</v>
      </c>
    </row>
    <row r="170" spans="2:6" x14ac:dyDescent="0.2">
      <c r="B170" s="9" t="str">
        <v>successful</v>
      </c>
      <c r="C170" s="9">
        <v>282</v>
      </c>
      <c r="E170" s="9" t="str">
        <v>failed</v>
      </c>
      <c r="F170" s="9">
        <v>39</v>
      </c>
    </row>
    <row r="171" spans="2:6" x14ac:dyDescent="0.2">
      <c r="B171" s="9" t="str">
        <v>successful</v>
      </c>
      <c r="C171" s="9">
        <v>116</v>
      </c>
      <c r="E171" s="9" t="str">
        <v>failed</v>
      </c>
      <c r="F171" s="9">
        <v>46</v>
      </c>
    </row>
    <row r="172" spans="2:6" x14ac:dyDescent="0.2">
      <c r="B172" s="9" t="str">
        <v>successful</v>
      </c>
      <c r="C172" s="9">
        <v>83</v>
      </c>
      <c r="E172" s="9" t="str">
        <v>failed</v>
      </c>
      <c r="F172" s="9">
        <v>105</v>
      </c>
    </row>
    <row r="173" spans="2:6" x14ac:dyDescent="0.2">
      <c r="B173" s="9" t="str">
        <v>successful</v>
      </c>
      <c r="C173" s="9">
        <v>91</v>
      </c>
      <c r="E173" s="9" t="str">
        <v>failed</v>
      </c>
      <c r="F173" s="9">
        <v>535</v>
      </c>
    </row>
    <row r="174" spans="2:6" x14ac:dyDescent="0.2">
      <c r="B174" s="9" t="str">
        <v>successful</v>
      </c>
      <c r="C174" s="9">
        <v>546</v>
      </c>
      <c r="E174" s="9" t="str">
        <v>failed</v>
      </c>
      <c r="F174" s="9">
        <v>16</v>
      </c>
    </row>
    <row r="175" spans="2:6" x14ac:dyDescent="0.2">
      <c r="B175" s="9" t="str">
        <v>successful</v>
      </c>
      <c r="C175" s="9">
        <v>393</v>
      </c>
      <c r="E175" s="9" t="str">
        <v>failed</v>
      </c>
      <c r="F175" s="9">
        <v>575</v>
      </c>
    </row>
    <row r="176" spans="2:6" x14ac:dyDescent="0.2">
      <c r="B176" s="9" t="str">
        <v>successful</v>
      </c>
      <c r="C176" s="9">
        <v>133</v>
      </c>
      <c r="E176" s="9" t="str">
        <v>failed</v>
      </c>
      <c r="F176" s="9">
        <v>1120</v>
      </c>
    </row>
    <row r="177" spans="2:6" x14ac:dyDescent="0.2">
      <c r="B177" s="9" t="str">
        <v>successful</v>
      </c>
      <c r="C177" s="9">
        <v>254</v>
      </c>
      <c r="E177" s="9" t="str">
        <v>failed</v>
      </c>
      <c r="F177" s="9">
        <v>113</v>
      </c>
    </row>
    <row r="178" spans="2:6" x14ac:dyDescent="0.2">
      <c r="B178" s="9" t="str">
        <v>successful</v>
      </c>
      <c r="C178" s="9">
        <v>176</v>
      </c>
      <c r="E178" s="9" t="str">
        <v>failed</v>
      </c>
      <c r="F178" s="9">
        <v>1538</v>
      </c>
    </row>
    <row r="179" spans="2:6" x14ac:dyDescent="0.2">
      <c r="B179" s="9" t="str">
        <v>successful</v>
      </c>
      <c r="C179" s="9">
        <v>337</v>
      </c>
      <c r="E179" s="9" t="str">
        <v>failed</v>
      </c>
      <c r="F179" s="9">
        <v>9</v>
      </c>
    </row>
    <row r="180" spans="2:6" x14ac:dyDescent="0.2">
      <c r="B180" s="9" t="str">
        <v>successful</v>
      </c>
      <c r="C180" s="9">
        <v>107</v>
      </c>
      <c r="E180" s="9" t="str">
        <v>failed</v>
      </c>
      <c r="F180" s="9">
        <v>554</v>
      </c>
    </row>
    <row r="181" spans="2:6" x14ac:dyDescent="0.2">
      <c r="B181" s="9" t="str">
        <v>successful</v>
      </c>
      <c r="C181" s="9">
        <v>183</v>
      </c>
      <c r="E181" s="9" t="str">
        <v>failed</v>
      </c>
      <c r="F181" s="9">
        <v>648</v>
      </c>
    </row>
    <row r="182" spans="2:6" x14ac:dyDescent="0.2">
      <c r="B182" s="9" t="str">
        <v>successful</v>
      </c>
      <c r="C182" s="9">
        <v>72</v>
      </c>
      <c r="E182" s="9" t="str">
        <v>failed</v>
      </c>
      <c r="F182" s="9">
        <v>21</v>
      </c>
    </row>
    <row r="183" spans="2:6" x14ac:dyDescent="0.2">
      <c r="B183" s="9" t="str">
        <v>successful</v>
      </c>
      <c r="C183" s="9">
        <v>295</v>
      </c>
      <c r="E183" s="9" t="str">
        <v>failed</v>
      </c>
      <c r="F183" s="9">
        <v>54</v>
      </c>
    </row>
    <row r="184" spans="2:6" x14ac:dyDescent="0.2">
      <c r="B184" s="9" t="str">
        <v>successful</v>
      </c>
      <c r="C184" s="9">
        <v>142</v>
      </c>
      <c r="E184" s="9" t="str">
        <v>failed</v>
      </c>
      <c r="F184" s="9">
        <v>120</v>
      </c>
    </row>
    <row r="185" spans="2:6" x14ac:dyDescent="0.2">
      <c r="B185" s="9" t="str">
        <v>successful</v>
      </c>
      <c r="C185" s="9">
        <v>85</v>
      </c>
      <c r="E185" s="9" t="str">
        <v>failed</v>
      </c>
      <c r="F185" s="9">
        <v>579</v>
      </c>
    </row>
    <row r="186" spans="2:6" x14ac:dyDescent="0.2">
      <c r="B186" s="9" t="str">
        <v>successful</v>
      </c>
      <c r="C186" s="9">
        <v>659</v>
      </c>
      <c r="E186" s="9" t="str">
        <v>failed</v>
      </c>
      <c r="F186" s="9">
        <v>2072</v>
      </c>
    </row>
    <row r="187" spans="2:6" x14ac:dyDescent="0.2">
      <c r="B187" s="9" t="str">
        <v>successful</v>
      </c>
      <c r="C187" s="9">
        <v>121</v>
      </c>
      <c r="E187" s="9" t="str">
        <v>failed</v>
      </c>
      <c r="F187" s="9">
        <v>0</v>
      </c>
    </row>
    <row r="188" spans="2:6" x14ac:dyDescent="0.2">
      <c r="B188" s="9" t="str">
        <v>successful</v>
      </c>
      <c r="C188" s="9">
        <v>3742</v>
      </c>
      <c r="E188" s="9" t="str">
        <v>failed</v>
      </c>
      <c r="F188" s="9">
        <v>1796</v>
      </c>
    </row>
    <row r="189" spans="2:6" x14ac:dyDescent="0.2">
      <c r="B189" s="9" t="str">
        <v>successful</v>
      </c>
      <c r="C189" s="9">
        <v>223</v>
      </c>
      <c r="E189" s="9" t="str">
        <v>failed</v>
      </c>
      <c r="F189" s="9">
        <v>62</v>
      </c>
    </row>
    <row r="190" spans="2:6" x14ac:dyDescent="0.2">
      <c r="B190" s="9" t="str">
        <v>successful</v>
      </c>
      <c r="C190" s="9">
        <v>133</v>
      </c>
      <c r="E190" s="9" t="str">
        <v>failed</v>
      </c>
      <c r="F190" s="9">
        <v>347</v>
      </c>
    </row>
    <row r="191" spans="2:6" x14ac:dyDescent="0.2">
      <c r="B191" s="9" t="str">
        <v>successful</v>
      </c>
      <c r="C191" s="9">
        <v>5168</v>
      </c>
      <c r="E191" s="9" t="str">
        <v>failed</v>
      </c>
      <c r="F191" s="9">
        <v>19</v>
      </c>
    </row>
    <row r="192" spans="2:6" x14ac:dyDescent="0.2">
      <c r="B192" s="9" t="str">
        <v>successful</v>
      </c>
      <c r="C192" s="9">
        <v>307</v>
      </c>
      <c r="E192" s="9" t="str">
        <v>failed</v>
      </c>
      <c r="F192" s="9">
        <v>1258</v>
      </c>
    </row>
    <row r="193" spans="2:6" x14ac:dyDescent="0.2">
      <c r="B193" s="9" t="str">
        <v>successful</v>
      </c>
      <c r="C193" s="9">
        <v>2441</v>
      </c>
      <c r="E193" s="9" t="str">
        <v>failed</v>
      </c>
      <c r="F193" s="9">
        <v>362</v>
      </c>
    </row>
    <row r="194" spans="2:6" x14ac:dyDescent="0.2">
      <c r="B194" s="9" t="str">
        <v>successful</v>
      </c>
      <c r="C194" s="9">
        <v>1385</v>
      </c>
      <c r="E194" s="9" t="str">
        <v>failed</v>
      </c>
      <c r="F194" s="9">
        <v>133</v>
      </c>
    </row>
    <row r="195" spans="2:6" x14ac:dyDescent="0.2">
      <c r="B195" s="9" t="str">
        <v>successful</v>
      </c>
      <c r="C195" s="9">
        <v>190</v>
      </c>
      <c r="E195" s="9" t="str">
        <v>failed</v>
      </c>
      <c r="F195" s="9">
        <v>846</v>
      </c>
    </row>
    <row r="196" spans="2:6" x14ac:dyDescent="0.2">
      <c r="B196" s="9" t="str">
        <v>successful</v>
      </c>
      <c r="C196" s="9">
        <v>470</v>
      </c>
      <c r="E196" s="9" t="str">
        <v>failed</v>
      </c>
      <c r="F196" s="9">
        <v>10</v>
      </c>
    </row>
    <row r="197" spans="2:6" x14ac:dyDescent="0.2">
      <c r="B197" s="9" t="str">
        <v>successful</v>
      </c>
      <c r="C197" s="9">
        <v>253</v>
      </c>
      <c r="E197" s="9" t="str">
        <v>failed</v>
      </c>
      <c r="F197" s="9">
        <v>191</v>
      </c>
    </row>
    <row r="198" spans="2:6" x14ac:dyDescent="0.2">
      <c r="B198" s="9" t="str">
        <v>successful</v>
      </c>
      <c r="C198" s="9">
        <v>1113</v>
      </c>
      <c r="E198" s="9" t="str">
        <v>failed</v>
      </c>
      <c r="F198" s="9">
        <v>1979</v>
      </c>
    </row>
    <row r="199" spans="2:6" x14ac:dyDescent="0.2">
      <c r="B199" s="9" t="str">
        <v>successful</v>
      </c>
      <c r="C199" s="9">
        <v>2283</v>
      </c>
      <c r="E199" s="9" t="str">
        <v>failed</v>
      </c>
      <c r="F199" s="9">
        <v>63</v>
      </c>
    </row>
    <row r="200" spans="2:6" x14ac:dyDescent="0.2">
      <c r="B200" s="9" t="str">
        <v>successful</v>
      </c>
      <c r="C200" s="9">
        <v>1095</v>
      </c>
      <c r="E200" s="9" t="str">
        <v>failed</v>
      </c>
      <c r="F200" s="9">
        <v>6080</v>
      </c>
    </row>
    <row r="201" spans="2:6" x14ac:dyDescent="0.2">
      <c r="B201" s="9" t="str">
        <v>successful</v>
      </c>
      <c r="C201" s="9">
        <v>1690</v>
      </c>
      <c r="E201" s="9" t="str">
        <v>failed</v>
      </c>
      <c r="F201" s="9">
        <v>80</v>
      </c>
    </row>
    <row r="202" spans="2:6" x14ac:dyDescent="0.2">
      <c r="B202" s="9" t="str">
        <v>successful</v>
      </c>
      <c r="C202" s="9">
        <v>191</v>
      </c>
      <c r="E202" s="9" t="str">
        <v>failed</v>
      </c>
      <c r="F202" s="9">
        <v>9</v>
      </c>
    </row>
    <row r="203" spans="2:6" x14ac:dyDescent="0.2">
      <c r="B203" s="9" t="str">
        <v>successful</v>
      </c>
      <c r="C203" s="9">
        <v>2013</v>
      </c>
      <c r="E203" s="9" t="str">
        <v>failed</v>
      </c>
      <c r="F203" s="9">
        <v>1784</v>
      </c>
    </row>
    <row r="204" spans="2:6" x14ac:dyDescent="0.2">
      <c r="B204" s="9" t="str">
        <v>successful</v>
      </c>
      <c r="C204" s="9">
        <v>1703</v>
      </c>
      <c r="E204" s="9" t="str">
        <v>failed</v>
      </c>
      <c r="F204" s="9">
        <v>243</v>
      </c>
    </row>
    <row r="205" spans="2:6" x14ac:dyDescent="0.2">
      <c r="B205" s="9" t="str">
        <v>successful</v>
      </c>
      <c r="C205" s="9">
        <v>80</v>
      </c>
      <c r="E205" s="9" t="str">
        <v>failed</v>
      </c>
      <c r="F205" s="9">
        <v>1296</v>
      </c>
    </row>
    <row r="206" spans="2:6" x14ac:dyDescent="0.2">
      <c r="B206" s="9" t="str">
        <v>successful</v>
      </c>
      <c r="C206" s="9">
        <v>41</v>
      </c>
      <c r="E206" s="9" t="str">
        <v>failed</v>
      </c>
      <c r="F206" s="9">
        <v>77</v>
      </c>
    </row>
    <row r="207" spans="2:6" x14ac:dyDescent="0.2">
      <c r="B207" s="9" t="str">
        <v>successful</v>
      </c>
      <c r="C207" s="9">
        <v>187</v>
      </c>
      <c r="E207" s="9" t="str">
        <v>failed</v>
      </c>
      <c r="F207" s="9">
        <v>395</v>
      </c>
    </row>
    <row r="208" spans="2:6" x14ac:dyDescent="0.2">
      <c r="B208" s="9" t="str">
        <v>successful</v>
      </c>
      <c r="C208" s="9">
        <v>2875</v>
      </c>
      <c r="E208" s="9" t="str">
        <v>failed</v>
      </c>
      <c r="F208" s="9">
        <v>49</v>
      </c>
    </row>
    <row r="209" spans="2:6" x14ac:dyDescent="0.2">
      <c r="B209" s="9" t="str">
        <v>successful</v>
      </c>
      <c r="C209" s="9">
        <v>88</v>
      </c>
      <c r="E209" s="9" t="str">
        <v>failed</v>
      </c>
      <c r="F209" s="9">
        <v>180</v>
      </c>
    </row>
    <row r="210" spans="2:6" x14ac:dyDescent="0.2">
      <c r="B210" s="9" t="str">
        <v>successful</v>
      </c>
      <c r="C210" s="9">
        <v>191</v>
      </c>
      <c r="E210" s="9" t="str">
        <v>failed</v>
      </c>
      <c r="F210" s="9">
        <v>2690</v>
      </c>
    </row>
    <row r="211" spans="2:6" x14ac:dyDescent="0.2">
      <c r="B211" s="9" t="str">
        <v>successful</v>
      </c>
      <c r="C211" s="9">
        <v>139</v>
      </c>
      <c r="E211" s="9" t="str">
        <v>failed</v>
      </c>
      <c r="F211" s="9">
        <v>2779</v>
      </c>
    </row>
    <row r="212" spans="2:6" x14ac:dyDescent="0.2">
      <c r="B212" s="9" t="str">
        <v>successful</v>
      </c>
      <c r="C212" s="9">
        <v>186</v>
      </c>
      <c r="E212" s="9" t="str">
        <v>failed</v>
      </c>
      <c r="F212" s="9">
        <v>92</v>
      </c>
    </row>
    <row r="213" spans="2:6" x14ac:dyDescent="0.2">
      <c r="B213" s="9" t="str">
        <v>successful</v>
      </c>
      <c r="C213" s="9">
        <v>112</v>
      </c>
      <c r="E213" s="9" t="str">
        <v>failed</v>
      </c>
      <c r="F213" s="9">
        <v>1028</v>
      </c>
    </row>
    <row r="214" spans="2:6" x14ac:dyDescent="0.2">
      <c r="B214" s="9" t="str">
        <v>successful</v>
      </c>
      <c r="C214" s="9">
        <v>101</v>
      </c>
      <c r="E214" s="9" t="str">
        <v>failed</v>
      </c>
      <c r="F214" s="9">
        <v>26</v>
      </c>
    </row>
    <row r="215" spans="2:6" x14ac:dyDescent="0.2">
      <c r="B215" s="9" t="str">
        <v>successful</v>
      </c>
      <c r="C215" s="9">
        <v>206</v>
      </c>
      <c r="E215" s="9" t="str">
        <v>failed</v>
      </c>
      <c r="F215" s="9">
        <v>1790</v>
      </c>
    </row>
    <row r="216" spans="2:6" x14ac:dyDescent="0.2">
      <c r="B216" s="9" t="str">
        <v>successful</v>
      </c>
      <c r="C216" s="9">
        <v>154</v>
      </c>
      <c r="E216" s="9" t="str">
        <v>failed</v>
      </c>
      <c r="F216" s="9">
        <v>37</v>
      </c>
    </row>
    <row r="217" spans="2:6" x14ac:dyDescent="0.2">
      <c r="B217" s="9" t="str">
        <v>successful</v>
      </c>
      <c r="C217" s="9">
        <v>5966</v>
      </c>
      <c r="E217" s="9" t="str">
        <v>failed</v>
      </c>
      <c r="F217" s="9">
        <v>35</v>
      </c>
    </row>
    <row r="218" spans="2:6" x14ac:dyDescent="0.2">
      <c r="B218" s="9" t="str">
        <v>successful</v>
      </c>
      <c r="C218" s="9">
        <v>169</v>
      </c>
      <c r="E218" s="9" t="str">
        <v>failed</v>
      </c>
      <c r="F218" s="9">
        <v>558</v>
      </c>
    </row>
    <row r="219" spans="2:6" x14ac:dyDescent="0.2">
      <c r="B219" s="9" t="str">
        <v>successful</v>
      </c>
      <c r="C219" s="9">
        <v>2106</v>
      </c>
      <c r="E219" s="9" t="str">
        <v>failed</v>
      </c>
      <c r="F219" s="9">
        <v>64</v>
      </c>
    </row>
    <row r="220" spans="2:6" x14ac:dyDescent="0.2">
      <c r="B220" s="9" t="str">
        <v>successful</v>
      </c>
      <c r="C220" s="9">
        <v>131</v>
      </c>
      <c r="E220" s="9" t="str">
        <v>failed</v>
      </c>
      <c r="F220" s="9">
        <v>245</v>
      </c>
    </row>
    <row r="221" spans="2:6" x14ac:dyDescent="0.2">
      <c r="B221" s="9" t="str">
        <v>successful</v>
      </c>
      <c r="C221" s="9">
        <v>84</v>
      </c>
      <c r="E221" s="9" t="str">
        <v>failed</v>
      </c>
      <c r="F221" s="9">
        <v>71</v>
      </c>
    </row>
    <row r="222" spans="2:6" x14ac:dyDescent="0.2">
      <c r="B222" s="9" t="str">
        <v>successful</v>
      </c>
      <c r="C222" s="9">
        <v>155</v>
      </c>
      <c r="E222" s="9" t="str">
        <v>failed</v>
      </c>
      <c r="F222" s="9">
        <v>42</v>
      </c>
    </row>
    <row r="223" spans="2:6" x14ac:dyDescent="0.2">
      <c r="B223" s="9" t="str">
        <v>successful</v>
      </c>
      <c r="C223" s="9">
        <v>189</v>
      </c>
      <c r="E223" s="9" t="str">
        <v>failed</v>
      </c>
      <c r="F223" s="9">
        <v>156</v>
      </c>
    </row>
    <row r="224" spans="2:6" x14ac:dyDescent="0.2">
      <c r="B224" s="9" t="str">
        <v>successful</v>
      </c>
      <c r="C224" s="9">
        <v>4799</v>
      </c>
      <c r="E224" s="9" t="str">
        <v>failed</v>
      </c>
      <c r="F224" s="9">
        <v>1368</v>
      </c>
    </row>
    <row r="225" spans="2:6" x14ac:dyDescent="0.2">
      <c r="B225" s="9" t="str">
        <v>successful</v>
      </c>
      <c r="C225" s="9">
        <v>1137</v>
      </c>
      <c r="E225" s="9" t="str">
        <v>failed</v>
      </c>
      <c r="F225" s="9">
        <v>102</v>
      </c>
    </row>
    <row r="226" spans="2:6" x14ac:dyDescent="0.2">
      <c r="B226" s="9" t="str">
        <v>successful</v>
      </c>
      <c r="C226" s="9">
        <v>1152</v>
      </c>
      <c r="E226" s="9" t="str">
        <v>failed</v>
      </c>
      <c r="F226" s="9">
        <v>86</v>
      </c>
    </row>
    <row r="227" spans="2:6" x14ac:dyDescent="0.2">
      <c r="B227" s="9" t="str">
        <v>successful</v>
      </c>
      <c r="C227" s="9">
        <v>50</v>
      </c>
      <c r="E227" s="9" t="str">
        <v>failed</v>
      </c>
      <c r="F227" s="9">
        <v>253</v>
      </c>
    </row>
    <row r="228" spans="2:6" x14ac:dyDescent="0.2">
      <c r="B228" s="9" t="str">
        <v>successful</v>
      </c>
      <c r="C228" s="9">
        <v>3059</v>
      </c>
      <c r="E228" s="9" t="str">
        <v>failed</v>
      </c>
      <c r="F228" s="9">
        <v>157</v>
      </c>
    </row>
    <row r="229" spans="2:6" x14ac:dyDescent="0.2">
      <c r="B229" s="9" t="str">
        <v>successful</v>
      </c>
      <c r="C229" s="9">
        <v>34</v>
      </c>
      <c r="E229" s="9" t="str">
        <v>failed</v>
      </c>
      <c r="F229" s="9">
        <v>183</v>
      </c>
    </row>
    <row r="230" spans="2:6" x14ac:dyDescent="0.2">
      <c r="B230" s="9" t="str">
        <v>successful</v>
      </c>
      <c r="C230" s="9">
        <v>220</v>
      </c>
      <c r="E230" s="9" t="str">
        <v>failed</v>
      </c>
      <c r="F230" s="9">
        <v>82</v>
      </c>
    </row>
    <row r="231" spans="2:6" x14ac:dyDescent="0.2">
      <c r="B231" s="9" t="str">
        <v>successful</v>
      </c>
      <c r="C231" s="9">
        <v>1604</v>
      </c>
      <c r="E231" s="9" t="str">
        <v>failed</v>
      </c>
      <c r="F231" s="9">
        <v>1</v>
      </c>
    </row>
    <row r="232" spans="2:6" x14ac:dyDescent="0.2">
      <c r="B232" s="9" t="str">
        <v>successful</v>
      </c>
      <c r="C232" s="9">
        <v>454</v>
      </c>
      <c r="E232" s="9" t="str">
        <v>failed</v>
      </c>
      <c r="F232" s="9">
        <v>1198</v>
      </c>
    </row>
    <row r="233" spans="2:6" x14ac:dyDescent="0.2">
      <c r="B233" s="9" t="str">
        <v>successful</v>
      </c>
      <c r="C233" s="9">
        <v>123</v>
      </c>
      <c r="E233" s="9" t="str">
        <v>failed</v>
      </c>
      <c r="F233" s="9">
        <v>648</v>
      </c>
    </row>
    <row r="234" spans="2:6" x14ac:dyDescent="0.2">
      <c r="B234" s="9" t="str">
        <v>successful</v>
      </c>
      <c r="C234" s="9">
        <v>299</v>
      </c>
      <c r="E234" s="9" t="str">
        <v>failed</v>
      </c>
      <c r="F234" s="9">
        <v>64</v>
      </c>
    </row>
    <row r="235" spans="2:6" x14ac:dyDescent="0.2">
      <c r="B235" s="9" t="str">
        <v>successful</v>
      </c>
      <c r="C235" s="9">
        <v>2237</v>
      </c>
      <c r="E235" s="9" t="str">
        <v>failed</v>
      </c>
      <c r="F235" s="9">
        <v>62</v>
      </c>
    </row>
    <row r="236" spans="2:6" x14ac:dyDescent="0.2">
      <c r="B236" s="9" t="str">
        <v>successful</v>
      </c>
      <c r="C236" s="9">
        <v>645</v>
      </c>
      <c r="E236" s="9" t="str">
        <v>failed</v>
      </c>
      <c r="F236" s="9">
        <v>750</v>
      </c>
    </row>
    <row r="237" spans="2:6" x14ac:dyDescent="0.2">
      <c r="B237" s="9" t="str">
        <v>successful</v>
      </c>
      <c r="C237" s="9">
        <v>484</v>
      </c>
      <c r="E237" s="9" t="str">
        <v>failed</v>
      </c>
      <c r="F237" s="9">
        <v>105</v>
      </c>
    </row>
    <row r="238" spans="2:6" x14ac:dyDescent="0.2">
      <c r="B238" s="9" t="str">
        <v>successful</v>
      </c>
      <c r="C238" s="9">
        <v>154</v>
      </c>
      <c r="E238" s="9" t="str">
        <v>failed</v>
      </c>
      <c r="F238" s="9">
        <v>2604</v>
      </c>
    </row>
    <row r="239" spans="2:6" x14ac:dyDescent="0.2">
      <c r="B239" s="9" t="str">
        <v>successful</v>
      </c>
      <c r="C239" s="9">
        <v>82</v>
      </c>
      <c r="E239" s="9" t="str">
        <v>failed</v>
      </c>
      <c r="F239" s="9">
        <v>65</v>
      </c>
    </row>
    <row r="240" spans="2:6" x14ac:dyDescent="0.2">
      <c r="B240" s="9" t="str">
        <v>successful</v>
      </c>
      <c r="C240" s="9">
        <v>134</v>
      </c>
      <c r="E240" s="9" t="str">
        <v>failed</v>
      </c>
      <c r="F240" s="9">
        <v>94</v>
      </c>
    </row>
    <row r="241" spans="2:6" x14ac:dyDescent="0.2">
      <c r="B241" s="9" t="str">
        <v>successful</v>
      </c>
      <c r="C241" s="9">
        <v>5203</v>
      </c>
      <c r="E241" s="9" t="str">
        <v>failed</v>
      </c>
      <c r="F241" s="9">
        <v>257</v>
      </c>
    </row>
    <row r="242" spans="2:6" x14ac:dyDescent="0.2">
      <c r="B242" s="9" t="str">
        <v>successful</v>
      </c>
      <c r="C242" s="9">
        <v>94</v>
      </c>
      <c r="E242" s="9" t="str">
        <v>failed</v>
      </c>
      <c r="F242" s="9">
        <v>2928</v>
      </c>
    </row>
    <row r="243" spans="2:6" x14ac:dyDescent="0.2">
      <c r="B243" s="9" t="str">
        <v>successful</v>
      </c>
      <c r="C243" s="9">
        <v>205</v>
      </c>
      <c r="E243" s="9" t="str">
        <v>failed</v>
      </c>
      <c r="F243" s="9">
        <v>4697</v>
      </c>
    </row>
    <row r="244" spans="2:6" x14ac:dyDescent="0.2">
      <c r="B244" s="9" t="str">
        <v>successful</v>
      </c>
      <c r="C244" s="9">
        <v>92</v>
      </c>
      <c r="E244" s="9" t="str">
        <v>failed</v>
      </c>
      <c r="F244" s="9">
        <v>2915</v>
      </c>
    </row>
    <row r="245" spans="2:6" x14ac:dyDescent="0.2">
      <c r="B245" s="9" t="str">
        <v>successful</v>
      </c>
      <c r="C245" s="9">
        <v>219</v>
      </c>
      <c r="E245" s="9" t="str">
        <v>failed</v>
      </c>
      <c r="F245" s="9">
        <v>18</v>
      </c>
    </row>
    <row r="246" spans="2:6" x14ac:dyDescent="0.2">
      <c r="B246" s="9" t="str">
        <v>successful</v>
      </c>
      <c r="C246" s="9">
        <v>2526</v>
      </c>
      <c r="E246" s="9" t="str">
        <v>failed</v>
      </c>
      <c r="F246" s="9">
        <v>602</v>
      </c>
    </row>
    <row r="247" spans="2:6" x14ac:dyDescent="0.2">
      <c r="B247" s="9" t="str">
        <v>successful</v>
      </c>
      <c r="C247" s="9">
        <v>94</v>
      </c>
      <c r="E247" s="9" t="str">
        <v>failed</v>
      </c>
      <c r="F247" s="9">
        <v>1</v>
      </c>
    </row>
    <row r="248" spans="2:6" x14ac:dyDescent="0.2">
      <c r="B248" s="9" t="str">
        <v>successful</v>
      </c>
      <c r="C248" s="9">
        <v>1713</v>
      </c>
      <c r="E248" s="9" t="str">
        <v>failed</v>
      </c>
      <c r="F248" s="9">
        <v>3868</v>
      </c>
    </row>
    <row r="249" spans="2:6" x14ac:dyDescent="0.2">
      <c r="B249" s="9" t="str">
        <v>successful</v>
      </c>
      <c r="C249" s="9">
        <v>249</v>
      </c>
      <c r="E249" s="9" t="str">
        <v>failed</v>
      </c>
      <c r="F249" s="9">
        <v>504</v>
      </c>
    </row>
    <row r="250" spans="2:6" x14ac:dyDescent="0.2">
      <c r="B250" s="9" t="str">
        <v>successful</v>
      </c>
      <c r="C250" s="9">
        <v>192</v>
      </c>
      <c r="E250" s="9" t="str">
        <v>failed</v>
      </c>
      <c r="F250" s="9">
        <v>14</v>
      </c>
    </row>
    <row r="251" spans="2:6" x14ac:dyDescent="0.2">
      <c r="B251" s="9" t="str">
        <v>successful</v>
      </c>
      <c r="C251" s="9">
        <v>247</v>
      </c>
      <c r="E251" s="9" t="str">
        <v>failed</v>
      </c>
      <c r="F251" s="9">
        <v>750</v>
      </c>
    </row>
    <row r="252" spans="2:6" x14ac:dyDescent="0.2">
      <c r="B252" s="9" t="str">
        <v>successful</v>
      </c>
      <c r="C252" s="9">
        <v>2293</v>
      </c>
      <c r="E252" s="9" t="str">
        <v>failed</v>
      </c>
      <c r="F252" s="9">
        <v>77</v>
      </c>
    </row>
    <row r="253" spans="2:6" x14ac:dyDescent="0.2">
      <c r="B253" s="9" t="str">
        <v>successful</v>
      </c>
      <c r="C253" s="9">
        <v>3131</v>
      </c>
      <c r="E253" s="9" t="str">
        <v>failed</v>
      </c>
      <c r="F253" s="9">
        <v>752</v>
      </c>
    </row>
    <row r="254" spans="2:6" x14ac:dyDescent="0.2">
      <c r="B254" s="9" t="str">
        <v>successful</v>
      </c>
      <c r="C254" s="9">
        <v>143</v>
      </c>
      <c r="E254" s="9" t="str">
        <v>failed</v>
      </c>
      <c r="F254" s="9">
        <v>131</v>
      </c>
    </row>
    <row r="255" spans="2:6" x14ac:dyDescent="0.2">
      <c r="B255" s="9" t="str">
        <v>successful</v>
      </c>
      <c r="C255" s="9">
        <v>296</v>
      </c>
      <c r="E255" s="9" t="str">
        <v>failed</v>
      </c>
      <c r="F255" s="9">
        <v>87</v>
      </c>
    </row>
    <row r="256" spans="2:6" x14ac:dyDescent="0.2">
      <c r="B256" s="9" t="str">
        <v>successful</v>
      </c>
      <c r="C256" s="9">
        <v>170</v>
      </c>
      <c r="E256" s="9" t="str">
        <v>failed</v>
      </c>
      <c r="F256" s="9">
        <v>1063</v>
      </c>
    </row>
    <row r="257" spans="2:6" x14ac:dyDescent="0.2">
      <c r="B257" s="9" t="str">
        <v>successful</v>
      </c>
      <c r="C257" s="9">
        <v>86</v>
      </c>
      <c r="E257" s="9" t="str">
        <v>failed</v>
      </c>
      <c r="F257" s="9">
        <v>76</v>
      </c>
    </row>
    <row r="258" spans="2:6" x14ac:dyDescent="0.2">
      <c r="B258" s="9" t="str">
        <v>successful</v>
      </c>
      <c r="C258" s="9">
        <v>6286</v>
      </c>
      <c r="E258" s="9" t="str">
        <v>failed</v>
      </c>
      <c r="F258" s="9">
        <v>4428</v>
      </c>
    </row>
    <row r="259" spans="2:6" x14ac:dyDescent="0.2">
      <c r="B259" s="9" t="str">
        <v>successful</v>
      </c>
      <c r="C259" s="9">
        <v>3727</v>
      </c>
      <c r="E259" s="9" t="str">
        <v>failed</v>
      </c>
      <c r="F259" s="9">
        <v>58</v>
      </c>
    </row>
    <row r="260" spans="2:6" x14ac:dyDescent="0.2">
      <c r="B260" s="9" t="str">
        <v>successful</v>
      </c>
      <c r="C260" s="9">
        <v>1605</v>
      </c>
      <c r="E260" s="9" t="str">
        <v>failed</v>
      </c>
      <c r="F260" s="9">
        <v>111</v>
      </c>
    </row>
    <row r="261" spans="2:6" x14ac:dyDescent="0.2">
      <c r="B261" s="9" t="str">
        <v>successful</v>
      </c>
      <c r="C261" s="9">
        <v>2120</v>
      </c>
      <c r="E261" s="9" t="str">
        <v>failed</v>
      </c>
      <c r="F261" s="9">
        <v>2955</v>
      </c>
    </row>
    <row r="262" spans="2:6" x14ac:dyDescent="0.2">
      <c r="B262" s="9" t="str">
        <v>successful</v>
      </c>
      <c r="C262" s="9">
        <v>50</v>
      </c>
      <c r="E262" s="9" t="str">
        <v>failed</v>
      </c>
      <c r="F262" s="9">
        <v>1657</v>
      </c>
    </row>
    <row r="263" spans="2:6" x14ac:dyDescent="0.2">
      <c r="B263" s="9" t="str">
        <v>successful</v>
      </c>
      <c r="C263" s="9">
        <v>2080</v>
      </c>
      <c r="E263" s="9" t="str">
        <v>failed</v>
      </c>
      <c r="F263" s="9">
        <v>926</v>
      </c>
    </row>
    <row r="264" spans="2:6" x14ac:dyDescent="0.2">
      <c r="B264" s="9" t="str">
        <v>successful</v>
      </c>
      <c r="C264" s="9">
        <v>2105</v>
      </c>
      <c r="E264" s="9" t="str">
        <v>failed</v>
      </c>
      <c r="F264" s="9">
        <v>77</v>
      </c>
    </row>
    <row r="265" spans="2:6" x14ac:dyDescent="0.2">
      <c r="B265" s="9" t="str">
        <v>successful</v>
      </c>
      <c r="C265" s="9">
        <v>2436</v>
      </c>
      <c r="E265" s="9" t="str">
        <v>failed</v>
      </c>
      <c r="F265" s="9">
        <v>1748</v>
      </c>
    </row>
    <row r="266" spans="2:6" x14ac:dyDescent="0.2">
      <c r="B266" s="9" t="str">
        <v>successful</v>
      </c>
      <c r="C266" s="9">
        <v>80</v>
      </c>
      <c r="E266" s="9" t="str">
        <v>failed</v>
      </c>
      <c r="F266" s="9">
        <v>79</v>
      </c>
    </row>
    <row r="267" spans="2:6" x14ac:dyDescent="0.2">
      <c r="B267" s="9" t="str">
        <v>successful</v>
      </c>
      <c r="C267" s="9">
        <v>42</v>
      </c>
      <c r="E267" s="9" t="str">
        <v>failed</v>
      </c>
      <c r="F267" s="9">
        <v>889</v>
      </c>
    </row>
    <row r="268" spans="2:6" x14ac:dyDescent="0.2">
      <c r="B268" s="9" t="str">
        <v>successful</v>
      </c>
      <c r="C268" s="9">
        <v>139</v>
      </c>
      <c r="E268" s="9" t="str">
        <v>failed</v>
      </c>
      <c r="F268" s="9">
        <v>56</v>
      </c>
    </row>
    <row r="269" spans="2:6" x14ac:dyDescent="0.2">
      <c r="B269" s="9" t="str">
        <v>successful</v>
      </c>
      <c r="C269" s="9">
        <v>159</v>
      </c>
      <c r="E269" s="9" t="str">
        <v>failed</v>
      </c>
      <c r="F269" s="9">
        <v>1</v>
      </c>
    </row>
    <row r="270" spans="2:6" x14ac:dyDescent="0.2">
      <c r="B270" s="9" t="str">
        <v>successful</v>
      </c>
      <c r="C270" s="9">
        <v>381</v>
      </c>
      <c r="E270" s="9" t="str">
        <v>failed</v>
      </c>
      <c r="F270" s="9">
        <v>83</v>
      </c>
    </row>
    <row r="271" spans="2:6" x14ac:dyDescent="0.2">
      <c r="B271" s="9" t="str">
        <v>successful</v>
      </c>
      <c r="C271" s="9">
        <v>194</v>
      </c>
      <c r="E271" s="9" t="str">
        <v>failed</v>
      </c>
      <c r="F271" s="9">
        <v>2025</v>
      </c>
    </row>
    <row r="272" spans="2:6" x14ac:dyDescent="0.2">
      <c r="B272" s="9" t="str">
        <v>successful</v>
      </c>
      <c r="C272" s="9">
        <v>106</v>
      </c>
      <c r="E272" s="9" t="str">
        <v>failed</v>
      </c>
      <c r="F272" s="9">
        <v>14</v>
      </c>
    </row>
    <row r="273" spans="2:6" x14ac:dyDescent="0.2">
      <c r="B273" s="9" t="str">
        <v>successful</v>
      </c>
      <c r="C273" s="9">
        <v>142</v>
      </c>
      <c r="E273" s="9" t="str">
        <v>failed</v>
      </c>
      <c r="F273" s="9">
        <v>656</v>
      </c>
    </row>
    <row r="274" spans="2:6" x14ac:dyDescent="0.2">
      <c r="B274" s="9" t="str">
        <v>successful</v>
      </c>
      <c r="C274" s="9">
        <v>211</v>
      </c>
      <c r="E274" s="9" t="str">
        <v>failed</v>
      </c>
      <c r="F274" s="9">
        <v>1596</v>
      </c>
    </row>
    <row r="275" spans="2:6" x14ac:dyDescent="0.2">
      <c r="B275" s="9" t="str">
        <v>successful</v>
      </c>
      <c r="C275" s="9">
        <v>2756</v>
      </c>
      <c r="E275" s="9" t="str">
        <v>failed</v>
      </c>
      <c r="F275" s="9">
        <v>10</v>
      </c>
    </row>
    <row r="276" spans="2:6" x14ac:dyDescent="0.2">
      <c r="B276" s="9" t="str">
        <v>successful</v>
      </c>
      <c r="C276" s="9">
        <v>173</v>
      </c>
      <c r="E276" s="9" t="str">
        <v>failed</v>
      </c>
      <c r="F276" s="9">
        <v>1121</v>
      </c>
    </row>
    <row r="277" spans="2:6" x14ac:dyDescent="0.2">
      <c r="B277" s="9" t="str">
        <v>successful</v>
      </c>
      <c r="C277" s="9">
        <v>87</v>
      </c>
      <c r="E277" s="9" t="str">
        <v>failed</v>
      </c>
      <c r="F277" s="9">
        <v>15</v>
      </c>
    </row>
    <row r="278" spans="2:6" x14ac:dyDescent="0.2">
      <c r="B278" s="9" t="str">
        <v>successful</v>
      </c>
      <c r="C278" s="9">
        <v>1572</v>
      </c>
      <c r="E278" s="9" t="str">
        <v>failed</v>
      </c>
      <c r="F278" s="9">
        <v>191</v>
      </c>
    </row>
    <row r="279" spans="2:6" x14ac:dyDescent="0.2">
      <c r="B279" s="9" t="str">
        <v>successful</v>
      </c>
      <c r="C279" s="9">
        <v>2346</v>
      </c>
      <c r="E279" s="9" t="str">
        <v>failed</v>
      </c>
      <c r="F279" s="9">
        <v>16</v>
      </c>
    </row>
    <row r="280" spans="2:6" x14ac:dyDescent="0.2">
      <c r="B280" s="9" t="str">
        <v>successful</v>
      </c>
      <c r="C280" s="9">
        <v>115</v>
      </c>
      <c r="E280" s="9" t="str">
        <v>failed</v>
      </c>
      <c r="F280" s="9">
        <v>17</v>
      </c>
    </row>
    <row r="281" spans="2:6" x14ac:dyDescent="0.2">
      <c r="B281" s="9" t="str">
        <v>successful</v>
      </c>
      <c r="C281" s="9">
        <v>85</v>
      </c>
      <c r="E281" s="9" t="str">
        <v>failed</v>
      </c>
      <c r="F281" s="9">
        <v>34</v>
      </c>
    </row>
    <row r="282" spans="2:6" x14ac:dyDescent="0.2">
      <c r="B282" s="9" t="str">
        <v>successful</v>
      </c>
      <c r="C282" s="9">
        <v>144</v>
      </c>
      <c r="E282" s="9" t="str">
        <v>failed</v>
      </c>
      <c r="F282" s="9">
        <v>1</v>
      </c>
    </row>
    <row r="283" spans="2:6" x14ac:dyDescent="0.2">
      <c r="B283" s="9" t="str">
        <v>successful</v>
      </c>
      <c r="C283" s="9">
        <v>2443</v>
      </c>
      <c r="E283" s="9" t="str">
        <v>failed</v>
      </c>
      <c r="F283" s="9">
        <v>1274</v>
      </c>
    </row>
    <row r="284" spans="2:6" x14ac:dyDescent="0.2">
      <c r="B284" s="9" t="str">
        <v>successful</v>
      </c>
      <c r="C284" s="9">
        <v>64</v>
      </c>
      <c r="E284" s="9" t="str">
        <v>failed</v>
      </c>
      <c r="F284" s="9">
        <v>210</v>
      </c>
    </row>
    <row r="285" spans="2:6" x14ac:dyDescent="0.2">
      <c r="B285" s="9" t="str">
        <v>successful</v>
      </c>
      <c r="C285" s="9">
        <v>268</v>
      </c>
      <c r="E285" s="9" t="str">
        <v>failed</v>
      </c>
      <c r="F285" s="9">
        <v>248</v>
      </c>
    </row>
    <row r="286" spans="2:6" x14ac:dyDescent="0.2">
      <c r="B286" s="9" t="str">
        <v>successful</v>
      </c>
      <c r="C286" s="9">
        <v>195</v>
      </c>
      <c r="E286" s="9" t="str">
        <v>failed</v>
      </c>
      <c r="F286" s="9">
        <v>513</v>
      </c>
    </row>
    <row r="287" spans="2:6" x14ac:dyDescent="0.2">
      <c r="B287" s="9" t="str">
        <v>successful</v>
      </c>
      <c r="C287" s="9">
        <v>186</v>
      </c>
      <c r="E287" s="9" t="str">
        <v>failed</v>
      </c>
      <c r="F287" s="9">
        <v>3410</v>
      </c>
    </row>
    <row r="288" spans="2:6" x14ac:dyDescent="0.2">
      <c r="B288" s="9" t="str">
        <v>successful</v>
      </c>
      <c r="C288" s="9">
        <v>460</v>
      </c>
      <c r="E288" s="9" t="str">
        <v>failed</v>
      </c>
      <c r="F288" s="9">
        <v>10</v>
      </c>
    </row>
    <row r="289" spans="2:6" x14ac:dyDescent="0.2">
      <c r="B289" s="9" t="str">
        <v>successful</v>
      </c>
      <c r="C289" s="9">
        <v>2528</v>
      </c>
      <c r="E289" s="9" t="str">
        <v>failed</v>
      </c>
      <c r="F289" s="9">
        <v>2201</v>
      </c>
    </row>
    <row r="290" spans="2:6" x14ac:dyDescent="0.2">
      <c r="B290" s="9" t="str">
        <v>successful</v>
      </c>
      <c r="C290" s="9">
        <v>3657</v>
      </c>
      <c r="E290" s="9" t="str">
        <v>failed</v>
      </c>
      <c r="F290" s="9">
        <v>676</v>
      </c>
    </row>
    <row r="291" spans="2:6" x14ac:dyDescent="0.2">
      <c r="B291" s="9" t="str">
        <v>successful</v>
      </c>
      <c r="C291" s="9">
        <v>131</v>
      </c>
      <c r="E291" s="9" t="str">
        <v>failed</v>
      </c>
      <c r="F291" s="9">
        <v>831</v>
      </c>
    </row>
    <row r="292" spans="2:6" x14ac:dyDescent="0.2">
      <c r="B292" s="9" t="str">
        <v>successful</v>
      </c>
      <c r="C292" s="9">
        <v>239</v>
      </c>
      <c r="E292" s="9" t="str">
        <v>failed</v>
      </c>
      <c r="F292" s="9">
        <v>859</v>
      </c>
    </row>
    <row r="293" spans="2:6" x14ac:dyDescent="0.2">
      <c r="B293" s="9" t="str">
        <v>successful</v>
      </c>
      <c r="C293" s="9">
        <v>78</v>
      </c>
      <c r="E293" s="9" t="str">
        <v>failed</v>
      </c>
      <c r="F293" s="9">
        <v>45</v>
      </c>
    </row>
    <row r="294" spans="2:6" x14ac:dyDescent="0.2">
      <c r="B294" s="9" t="str">
        <v>successful</v>
      </c>
      <c r="C294" s="9">
        <v>1773</v>
      </c>
      <c r="E294" s="9" t="str">
        <v>failed</v>
      </c>
      <c r="F294" s="9">
        <v>6</v>
      </c>
    </row>
    <row r="295" spans="2:6" x14ac:dyDescent="0.2">
      <c r="B295" s="9" t="str">
        <v>successful</v>
      </c>
      <c r="C295" s="9">
        <v>32</v>
      </c>
      <c r="E295" s="9" t="str">
        <v>failed</v>
      </c>
      <c r="F295" s="9">
        <v>7</v>
      </c>
    </row>
    <row r="296" spans="2:6" x14ac:dyDescent="0.2">
      <c r="B296" s="9" t="str">
        <v>successful</v>
      </c>
      <c r="C296" s="9">
        <v>369</v>
      </c>
      <c r="E296" s="9" t="str">
        <v>failed</v>
      </c>
      <c r="F296" s="9">
        <v>31</v>
      </c>
    </row>
    <row r="297" spans="2:6" x14ac:dyDescent="0.2">
      <c r="B297" s="9" t="str">
        <v>successful</v>
      </c>
      <c r="C297" s="9">
        <v>89</v>
      </c>
      <c r="E297" s="9" t="str">
        <v>failed</v>
      </c>
      <c r="F297" s="9">
        <v>78</v>
      </c>
    </row>
    <row r="298" spans="2:6" x14ac:dyDescent="0.2">
      <c r="B298" s="9" t="str">
        <v>successful</v>
      </c>
      <c r="C298" s="9">
        <v>147</v>
      </c>
      <c r="E298" s="9" t="str">
        <v>failed</v>
      </c>
      <c r="F298" s="9">
        <v>1225</v>
      </c>
    </row>
    <row r="299" spans="2:6" x14ac:dyDescent="0.2">
      <c r="B299" s="9" t="str">
        <v>successful</v>
      </c>
      <c r="C299" s="9">
        <v>126</v>
      </c>
      <c r="E299" s="9" t="str">
        <v>failed</v>
      </c>
      <c r="F299" s="9">
        <v>1</v>
      </c>
    </row>
    <row r="300" spans="2:6" x14ac:dyDescent="0.2">
      <c r="B300" s="9" t="str">
        <v>successful</v>
      </c>
      <c r="C300" s="9">
        <v>2218</v>
      </c>
      <c r="E300" s="9" t="str">
        <v>failed</v>
      </c>
      <c r="F300" s="9">
        <v>67</v>
      </c>
    </row>
    <row r="301" spans="2:6" x14ac:dyDescent="0.2">
      <c r="B301" s="9" t="str">
        <v>successful</v>
      </c>
      <c r="C301" s="9">
        <v>202</v>
      </c>
      <c r="E301" s="9" t="str">
        <v>failed</v>
      </c>
      <c r="F301" s="9">
        <v>19</v>
      </c>
    </row>
    <row r="302" spans="2:6" x14ac:dyDescent="0.2">
      <c r="B302" s="9" t="str">
        <v>successful</v>
      </c>
      <c r="C302" s="9">
        <v>140</v>
      </c>
      <c r="E302" s="9" t="str">
        <v>failed</v>
      </c>
      <c r="F302" s="9">
        <v>2108</v>
      </c>
    </row>
    <row r="303" spans="2:6" x14ac:dyDescent="0.2">
      <c r="B303" s="9" t="str">
        <v>successful</v>
      </c>
      <c r="C303" s="9">
        <v>1052</v>
      </c>
      <c r="E303" s="9" t="str">
        <v>failed</v>
      </c>
      <c r="F303" s="9">
        <v>679</v>
      </c>
    </row>
    <row r="304" spans="2:6" x14ac:dyDescent="0.2">
      <c r="B304" s="9" t="str">
        <v>successful</v>
      </c>
      <c r="C304" s="9">
        <v>247</v>
      </c>
      <c r="E304" s="9" t="str">
        <v>failed</v>
      </c>
      <c r="F304" s="9">
        <v>36</v>
      </c>
    </row>
    <row r="305" spans="2:6" x14ac:dyDescent="0.2">
      <c r="B305" s="9" t="str">
        <v>successful</v>
      </c>
      <c r="C305" s="9">
        <v>84</v>
      </c>
      <c r="E305" s="9" t="str">
        <v>failed</v>
      </c>
      <c r="F305" s="9">
        <v>47</v>
      </c>
    </row>
    <row r="306" spans="2:6" x14ac:dyDescent="0.2">
      <c r="B306" s="9" t="str">
        <v>successful</v>
      </c>
      <c r="C306" s="9">
        <v>88</v>
      </c>
      <c r="E306" s="9" t="str">
        <v>failed</v>
      </c>
      <c r="F306" s="9">
        <v>70</v>
      </c>
    </row>
    <row r="307" spans="2:6" x14ac:dyDescent="0.2">
      <c r="B307" s="9" t="str">
        <v>successful</v>
      </c>
      <c r="C307" s="9">
        <v>156</v>
      </c>
      <c r="E307" s="9" t="str">
        <v>failed</v>
      </c>
      <c r="F307" s="9">
        <v>154</v>
      </c>
    </row>
    <row r="308" spans="2:6" x14ac:dyDescent="0.2">
      <c r="B308" s="9" t="str">
        <v>successful</v>
      </c>
      <c r="C308" s="9">
        <v>2985</v>
      </c>
      <c r="E308" s="9" t="str">
        <v>failed</v>
      </c>
      <c r="F308" s="9">
        <v>22</v>
      </c>
    </row>
    <row r="309" spans="2:6" x14ac:dyDescent="0.2">
      <c r="B309" s="9" t="str">
        <v>successful</v>
      </c>
      <c r="C309" s="9">
        <v>762</v>
      </c>
      <c r="E309" s="9" t="str">
        <v>failed</v>
      </c>
      <c r="F309" s="9">
        <v>1758</v>
      </c>
    </row>
    <row r="310" spans="2:6" x14ac:dyDescent="0.2">
      <c r="B310" s="9" t="str">
        <v>successful</v>
      </c>
      <c r="C310" s="9">
        <v>554</v>
      </c>
      <c r="E310" s="9" t="str">
        <v>failed</v>
      </c>
      <c r="F310" s="9">
        <v>94</v>
      </c>
    </row>
    <row r="311" spans="2:6" x14ac:dyDescent="0.2">
      <c r="B311" s="9" t="str">
        <v>successful</v>
      </c>
      <c r="C311" s="9">
        <v>135</v>
      </c>
      <c r="E311" s="9" t="str">
        <v>failed</v>
      </c>
      <c r="F311" s="9">
        <v>33</v>
      </c>
    </row>
    <row r="312" spans="2:6" x14ac:dyDescent="0.2">
      <c r="B312" s="9" t="str">
        <v>successful</v>
      </c>
      <c r="C312" s="9">
        <v>122</v>
      </c>
      <c r="E312" s="9" t="str">
        <v>failed</v>
      </c>
      <c r="F312" s="9">
        <v>1</v>
      </c>
    </row>
    <row r="313" spans="2:6" x14ac:dyDescent="0.2">
      <c r="B313" s="9" t="str">
        <v>successful</v>
      </c>
      <c r="C313" s="9">
        <v>221</v>
      </c>
      <c r="E313" s="9" t="str">
        <v>failed</v>
      </c>
      <c r="F313" s="9">
        <v>31</v>
      </c>
    </row>
    <row r="314" spans="2:6" x14ac:dyDescent="0.2">
      <c r="B314" s="9" t="str">
        <v>successful</v>
      </c>
      <c r="C314" s="9">
        <v>126</v>
      </c>
      <c r="E314" s="9" t="str">
        <v>failed</v>
      </c>
      <c r="F314" s="9">
        <v>35</v>
      </c>
    </row>
    <row r="315" spans="2:6" x14ac:dyDescent="0.2">
      <c r="B315" s="9" t="str">
        <v>successful</v>
      </c>
      <c r="C315" s="9">
        <v>1022</v>
      </c>
      <c r="E315" s="9" t="str">
        <v>failed</v>
      </c>
      <c r="F315" s="9">
        <v>63</v>
      </c>
    </row>
    <row r="316" spans="2:6" x14ac:dyDescent="0.2">
      <c r="B316" s="9" t="str">
        <v>successful</v>
      </c>
      <c r="C316" s="9">
        <v>3177</v>
      </c>
      <c r="E316" s="9" t="str">
        <v>failed</v>
      </c>
      <c r="F316" s="9">
        <v>526</v>
      </c>
    </row>
    <row r="317" spans="2:6" x14ac:dyDescent="0.2">
      <c r="B317" s="9" t="str">
        <v>successful</v>
      </c>
      <c r="C317" s="9">
        <v>198</v>
      </c>
      <c r="E317" s="9" t="str">
        <v>failed</v>
      </c>
      <c r="F317" s="9">
        <v>121</v>
      </c>
    </row>
    <row r="318" spans="2:6" x14ac:dyDescent="0.2">
      <c r="B318" s="9" t="str">
        <v>successful</v>
      </c>
      <c r="C318" s="9">
        <v>85</v>
      </c>
      <c r="E318" s="9" t="str">
        <v>failed</v>
      </c>
      <c r="F318" s="9">
        <v>67</v>
      </c>
    </row>
    <row r="319" spans="2:6" x14ac:dyDescent="0.2">
      <c r="B319" s="9" t="str">
        <v>successful</v>
      </c>
      <c r="C319" s="9">
        <v>3596</v>
      </c>
      <c r="E319" s="9" t="str">
        <v>failed</v>
      </c>
      <c r="F319" s="9">
        <v>57</v>
      </c>
    </row>
    <row r="320" spans="2:6" x14ac:dyDescent="0.2">
      <c r="B320" s="9" t="str">
        <v>successful</v>
      </c>
      <c r="C320" s="9">
        <v>244</v>
      </c>
      <c r="E320" s="9" t="str">
        <v>failed</v>
      </c>
      <c r="F320" s="9">
        <v>1229</v>
      </c>
    </row>
    <row r="321" spans="2:6" x14ac:dyDescent="0.2">
      <c r="B321" s="9" t="str">
        <v>successful</v>
      </c>
      <c r="C321" s="9">
        <v>5180</v>
      </c>
      <c r="E321" s="9" t="str">
        <v>failed</v>
      </c>
      <c r="F321" s="9">
        <v>12</v>
      </c>
    </row>
    <row r="322" spans="2:6" x14ac:dyDescent="0.2">
      <c r="B322" s="9" t="str">
        <v>successful</v>
      </c>
      <c r="C322" s="9">
        <v>589</v>
      </c>
      <c r="E322" s="9" t="str">
        <v>failed</v>
      </c>
      <c r="F322" s="9">
        <v>452</v>
      </c>
    </row>
    <row r="323" spans="2:6" x14ac:dyDescent="0.2">
      <c r="B323" s="9" t="str">
        <v>successful</v>
      </c>
      <c r="C323" s="9">
        <v>2725</v>
      </c>
      <c r="E323" s="9" t="str">
        <v>failed</v>
      </c>
      <c r="F323" s="9">
        <v>1886</v>
      </c>
    </row>
    <row r="324" spans="2:6" x14ac:dyDescent="0.2">
      <c r="B324" s="9" t="str">
        <v>successful</v>
      </c>
      <c r="C324" s="9">
        <v>300</v>
      </c>
      <c r="E324" s="9" t="str">
        <v>failed</v>
      </c>
      <c r="F324" s="9">
        <v>1825</v>
      </c>
    </row>
    <row r="325" spans="2:6" x14ac:dyDescent="0.2">
      <c r="B325" s="9" t="str">
        <v>successful</v>
      </c>
      <c r="C325" s="9">
        <v>144</v>
      </c>
      <c r="E325" s="9" t="str">
        <v>failed</v>
      </c>
      <c r="F325" s="9">
        <v>31</v>
      </c>
    </row>
    <row r="326" spans="2:6" x14ac:dyDescent="0.2">
      <c r="B326" s="9" t="str">
        <v>successful</v>
      </c>
      <c r="C326" s="9">
        <v>87</v>
      </c>
      <c r="E326" s="9" t="str">
        <v>failed</v>
      </c>
      <c r="F326" s="9">
        <v>107</v>
      </c>
    </row>
    <row r="327" spans="2:6" x14ac:dyDescent="0.2">
      <c r="B327" s="9" t="str">
        <v>successful</v>
      </c>
      <c r="C327" s="9">
        <v>3116</v>
      </c>
      <c r="E327" s="9" t="str">
        <v>failed</v>
      </c>
      <c r="F327" s="9">
        <v>27</v>
      </c>
    </row>
    <row r="328" spans="2:6" x14ac:dyDescent="0.2">
      <c r="B328" s="9" t="str">
        <v>successful</v>
      </c>
      <c r="C328" s="9">
        <v>909</v>
      </c>
      <c r="E328" s="9" t="str">
        <v>failed</v>
      </c>
      <c r="F328" s="9">
        <v>1221</v>
      </c>
    </row>
    <row r="329" spans="2:6" x14ac:dyDescent="0.2">
      <c r="B329" s="9" t="str">
        <v>successful</v>
      </c>
      <c r="C329" s="9">
        <v>1613</v>
      </c>
      <c r="E329" s="9" t="str">
        <v>failed</v>
      </c>
      <c r="F329" s="9">
        <v>1</v>
      </c>
    </row>
    <row r="330" spans="2:6" x14ac:dyDescent="0.2">
      <c r="B330" s="9" t="str">
        <v>successful</v>
      </c>
      <c r="C330" s="9">
        <v>136</v>
      </c>
      <c r="E330" s="9" t="str">
        <v>failed</v>
      </c>
      <c r="F330" s="9">
        <v>16</v>
      </c>
    </row>
    <row r="331" spans="2:6" x14ac:dyDescent="0.2">
      <c r="B331" s="9" t="str">
        <v>successful</v>
      </c>
      <c r="C331" s="9">
        <v>130</v>
      </c>
      <c r="E331" s="9" t="str">
        <v>failed</v>
      </c>
      <c r="F331" s="9">
        <v>41</v>
      </c>
    </row>
    <row r="332" spans="2:6" x14ac:dyDescent="0.2">
      <c r="B332" s="9" t="str">
        <v>successful</v>
      </c>
      <c r="C332" s="9">
        <v>102</v>
      </c>
      <c r="E332" s="9" t="str">
        <v>failed</v>
      </c>
      <c r="F332" s="9">
        <v>523</v>
      </c>
    </row>
    <row r="333" spans="2:6" x14ac:dyDescent="0.2">
      <c r="B333" s="9" t="str">
        <v>successful</v>
      </c>
      <c r="C333" s="9">
        <v>4006</v>
      </c>
      <c r="E333" s="9" t="str">
        <v>failed</v>
      </c>
      <c r="F333" s="9">
        <v>141</v>
      </c>
    </row>
    <row r="334" spans="2:6" x14ac:dyDescent="0.2">
      <c r="B334" s="9" t="str">
        <v>successful</v>
      </c>
      <c r="C334" s="9">
        <v>1629</v>
      </c>
      <c r="E334" s="9" t="str">
        <v>failed</v>
      </c>
      <c r="F334" s="9">
        <v>52</v>
      </c>
    </row>
    <row r="335" spans="2:6" x14ac:dyDescent="0.2">
      <c r="B335" s="9" t="str">
        <v>successful</v>
      </c>
      <c r="C335" s="9">
        <v>2188</v>
      </c>
      <c r="E335" s="9" t="str">
        <v>failed</v>
      </c>
      <c r="F335" s="9">
        <v>225</v>
      </c>
    </row>
    <row r="336" spans="2:6" x14ac:dyDescent="0.2">
      <c r="B336" s="9" t="str">
        <v>successful</v>
      </c>
      <c r="C336" s="9">
        <v>2409</v>
      </c>
      <c r="E336" s="9" t="str">
        <v>failed</v>
      </c>
      <c r="F336" s="9">
        <v>38</v>
      </c>
    </row>
    <row r="337" spans="2:6" x14ac:dyDescent="0.2">
      <c r="B337" s="9" t="str">
        <v>successful</v>
      </c>
      <c r="C337" s="9">
        <v>194</v>
      </c>
      <c r="E337" s="9" t="str">
        <v>failed</v>
      </c>
      <c r="F337" s="9">
        <v>15</v>
      </c>
    </row>
    <row r="338" spans="2:6" x14ac:dyDescent="0.2">
      <c r="B338" s="9" t="str">
        <v>successful</v>
      </c>
      <c r="C338" s="9">
        <v>1140</v>
      </c>
      <c r="E338" s="9" t="str">
        <v>failed</v>
      </c>
      <c r="F338" s="9">
        <v>37</v>
      </c>
    </row>
    <row r="339" spans="2:6" x14ac:dyDescent="0.2">
      <c r="B339" s="9" t="str">
        <v>successful</v>
      </c>
      <c r="C339" s="9">
        <v>102</v>
      </c>
      <c r="E339" s="9" t="str">
        <v>failed</v>
      </c>
      <c r="F339" s="9">
        <v>112</v>
      </c>
    </row>
    <row r="340" spans="2:6" x14ac:dyDescent="0.2">
      <c r="B340" s="9" t="str">
        <v>successful</v>
      </c>
      <c r="C340" s="9">
        <v>2857</v>
      </c>
      <c r="E340" s="9" t="str">
        <v>failed</v>
      </c>
      <c r="F340" s="9">
        <v>21</v>
      </c>
    </row>
    <row r="341" spans="2:6" x14ac:dyDescent="0.2">
      <c r="B341" s="9" t="str">
        <v>successful</v>
      </c>
      <c r="C341" s="9">
        <v>107</v>
      </c>
      <c r="E341" s="9" t="str">
        <v>failed</v>
      </c>
      <c r="F341" s="9">
        <v>67</v>
      </c>
    </row>
    <row r="342" spans="2:6" x14ac:dyDescent="0.2">
      <c r="B342" s="9" t="str">
        <v>successful</v>
      </c>
      <c r="C342" s="9">
        <v>160</v>
      </c>
      <c r="E342" s="9" t="str">
        <v>failed</v>
      </c>
      <c r="F342" s="9">
        <v>78</v>
      </c>
    </row>
    <row r="343" spans="2:6" x14ac:dyDescent="0.2">
      <c r="B343" s="9" t="str">
        <v>successful</v>
      </c>
      <c r="C343" s="9">
        <v>2230</v>
      </c>
      <c r="E343" s="9" t="str">
        <v>failed</v>
      </c>
      <c r="F343" s="9">
        <v>67</v>
      </c>
    </row>
    <row r="344" spans="2:6" x14ac:dyDescent="0.2">
      <c r="B344" s="9" t="str">
        <v>successful</v>
      </c>
      <c r="C344" s="9">
        <v>316</v>
      </c>
      <c r="E344" s="9" t="str">
        <v>failed</v>
      </c>
      <c r="F344" s="9">
        <v>263</v>
      </c>
    </row>
    <row r="345" spans="2:6" x14ac:dyDescent="0.2">
      <c r="B345" s="9" t="str">
        <v>successful</v>
      </c>
      <c r="C345" s="9">
        <v>117</v>
      </c>
      <c r="E345" s="9" t="str">
        <v>failed</v>
      </c>
      <c r="F345" s="9">
        <v>1691</v>
      </c>
    </row>
    <row r="346" spans="2:6" x14ac:dyDescent="0.2">
      <c r="B346" s="9" t="str">
        <v>successful</v>
      </c>
      <c r="C346" s="9">
        <v>6406</v>
      </c>
      <c r="E346" s="9" t="str">
        <v>failed</v>
      </c>
      <c r="F346" s="9">
        <v>181</v>
      </c>
    </row>
    <row r="347" spans="2:6" x14ac:dyDescent="0.2">
      <c r="B347" s="9" t="str">
        <v>successful</v>
      </c>
      <c r="C347" s="9">
        <v>192</v>
      </c>
      <c r="E347" s="9" t="str">
        <v>failed</v>
      </c>
      <c r="F347" s="9">
        <v>13</v>
      </c>
    </row>
    <row r="348" spans="2:6" x14ac:dyDescent="0.2">
      <c r="B348" s="9" t="str">
        <v>successful</v>
      </c>
      <c r="C348" s="9">
        <v>26</v>
      </c>
      <c r="E348" s="9" t="str">
        <v>failed</v>
      </c>
      <c r="F348" s="9">
        <v>1</v>
      </c>
    </row>
    <row r="349" spans="2:6" x14ac:dyDescent="0.2">
      <c r="B349" s="9" t="str">
        <v>successful</v>
      </c>
      <c r="C349" s="9">
        <v>723</v>
      </c>
      <c r="E349" s="9" t="str">
        <v>failed</v>
      </c>
      <c r="F349" s="9">
        <v>21</v>
      </c>
    </row>
    <row r="350" spans="2:6" x14ac:dyDescent="0.2">
      <c r="B350" s="9" t="str">
        <v>successful</v>
      </c>
      <c r="C350" s="9">
        <v>170</v>
      </c>
      <c r="E350" s="9" t="str">
        <v>failed</v>
      </c>
      <c r="F350" s="9">
        <v>830</v>
      </c>
    </row>
    <row r="351" spans="2:6" x14ac:dyDescent="0.2">
      <c r="B351" s="9" t="str">
        <v>successful</v>
      </c>
      <c r="C351" s="9">
        <v>238</v>
      </c>
      <c r="E351" s="9" t="str">
        <v>failed</v>
      </c>
      <c r="F351" s="9">
        <v>130</v>
      </c>
    </row>
    <row r="352" spans="2:6" x14ac:dyDescent="0.2">
      <c r="B352" s="9" t="str">
        <v>successful</v>
      </c>
      <c r="C352" s="9">
        <v>55</v>
      </c>
      <c r="E352" s="9" t="str">
        <v>failed</v>
      </c>
      <c r="F352" s="9">
        <v>55</v>
      </c>
    </row>
    <row r="353" spans="2:6" x14ac:dyDescent="0.2">
      <c r="B353" s="9" t="str">
        <v>successful</v>
      </c>
      <c r="C353" s="9">
        <v>128</v>
      </c>
      <c r="E353" s="9" t="str">
        <v>failed</v>
      </c>
      <c r="F353" s="9">
        <v>114</v>
      </c>
    </row>
    <row r="354" spans="2:6" x14ac:dyDescent="0.2">
      <c r="B354" s="9" t="str">
        <v>successful</v>
      </c>
      <c r="C354" s="9">
        <v>2144</v>
      </c>
      <c r="E354" s="9" t="str">
        <v>failed</v>
      </c>
      <c r="F354" s="9">
        <v>594</v>
      </c>
    </row>
    <row r="355" spans="2:6" x14ac:dyDescent="0.2">
      <c r="B355" s="9" t="str">
        <v>successful</v>
      </c>
      <c r="C355" s="9">
        <v>2693</v>
      </c>
      <c r="E355" s="9" t="str">
        <v>failed</v>
      </c>
      <c r="F355" s="9">
        <v>24</v>
      </c>
    </row>
    <row r="356" spans="2:6" x14ac:dyDescent="0.2">
      <c r="B356" s="9" t="str">
        <v>successful</v>
      </c>
      <c r="C356" s="9">
        <v>432</v>
      </c>
      <c r="E356" s="9" t="str">
        <v>failed</v>
      </c>
      <c r="F356" s="9">
        <v>252</v>
      </c>
    </row>
    <row r="357" spans="2:6" x14ac:dyDescent="0.2">
      <c r="B357" s="9" t="str">
        <v>successful</v>
      </c>
      <c r="C357" s="9">
        <v>189</v>
      </c>
      <c r="E357" s="9" t="str">
        <v>failed</v>
      </c>
      <c r="F357" s="9">
        <v>67</v>
      </c>
    </row>
    <row r="358" spans="2:6" x14ac:dyDescent="0.2">
      <c r="B358" s="9" t="str">
        <v>successful</v>
      </c>
      <c r="C358" s="9">
        <v>154</v>
      </c>
      <c r="E358" s="9" t="str">
        <v>failed</v>
      </c>
      <c r="F358" s="9">
        <v>742</v>
      </c>
    </row>
    <row r="359" spans="2:6" x14ac:dyDescent="0.2">
      <c r="B359" s="9" t="str">
        <v>successful</v>
      </c>
      <c r="C359" s="9">
        <v>96</v>
      </c>
      <c r="E359" s="9" t="str">
        <v>failed</v>
      </c>
      <c r="F359" s="9">
        <v>75</v>
      </c>
    </row>
    <row r="360" spans="2:6" x14ac:dyDescent="0.2">
      <c r="B360" s="9" t="str">
        <v>successful</v>
      </c>
      <c r="C360" s="9">
        <v>3063</v>
      </c>
      <c r="E360" s="9" t="str">
        <v>failed</v>
      </c>
      <c r="F360" s="9">
        <v>4405</v>
      </c>
    </row>
    <row r="361" spans="2:6" x14ac:dyDescent="0.2">
      <c r="B361" s="9" t="str">
        <v>successful</v>
      </c>
      <c r="C361" s="9">
        <v>2266</v>
      </c>
      <c r="E361" s="9" t="str">
        <v>failed</v>
      </c>
      <c r="F361" s="9">
        <v>92</v>
      </c>
    </row>
    <row r="362" spans="2:6" x14ac:dyDescent="0.2">
      <c r="B362" s="9" t="str">
        <v>successful</v>
      </c>
      <c r="C362" s="9">
        <v>194</v>
      </c>
      <c r="E362" s="9" t="str">
        <v>failed</v>
      </c>
      <c r="F362" s="9">
        <v>64</v>
      </c>
    </row>
    <row r="363" spans="2:6" x14ac:dyDescent="0.2">
      <c r="B363" s="9" t="str">
        <v>successful</v>
      </c>
      <c r="C363" s="9">
        <v>129</v>
      </c>
      <c r="E363" s="9" t="str">
        <v>failed</v>
      </c>
      <c r="F363" s="9">
        <v>64</v>
      </c>
    </row>
    <row r="364" spans="2:6" x14ac:dyDescent="0.2">
      <c r="B364" s="9" t="str">
        <v>successful</v>
      </c>
      <c r="C364" s="9">
        <v>375</v>
      </c>
      <c r="E364" s="9" t="str">
        <v>failed</v>
      </c>
      <c r="F364" s="9">
        <v>842</v>
      </c>
    </row>
    <row r="365" spans="2:6" x14ac:dyDescent="0.2">
      <c r="B365" s="9" t="str">
        <v>successful</v>
      </c>
      <c r="C365" s="9">
        <v>409</v>
      </c>
      <c r="E365" s="9" t="str">
        <v>failed</v>
      </c>
      <c r="F365" s="9">
        <v>112</v>
      </c>
    </row>
    <row r="366" spans="2:6" x14ac:dyDescent="0.2">
      <c r="B366" s="9" t="str">
        <v>successful</v>
      </c>
      <c r="C366" s="9">
        <v>234</v>
      </c>
      <c r="E366" s="9" t="str">
        <v>failed</v>
      </c>
      <c r="F366" s="9">
        <v>374</v>
      </c>
    </row>
    <row r="367" spans="2:6" x14ac:dyDescent="0.2">
      <c r="B367" s="9" t="str">
        <v>successful</v>
      </c>
      <c r="C367" s="9">
        <v>3016</v>
      </c>
    </row>
    <row r="368" spans="2:6" x14ac:dyDescent="0.2">
      <c r="B368" s="9" t="str">
        <v>successful</v>
      </c>
      <c r="C368" s="9">
        <v>264</v>
      </c>
    </row>
    <row r="369" spans="2:3" x14ac:dyDescent="0.2">
      <c r="B369" s="9" t="str">
        <v>successful</v>
      </c>
      <c r="C369" s="9">
        <v>272</v>
      </c>
    </row>
    <row r="370" spans="2:3" x14ac:dyDescent="0.2">
      <c r="B370" s="9" t="str">
        <v>successful</v>
      </c>
      <c r="C370" s="9">
        <v>419</v>
      </c>
    </row>
    <row r="371" spans="2:3" x14ac:dyDescent="0.2">
      <c r="B371" s="9" t="str">
        <v>successful</v>
      </c>
      <c r="C371" s="9">
        <v>1621</v>
      </c>
    </row>
    <row r="372" spans="2:3" x14ac:dyDescent="0.2">
      <c r="B372" s="9" t="str">
        <v>successful</v>
      </c>
      <c r="C372" s="9">
        <v>1101</v>
      </c>
    </row>
    <row r="373" spans="2:3" x14ac:dyDescent="0.2">
      <c r="B373" s="9" t="str">
        <v>successful</v>
      </c>
      <c r="C373" s="9">
        <v>1073</v>
      </c>
    </row>
    <row r="374" spans="2:3" x14ac:dyDescent="0.2">
      <c r="B374" s="9" t="str">
        <v>successful</v>
      </c>
      <c r="C374" s="9">
        <v>331</v>
      </c>
    </row>
    <row r="375" spans="2:3" x14ac:dyDescent="0.2">
      <c r="B375" s="9" t="str">
        <v>successful</v>
      </c>
      <c r="C375" s="9">
        <v>1170</v>
      </c>
    </row>
    <row r="376" spans="2:3" x14ac:dyDescent="0.2">
      <c r="B376" s="9" t="str">
        <v>successful</v>
      </c>
      <c r="C376" s="9">
        <v>363</v>
      </c>
    </row>
    <row r="377" spans="2:3" x14ac:dyDescent="0.2">
      <c r="B377" s="9" t="str">
        <v>successful</v>
      </c>
      <c r="C377" s="9">
        <v>103</v>
      </c>
    </row>
    <row r="378" spans="2:3" x14ac:dyDescent="0.2">
      <c r="B378" s="9" t="str">
        <v>successful</v>
      </c>
      <c r="C378" s="9">
        <v>147</v>
      </c>
    </row>
    <row r="379" spans="2:3" x14ac:dyDescent="0.2">
      <c r="B379" s="9" t="str">
        <v>successful</v>
      </c>
      <c r="C379" s="9">
        <v>110</v>
      </c>
    </row>
    <row r="380" spans="2:3" x14ac:dyDescent="0.2">
      <c r="B380" s="9" t="str">
        <v>successful</v>
      </c>
      <c r="C380" s="9">
        <v>134</v>
      </c>
    </row>
    <row r="381" spans="2:3" x14ac:dyDescent="0.2">
      <c r="B381" s="9" t="str">
        <v>successful</v>
      </c>
      <c r="C381" s="9">
        <v>269</v>
      </c>
    </row>
    <row r="382" spans="2:3" x14ac:dyDescent="0.2">
      <c r="B382" s="9" t="str">
        <v>successful</v>
      </c>
      <c r="C382" s="9">
        <v>175</v>
      </c>
    </row>
    <row r="383" spans="2:3" x14ac:dyDescent="0.2">
      <c r="B383" s="9" t="str">
        <v>successful</v>
      </c>
      <c r="C383" s="9">
        <v>69</v>
      </c>
    </row>
    <row r="384" spans="2:3" x14ac:dyDescent="0.2">
      <c r="B384" s="9" t="str">
        <v>successful</v>
      </c>
      <c r="C384" s="9">
        <v>190</v>
      </c>
    </row>
    <row r="385" spans="2:3" x14ac:dyDescent="0.2">
      <c r="B385" s="9" t="str">
        <v>successful</v>
      </c>
      <c r="C385" s="9">
        <v>237</v>
      </c>
    </row>
    <row r="386" spans="2:3" x14ac:dyDescent="0.2">
      <c r="B386" s="9" t="str">
        <v>successful</v>
      </c>
      <c r="C386" s="9">
        <v>196</v>
      </c>
    </row>
    <row r="387" spans="2:3" x14ac:dyDescent="0.2">
      <c r="B387" s="9" t="str">
        <v>successful</v>
      </c>
      <c r="C387" s="9">
        <v>7295</v>
      </c>
    </row>
    <row r="388" spans="2:3" x14ac:dyDescent="0.2">
      <c r="B388" s="9" t="str">
        <v>successful</v>
      </c>
      <c r="C388" s="9">
        <v>2893</v>
      </c>
    </row>
    <row r="389" spans="2:3" x14ac:dyDescent="0.2">
      <c r="B389" s="9" t="str">
        <v>successful</v>
      </c>
      <c r="C389" s="9">
        <v>820</v>
      </c>
    </row>
    <row r="390" spans="2:3" x14ac:dyDescent="0.2">
      <c r="B390" s="9" t="str">
        <v>successful</v>
      </c>
      <c r="C390" s="9">
        <v>2038</v>
      </c>
    </row>
    <row r="391" spans="2:3" x14ac:dyDescent="0.2">
      <c r="B391" s="9" t="str">
        <v>successful</v>
      </c>
      <c r="C391" s="9">
        <v>116</v>
      </c>
    </row>
    <row r="392" spans="2:3" x14ac:dyDescent="0.2">
      <c r="B392" s="9" t="str">
        <v>successful</v>
      </c>
      <c r="C392" s="9">
        <v>1345</v>
      </c>
    </row>
    <row r="393" spans="2:3" x14ac:dyDescent="0.2">
      <c r="B393" s="9" t="str">
        <v>successful</v>
      </c>
      <c r="C393" s="9">
        <v>168</v>
      </c>
    </row>
    <row r="394" spans="2:3" x14ac:dyDescent="0.2">
      <c r="B394" s="9" t="str">
        <v>successful</v>
      </c>
      <c r="C394" s="9">
        <v>137</v>
      </c>
    </row>
    <row r="395" spans="2:3" x14ac:dyDescent="0.2">
      <c r="B395" s="9" t="str">
        <v>successful</v>
      </c>
      <c r="C395" s="9">
        <v>186</v>
      </c>
    </row>
    <row r="396" spans="2:3" x14ac:dyDescent="0.2">
      <c r="B396" s="9" t="str">
        <v>successful</v>
      </c>
      <c r="C396" s="9">
        <v>125</v>
      </c>
    </row>
    <row r="397" spans="2:3" x14ac:dyDescent="0.2">
      <c r="B397" s="9" t="str">
        <v>successful</v>
      </c>
      <c r="C397" s="9">
        <v>202</v>
      </c>
    </row>
    <row r="398" spans="2:3" x14ac:dyDescent="0.2">
      <c r="B398" s="9" t="str">
        <v>successful</v>
      </c>
      <c r="C398" s="9">
        <v>103</v>
      </c>
    </row>
    <row r="399" spans="2:3" x14ac:dyDescent="0.2">
      <c r="B399" s="9" t="str">
        <v>successful</v>
      </c>
      <c r="C399" s="9">
        <v>1785</v>
      </c>
    </row>
    <row r="400" spans="2:3" x14ac:dyDescent="0.2">
      <c r="B400" s="9" t="str">
        <v>successful</v>
      </c>
      <c r="C400" s="9">
        <v>157</v>
      </c>
    </row>
    <row r="401" spans="2:3" x14ac:dyDescent="0.2">
      <c r="B401" s="9" t="str">
        <v>successful</v>
      </c>
      <c r="C401" s="9">
        <v>555</v>
      </c>
    </row>
    <row r="402" spans="2:3" x14ac:dyDescent="0.2">
      <c r="B402" s="9" t="str">
        <v>successful</v>
      </c>
      <c r="C402" s="9">
        <v>297</v>
      </c>
    </row>
    <row r="403" spans="2:3" x14ac:dyDescent="0.2">
      <c r="B403" s="9" t="str">
        <v>successful</v>
      </c>
      <c r="C403" s="9">
        <v>123</v>
      </c>
    </row>
    <row r="404" spans="2:3" x14ac:dyDescent="0.2">
      <c r="B404" s="9" t="str">
        <v>successful</v>
      </c>
      <c r="C404" s="9">
        <v>3036</v>
      </c>
    </row>
    <row r="405" spans="2:3" x14ac:dyDescent="0.2">
      <c r="B405" s="9" t="str">
        <v>successful</v>
      </c>
      <c r="C405" s="9">
        <v>144</v>
      </c>
    </row>
    <row r="406" spans="2:3" x14ac:dyDescent="0.2">
      <c r="B406" s="9" t="str">
        <v>successful</v>
      </c>
      <c r="C406" s="9">
        <v>121</v>
      </c>
    </row>
    <row r="407" spans="2:3" x14ac:dyDescent="0.2">
      <c r="B407" s="9" t="str">
        <v>successful</v>
      </c>
      <c r="C407" s="9">
        <v>181</v>
      </c>
    </row>
    <row r="408" spans="2:3" x14ac:dyDescent="0.2">
      <c r="B408" s="9" t="str">
        <v>successful</v>
      </c>
      <c r="C408" s="9">
        <v>122</v>
      </c>
    </row>
    <row r="409" spans="2:3" x14ac:dyDescent="0.2">
      <c r="B409" s="9" t="str">
        <v>successful</v>
      </c>
      <c r="C409" s="9">
        <v>1071</v>
      </c>
    </row>
    <row r="410" spans="2:3" x14ac:dyDescent="0.2">
      <c r="B410" s="9" t="str">
        <v>successful</v>
      </c>
      <c r="C410" s="9">
        <v>980</v>
      </c>
    </row>
    <row r="411" spans="2:3" x14ac:dyDescent="0.2">
      <c r="B411" s="9" t="str">
        <v>successful</v>
      </c>
      <c r="C411" s="9">
        <v>536</v>
      </c>
    </row>
    <row r="412" spans="2:3" x14ac:dyDescent="0.2">
      <c r="B412" s="9" t="str">
        <v>successful</v>
      </c>
      <c r="C412" s="9">
        <v>1991</v>
      </c>
    </row>
    <row r="413" spans="2:3" x14ac:dyDescent="0.2">
      <c r="B413" s="9" t="str">
        <v>successful</v>
      </c>
      <c r="C413" s="9">
        <v>180</v>
      </c>
    </row>
    <row r="414" spans="2:3" x14ac:dyDescent="0.2">
      <c r="B414" s="9" t="str">
        <v>successful</v>
      </c>
      <c r="C414" s="9">
        <v>130</v>
      </c>
    </row>
    <row r="415" spans="2:3" x14ac:dyDescent="0.2">
      <c r="B415" s="9" t="str">
        <v>successful</v>
      </c>
      <c r="C415" s="9">
        <v>122</v>
      </c>
    </row>
    <row r="416" spans="2:3" x14ac:dyDescent="0.2">
      <c r="B416" s="9" t="str">
        <v>successful</v>
      </c>
      <c r="C416" s="9">
        <v>140</v>
      </c>
    </row>
    <row r="417" spans="2:3" x14ac:dyDescent="0.2">
      <c r="B417" s="9" t="str">
        <v>successful</v>
      </c>
      <c r="C417" s="9">
        <v>3388</v>
      </c>
    </row>
    <row r="418" spans="2:3" x14ac:dyDescent="0.2">
      <c r="B418" s="9" t="str">
        <v>successful</v>
      </c>
      <c r="C418" s="9">
        <v>280</v>
      </c>
    </row>
    <row r="419" spans="2:3" x14ac:dyDescent="0.2">
      <c r="B419" s="9" t="str">
        <v>successful</v>
      </c>
      <c r="C419" s="9">
        <v>366</v>
      </c>
    </row>
    <row r="420" spans="2:3" x14ac:dyDescent="0.2">
      <c r="B420" s="9" t="str">
        <v>successful</v>
      </c>
      <c r="C420" s="9">
        <v>270</v>
      </c>
    </row>
    <row r="421" spans="2:3" x14ac:dyDescent="0.2">
      <c r="B421" s="9" t="str">
        <v>successful</v>
      </c>
      <c r="C421" s="9">
        <v>137</v>
      </c>
    </row>
    <row r="422" spans="2:3" x14ac:dyDescent="0.2">
      <c r="B422" s="9" t="str">
        <v>successful</v>
      </c>
      <c r="C422" s="9">
        <v>3205</v>
      </c>
    </row>
    <row r="423" spans="2:3" x14ac:dyDescent="0.2">
      <c r="B423" s="9" t="str">
        <v>successful</v>
      </c>
      <c r="C423" s="9">
        <v>288</v>
      </c>
    </row>
    <row r="424" spans="2:3" x14ac:dyDescent="0.2">
      <c r="B424" s="9" t="str">
        <v>successful</v>
      </c>
      <c r="C424" s="9">
        <v>148</v>
      </c>
    </row>
    <row r="425" spans="2:3" x14ac:dyDescent="0.2">
      <c r="B425" s="9" t="str">
        <v>successful</v>
      </c>
      <c r="C425" s="9">
        <v>114</v>
      </c>
    </row>
    <row r="426" spans="2:3" x14ac:dyDescent="0.2">
      <c r="B426" s="9" t="str">
        <v>successful</v>
      </c>
      <c r="C426" s="9">
        <v>1518</v>
      </c>
    </row>
    <row r="427" spans="2:3" x14ac:dyDescent="0.2">
      <c r="B427" s="9" t="str">
        <v>successful</v>
      </c>
      <c r="C427" s="9">
        <v>166</v>
      </c>
    </row>
    <row r="428" spans="2:3" x14ac:dyDescent="0.2">
      <c r="B428" s="9" t="str">
        <v>successful</v>
      </c>
      <c r="C428" s="9">
        <v>100</v>
      </c>
    </row>
    <row r="429" spans="2:3" x14ac:dyDescent="0.2">
      <c r="B429" s="9" t="str">
        <v>successful</v>
      </c>
      <c r="C429" s="9">
        <v>235</v>
      </c>
    </row>
    <row r="430" spans="2:3" x14ac:dyDescent="0.2">
      <c r="B430" s="9" t="str">
        <v>successful</v>
      </c>
      <c r="C430" s="9">
        <v>148</v>
      </c>
    </row>
    <row r="431" spans="2:3" x14ac:dyDescent="0.2">
      <c r="B431" s="9" t="str">
        <v>successful</v>
      </c>
      <c r="C431" s="9">
        <v>198</v>
      </c>
    </row>
    <row r="432" spans="2:3" x14ac:dyDescent="0.2">
      <c r="B432" s="9" t="str">
        <v>successful</v>
      </c>
      <c r="C432" s="9">
        <v>150</v>
      </c>
    </row>
    <row r="433" spans="2:3" x14ac:dyDescent="0.2">
      <c r="B433" s="9" t="str">
        <v>successful</v>
      </c>
      <c r="C433" s="9">
        <v>216</v>
      </c>
    </row>
    <row r="434" spans="2:3" x14ac:dyDescent="0.2">
      <c r="B434" s="9" t="str">
        <v>successful</v>
      </c>
      <c r="C434" s="9">
        <v>5139</v>
      </c>
    </row>
    <row r="435" spans="2:3" x14ac:dyDescent="0.2">
      <c r="B435" s="9" t="str">
        <v>successful</v>
      </c>
      <c r="C435" s="9">
        <v>2353</v>
      </c>
    </row>
    <row r="436" spans="2:3" x14ac:dyDescent="0.2">
      <c r="B436" s="9" t="str">
        <v>successful</v>
      </c>
      <c r="C436" s="9">
        <v>78</v>
      </c>
    </row>
    <row r="437" spans="2:3" x14ac:dyDescent="0.2">
      <c r="B437" s="9" t="str">
        <v>successful</v>
      </c>
      <c r="C437" s="9">
        <v>174</v>
      </c>
    </row>
    <row r="438" spans="2:3" x14ac:dyDescent="0.2">
      <c r="B438" s="9" t="str">
        <v>successful</v>
      </c>
      <c r="C438" s="9">
        <v>164</v>
      </c>
    </row>
    <row r="439" spans="2:3" x14ac:dyDescent="0.2">
      <c r="B439" s="9" t="str">
        <v>successful</v>
      </c>
      <c r="C439" s="9">
        <v>161</v>
      </c>
    </row>
    <row r="440" spans="2:3" x14ac:dyDescent="0.2">
      <c r="B440" s="9" t="str">
        <v>successful</v>
      </c>
      <c r="C440" s="9">
        <v>138</v>
      </c>
    </row>
    <row r="441" spans="2:3" x14ac:dyDescent="0.2">
      <c r="B441" s="9" t="str">
        <v>successful</v>
      </c>
      <c r="C441" s="9">
        <v>3308</v>
      </c>
    </row>
    <row r="442" spans="2:3" x14ac:dyDescent="0.2">
      <c r="B442" s="9" t="str">
        <v>successful</v>
      </c>
      <c r="C442" s="9">
        <v>127</v>
      </c>
    </row>
    <row r="443" spans="2:3" x14ac:dyDescent="0.2">
      <c r="B443" s="9" t="str">
        <v>successful</v>
      </c>
      <c r="C443" s="9">
        <v>207</v>
      </c>
    </row>
    <row r="444" spans="2:3" x14ac:dyDescent="0.2">
      <c r="B444" s="9" t="str">
        <v>successful</v>
      </c>
      <c r="C444" s="9">
        <v>181</v>
      </c>
    </row>
    <row r="445" spans="2:3" x14ac:dyDescent="0.2">
      <c r="B445" s="9" t="str">
        <v>successful</v>
      </c>
      <c r="C445" s="9">
        <v>110</v>
      </c>
    </row>
    <row r="446" spans="2:3" x14ac:dyDescent="0.2">
      <c r="B446" s="9" t="str">
        <v>successful</v>
      </c>
      <c r="C446" s="9">
        <v>185</v>
      </c>
    </row>
    <row r="447" spans="2:3" x14ac:dyDescent="0.2">
      <c r="B447" s="9" t="str">
        <v>successful</v>
      </c>
      <c r="C447" s="9">
        <v>121</v>
      </c>
    </row>
    <row r="448" spans="2:3" x14ac:dyDescent="0.2">
      <c r="B448" s="9" t="str">
        <v>successful</v>
      </c>
      <c r="C448" s="9">
        <v>106</v>
      </c>
    </row>
    <row r="449" spans="2:3" x14ac:dyDescent="0.2">
      <c r="B449" s="9" t="str">
        <v>successful</v>
      </c>
      <c r="C449" s="9">
        <v>142</v>
      </c>
    </row>
    <row r="450" spans="2:3" x14ac:dyDescent="0.2">
      <c r="B450" s="9" t="str">
        <v>successful</v>
      </c>
      <c r="C450" s="9">
        <v>233</v>
      </c>
    </row>
    <row r="451" spans="2:3" x14ac:dyDescent="0.2">
      <c r="B451" s="9" t="str">
        <v>successful</v>
      </c>
      <c r="C451" s="9">
        <v>218</v>
      </c>
    </row>
    <row r="452" spans="2:3" x14ac:dyDescent="0.2">
      <c r="B452" s="9" t="str">
        <v>successful</v>
      </c>
      <c r="C452" s="9">
        <v>76</v>
      </c>
    </row>
    <row r="453" spans="2:3" x14ac:dyDescent="0.2">
      <c r="B453" s="9" t="str">
        <v>successful</v>
      </c>
      <c r="C453" s="9">
        <v>43</v>
      </c>
    </row>
    <row r="454" spans="2:3" x14ac:dyDescent="0.2">
      <c r="B454" s="9" t="str">
        <v>successful</v>
      </c>
      <c r="C454" s="9">
        <v>221</v>
      </c>
    </row>
    <row r="455" spans="2:3" x14ac:dyDescent="0.2">
      <c r="B455" s="9" t="str">
        <v>successful</v>
      </c>
      <c r="C455" s="9">
        <v>2805</v>
      </c>
    </row>
    <row r="456" spans="2:3" x14ac:dyDescent="0.2">
      <c r="B456" s="9" t="str">
        <v>successful</v>
      </c>
      <c r="C456" s="9">
        <v>68</v>
      </c>
    </row>
    <row r="457" spans="2:3" x14ac:dyDescent="0.2">
      <c r="B457" s="9" t="str">
        <v>successful</v>
      </c>
      <c r="C457" s="9">
        <v>183</v>
      </c>
    </row>
    <row r="458" spans="2:3" x14ac:dyDescent="0.2">
      <c r="B458" s="9" t="str">
        <v>successful</v>
      </c>
      <c r="C458" s="9">
        <v>133</v>
      </c>
    </row>
    <row r="459" spans="2:3" x14ac:dyDescent="0.2">
      <c r="B459" s="9" t="str">
        <v>successful</v>
      </c>
      <c r="C459" s="9">
        <v>2489</v>
      </c>
    </row>
    <row r="460" spans="2:3" x14ac:dyDescent="0.2">
      <c r="B460" s="9" t="str">
        <v>successful</v>
      </c>
      <c r="C460" s="9">
        <v>69</v>
      </c>
    </row>
    <row r="461" spans="2:3" x14ac:dyDescent="0.2">
      <c r="B461" s="9" t="str">
        <v>successful</v>
      </c>
      <c r="C461" s="9">
        <v>279</v>
      </c>
    </row>
    <row r="462" spans="2:3" x14ac:dyDescent="0.2">
      <c r="B462" s="9" t="str">
        <v>successful</v>
      </c>
      <c r="C462" s="9">
        <v>210</v>
      </c>
    </row>
    <row r="463" spans="2:3" x14ac:dyDescent="0.2">
      <c r="B463" s="9" t="str">
        <v>successful</v>
      </c>
      <c r="C463" s="9">
        <v>2100</v>
      </c>
    </row>
    <row r="464" spans="2:3" x14ac:dyDescent="0.2">
      <c r="B464" s="9" t="str">
        <v>successful</v>
      </c>
      <c r="C464" s="9">
        <v>252</v>
      </c>
    </row>
    <row r="465" spans="2:3" x14ac:dyDescent="0.2">
      <c r="B465" s="9" t="str">
        <v>successful</v>
      </c>
      <c r="C465" s="9">
        <v>1280</v>
      </c>
    </row>
    <row r="466" spans="2:3" x14ac:dyDescent="0.2">
      <c r="B466" s="9" t="str">
        <v>successful</v>
      </c>
      <c r="C466" s="9">
        <v>157</v>
      </c>
    </row>
    <row r="467" spans="2:3" x14ac:dyDescent="0.2">
      <c r="B467" s="9" t="str">
        <v>successful</v>
      </c>
      <c r="C467" s="9">
        <v>194</v>
      </c>
    </row>
    <row r="468" spans="2:3" x14ac:dyDescent="0.2">
      <c r="B468" s="9" t="str">
        <v>successful</v>
      </c>
      <c r="C468" s="9">
        <v>82</v>
      </c>
    </row>
    <row r="469" spans="2:3" x14ac:dyDescent="0.2">
      <c r="B469" s="9" t="str">
        <v>successful</v>
      </c>
      <c r="C469" s="9">
        <v>4233</v>
      </c>
    </row>
    <row r="470" spans="2:3" x14ac:dyDescent="0.2">
      <c r="B470" s="9" t="str">
        <v>successful</v>
      </c>
      <c r="C470" s="9">
        <v>1297</v>
      </c>
    </row>
    <row r="471" spans="2:3" x14ac:dyDescent="0.2">
      <c r="B471" s="9" t="str">
        <v>successful</v>
      </c>
      <c r="C471" s="9">
        <v>165</v>
      </c>
    </row>
    <row r="472" spans="2:3" x14ac:dyDescent="0.2">
      <c r="B472" s="9" t="str">
        <v>successful</v>
      </c>
      <c r="C472" s="9">
        <v>119</v>
      </c>
    </row>
    <row r="473" spans="2:3" x14ac:dyDescent="0.2">
      <c r="B473" s="9" t="str">
        <v>successful</v>
      </c>
      <c r="C473" s="9">
        <v>1797</v>
      </c>
    </row>
    <row r="474" spans="2:3" x14ac:dyDescent="0.2">
      <c r="B474" s="9" t="str">
        <v>successful</v>
      </c>
      <c r="C474" s="9">
        <v>261</v>
      </c>
    </row>
    <row r="475" spans="2:3" x14ac:dyDescent="0.2">
      <c r="B475" s="9" t="str">
        <v>successful</v>
      </c>
      <c r="C475" s="9">
        <v>157</v>
      </c>
    </row>
    <row r="476" spans="2:3" x14ac:dyDescent="0.2">
      <c r="B476" s="9" t="str">
        <v>successful</v>
      </c>
      <c r="C476" s="9">
        <v>3533</v>
      </c>
    </row>
    <row r="477" spans="2:3" x14ac:dyDescent="0.2">
      <c r="B477" s="9" t="str">
        <v>successful</v>
      </c>
      <c r="C477" s="9">
        <v>155</v>
      </c>
    </row>
    <row r="478" spans="2:3" x14ac:dyDescent="0.2">
      <c r="B478" s="9" t="str">
        <v>successful</v>
      </c>
      <c r="C478" s="9">
        <v>132</v>
      </c>
    </row>
    <row r="479" spans="2:3" x14ac:dyDescent="0.2">
      <c r="B479" s="9" t="str">
        <v>successful</v>
      </c>
      <c r="C479" s="9">
        <v>1354</v>
      </c>
    </row>
    <row r="480" spans="2:3" x14ac:dyDescent="0.2">
      <c r="B480" s="9" t="str">
        <v>successful</v>
      </c>
      <c r="C480" s="9">
        <v>48</v>
      </c>
    </row>
    <row r="481" spans="2:3" x14ac:dyDescent="0.2">
      <c r="B481" s="9" t="str">
        <v>successful</v>
      </c>
      <c r="C481" s="9">
        <v>110</v>
      </c>
    </row>
    <row r="482" spans="2:3" x14ac:dyDescent="0.2">
      <c r="B482" s="9" t="str">
        <v>successful</v>
      </c>
      <c r="C482" s="9">
        <v>172</v>
      </c>
    </row>
    <row r="483" spans="2:3" x14ac:dyDescent="0.2">
      <c r="B483" s="9" t="str">
        <v>successful</v>
      </c>
      <c r="C483" s="9">
        <v>307</v>
      </c>
    </row>
    <row r="484" spans="2:3" x14ac:dyDescent="0.2">
      <c r="B484" s="9" t="str">
        <v>successful</v>
      </c>
      <c r="C484" s="9">
        <v>160</v>
      </c>
    </row>
    <row r="485" spans="2:3" x14ac:dyDescent="0.2">
      <c r="B485" s="9" t="str">
        <v>successful</v>
      </c>
      <c r="C485" s="9">
        <v>1467</v>
      </c>
    </row>
    <row r="486" spans="2:3" x14ac:dyDescent="0.2">
      <c r="B486" s="9" t="str">
        <v>successful</v>
      </c>
      <c r="C486" s="9">
        <v>2662</v>
      </c>
    </row>
    <row r="487" spans="2:3" x14ac:dyDescent="0.2">
      <c r="B487" s="9" t="str">
        <v>successful</v>
      </c>
      <c r="C487" s="9">
        <v>452</v>
      </c>
    </row>
    <row r="488" spans="2:3" x14ac:dyDescent="0.2">
      <c r="B488" s="9" t="str">
        <v>successful</v>
      </c>
      <c r="C488" s="9">
        <v>158</v>
      </c>
    </row>
    <row r="489" spans="2:3" x14ac:dyDescent="0.2">
      <c r="B489" s="9" t="str">
        <v>successful</v>
      </c>
      <c r="C489" s="9">
        <v>225</v>
      </c>
    </row>
    <row r="490" spans="2:3" x14ac:dyDescent="0.2">
      <c r="B490" s="9" t="str">
        <v>successful</v>
      </c>
      <c r="C490" s="9">
        <v>65</v>
      </c>
    </row>
    <row r="491" spans="2:3" x14ac:dyDescent="0.2">
      <c r="B491" s="9" t="str">
        <v>successful</v>
      </c>
      <c r="C491" s="9">
        <v>163</v>
      </c>
    </row>
    <row r="492" spans="2:3" x14ac:dyDescent="0.2">
      <c r="B492" s="9" t="str">
        <v>successful</v>
      </c>
      <c r="C492" s="9">
        <v>85</v>
      </c>
    </row>
    <row r="493" spans="2:3" x14ac:dyDescent="0.2">
      <c r="B493" s="9" t="str">
        <v>successful</v>
      </c>
      <c r="C493" s="9">
        <v>217</v>
      </c>
    </row>
    <row r="494" spans="2:3" x14ac:dyDescent="0.2">
      <c r="B494" s="9" t="str">
        <v>successful</v>
      </c>
      <c r="C494" s="9">
        <v>150</v>
      </c>
    </row>
    <row r="495" spans="2:3" x14ac:dyDescent="0.2">
      <c r="B495" s="9" t="str">
        <v>successful</v>
      </c>
      <c r="C495" s="9">
        <v>3272</v>
      </c>
    </row>
    <row r="496" spans="2:3" x14ac:dyDescent="0.2">
      <c r="B496" s="9" t="str">
        <v>successful</v>
      </c>
      <c r="C496" s="9">
        <v>300</v>
      </c>
    </row>
    <row r="497" spans="2:3" x14ac:dyDescent="0.2">
      <c r="B497" s="9" t="str">
        <v>successful</v>
      </c>
      <c r="C497" s="9">
        <v>126</v>
      </c>
    </row>
    <row r="498" spans="2:3" x14ac:dyDescent="0.2">
      <c r="B498" s="9" t="str">
        <v>successful</v>
      </c>
      <c r="C498" s="9">
        <v>2320</v>
      </c>
    </row>
    <row r="499" spans="2:3" x14ac:dyDescent="0.2">
      <c r="B499" s="9" t="str">
        <v>successful</v>
      </c>
      <c r="C499" s="9">
        <v>81</v>
      </c>
    </row>
    <row r="500" spans="2:3" x14ac:dyDescent="0.2">
      <c r="B500" s="9" t="str">
        <v>successful</v>
      </c>
      <c r="C500" s="9">
        <v>1887</v>
      </c>
    </row>
    <row r="501" spans="2:3" x14ac:dyDescent="0.2">
      <c r="B501" s="9" t="str">
        <v>successful</v>
      </c>
      <c r="C501" s="9">
        <v>4358</v>
      </c>
    </row>
    <row r="502" spans="2:3" x14ac:dyDescent="0.2">
      <c r="B502" s="9" t="str">
        <v>successful</v>
      </c>
      <c r="C502" s="9">
        <v>53</v>
      </c>
    </row>
    <row r="503" spans="2:3" x14ac:dyDescent="0.2">
      <c r="B503" s="9" t="str">
        <v>successful</v>
      </c>
      <c r="C503" s="9">
        <v>2414</v>
      </c>
    </row>
    <row r="504" spans="2:3" x14ac:dyDescent="0.2">
      <c r="B504" s="9" t="str">
        <v>successful</v>
      </c>
      <c r="C504" s="9">
        <v>80</v>
      </c>
    </row>
    <row r="505" spans="2:3" x14ac:dyDescent="0.2">
      <c r="B505" s="9" t="str">
        <v>successful</v>
      </c>
      <c r="C505" s="9">
        <v>193</v>
      </c>
    </row>
    <row r="506" spans="2:3" x14ac:dyDescent="0.2">
      <c r="B506" s="9" t="str">
        <v>successful</v>
      </c>
      <c r="C506" s="9">
        <v>52</v>
      </c>
    </row>
    <row r="507" spans="2:3" x14ac:dyDescent="0.2">
      <c r="B507" s="9" t="str">
        <v>successful</v>
      </c>
      <c r="C507" s="9">
        <v>290</v>
      </c>
    </row>
    <row r="508" spans="2:3" x14ac:dyDescent="0.2">
      <c r="B508" s="9" t="str">
        <v>successful</v>
      </c>
      <c r="C508" s="9">
        <v>122</v>
      </c>
    </row>
    <row r="509" spans="2:3" x14ac:dyDescent="0.2">
      <c r="B509" s="9" t="str">
        <v>successful</v>
      </c>
      <c r="C509" s="9">
        <v>1470</v>
      </c>
    </row>
    <row r="510" spans="2:3" x14ac:dyDescent="0.2">
      <c r="B510" s="9" t="str">
        <v>successful</v>
      </c>
      <c r="C510" s="9">
        <v>165</v>
      </c>
    </row>
    <row r="511" spans="2:3" x14ac:dyDescent="0.2">
      <c r="B511" s="9" t="str">
        <v>successful</v>
      </c>
      <c r="C511" s="9">
        <v>182</v>
      </c>
    </row>
    <row r="512" spans="2:3" x14ac:dyDescent="0.2">
      <c r="B512" s="9" t="str">
        <v>successful</v>
      </c>
      <c r="C512" s="9">
        <v>199</v>
      </c>
    </row>
    <row r="513" spans="2:3" x14ac:dyDescent="0.2">
      <c r="B513" s="9" t="str">
        <v>successful</v>
      </c>
      <c r="C513" s="9">
        <v>56</v>
      </c>
    </row>
    <row r="514" spans="2:3" x14ac:dyDescent="0.2">
      <c r="B514" s="9" t="str">
        <v>successful</v>
      </c>
      <c r="C514" s="9">
        <v>1460</v>
      </c>
    </row>
    <row r="515" spans="2:3" x14ac:dyDescent="0.2">
      <c r="B515" s="9" t="str">
        <v>successful</v>
      </c>
      <c r="C515" s="9">
        <v>123</v>
      </c>
    </row>
    <row r="516" spans="2:3" x14ac:dyDescent="0.2">
      <c r="B516" s="9" t="str">
        <v>successful</v>
      </c>
      <c r="C516" s="9">
        <v>159</v>
      </c>
    </row>
    <row r="517" spans="2:3" x14ac:dyDescent="0.2">
      <c r="B517" s="9" t="str">
        <v>successful</v>
      </c>
      <c r="C517" s="9">
        <v>110</v>
      </c>
    </row>
    <row r="518" spans="2:3" x14ac:dyDescent="0.2">
      <c r="B518" s="9" t="str">
        <v>successful</v>
      </c>
      <c r="C518" s="9">
        <v>236</v>
      </c>
    </row>
    <row r="519" spans="2:3" x14ac:dyDescent="0.2">
      <c r="B519" s="9" t="str">
        <v>successful</v>
      </c>
      <c r="C519" s="9">
        <v>191</v>
      </c>
    </row>
    <row r="520" spans="2:3" x14ac:dyDescent="0.2">
      <c r="B520" s="9" t="str">
        <v>successful</v>
      </c>
      <c r="C520" s="9">
        <v>3934</v>
      </c>
    </row>
    <row r="521" spans="2:3" x14ac:dyDescent="0.2">
      <c r="B521" s="9" t="str">
        <v>successful</v>
      </c>
      <c r="C521" s="9">
        <v>80</v>
      </c>
    </row>
    <row r="522" spans="2:3" x14ac:dyDescent="0.2">
      <c r="B522" s="9" t="str">
        <v>successful</v>
      </c>
      <c r="C522" s="9">
        <v>462</v>
      </c>
    </row>
    <row r="523" spans="2:3" x14ac:dyDescent="0.2">
      <c r="B523" s="9" t="str">
        <v>successful</v>
      </c>
      <c r="C523" s="9">
        <v>179</v>
      </c>
    </row>
    <row r="524" spans="2:3" x14ac:dyDescent="0.2">
      <c r="B524" s="9" t="str">
        <v>successful</v>
      </c>
      <c r="C524" s="9">
        <v>1866</v>
      </c>
    </row>
    <row r="525" spans="2:3" x14ac:dyDescent="0.2">
      <c r="B525" s="9" t="str">
        <v>successful</v>
      </c>
      <c r="C525" s="9">
        <v>156</v>
      </c>
    </row>
    <row r="526" spans="2:3" x14ac:dyDescent="0.2">
      <c r="B526" s="9" t="str">
        <v>successful</v>
      </c>
      <c r="C526" s="9">
        <v>255</v>
      </c>
    </row>
    <row r="527" spans="2:3" x14ac:dyDescent="0.2">
      <c r="B527" s="9" t="str">
        <v>successful</v>
      </c>
      <c r="C527" s="9">
        <v>2261</v>
      </c>
    </row>
    <row r="528" spans="2:3" x14ac:dyDescent="0.2">
      <c r="B528" s="9" t="str">
        <v>successful</v>
      </c>
      <c r="C528" s="9">
        <v>40</v>
      </c>
    </row>
    <row r="529" spans="2:3" x14ac:dyDescent="0.2">
      <c r="B529" s="9" t="str">
        <v>successful</v>
      </c>
      <c r="C529" s="9">
        <v>2289</v>
      </c>
    </row>
    <row r="530" spans="2:3" x14ac:dyDescent="0.2">
      <c r="B530" s="9" t="str">
        <v>successful</v>
      </c>
      <c r="C530" s="9">
        <v>65</v>
      </c>
    </row>
    <row r="531" spans="2:3" x14ac:dyDescent="0.2">
      <c r="B531" s="9" t="str">
        <v>successful</v>
      </c>
      <c r="C531" s="9">
        <v>3777</v>
      </c>
    </row>
    <row r="532" spans="2:3" x14ac:dyDescent="0.2">
      <c r="B532" s="9" t="str">
        <v>successful</v>
      </c>
      <c r="C532" s="9">
        <v>184</v>
      </c>
    </row>
    <row r="533" spans="2:3" x14ac:dyDescent="0.2">
      <c r="B533" s="9" t="str">
        <v>successful</v>
      </c>
      <c r="C533" s="9">
        <v>85</v>
      </c>
    </row>
    <row r="534" spans="2:3" x14ac:dyDescent="0.2">
      <c r="B534" s="9" t="str">
        <v>successful</v>
      </c>
      <c r="C534" s="9">
        <v>144</v>
      </c>
    </row>
    <row r="535" spans="2:3" x14ac:dyDescent="0.2">
      <c r="B535" s="9" t="str">
        <v>successful</v>
      </c>
      <c r="C535" s="9">
        <v>1902</v>
      </c>
    </row>
    <row r="536" spans="2:3" x14ac:dyDescent="0.2">
      <c r="B536" s="9" t="str">
        <v>successful</v>
      </c>
      <c r="C536" s="9">
        <v>105</v>
      </c>
    </row>
    <row r="537" spans="2:3" x14ac:dyDescent="0.2">
      <c r="B537" s="9" t="str">
        <v>successful</v>
      </c>
      <c r="C537" s="9">
        <v>132</v>
      </c>
    </row>
    <row r="538" spans="2:3" x14ac:dyDescent="0.2">
      <c r="B538" s="9" t="str">
        <v>successful</v>
      </c>
      <c r="C538" s="9">
        <v>96</v>
      </c>
    </row>
    <row r="539" spans="2:3" x14ac:dyDescent="0.2">
      <c r="B539" s="9" t="str">
        <v>successful</v>
      </c>
      <c r="C539" s="9">
        <v>114</v>
      </c>
    </row>
    <row r="540" spans="2:3" x14ac:dyDescent="0.2">
      <c r="B540" s="9" t="str">
        <v>successful</v>
      </c>
      <c r="C540" s="9">
        <v>203</v>
      </c>
    </row>
    <row r="541" spans="2:3" x14ac:dyDescent="0.2">
      <c r="B541" s="9" t="str">
        <v>successful</v>
      </c>
      <c r="C541" s="9">
        <v>1559</v>
      </c>
    </row>
    <row r="542" spans="2:3" x14ac:dyDescent="0.2">
      <c r="B542" s="9" t="str">
        <v>successful</v>
      </c>
      <c r="C542" s="9">
        <v>1548</v>
      </c>
    </row>
    <row r="543" spans="2:3" x14ac:dyDescent="0.2">
      <c r="B543" s="9" t="str">
        <v>successful</v>
      </c>
      <c r="C543" s="9">
        <v>80</v>
      </c>
    </row>
    <row r="544" spans="2:3" x14ac:dyDescent="0.2">
      <c r="B544" s="9" t="str">
        <v>successful</v>
      </c>
      <c r="C544" s="9">
        <v>131</v>
      </c>
    </row>
    <row r="545" spans="2:3" x14ac:dyDescent="0.2">
      <c r="B545" s="9" t="str">
        <v>successful</v>
      </c>
      <c r="C545" s="9">
        <v>112</v>
      </c>
    </row>
    <row r="546" spans="2:3" x14ac:dyDescent="0.2">
      <c r="B546" s="9" t="str">
        <v>successful</v>
      </c>
      <c r="C546" s="9">
        <v>155</v>
      </c>
    </row>
    <row r="547" spans="2:3" x14ac:dyDescent="0.2">
      <c r="B547" s="9" t="str">
        <v>successful</v>
      </c>
      <c r="C547" s="9">
        <v>266</v>
      </c>
    </row>
    <row r="548" spans="2:3" x14ac:dyDescent="0.2">
      <c r="B548" s="9" t="str">
        <v>successful</v>
      </c>
      <c r="C548" s="9">
        <v>155</v>
      </c>
    </row>
    <row r="549" spans="2:3" x14ac:dyDescent="0.2">
      <c r="B549" s="9" t="str">
        <v>successful</v>
      </c>
      <c r="C549" s="9">
        <v>207</v>
      </c>
    </row>
    <row r="550" spans="2:3" x14ac:dyDescent="0.2">
      <c r="B550" s="9" t="str">
        <v>successful</v>
      </c>
      <c r="C550" s="9">
        <v>245</v>
      </c>
    </row>
    <row r="551" spans="2:3" x14ac:dyDescent="0.2">
      <c r="B551" s="9" t="str">
        <v>successful</v>
      </c>
      <c r="C551" s="9">
        <v>1573</v>
      </c>
    </row>
    <row r="552" spans="2:3" x14ac:dyDescent="0.2">
      <c r="B552" s="9" t="str">
        <v>successful</v>
      </c>
      <c r="C552" s="9">
        <v>114</v>
      </c>
    </row>
    <row r="553" spans="2:3" x14ac:dyDescent="0.2">
      <c r="B553" s="9" t="str">
        <v>successful</v>
      </c>
      <c r="C553" s="9">
        <v>93</v>
      </c>
    </row>
    <row r="554" spans="2:3" x14ac:dyDescent="0.2">
      <c r="B554" s="9" t="str">
        <v>successful</v>
      </c>
      <c r="C554" s="9">
        <v>1681</v>
      </c>
    </row>
    <row r="555" spans="2:3" x14ac:dyDescent="0.2">
      <c r="B555" s="9" t="str">
        <v>successful</v>
      </c>
      <c r="C555" s="9">
        <v>32</v>
      </c>
    </row>
    <row r="556" spans="2:3" x14ac:dyDescent="0.2">
      <c r="B556" s="9" t="str">
        <v>successful</v>
      </c>
      <c r="C556" s="9">
        <v>135</v>
      </c>
    </row>
    <row r="557" spans="2:3" x14ac:dyDescent="0.2">
      <c r="B557" s="9" t="str">
        <v>successful</v>
      </c>
      <c r="C557" s="9">
        <v>140</v>
      </c>
    </row>
    <row r="558" spans="2:3" x14ac:dyDescent="0.2">
      <c r="B558" s="9" t="str">
        <v>successful</v>
      </c>
      <c r="C558" s="9">
        <v>92</v>
      </c>
    </row>
    <row r="559" spans="2:3" x14ac:dyDescent="0.2">
      <c r="B559" s="9" t="str">
        <v>successful</v>
      </c>
      <c r="C559" s="9">
        <v>1015</v>
      </c>
    </row>
    <row r="560" spans="2:3" x14ac:dyDescent="0.2">
      <c r="B560" s="9" t="str">
        <v>successful</v>
      </c>
      <c r="C560" s="9">
        <v>323</v>
      </c>
    </row>
    <row r="561" spans="2:3" x14ac:dyDescent="0.2">
      <c r="B561" s="9" t="str">
        <v>successful</v>
      </c>
      <c r="C561" s="9">
        <v>2326</v>
      </c>
    </row>
    <row r="562" spans="2:3" x14ac:dyDescent="0.2">
      <c r="B562" s="9" t="str">
        <v>successful</v>
      </c>
      <c r="C562" s="9">
        <v>381</v>
      </c>
    </row>
    <row r="563" spans="2:3" x14ac:dyDescent="0.2">
      <c r="B563" s="9" t="str">
        <v>successful</v>
      </c>
      <c r="C563" s="9">
        <v>480</v>
      </c>
    </row>
    <row r="564" spans="2:3" x14ac:dyDescent="0.2">
      <c r="B564" s="9" t="str">
        <v>successful</v>
      </c>
      <c r="C564" s="9">
        <v>226</v>
      </c>
    </row>
    <row r="565" spans="2:3" x14ac:dyDescent="0.2">
      <c r="B565" s="9" t="str">
        <v>successful</v>
      </c>
      <c r="C565" s="9">
        <v>241</v>
      </c>
    </row>
    <row r="566" spans="2:3" x14ac:dyDescent="0.2">
      <c r="B566" s="9" t="str">
        <v>successful</v>
      </c>
      <c r="C566" s="9">
        <v>132</v>
      </c>
    </row>
    <row r="567" spans="2:3" x14ac:dyDescent="0.2">
      <c r="B567" s="9" t="str">
        <v>successful</v>
      </c>
      <c r="C567" s="9">
        <v>2043</v>
      </c>
    </row>
  </sheetData>
  <conditionalFormatting sqref="B2">
    <cfRule type="containsText" dxfId="7" priority="9" operator="containsText" text="live">
      <formula>NOT(ISERROR(SEARCH("live",B2)))</formula>
    </cfRule>
    <cfRule type="containsText" dxfId="6" priority="10" operator="containsText" text="canceled">
      <formula>NOT(ISERROR(SEARCH("canceled",B2)))</formula>
    </cfRule>
    <cfRule type="containsText" dxfId="5" priority="11" operator="containsText" text="successful">
      <formula>NOT(ISERROR(SEARCH("successful",B2)))</formula>
    </cfRule>
    <cfRule type="containsText" dxfId="4" priority="12" operator="containsText" text="failed">
      <formula>NOT(ISERROR(SEARCH("failed",B2)))</formula>
    </cfRule>
  </conditionalFormatting>
  <conditionalFormatting sqref="D2:F2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Crowdfunding</vt:lpstr>
      <vt:lpstr>Outcome per category</vt:lpstr>
      <vt:lpstr>Outcome per sub-category</vt:lpstr>
      <vt:lpstr>Outcome per Date Created Conver</vt:lpstr>
      <vt:lpstr>Goal Analysis</vt:lpstr>
      <vt:lpstr>Goal Analysis.extra 1</vt:lpstr>
      <vt:lpstr>Goal Analysis.extra 2</vt:lpstr>
      <vt:lpstr>Goal Analysis.extra 3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Que Anh Pham</cp:lastModifiedBy>
  <dcterms:created xsi:type="dcterms:W3CDTF">2021-09-29T18:52:28Z</dcterms:created>
  <dcterms:modified xsi:type="dcterms:W3CDTF">2024-10-03T21:37:25Z</dcterms:modified>
</cp:coreProperties>
</file>