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DATA\04.Private\BanLaptop\"/>
    </mc:Choice>
  </mc:AlternateContent>
  <xr:revisionPtr revIDLastSave="0" documentId="13_ncr:1_{02E8BF16-4602-4B28-8072-FFB5AEA66C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hapXuat" sheetId="1" r:id="rId1"/>
    <sheet name="CTV" sheetId="2" r:id="rId2"/>
  </sheets>
  <definedNames>
    <definedName name="_xlnm._FilterDatabase" localSheetId="0" hidden="1">NhapXuat!$K$1:$K$52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2" i="1" l="1"/>
  <c r="J42" i="1" s="1"/>
  <c r="F41" i="1"/>
  <c r="J41" i="1" s="1"/>
  <c r="F40" i="1"/>
  <c r="J40" i="1" s="1"/>
  <c r="C23" i="1"/>
  <c r="D52" i="1" s="1"/>
  <c r="J47" i="1"/>
  <c r="F3" i="1"/>
  <c r="J3" i="1" s="1"/>
  <c r="F4" i="1"/>
  <c r="J4" i="1" s="1"/>
  <c r="F5" i="1"/>
  <c r="J5" i="1" s="1"/>
  <c r="F6" i="1"/>
  <c r="J6" i="1" s="1"/>
  <c r="F7" i="1"/>
  <c r="J7" i="1" s="1"/>
  <c r="F8" i="1"/>
  <c r="J8" i="1" s="1"/>
  <c r="F9" i="1"/>
  <c r="J9" i="1" s="1"/>
  <c r="F10" i="1"/>
  <c r="J10" i="1" s="1"/>
  <c r="F11" i="1"/>
  <c r="J11" i="1" s="1"/>
  <c r="F12" i="1"/>
  <c r="J12" i="1" s="1"/>
  <c r="F13" i="1"/>
  <c r="J13" i="1" s="1"/>
  <c r="F14" i="1"/>
  <c r="J14" i="1" s="1"/>
  <c r="F15" i="1"/>
  <c r="J15" i="1" s="1"/>
  <c r="F16" i="1"/>
  <c r="J16" i="1" s="1"/>
  <c r="F17" i="1"/>
  <c r="J17" i="1" s="1"/>
  <c r="F18" i="1"/>
  <c r="J18" i="1" s="1"/>
  <c r="F19" i="1"/>
  <c r="J19" i="1" s="1"/>
  <c r="F20" i="1"/>
  <c r="J20" i="1" s="1"/>
  <c r="F21" i="1"/>
  <c r="J21" i="1" s="1"/>
  <c r="F22" i="1"/>
  <c r="J22" i="1" s="1"/>
  <c r="F24" i="1"/>
  <c r="G24" i="1" s="1"/>
  <c r="F25" i="1"/>
  <c r="J25" i="1" s="1"/>
  <c r="F26" i="1"/>
  <c r="J26" i="1" s="1"/>
  <c r="F27" i="1"/>
  <c r="J27" i="1" s="1"/>
  <c r="F28" i="1"/>
  <c r="J28" i="1" s="1"/>
  <c r="F29" i="1"/>
  <c r="J29" i="1" s="1"/>
  <c r="F30" i="1"/>
  <c r="J30" i="1" s="1"/>
  <c r="F31" i="1"/>
  <c r="J31" i="1" s="1"/>
  <c r="F32" i="1"/>
  <c r="J32" i="1" s="1"/>
  <c r="F33" i="1"/>
  <c r="J33" i="1" s="1"/>
  <c r="F34" i="1"/>
  <c r="G34" i="1" s="1"/>
  <c r="F35" i="1"/>
  <c r="G35" i="1" s="1"/>
  <c r="F36" i="1"/>
  <c r="J36" i="1" s="1"/>
  <c r="F37" i="1"/>
  <c r="J37" i="1" s="1"/>
  <c r="F38" i="1"/>
  <c r="J38" i="1" s="1"/>
  <c r="F39" i="1"/>
  <c r="J39" i="1" s="1"/>
  <c r="F2" i="1"/>
  <c r="J2" i="1" s="1"/>
  <c r="G33" i="1" l="1"/>
  <c r="F23" i="1"/>
  <c r="J23" i="1" s="1"/>
  <c r="G25" i="1"/>
  <c r="J35" i="1"/>
  <c r="J34" i="1"/>
  <c r="J24" i="1"/>
  <c r="G29" i="1"/>
  <c r="G32" i="1"/>
  <c r="G31" i="1"/>
  <c r="G26" i="1"/>
  <c r="G28" i="1"/>
  <c r="G30" i="1"/>
  <c r="G27" i="1"/>
  <c r="G21" i="1"/>
  <c r="G19" i="1"/>
  <c r="G22" i="1"/>
  <c r="G20" i="1"/>
  <c r="G18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3" i="1" l="1"/>
  <c r="F7" i="2"/>
  <c r="G7" i="2"/>
  <c r="G3" i="2"/>
  <c r="G4" i="2"/>
  <c r="G6" i="2"/>
  <c r="G2" i="2"/>
  <c r="F6" i="2"/>
  <c r="F4" i="2"/>
  <c r="F3" i="2"/>
  <c r="F2" i="2"/>
  <c r="H48" i="1"/>
  <c r="J48" i="1" s="1"/>
  <c r="C48" i="1"/>
</calcChain>
</file>

<file path=xl/sharedStrings.xml><?xml version="1.0" encoding="utf-8"?>
<sst xmlns="http://schemas.openxmlformats.org/spreadsheetml/2006/main" count="159" uniqueCount="114">
  <si>
    <t>ID máy</t>
  </si>
  <si>
    <t>Model</t>
  </si>
  <si>
    <t>Ngày nhập</t>
  </si>
  <si>
    <t>Giá nhập</t>
  </si>
  <si>
    <t>Ngày xuất</t>
  </si>
  <si>
    <t>Giá đề xuất</t>
  </si>
  <si>
    <t>Giá bán</t>
  </si>
  <si>
    <t>Chi phí bán</t>
  </si>
  <si>
    <t>Lợi nhuận</t>
  </si>
  <si>
    <t>Dell 5300 2in 1 128Gb</t>
  </si>
  <si>
    <t>Dell 5300 2in 1 256Gb</t>
  </si>
  <si>
    <t>PF- 1J8Q26</t>
  </si>
  <si>
    <t>PF- 1C83XE</t>
  </si>
  <si>
    <t>Thinkpad L580 JP 8/128/HD</t>
  </si>
  <si>
    <t>Thinkpad L580 US 8/256/FHD</t>
  </si>
  <si>
    <t>Tổng</t>
  </si>
  <si>
    <t>8LHQK13</t>
  </si>
  <si>
    <t>Dell 7300  8/256/13,3FHD</t>
  </si>
  <si>
    <t>BBZDNF2</t>
  </si>
  <si>
    <t>Note</t>
  </si>
  <si>
    <t>Khách hàng</t>
  </si>
  <si>
    <t>A Việt Anh DN</t>
  </si>
  <si>
    <t>Long</t>
  </si>
  <si>
    <t>A Hoàng DN</t>
  </si>
  <si>
    <t>Dell 7490 8/256/13'3 FHD</t>
  </si>
  <si>
    <t>A Công Yên Sở</t>
  </si>
  <si>
    <t>Giá bán ctv</t>
  </si>
  <si>
    <t>CFLCS73</t>
  </si>
  <si>
    <t>Dell 7410 i5 gen 10/16/256</t>
  </si>
  <si>
    <t>E Quyên</t>
  </si>
  <si>
    <t>15/11/2022</t>
  </si>
  <si>
    <t>Chị gái Đạt</t>
  </si>
  <si>
    <t>Dell 7390 2in1 i5-g8/16/256</t>
  </si>
  <si>
    <t>346P8Y2</t>
  </si>
  <si>
    <t>Thinkpad L580 US 8/128/FHD</t>
  </si>
  <si>
    <t>A Tưởng Bắc Ninh</t>
  </si>
  <si>
    <t>A huấn</t>
  </si>
  <si>
    <t>Thinkpad X1 gen 5 jp i5 G7/8/256</t>
  </si>
  <si>
    <t>X280 i5 8350/8/256/12.5' FHD</t>
  </si>
  <si>
    <t>E Zai Đạt</t>
  </si>
  <si>
    <t>BH 3 tháng</t>
  </si>
  <si>
    <t>BH 1 tháng</t>
  </si>
  <si>
    <t>Dell 7400 i7/16/256</t>
  </si>
  <si>
    <t>Dell 7410 i5/16/256</t>
  </si>
  <si>
    <t>Cước VC</t>
  </si>
  <si>
    <t>Dell 5310 i5-11th/16/512</t>
  </si>
  <si>
    <t>Dell 5400 i5-8/8/256</t>
  </si>
  <si>
    <t>21/03/2023</t>
  </si>
  <si>
    <t>3j8p273</t>
  </si>
  <si>
    <t>Giá vốn</t>
  </si>
  <si>
    <t>A Giang Huế</t>
  </si>
  <si>
    <t>37QFHG3</t>
  </si>
  <si>
    <t>15-03-2023</t>
  </si>
  <si>
    <t>A Huy 7</t>
  </si>
  <si>
    <t>25/03/2023</t>
  </si>
  <si>
    <t>Vệ sinh, sửa chữa</t>
  </si>
  <si>
    <t>Mã vận đơn Ebay</t>
  </si>
  <si>
    <t>Kho</t>
  </si>
  <si>
    <t>9405508205497765140566</t>
  </si>
  <si>
    <t>ITGreen</t>
  </si>
  <si>
    <t>Dell Inspiron 5310 i5-11th/16/512 Xước</t>
  </si>
  <si>
    <t>Dell Inspiron 5310 i5-11th/16/512 _ Openbox</t>
  </si>
  <si>
    <t>Dell LATITUDE 5400 i5-8/8/256/14FHD</t>
  </si>
  <si>
    <t>Dell LATITUDE 7400 i5/8/256</t>
  </si>
  <si>
    <t>DELL LATITUDE 7400 I7-8665U/16GB/512GB SSD &amp; Dock</t>
  </si>
  <si>
    <t>Đạt</t>
  </si>
  <si>
    <t>Latitude 7400. i5 8th gen(4cores,8threads)16GB.256GB</t>
  </si>
  <si>
    <t>1ZX1965V0392799731</t>
  </si>
  <si>
    <t>9405508205496616604547</t>
  </si>
  <si>
    <t>9461208205496629527005</t>
  </si>
  <si>
    <t>Dell Latitude 7400 2-in-1 i7</t>
  </si>
  <si>
    <t>Dell Inspiron 13 5310 i7 11370H</t>
  </si>
  <si>
    <t>396456850417</t>
  </si>
  <si>
    <t>Dell Latitude 7410 i5-10310U 1.7GHz 8GB RAM 256GB NVMe Screen Part/Repair C3*347</t>
  </si>
  <si>
    <t>STT</t>
  </si>
  <si>
    <t>396551132626</t>
  </si>
  <si>
    <t>1Z14V3880310189185</t>
  </si>
  <si>
    <t>Dell Inspiron 14 5000 2 in 1 - 14” I5-1135G7 FHD Touch Laptop 256GB 8GB Ram</t>
  </si>
  <si>
    <t>Dell 7490 14" i5-8350U CPU @ 1.70GHz, 16GB, 512GB SSD, Webcam, Win 10 Pro &amp; Dock</t>
  </si>
  <si>
    <t>9405508205496648378041</t>
  </si>
  <si>
    <t>DELL LATITUDE E7410 CORE i7 10610U 1.8 GHz./16GB RAM/512GB SSD</t>
  </si>
  <si>
    <t>Dell Latitude 3410 Intel Core i5-10210u 1.60 GHz 8GB RAM 14.0" No HDD No OS</t>
  </si>
  <si>
    <t>CAM</t>
  </si>
  <si>
    <t>396715081401</t>
  </si>
  <si>
    <t>1Z751Y100354190814</t>
  </si>
  <si>
    <t>396748680550</t>
  </si>
  <si>
    <t>324C3Z2</t>
  </si>
  <si>
    <t>FH87Q73</t>
  </si>
  <si>
    <t>Dell Inspiron 13 5310 13.3" (512GB SSD, Intel Core i5-11320H, 2.50GHz, 16GB RAM) US $385.00</t>
  </si>
  <si>
    <t>Dell Inspiron 13 5310 13.3 " Core i5-11320H/16GB/512GB SSD Lightly used!!! US $325.00</t>
  </si>
  <si>
    <t>396886696987</t>
  </si>
  <si>
    <t>DLSKRV2</t>
  </si>
  <si>
    <t>BS Lan Anh</t>
  </si>
  <si>
    <t>Dell Latitude 7400 Intel Core i5 1.6GHz 8GB RAM 256GB SSD !READ! LPT-706
US $174.99</t>
  </si>
  <si>
    <t>Dell Inspiron 13 7306 13.3 inch (512GB, Intel Core i5 11th Gen., 2.40GHZ,...US $336.00</t>
  </si>
  <si>
    <t>A Thịnh Yte Dũng</t>
  </si>
  <si>
    <t>Thanh niên công nghiệp Dũng</t>
  </si>
  <si>
    <t>Nam /Đạt</t>
  </si>
  <si>
    <t>FW7Q1Z2</t>
  </si>
  <si>
    <t>Việt</t>
  </si>
  <si>
    <t>9405508205497826574743</t>
  </si>
  <si>
    <t>9405536104262700038858</t>
  </si>
  <si>
    <t>9405508205497841021161</t>
  </si>
  <si>
    <t>1Z11X45W0396452937</t>
  </si>
  <si>
    <t>397108270831</t>
  </si>
  <si>
    <t>Dell Latitude 7390 2-in-1 Laptop
US $120.00</t>
  </si>
  <si>
    <t>DELL Latitude 3410 i5-10210U 8 GB RAM 256 GB SSD FHD Backlit Keyboard!
US $200.00</t>
  </si>
  <si>
    <t>Dell Latitude 7400 2in1 (512GB SSD, Intel Core i7, 1.90GHz, 16GB) Laptop🔥US $246.50</t>
  </si>
  <si>
    <t>Dell Latitude 7400 14" Intel i5-8265U@1.60GHz 8GB RAM 256GB SSD WiFi HDMI Win11US $162.50</t>
  </si>
  <si>
    <t>1ZX1965V0397401696</t>
  </si>
  <si>
    <t>1Z1AF6130371008686</t>
  </si>
  <si>
    <t>Dell Latitude 5400 14" (256GB SSD, Intel Core i5-8265u 1.6GHz, 8GB) Laptop-… US $102.50</t>
  </si>
  <si>
    <t>Microsoft Surface Laptop Go 12.4" Intel i5 1.2GHz 8Gb RAM 120GB SSD US $266.00</t>
  </si>
  <si>
    <t>9405508205496709220012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</si>
</sst>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9191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3" fontId="0" fillId="2" borderId="0" xfId="0" applyNumberFormat="1" applyFill="1"/>
    <xf numFmtId="3" fontId="0" fillId="0" borderId="0" xfId="0" applyNumberFormat="1"/>
    <xf numFmtId="164" fontId="0" fillId="2" borderId="0" xfId="0" applyNumberFormat="1" applyFill="1"/>
    <xf numFmtId="164" fontId="0" fillId="0" borderId="0" xfId="0" applyNumberFormat="1"/>
    <xf numFmtId="0" fontId="0" fillId="0" borderId="1" xfId="0" applyBorder="1"/>
    <xf numFmtId="3" fontId="0" fillId="0" borderId="1" xfId="0" applyNumberFormat="1" applyBorder="1"/>
    <xf numFmtId="165" fontId="0" fillId="0" borderId="1" xfId="0" applyNumberFormat="1" applyBorder="1" applyAlignment="1">
      <alignment horizontal="right"/>
    </xf>
    <xf numFmtId="164" fontId="0" fillId="0" borderId="1" xfId="0" applyNumberFormat="1" applyBorder="1"/>
    <xf numFmtId="165" fontId="0" fillId="0" borderId="0" xfId="0" applyNumberFormat="1" applyAlignment="1">
      <alignment horizontal="righ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center"/>
    </xf>
    <xf numFmtId="3" fontId="0" fillId="3" borderId="1" xfId="0" applyNumberFormat="1" applyFill="1" applyBorder="1"/>
    <xf numFmtId="0" fontId="0" fillId="4" borderId="1" xfId="0" applyFill="1" applyBorder="1"/>
    <xf numFmtId="165" fontId="0" fillId="4" borderId="1" xfId="0" applyNumberFormat="1" applyFill="1" applyBorder="1" applyAlignment="1">
      <alignment horizontal="right"/>
    </xf>
    <xf numFmtId="3" fontId="0" fillId="4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4" borderId="1" xfId="0" applyNumberFormat="1" applyFill="1" applyBorder="1"/>
    <xf numFmtId="49" fontId="0" fillId="0" borderId="0" xfId="0" applyNumberFormat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4" fontId="0" fillId="0" borderId="1" xfId="0" applyNumberFormat="1" applyBorder="1" applyAlignment="1">
      <alignment horizontal="right" wrapText="1"/>
    </xf>
    <xf numFmtId="0" fontId="0" fillId="5" borderId="0" xfId="0" applyFill="1"/>
    <xf numFmtId="0" fontId="0" fillId="0" borderId="0" xfId="0" applyAlignment="1">
      <alignment horizontal="center"/>
    </xf>
    <xf numFmtId="0" fontId="1" fillId="0" borderId="0" xfId="1"/>
    <xf numFmtId="0" fontId="3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3" fontId="0" fillId="0" borderId="1" xfId="0" applyNumberFormat="1" applyBorder="1" applyAlignment="1">
      <alignment horizontal="right"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center" wrapText="1"/>
    </xf>
    <xf numFmtId="3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right" wrapText="1"/>
    </xf>
    <xf numFmtId="0" fontId="0" fillId="6" borderId="0" xfId="0" applyFill="1" applyAlignment="1">
      <alignment horizontal="center"/>
    </xf>
    <xf numFmtId="0" fontId="1" fillId="6" borderId="1" xfId="1" applyFill="1" applyBorder="1" applyAlignment="1">
      <alignment wrapText="1"/>
    </xf>
    <xf numFmtId="3" fontId="0" fillId="6" borderId="1" xfId="0" applyNumberFormat="1" applyFill="1" applyBorder="1"/>
    <xf numFmtId="0" fontId="0" fillId="6" borderId="1" xfId="0" applyFill="1" applyBorder="1"/>
    <xf numFmtId="49" fontId="0" fillId="6" borderId="1" xfId="0" applyNumberFormat="1" applyFill="1" applyBorder="1"/>
    <xf numFmtId="165" fontId="0" fillId="6" borderId="1" xfId="0" applyNumberFormat="1" applyFill="1" applyBorder="1" applyAlignment="1">
      <alignment horizontal="right"/>
    </xf>
    <xf numFmtId="0" fontId="0" fillId="6" borderId="0" xfId="0" applyFill="1"/>
    <xf numFmtId="0" fontId="0" fillId="6" borderId="1" xfId="0" applyFill="1" applyBorder="1" applyAlignment="1">
      <alignment wrapText="1"/>
    </xf>
    <xf numFmtId="49" fontId="1" fillId="6" borderId="1" xfId="1" applyNumberFormat="1" applyFill="1" applyBorder="1"/>
    <xf numFmtId="3" fontId="2" fillId="6" borderId="1" xfId="0" applyNumberFormat="1" applyFont="1" applyFill="1" applyBorder="1"/>
    <xf numFmtId="3" fontId="0" fillId="6" borderId="1" xfId="0" applyNumberFormat="1" applyFill="1" applyBorder="1" applyAlignment="1">
      <alignment horizontal="right" wrapText="1"/>
    </xf>
    <xf numFmtId="49" fontId="0" fillId="6" borderId="1" xfId="0" applyNumberFormat="1" applyFill="1" applyBorder="1" applyAlignment="1">
      <alignment wrapText="1"/>
    </xf>
    <xf numFmtId="14" fontId="0" fillId="6" borderId="1" xfId="0" applyNumberFormat="1" applyFill="1" applyBorder="1" applyAlignment="1">
      <alignment horizontal="right" wrapText="1"/>
    </xf>
    <xf numFmtId="0" fontId="0" fillId="7" borderId="1" xfId="0" applyFill="1" applyBorder="1" applyAlignment="1">
      <alignment wrapText="1"/>
    </xf>
    <xf numFmtId="3" fontId="0" fillId="7" borderId="1" xfId="0" applyNumberFormat="1" applyFill="1" applyBorder="1" applyAlignment="1">
      <alignment horizontal="right" wrapText="1"/>
    </xf>
    <xf numFmtId="3" fontId="0" fillId="7" borderId="1" xfId="0" applyNumberFormat="1" applyFill="1" applyBorder="1"/>
    <xf numFmtId="0" fontId="0" fillId="7" borderId="1" xfId="0" applyFill="1" applyBorder="1"/>
    <xf numFmtId="49" fontId="0" fillId="7" borderId="1" xfId="0" applyNumberFormat="1" applyFill="1" applyBorder="1" applyAlignment="1">
      <alignment wrapText="1"/>
    </xf>
    <xf numFmtId="14" fontId="0" fillId="7" borderId="1" xfId="0" applyNumberForma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ebay.com/ship/trk/tracking-details?transid=0&amp;itemid=394522922692" TargetMode="External"/><Relationship Id="rId7" Type="http://schemas.openxmlformats.org/officeDocument/2006/relationships/hyperlink" Target="https://www.ebay.com/itm/325621957398" TargetMode="External"/><Relationship Id="rId2" Type="http://schemas.openxmlformats.org/officeDocument/2006/relationships/hyperlink" Target="https://www.ebay.com/itm/334809987318" TargetMode="External"/><Relationship Id="rId1" Type="http://schemas.openxmlformats.org/officeDocument/2006/relationships/hyperlink" Target="https://www.ebay.com/ship/trk/tracking-details?transid=2201839708010&amp;itemid=204283961060" TargetMode="External"/><Relationship Id="rId6" Type="http://schemas.openxmlformats.org/officeDocument/2006/relationships/hyperlink" Target="https://www.ebay.com/itm/175682167857" TargetMode="External"/><Relationship Id="rId5" Type="http://schemas.openxmlformats.org/officeDocument/2006/relationships/hyperlink" Target="https://www.ebay.com/itm/256028369435" TargetMode="External"/><Relationship Id="rId4" Type="http://schemas.openxmlformats.org/officeDocument/2006/relationships/hyperlink" Target="https://www.ebay.com/itm/31443479048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workbookViewId="0">
      <pane ySplit="1" topLeftCell="A23" activePane="bottomLeft" state="frozen"/>
      <selection pane="bottomLeft" activeCell="F30" sqref="F30"/>
    </sheetView>
  </sheetViews>
  <sheetFormatPr defaultRowHeight="15" x14ac:dyDescent="0.25"/>
  <cols>
    <col min="2" max="2" width="74.140625" style="24" customWidth="1"/>
    <col min="3" max="4" width="12.140625" style="3" customWidth="1"/>
    <col min="5" max="5" width="9.7109375" style="3" customWidth="1"/>
    <col min="6" max="6" width="10.5703125" style="3" customWidth="1"/>
    <col min="7" max="7" width="9.85546875" style="3" customWidth="1"/>
    <col min="8" max="8" width="10.140625" style="3" bestFit="1" customWidth="1"/>
    <col min="9" max="9" width="12.140625" style="3" customWidth="1"/>
    <col min="10" max="10" width="15.85546875" style="3" customWidth="1"/>
    <col min="11" max="11" width="15.28515625" customWidth="1"/>
    <col min="12" max="12" width="11.42578125" hidden="1" customWidth="1"/>
    <col min="13" max="13" width="17.5703125" hidden="1" customWidth="1"/>
    <col min="14" max="14" width="27.28515625" style="20" customWidth="1"/>
    <col min="15" max="15" width="8" bestFit="1" customWidth="1"/>
    <col min="16" max="16" width="10.42578125" style="10" bestFit="1" customWidth="1"/>
    <col min="17" max="17" width="11.42578125" customWidth="1"/>
  </cols>
  <sheetData>
    <row r="1" spans="1:17" x14ac:dyDescent="0.25">
      <c r="A1" s="28" t="s">
        <v>74</v>
      </c>
      <c r="B1" s="21" t="s">
        <v>1</v>
      </c>
      <c r="C1" s="13" t="s">
        <v>3</v>
      </c>
      <c r="D1" s="13" t="s">
        <v>44</v>
      </c>
      <c r="E1" s="13" t="s">
        <v>55</v>
      </c>
      <c r="F1" s="13" t="s">
        <v>49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20</v>
      </c>
      <c r="L1" s="13" t="s">
        <v>19</v>
      </c>
      <c r="M1" s="11" t="s">
        <v>0</v>
      </c>
      <c r="N1" s="17" t="s">
        <v>56</v>
      </c>
      <c r="O1" s="11" t="s">
        <v>57</v>
      </c>
      <c r="P1" s="12" t="s">
        <v>2</v>
      </c>
      <c r="Q1" s="11" t="s">
        <v>4</v>
      </c>
    </row>
    <row r="2" spans="1:17" x14ac:dyDescent="0.25">
      <c r="A2" s="29">
        <v>1</v>
      </c>
      <c r="B2" s="22" t="s">
        <v>10</v>
      </c>
      <c r="C2" s="7">
        <v>6700000</v>
      </c>
      <c r="D2" s="7"/>
      <c r="E2" s="7"/>
      <c r="F2" s="7">
        <f>C2+D2+E2</f>
        <v>6700000</v>
      </c>
      <c r="G2" s="7">
        <f t="shared" ref="G2:G17" si="0">(F2*25%)+F2</f>
        <v>8375000</v>
      </c>
      <c r="H2" s="7">
        <v>7600000</v>
      </c>
      <c r="I2" s="7"/>
      <c r="J2" s="7">
        <f>H2-I2-F2</f>
        <v>900000</v>
      </c>
      <c r="K2" s="6" t="s">
        <v>21</v>
      </c>
      <c r="L2" s="6"/>
      <c r="M2" s="6">
        <v>34534861886</v>
      </c>
      <c r="N2" s="18"/>
      <c r="O2" s="6"/>
      <c r="P2" s="8">
        <v>44835</v>
      </c>
      <c r="Q2" s="9">
        <v>44835</v>
      </c>
    </row>
    <row r="3" spans="1:17" x14ac:dyDescent="0.25">
      <c r="A3" s="29">
        <v>2</v>
      </c>
      <c r="B3" s="22" t="s">
        <v>9</v>
      </c>
      <c r="C3" s="7">
        <v>6500000</v>
      </c>
      <c r="D3" s="7"/>
      <c r="E3" s="7"/>
      <c r="F3" s="7">
        <f t="shared" ref="F3:F42" si="1">C3+D3+E3</f>
        <v>6500000</v>
      </c>
      <c r="G3" s="7">
        <f t="shared" si="0"/>
        <v>8125000</v>
      </c>
      <c r="H3" s="7">
        <v>7250000</v>
      </c>
      <c r="I3" s="7">
        <v>5000</v>
      </c>
      <c r="J3" s="7">
        <f t="shared" ref="J3:J17" si="2">H3-I3-F3</f>
        <v>745000</v>
      </c>
      <c r="K3" s="6" t="s">
        <v>22</v>
      </c>
      <c r="L3" s="6"/>
      <c r="M3" s="6"/>
      <c r="N3" s="18"/>
      <c r="O3" s="6"/>
      <c r="P3" s="8">
        <v>44835</v>
      </c>
      <c r="Q3" s="9">
        <v>44835</v>
      </c>
    </row>
    <row r="4" spans="1:17" x14ac:dyDescent="0.25">
      <c r="A4" s="29">
        <v>3</v>
      </c>
      <c r="B4" s="22" t="s">
        <v>13</v>
      </c>
      <c r="C4" s="7">
        <v>4900000</v>
      </c>
      <c r="D4" s="7"/>
      <c r="E4" s="7"/>
      <c r="F4" s="7">
        <f t="shared" si="1"/>
        <v>4900000</v>
      </c>
      <c r="G4" s="7">
        <f t="shared" si="0"/>
        <v>6125000</v>
      </c>
      <c r="H4" s="7">
        <v>5400000</v>
      </c>
      <c r="I4" s="7"/>
      <c r="J4" s="7">
        <f t="shared" si="2"/>
        <v>500000</v>
      </c>
      <c r="K4" s="6" t="s">
        <v>23</v>
      </c>
      <c r="L4" s="6"/>
      <c r="M4" s="6" t="s">
        <v>11</v>
      </c>
      <c r="N4" s="18"/>
      <c r="O4" s="6"/>
      <c r="P4" s="8">
        <v>44841</v>
      </c>
      <c r="Q4" s="9">
        <v>44814</v>
      </c>
    </row>
    <row r="5" spans="1:17" x14ac:dyDescent="0.25">
      <c r="A5" s="29">
        <v>4</v>
      </c>
      <c r="B5" s="22" t="s">
        <v>14</v>
      </c>
      <c r="C5" s="7">
        <v>6700000</v>
      </c>
      <c r="D5" s="7"/>
      <c r="E5" s="7"/>
      <c r="F5" s="7">
        <f t="shared" si="1"/>
        <v>6700000</v>
      </c>
      <c r="G5" s="7">
        <f t="shared" si="0"/>
        <v>8375000</v>
      </c>
      <c r="H5" s="7">
        <v>7600000</v>
      </c>
      <c r="I5" s="7">
        <v>420000</v>
      </c>
      <c r="J5" s="7">
        <f t="shared" si="2"/>
        <v>480000</v>
      </c>
      <c r="K5" s="6" t="s">
        <v>95</v>
      </c>
      <c r="L5" s="6"/>
      <c r="M5" s="6" t="s">
        <v>12</v>
      </c>
      <c r="N5" s="18"/>
      <c r="O5" s="6"/>
      <c r="P5" s="8">
        <v>44841</v>
      </c>
      <c r="Q5" s="9">
        <v>44841</v>
      </c>
    </row>
    <row r="6" spans="1:17" x14ac:dyDescent="0.25">
      <c r="A6" s="29">
        <v>5</v>
      </c>
      <c r="B6" s="22" t="s">
        <v>17</v>
      </c>
      <c r="C6" s="7">
        <v>7150000</v>
      </c>
      <c r="D6" s="7"/>
      <c r="E6" s="7"/>
      <c r="F6" s="7">
        <f t="shared" si="1"/>
        <v>7150000</v>
      </c>
      <c r="G6" s="7">
        <f t="shared" si="0"/>
        <v>8937500</v>
      </c>
      <c r="H6" s="7">
        <v>7500000</v>
      </c>
      <c r="I6" s="7"/>
      <c r="J6" s="7">
        <f t="shared" si="2"/>
        <v>350000</v>
      </c>
      <c r="K6" s="6" t="s">
        <v>31</v>
      </c>
      <c r="L6" s="6"/>
      <c r="M6" s="6" t="s">
        <v>16</v>
      </c>
      <c r="N6" s="18"/>
      <c r="O6" s="6"/>
      <c r="P6" s="8">
        <v>44842</v>
      </c>
      <c r="Q6" s="6"/>
    </row>
    <row r="7" spans="1:17" x14ac:dyDescent="0.25">
      <c r="A7" s="29">
        <v>6</v>
      </c>
      <c r="B7" s="22" t="s">
        <v>24</v>
      </c>
      <c r="C7" s="7">
        <v>7500000</v>
      </c>
      <c r="D7" s="7"/>
      <c r="E7" s="7"/>
      <c r="F7" s="7">
        <f t="shared" si="1"/>
        <v>7500000</v>
      </c>
      <c r="G7" s="7">
        <f t="shared" si="0"/>
        <v>9375000</v>
      </c>
      <c r="H7" s="7">
        <v>7500000</v>
      </c>
      <c r="I7" s="7">
        <v>10000</v>
      </c>
      <c r="J7" s="7">
        <f t="shared" si="2"/>
        <v>-10000</v>
      </c>
      <c r="K7" s="6" t="s">
        <v>39</v>
      </c>
      <c r="L7" s="6"/>
      <c r="M7" s="6" t="s">
        <v>18</v>
      </c>
      <c r="N7" s="18"/>
      <c r="O7" s="6"/>
      <c r="P7" s="8">
        <v>44845</v>
      </c>
      <c r="Q7" s="6"/>
    </row>
    <row r="8" spans="1:17" x14ac:dyDescent="0.25">
      <c r="A8" s="29">
        <v>7</v>
      </c>
      <c r="B8" s="22" t="s">
        <v>14</v>
      </c>
      <c r="C8" s="7">
        <v>6700000</v>
      </c>
      <c r="D8" s="7"/>
      <c r="E8" s="7"/>
      <c r="F8" s="7">
        <f t="shared" si="1"/>
        <v>6700000</v>
      </c>
      <c r="G8" s="7">
        <f t="shared" si="0"/>
        <v>8375000</v>
      </c>
      <c r="H8" s="7">
        <v>7350000</v>
      </c>
      <c r="I8" s="7">
        <v>10000</v>
      </c>
      <c r="J8" s="7">
        <f t="shared" si="2"/>
        <v>640000</v>
      </c>
      <c r="K8" s="6" t="s">
        <v>25</v>
      </c>
      <c r="L8" s="6"/>
      <c r="M8" s="6"/>
      <c r="N8" s="18"/>
      <c r="O8" s="6"/>
      <c r="P8" s="8">
        <v>44841</v>
      </c>
      <c r="Q8" s="9">
        <v>44841</v>
      </c>
    </row>
    <row r="9" spans="1:17" x14ac:dyDescent="0.25">
      <c r="A9" s="29">
        <v>8</v>
      </c>
      <c r="B9" s="22" t="s">
        <v>28</v>
      </c>
      <c r="C9" s="7">
        <v>11500000</v>
      </c>
      <c r="D9" s="7"/>
      <c r="E9" s="7"/>
      <c r="F9" s="7">
        <f t="shared" si="1"/>
        <v>11500000</v>
      </c>
      <c r="G9" s="7">
        <f t="shared" si="0"/>
        <v>14375000</v>
      </c>
      <c r="H9" s="7">
        <v>12000000</v>
      </c>
      <c r="I9" s="7"/>
      <c r="J9" s="7">
        <f t="shared" si="2"/>
        <v>500000</v>
      </c>
      <c r="K9" s="6" t="s">
        <v>29</v>
      </c>
      <c r="L9" s="6"/>
      <c r="M9" s="6" t="s">
        <v>27</v>
      </c>
      <c r="N9" s="18"/>
      <c r="O9" s="6"/>
      <c r="P9" s="8">
        <v>44876</v>
      </c>
      <c r="Q9" s="6" t="s">
        <v>30</v>
      </c>
    </row>
    <row r="10" spans="1:17" x14ac:dyDescent="0.25">
      <c r="A10" s="29">
        <v>9</v>
      </c>
      <c r="B10" s="22" t="s">
        <v>32</v>
      </c>
      <c r="C10" s="7">
        <v>6500000</v>
      </c>
      <c r="D10" s="7"/>
      <c r="E10" s="7"/>
      <c r="F10" s="7">
        <f t="shared" si="1"/>
        <v>6500000</v>
      </c>
      <c r="G10" s="7">
        <f t="shared" si="0"/>
        <v>8125000</v>
      </c>
      <c r="H10" s="7">
        <v>7500000</v>
      </c>
      <c r="I10" s="7"/>
      <c r="J10" s="7">
        <f t="shared" si="2"/>
        <v>1000000</v>
      </c>
      <c r="K10" s="6" t="s">
        <v>22</v>
      </c>
      <c r="L10" s="6"/>
      <c r="M10" s="6"/>
      <c r="N10" s="18"/>
      <c r="O10" s="6"/>
      <c r="P10" s="8">
        <v>44883</v>
      </c>
      <c r="Q10" s="6"/>
    </row>
    <row r="11" spans="1:17" x14ac:dyDescent="0.25">
      <c r="A11" s="29">
        <v>10</v>
      </c>
      <c r="B11" s="22" t="s">
        <v>32</v>
      </c>
      <c r="C11" s="7">
        <v>6500000</v>
      </c>
      <c r="D11" s="7"/>
      <c r="E11" s="7"/>
      <c r="F11" s="7">
        <f t="shared" si="1"/>
        <v>6500000</v>
      </c>
      <c r="G11" s="7">
        <f t="shared" si="0"/>
        <v>8125000</v>
      </c>
      <c r="H11" s="7">
        <v>6900000</v>
      </c>
      <c r="I11" s="7">
        <v>100000</v>
      </c>
      <c r="J11" s="7">
        <f t="shared" si="2"/>
        <v>300000</v>
      </c>
      <c r="K11" s="6" t="s">
        <v>96</v>
      </c>
      <c r="L11" s="6"/>
      <c r="M11" s="6" t="s">
        <v>33</v>
      </c>
      <c r="N11" s="18"/>
      <c r="O11" s="6"/>
      <c r="P11" s="8">
        <v>44883</v>
      </c>
      <c r="Q11" s="6"/>
    </row>
    <row r="12" spans="1:17" x14ac:dyDescent="0.25">
      <c r="A12" s="29">
        <v>11</v>
      </c>
      <c r="B12" s="22" t="s">
        <v>34</v>
      </c>
      <c r="C12" s="7">
        <v>5000000</v>
      </c>
      <c r="D12" s="7"/>
      <c r="E12" s="7"/>
      <c r="F12" s="7">
        <f t="shared" si="1"/>
        <v>5000000</v>
      </c>
      <c r="G12" s="7">
        <f t="shared" si="0"/>
        <v>6250000</v>
      </c>
      <c r="H12" s="7">
        <v>5800000</v>
      </c>
      <c r="I12" s="7">
        <v>5000</v>
      </c>
      <c r="J12" s="7">
        <f t="shared" si="2"/>
        <v>795000</v>
      </c>
      <c r="K12" s="6" t="s">
        <v>35</v>
      </c>
      <c r="L12" s="6" t="s">
        <v>41</v>
      </c>
      <c r="M12" s="6"/>
      <c r="N12" s="18"/>
      <c r="O12" s="6"/>
      <c r="P12" s="8">
        <v>44896</v>
      </c>
      <c r="Q12" s="9">
        <v>44841</v>
      </c>
    </row>
    <row r="13" spans="1:17" x14ac:dyDescent="0.25">
      <c r="A13" s="29">
        <v>12</v>
      </c>
      <c r="B13" s="22" t="s">
        <v>37</v>
      </c>
      <c r="C13" s="7">
        <v>5500000</v>
      </c>
      <c r="D13" s="7"/>
      <c r="E13" s="7"/>
      <c r="F13" s="7">
        <f t="shared" si="1"/>
        <v>5500000</v>
      </c>
      <c r="G13" s="7">
        <f t="shared" si="0"/>
        <v>6875000</v>
      </c>
      <c r="H13" s="7">
        <v>6300000</v>
      </c>
      <c r="I13" s="7"/>
      <c r="J13" s="7">
        <f t="shared" si="2"/>
        <v>800000</v>
      </c>
      <c r="K13" s="6" t="s">
        <v>35</v>
      </c>
      <c r="L13" s="6" t="s">
        <v>41</v>
      </c>
      <c r="M13" s="6"/>
      <c r="N13" s="18"/>
      <c r="O13" s="6"/>
      <c r="P13" s="8">
        <v>44937</v>
      </c>
      <c r="Q13" s="8">
        <v>44938</v>
      </c>
    </row>
    <row r="14" spans="1:17" x14ac:dyDescent="0.25">
      <c r="A14" s="29">
        <v>13</v>
      </c>
      <c r="B14" s="22" t="s">
        <v>37</v>
      </c>
      <c r="C14" s="7">
        <v>5500000</v>
      </c>
      <c r="D14" s="7"/>
      <c r="E14" s="7"/>
      <c r="F14" s="7">
        <f t="shared" si="1"/>
        <v>5500000</v>
      </c>
      <c r="G14" s="7">
        <f t="shared" si="0"/>
        <v>6875000</v>
      </c>
      <c r="H14" s="7">
        <v>6600000</v>
      </c>
      <c r="I14" s="7"/>
      <c r="J14" s="7">
        <f t="shared" si="2"/>
        <v>1100000</v>
      </c>
      <c r="K14" s="6" t="s">
        <v>97</v>
      </c>
      <c r="L14" s="6"/>
      <c r="M14" s="6"/>
      <c r="N14" s="18"/>
      <c r="O14" s="6"/>
      <c r="P14" s="8">
        <v>44938</v>
      </c>
      <c r="Q14" s="8">
        <v>44939</v>
      </c>
    </row>
    <row r="15" spans="1:17" x14ac:dyDescent="0.25">
      <c r="A15" s="29">
        <v>14</v>
      </c>
      <c r="B15" s="22" t="s">
        <v>38</v>
      </c>
      <c r="C15" s="7">
        <v>5700000</v>
      </c>
      <c r="D15" s="7"/>
      <c r="E15" s="7"/>
      <c r="F15" s="7">
        <f t="shared" si="1"/>
        <v>5700000</v>
      </c>
      <c r="G15" s="7">
        <f t="shared" si="0"/>
        <v>7125000</v>
      </c>
      <c r="H15" s="7">
        <v>6200000</v>
      </c>
      <c r="I15" s="7"/>
      <c r="J15" s="7">
        <f t="shared" si="2"/>
        <v>500000</v>
      </c>
      <c r="K15" s="6" t="s">
        <v>36</v>
      </c>
      <c r="L15" s="6" t="s">
        <v>40</v>
      </c>
      <c r="M15" s="6"/>
      <c r="N15" s="18"/>
      <c r="O15" s="6"/>
      <c r="P15" s="8">
        <v>44957</v>
      </c>
      <c r="Q15" s="8">
        <v>44957</v>
      </c>
    </row>
    <row r="16" spans="1:17" x14ac:dyDescent="0.25">
      <c r="A16" s="29">
        <v>15</v>
      </c>
      <c r="B16" s="22" t="s">
        <v>42</v>
      </c>
      <c r="C16" s="7">
        <v>8000000</v>
      </c>
      <c r="D16" s="7"/>
      <c r="E16" s="7"/>
      <c r="F16" s="7">
        <f t="shared" si="1"/>
        <v>8000000</v>
      </c>
      <c r="G16" s="7">
        <f t="shared" si="0"/>
        <v>10000000</v>
      </c>
      <c r="H16" s="7">
        <v>10500000</v>
      </c>
      <c r="I16" s="7"/>
      <c r="J16" s="7">
        <f t="shared" si="2"/>
        <v>2500000</v>
      </c>
      <c r="K16" s="6" t="s">
        <v>53</v>
      </c>
      <c r="L16" s="6"/>
      <c r="M16" s="6"/>
      <c r="N16" s="18"/>
      <c r="O16" s="6"/>
      <c r="P16" s="8"/>
      <c r="Q16" s="6"/>
    </row>
    <row r="17" spans="1:17" x14ac:dyDescent="0.25">
      <c r="A17" s="29">
        <v>16</v>
      </c>
      <c r="B17" s="22" t="s">
        <v>45</v>
      </c>
      <c r="C17" s="7">
        <v>9693017</v>
      </c>
      <c r="D17" s="7">
        <v>1142570</v>
      </c>
      <c r="E17" s="7"/>
      <c r="F17" s="7">
        <f t="shared" si="1"/>
        <v>10835587</v>
      </c>
      <c r="G17" s="7">
        <f t="shared" si="0"/>
        <v>13544483.75</v>
      </c>
      <c r="H17" s="7">
        <v>14000000</v>
      </c>
      <c r="I17" s="7"/>
      <c r="J17" s="7">
        <f t="shared" si="2"/>
        <v>3164413</v>
      </c>
      <c r="K17" s="6" t="s">
        <v>50</v>
      </c>
      <c r="L17" s="6"/>
      <c r="M17" s="6"/>
      <c r="N17" s="18"/>
      <c r="O17" s="6"/>
      <c r="P17" s="8"/>
      <c r="Q17" s="6"/>
    </row>
    <row r="18" spans="1:17" x14ac:dyDescent="0.25">
      <c r="A18" s="29">
        <v>17</v>
      </c>
      <c r="B18" s="22" t="s">
        <v>46</v>
      </c>
      <c r="C18" s="7">
        <v>5000000</v>
      </c>
      <c r="D18" s="7"/>
      <c r="E18" s="7"/>
      <c r="F18" s="7">
        <f t="shared" si="1"/>
        <v>5000000</v>
      </c>
      <c r="G18" s="7">
        <f t="shared" ref="G18" si="3">(F18*25%)+F18</f>
        <v>6250000</v>
      </c>
      <c r="H18" s="7">
        <v>5500000</v>
      </c>
      <c r="I18" s="7"/>
      <c r="J18" s="7">
        <f t="shared" ref="J18:J48" si="4">H18-I18-F18</f>
        <v>500000</v>
      </c>
      <c r="K18" s="6" t="s">
        <v>35</v>
      </c>
      <c r="L18" s="6" t="s">
        <v>41</v>
      </c>
      <c r="M18" s="6" t="s">
        <v>48</v>
      </c>
      <c r="N18" s="18"/>
      <c r="O18" s="6"/>
      <c r="P18" s="8"/>
      <c r="Q18" s="6" t="s">
        <v>47</v>
      </c>
    </row>
    <row r="19" spans="1:17" x14ac:dyDescent="0.25">
      <c r="A19" s="29">
        <v>18</v>
      </c>
      <c r="B19" s="22" t="s">
        <v>46</v>
      </c>
      <c r="C19" s="7">
        <v>4500000</v>
      </c>
      <c r="D19" s="7"/>
      <c r="E19" s="7"/>
      <c r="F19" s="7">
        <f t="shared" si="1"/>
        <v>4500000</v>
      </c>
      <c r="G19" s="7">
        <f t="shared" ref="G19" si="5">(F19*25%)+F19</f>
        <v>5625000</v>
      </c>
      <c r="H19" s="7">
        <v>5500000</v>
      </c>
      <c r="I19" s="7"/>
      <c r="J19" s="7">
        <f t="shared" si="4"/>
        <v>1000000</v>
      </c>
      <c r="K19" s="6" t="s">
        <v>35</v>
      </c>
      <c r="L19" s="6" t="s">
        <v>41</v>
      </c>
      <c r="M19" s="6"/>
      <c r="N19" s="18"/>
      <c r="O19" s="6"/>
      <c r="P19" s="8"/>
      <c r="Q19" s="6" t="s">
        <v>54</v>
      </c>
    </row>
    <row r="20" spans="1:17" x14ac:dyDescent="0.25">
      <c r="A20" s="29">
        <v>19</v>
      </c>
      <c r="B20" s="23" t="s">
        <v>43</v>
      </c>
      <c r="C20" s="16">
        <v>6794437</v>
      </c>
      <c r="D20" s="16">
        <v>1189453</v>
      </c>
      <c r="E20" s="16"/>
      <c r="F20" s="7">
        <f t="shared" si="1"/>
        <v>7983890</v>
      </c>
      <c r="G20" s="16">
        <f t="shared" ref="G20:G35" si="6">(F20*25%)+F20</f>
        <v>9979862.5</v>
      </c>
      <c r="H20" s="16">
        <v>9500000</v>
      </c>
      <c r="I20" s="16">
        <v>50000</v>
      </c>
      <c r="J20" s="7">
        <f t="shared" si="4"/>
        <v>1466110</v>
      </c>
      <c r="K20" s="6" t="s">
        <v>35</v>
      </c>
      <c r="L20" s="14"/>
      <c r="M20" s="14" t="s">
        <v>87</v>
      </c>
      <c r="N20" s="19"/>
      <c r="O20" s="14"/>
      <c r="P20" s="15"/>
      <c r="Q20" s="8">
        <v>45019</v>
      </c>
    </row>
    <row r="21" spans="1:17" x14ac:dyDescent="0.25">
      <c r="A21" s="29">
        <v>20</v>
      </c>
      <c r="B21" s="22" t="s">
        <v>60</v>
      </c>
      <c r="C21" s="7">
        <v>7839722</v>
      </c>
      <c r="D21" s="7">
        <v>1109083</v>
      </c>
      <c r="E21" s="7">
        <v>300000</v>
      </c>
      <c r="F21" s="7">
        <f t="shared" si="1"/>
        <v>9248805</v>
      </c>
      <c r="G21" s="7">
        <f t="shared" si="6"/>
        <v>11561006.25</v>
      </c>
      <c r="H21" s="7">
        <v>12000000</v>
      </c>
      <c r="I21" s="7">
        <v>1500000</v>
      </c>
      <c r="J21" s="7">
        <f t="shared" si="4"/>
        <v>1251195</v>
      </c>
      <c r="K21" s="6" t="s">
        <v>65</v>
      </c>
      <c r="L21" s="6"/>
      <c r="M21" s="6" t="s">
        <v>51</v>
      </c>
      <c r="N21" s="18"/>
      <c r="O21" s="6"/>
      <c r="P21" s="8">
        <v>45049</v>
      </c>
      <c r="Q21" s="8">
        <v>45017</v>
      </c>
    </row>
    <row r="22" spans="1:17" x14ac:dyDescent="0.25">
      <c r="A22" s="29">
        <v>21</v>
      </c>
      <c r="B22" s="22" t="s">
        <v>61</v>
      </c>
      <c r="C22" s="7">
        <v>9561005</v>
      </c>
      <c r="D22" s="7">
        <v>1000000</v>
      </c>
      <c r="E22" s="7"/>
      <c r="F22" s="7">
        <f t="shared" si="1"/>
        <v>10561005</v>
      </c>
      <c r="G22" s="7">
        <f t="shared" si="6"/>
        <v>13201256.25</v>
      </c>
      <c r="H22" s="7">
        <v>12000000</v>
      </c>
      <c r="I22" s="7">
        <v>900000</v>
      </c>
      <c r="J22" s="7">
        <f t="shared" si="4"/>
        <v>538995</v>
      </c>
      <c r="K22" s="6" t="s">
        <v>65</v>
      </c>
      <c r="L22" s="6"/>
      <c r="M22" s="6"/>
      <c r="N22" s="18"/>
      <c r="O22" s="6" t="s">
        <v>59</v>
      </c>
      <c r="P22" s="8" t="s">
        <v>52</v>
      </c>
      <c r="Q22" s="8">
        <v>45016</v>
      </c>
    </row>
    <row r="23" spans="1:17" s="46" customFormat="1" x14ac:dyDescent="0.25">
      <c r="A23" s="40">
        <v>22</v>
      </c>
      <c r="B23" s="47" t="s">
        <v>64</v>
      </c>
      <c r="C23" s="42">
        <f>5182073+150000</f>
        <v>5332073</v>
      </c>
      <c r="D23" s="42">
        <v>1375000</v>
      </c>
      <c r="E23" s="42">
        <v>-1000000</v>
      </c>
      <c r="F23" s="42">
        <f>C23+D23+E23</f>
        <v>5707073</v>
      </c>
      <c r="G23" s="42">
        <f>(F23*25%)+F23</f>
        <v>7133841.25</v>
      </c>
      <c r="H23" s="42">
        <v>8200000</v>
      </c>
      <c r="I23" s="42"/>
      <c r="J23" s="42">
        <f t="shared" si="4"/>
        <v>2492927</v>
      </c>
      <c r="K23" s="43" t="s">
        <v>99</v>
      </c>
      <c r="L23" s="43"/>
      <c r="M23" s="43" t="s">
        <v>86</v>
      </c>
      <c r="N23" s="48" t="s">
        <v>58</v>
      </c>
      <c r="O23" s="43" t="s">
        <v>59</v>
      </c>
      <c r="P23" s="45">
        <v>45010</v>
      </c>
      <c r="Q23" s="43"/>
    </row>
    <row r="24" spans="1:17" s="46" customFormat="1" x14ac:dyDescent="0.25">
      <c r="A24" s="40">
        <v>23</v>
      </c>
      <c r="B24" s="47" t="s">
        <v>62</v>
      </c>
      <c r="C24" s="42">
        <v>3281172</v>
      </c>
      <c r="D24" s="42">
        <v>1075000</v>
      </c>
      <c r="E24" s="42"/>
      <c r="F24" s="42">
        <f t="shared" si="1"/>
        <v>4356172</v>
      </c>
      <c r="G24" s="42">
        <f t="shared" si="6"/>
        <v>5445215</v>
      </c>
      <c r="H24" s="42">
        <v>6400000</v>
      </c>
      <c r="I24" s="42"/>
      <c r="J24" s="42">
        <f t="shared" si="4"/>
        <v>2043828</v>
      </c>
      <c r="K24" s="43" t="s">
        <v>65</v>
      </c>
      <c r="L24" s="43"/>
      <c r="M24" s="43"/>
      <c r="N24" s="48" t="s">
        <v>67</v>
      </c>
      <c r="O24" s="43" t="s">
        <v>59</v>
      </c>
      <c r="P24" s="45">
        <v>45011</v>
      </c>
      <c r="Q24" s="43"/>
    </row>
    <row r="25" spans="1:17" s="46" customFormat="1" x14ac:dyDescent="0.25">
      <c r="A25" s="40">
        <v>24</v>
      </c>
      <c r="B25" s="47" t="s">
        <v>63</v>
      </c>
      <c r="C25" s="42">
        <v>4493148</v>
      </c>
      <c r="D25" s="42">
        <v>1075000</v>
      </c>
      <c r="E25" s="42">
        <v>490000</v>
      </c>
      <c r="F25" s="42">
        <f t="shared" si="1"/>
        <v>6058148</v>
      </c>
      <c r="G25" s="42">
        <f t="shared" si="6"/>
        <v>7572685</v>
      </c>
      <c r="H25" s="42">
        <v>8000000</v>
      </c>
      <c r="I25" s="42"/>
      <c r="J25" s="42">
        <f t="shared" si="4"/>
        <v>1941852</v>
      </c>
      <c r="K25" s="43" t="s">
        <v>50</v>
      </c>
      <c r="L25" s="43"/>
      <c r="M25" s="43" t="s">
        <v>98</v>
      </c>
      <c r="N25" s="48" t="s">
        <v>68</v>
      </c>
      <c r="O25" s="43" t="s">
        <v>59</v>
      </c>
      <c r="P25" s="45">
        <v>45012</v>
      </c>
      <c r="Q25" s="43"/>
    </row>
    <row r="26" spans="1:17" s="46" customFormat="1" x14ac:dyDescent="0.25">
      <c r="A26" s="40">
        <v>25</v>
      </c>
      <c r="B26" s="41" t="s">
        <v>66</v>
      </c>
      <c r="C26" s="49">
        <v>3801801</v>
      </c>
      <c r="D26" s="42">
        <v>1075000</v>
      </c>
      <c r="E26" s="42"/>
      <c r="F26" s="42">
        <f t="shared" si="1"/>
        <v>4876801</v>
      </c>
      <c r="G26" s="42">
        <f t="shared" si="6"/>
        <v>6096001.25</v>
      </c>
      <c r="H26" s="42">
        <v>7950000</v>
      </c>
      <c r="I26" s="42"/>
      <c r="J26" s="42">
        <f t="shared" si="4"/>
        <v>3073199</v>
      </c>
      <c r="K26" s="43" t="s">
        <v>65</v>
      </c>
      <c r="L26" s="43"/>
      <c r="M26" s="43"/>
      <c r="N26" s="44" t="s">
        <v>69</v>
      </c>
      <c r="O26" s="43" t="s">
        <v>59</v>
      </c>
      <c r="P26" s="45">
        <v>45017</v>
      </c>
      <c r="Q26" s="43"/>
    </row>
    <row r="27" spans="1:17" s="46" customFormat="1" x14ac:dyDescent="0.25">
      <c r="A27" s="40">
        <v>26</v>
      </c>
      <c r="B27" s="47" t="s">
        <v>70</v>
      </c>
      <c r="C27" s="50">
        <v>6537888</v>
      </c>
      <c r="D27" s="42">
        <v>1050000</v>
      </c>
      <c r="E27" s="42">
        <v>200000</v>
      </c>
      <c r="F27" s="42">
        <f t="shared" si="1"/>
        <v>7787888</v>
      </c>
      <c r="G27" s="42">
        <f t="shared" si="6"/>
        <v>9734860</v>
      </c>
      <c r="H27" s="42">
        <v>9500000</v>
      </c>
      <c r="I27" s="42"/>
      <c r="J27" s="42">
        <f t="shared" si="4"/>
        <v>1712112</v>
      </c>
      <c r="K27" s="43" t="s">
        <v>92</v>
      </c>
      <c r="L27" s="43"/>
      <c r="M27" s="43" t="s">
        <v>91</v>
      </c>
      <c r="N27" s="51" t="s">
        <v>72</v>
      </c>
      <c r="O27" s="43" t="s">
        <v>59</v>
      </c>
      <c r="P27" s="52">
        <v>45015</v>
      </c>
      <c r="Q27" s="43"/>
    </row>
    <row r="28" spans="1:17" s="46" customFormat="1" ht="30" x14ac:dyDescent="0.25">
      <c r="A28" s="40">
        <v>27</v>
      </c>
      <c r="B28" s="53" t="s">
        <v>71</v>
      </c>
      <c r="C28" s="54">
        <v>7887859</v>
      </c>
      <c r="D28" s="55">
        <v>1000000</v>
      </c>
      <c r="E28" s="55"/>
      <c r="F28" s="55">
        <f t="shared" si="1"/>
        <v>8887859</v>
      </c>
      <c r="G28" s="55">
        <f t="shared" si="6"/>
        <v>11109823.75</v>
      </c>
      <c r="H28" s="55"/>
      <c r="I28" s="55"/>
      <c r="J28" s="55">
        <f t="shared" si="4"/>
        <v>-8887859</v>
      </c>
      <c r="K28" s="56"/>
      <c r="L28" s="56"/>
      <c r="M28" s="56"/>
      <c r="N28" s="57" t="s">
        <v>76</v>
      </c>
      <c r="O28" s="56" t="s">
        <v>59</v>
      </c>
      <c r="P28" s="58">
        <v>45016</v>
      </c>
      <c r="Q28" s="56"/>
    </row>
    <row r="29" spans="1:17" s="46" customFormat="1" ht="30" x14ac:dyDescent="0.25">
      <c r="A29" s="40">
        <v>28</v>
      </c>
      <c r="B29" s="41" t="s">
        <v>73</v>
      </c>
      <c r="C29" s="42">
        <v>4850950</v>
      </c>
      <c r="D29" s="42">
        <v>1000000</v>
      </c>
      <c r="E29" s="42"/>
      <c r="F29" s="42">
        <f t="shared" si="1"/>
        <v>5850950</v>
      </c>
      <c r="G29" s="42">
        <f t="shared" si="6"/>
        <v>7313687.5</v>
      </c>
      <c r="H29" s="42"/>
      <c r="I29" s="42"/>
      <c r="J29" s="42">
        <f t="shared" si="4"/>
        <v>-5850950</v>
      </c>
      <c r="K29" s="43"/>
      <c r="L29" s="43"/>
      <c r="M29" s="43"/>
      <c r="N29" s="44" t="s">
        <v>75</v>
      </c>
      <c r="O29" s="43" t="s">
        <v>59</v>
      </c>
      <c r="P29" s="45">
        <v>45019</v>
      </c>
      <c r="Q29" s="43"/>
    </row>
    <row r="30" spans="1:17" ht="30" x14ac:dyDescent="0.25">
      <c r="A30" s="29">
        <v>29</v>
      </c>
      <c r="B30" s="25" t="s">
        <v>77</v>
      </c>
      <c r="C30" s="7">
        <v>8317935</v>
      </c>
      <c r="D30" s="7">
        <v>850000</v>
      </c>
      <c r="E30" s="7"/>
      <c r="F30" s="7">
        <f t="shared" si="1"/>
        <v>9167935</v>
      </c>
      <c r="G30" s="7">
        <f t="shared" si="6"/>
        <v>11459918.75</v>
      </c>
      <c r="H30" s="7"/>
      <c r="I30" s="7"/>
      <c r="J30" s="7">
        <f t="shared" si="4"/>
        <v>-9167935</v>
      </c>
      <c r="K30" s="6"/>
      <c r="L30" s="6"/>
      <c r="M30" s="6"/>
      <c r="N30" s="18" t="s">
        <v>85</v>
      </c>
      <c r="O30" s="6" t="s">
        <v>82</v>
      </c>
      <c r="P30" s="8">
        <v>45020</v>
      </c>
      <c r="Q30" s="6"/>
    </row>
    <row r="31" spans="1:17" s="46" customFormat="1" ht="30" x14ac:dyDescent="0.25">
      <c r="A31" s="40">
        <v>30</v>
      </c>
      <c r="B31" s="41" t="s">
        <v>78</v>
      </c>
      <c r="C31" s="42">
        <v>4258422</v>
      </c>
      <c r="D31" s="42">
        <v>1064000</v>
      </c>
      <c r="E31" s="42">
        <v>-1000000</v>
      </c>
      <c r="F31" s="42">
        <f t="shared" si="1"/>
        <v>4322422</v>
      </c>
      <c r="G31" s="42">
        <f t="shared" si="6"/>
        <v>5403027.5</v>
      </c>
      <c r="H31" s="42"/>
      <c r="I31" s="42"/>
      <c r="J31" s="42">
        <f t="shared" si="4"/>
        <v>-4322422</v>
      </c>
      <c r="K31" s="43"/>
      <c r="L31" s="43"/>
      <c r="M31" s="43"/>
      <c r="N31" s="44" t="s">
        <v>79</v>
      </c>
      <c r="O31" s="43" t="s">
        <v>82</v>
      </c>
      <c r="P31" s="45">
        <v>45021</v>
      </c>
      <c r="Q31" s="43"/>
    </row>
    <row r="32" spans="1:17" ht="30" x14ac:dyDescent="0.25">
      <c r="A32" s="29">
        <v>31</v>
      </c>
      <c r="B32" s="25" t="s">
        <v>80</v>
      </c>
      <c r="C32" s="7">
        <v>6651048</v>
      </c>
      <c r="D32" s="7">
        <v>1300000</v>
      </c>
      <c r="E32" s="7"/>
      <c r="F32" s="7">
        <f t="shared" si="1"/>
        <v>7951048</v>
      </c>
      <c r="G32" s="7">
        <f t="shared" si="6"/>
        <v>9938810</v>
      </c>
      <c r="H32" s="7"/>
      <c r="I32" s="7"/>
      <c r="J32" s="7">
        <f t="shared" si="4"/>
        <v>-7951048</v>
      </c>
      <c r="K32" s="6"/>
      <c r="L32" s="6"/>
      <c r="M32" s="6"/>
      <c r="N32" s="18" t="s">
        <v>84</v>
      </c>
      <c r="O32" s="6" t="s">
        <v>82</v>
      </c>
      <c r="P32" s="8">
        <v>45022</v>
      </c>
      <c r="Q32" s="6"/>
    </row>
    <row r="33" spans="1:17" x14ac:dyDescent="0.25">
      <c r="A33" s="29">
        <v>32</v>
      </c>
      <c r="B33" s="30" t="s">
        <v>81</v>
      </c>
      <c r="C33" s="7">
        <v>3558942</v>
      </c>
      <c r="D33" s="7">
        <v>2000000</v>
      </c>
      <c r="E33" s="7"/>
      <c r="F33" s="7">
        <f t="shared" si="1"/>
        <v>5558942</v>
      </c>
      <c r="G33" s="7">
        <f t="shared" si="6"/>
        <v>6948677.5</v>
      </c>
      <c r="H33" s="7"/>
      <c r="I33" s="7"/>
      <c r="J33" s="7">
        <f t="shared" si="4"/>
        <v>-5558942</v>
      </c>
      <c r="K33" s="6"/>
      <c r="L33" s="6"/>
      <c r="M33" s="6"/>
      <c r="N33" s="18" t="s">
        <v>83</v>
      </c>
      <c r="O33" s="6" t="s">
        <v>82</v>
      </c>
      <c r="P33" s="8">
        <v>45022</v>
      </c>
      <c r="Q33" s="6"/>
    </row>
    <row r="34" spans="1:17" ht="30" x14ac:dyDescent="0.25">
      <c r="A34" s="29">
        <v>33</v>
      </c>
      <c r="B34" s="25" t="s">
        <v>88</v>
      </c>
      <c r="C34" s="7">
        <v>9299103</v>
      </c>
      <c r="D34" s="7"/>
      <c r="E34" s="7"/>
      <c r="F34" s="7">
        <f t="shared" si="1"/>
        <v>9299103</v>
      </c>
      <c r="G34" s="7">
        <f t="shared" si="6"/>
        <v>11623878.75</v>
      </c>
      <c r="H34" s="7"/>
      <c r="I34" s="7"/>
      <c r="J34" s="7">
        <f t="shared" si="4"/>
        <v>-9299103</v>
      </c>
      <c r="K34" s="6"/>
      <c r="L34" s="6"/>
      <c r="M34" s="6"/>
      <c r="N34" s="18" t="s">
        <v>100</v>
      </c>
      <c r="O34" s="6" t="s">
        <v>82</v>
      </c>
      <c r="P34" s="8">
        <v>45027</v>
      </c>
      <c r="Q34" s="6"/>
    </row>
    <row r="35" spans="1:17" ht="45" x14ac:dyDescent="0.25">
      <c r="A35" s="29">
        <v>34</v>
      </c>
      <c r="B35" s="25" t="s">
        <v>89</v>
      </c>
      <c r="C35" s="7">
        <v>7849892</v>
      </c>
      <c r="D35" s="7">
        <v>850000</v>
      </c>
      <c r="E35" s="7"/>
      <c r="F35" s="7">
        <f t="shared" si="1"/>
        <v>8699892</v>
      </c>
      <c r="G35" s="7">
        <f t="shared" si="6"/>
        <v>10874865</v>
      </c>
      <c r="H35" s="7"/>
      <c r="I35" s="7"/>
      <c r="J35" s="7">
        <f t="shared" si="4"/>
        <v>-8699892</v>
      </c>
      <c r="K35" s="6"/>
      <c r="L35" s="6"/>
      <c r="M35" s="6"/>
      <c r="N35" s="18" t="s">
        <v>90</v>
      </c>
      <c r="O35" s="6" t="s">
        <v>82</v>
      </c>
      <c r="P35" s="8">
        <v>45027</v>
      </c>
      <c r="Q35" s="6"/>
    </row>
    <row r="36" spans="1:17" ht="45" x14ac:dyDescent="0.25">
      <c r="A36" s="29">
        <v>35</v>
      </c>
      <c r="B36" s="25" t="s">
        <v>93</v>
      </c>
      <c r="C36" s="7">
        <v>3972000</v>
      </c>
      <c r="D36" s="7"/>
      <c r="E36" s="7"/>
      <c r="F36" s="7">
        <f t="shared" si="1"/>
        <v>3972000</v>
      </c>
      <c r="G36" s="7"/>
      <c r="H36" s="7"/>
      <c r="I36" s="7"/>
      <c r="J36" s="7">
        <f t="shared" si="4"/>
        <v>-3972000</v>
      </c>
      <c r="K36" s="6"/>
      <c r="L36" s="6"/>
      <c r="M36" s="6"/>
      <c r="N36" s="18" t="s">
        <v>101</v>
      </c>
      <c r="O36" s="6"/>
      <c r="P36" s="8"/>
      <c r="Q36" s="6"/>
    </row>
    <row r="37" spans="1:17" ht="30" x14ac:dyDescent="0.25">
      <c r="A37" s="29">
        <v>36</v>
      </c>
      <c r="B37" s="32" t="s">
        <v>94</v>
      </c>
      <c r="C37" s="7">
        <v>8467000</v>
      </c>
      <c r="D37" s="7"/>
      <c r="E37" s="7"/>
      <c r="F37" s="7">
        <f t="shared" si="1"/>
        <v>8467000</v>
      </c>
      <c r="G37" s="7"/>
      <c r="H37" s="7"/>
      <c r="I37" s="7"/>
      <c r="J37" s="7">
        <f t="shared" si="4"/>
        <v>-8467000</v>
      </c>
      <c r="K37" s="6"/>
      <c r="L37" s="6"/>
      <c r="M37" s="6"/>
      <c r="N37" s="18" t="s">
        <v>102</v>
      </c>
      <c r="O37" s="6"/>
      <c r="P37" s="8"/>
      <c r="Q37" s="6"/>
    </row>
    <row r="38" spans="1:17" s="24" customFormat="1" ht="15.75" customHeight="1" x14ac:dyDescent="0.25">
      <c r="A38" s="37">
        <v>37</v>
      </c>
      <c r="B38" s="31" t="s">
        <v>105</v>
      </c>
      <c r="C38" s="38">
        <v>3178000</v>
      </c>
      <c r="D38" s="38"/>
      <c r="E38" s="38"/>
      <c r="F38" s="38">
        <f t="shared" si="1"/>
        <v>3178000</v>
      </c>
      <c r="G38" s="38"/>
      <c r="H38" s="38"/>
      <c r="I38" s="38"/>
      <c r="J38" s="38">
        <f t="shared" si="4"/>
        <v>-3178000</v>
      </c>
      <c r="K38" s="22"/>
      <c r="L38" s="22"/>
      <c r="M38" s="22"/>
      <c r="N38" s="26" t="s">
        <v>103</v>
      </c>
      <c r="O38" s="22"/>
      <c r="P38" s="39"/>
      <c r="Q38" s="22"/>
    </row>
    <row r="39" spans="1:17" ht="30" x14ac:dyDescent="0.25">
      <c r="A39" s="29">
        <v>38</v>
      </c>
      <c r="B39" s="22" t="s">
        <v>106</v>
      </c>
      <c r="C39" s="35">
        <v>4560000</v>
      </c>
      <c r="D39" s="7"/>
      <c r="E39" s="7"/>
      <c r="F39" s="7">
        <f t="shared" si="1"/>
        <v>4560000</v>
      </c>
      <c r="G39" s="7"/>
      <c r="H39" s="7"/>
      <c r="I39" s="7"/>
      <c r="J39" s="7">
        <f t="shared" si="4"/>
        <v>-4560000</v>
      </c>
      <c r="K39" s="6"/>
      <c r="L39" s="6"/>
      <c r="M39" s="6"/>
      <c r="N39" s="26" t="s">
        <v>104</v>
      </c>
      <c r="O39" s="6"/>
      <c r="P39" s="27"/>
      <c r="Q39" s="6"/>
    </row>
    <row r="40" spans="1:17" ht="28.5" x14ac:dyDescent="0.25">
      <c r="A40" s="29"/>
      <c r="B40" s="31" t="s">
        <v>107</v>
      </c>
      <c r="C40" s="7">
        <v>6156000</v>
      </c>
      <c r="D40" s="7"/>
      <c r="E40" s="7"/>
      <c r="F40" s="7">
        <f t="shared" si="1"/>
        <v>6156000</v>
      </c>
      <c r="G40" s="7"/>
      <c r="H40" s="7"/>
      <c r="I40" s="7"/>
      <c r="J40" s="7">
        <f t="shared" si="4"/>
        <v>-6156000</v>
      </c>
      <c r="K40" s="6"/>
      <c r="L40" s="6"/>
      <c r="M40" s="6"/>
      <c r="N40" s="18" t="s">
        <v>110</v>
      </c>
      <c r="O40" s="6"/>
      <c r="P40" s="8"/>
      <c r="Q40" s="6"/>
    </row>
    <row r="41" spans="1:17" ht="28.5" x14ac:dyDescent="0.25">
      <c r="A41" s="29"/>
      <c r="B41" s="31" t="s">
        <v>108</v>
      </c>
      <c r="C41" s="7">
        <v>4126000</v>
      </c>
      <c r="D41" s="7"/>
      <c r="E41" s="7"/>
      <c r="F41" s="7">
        <f t="shared" si="1"/>
        <v>4126000</v>
      </c>
      <c r="G41" s="7"/>
      <c r="H41" s="7"/>
      <c r="I41" s="7"/>
      <c r="J41" s="7">
        <f t="shared" si="4"/>
        <v>-4126000</v>
      </c>
      <c r="K41" s="6"/>
      <c r="L41" s="6"/>
      <c r="M41" s="6"/>
      <c r="N41" s="18" t="s">
        <v>109</v>
      </c>
      <c r="O41" s="6"/>
      <c r="P41" s="8"/>
      <c r="Q41" s="6"/>
    </row>
    <row r="42" spans="1:17" ht="30" x14ac:dyDescent="0.25">
      <c r="A42" s="29"/>
      <c r="B42" s="24" t="s">
        <v>111</v>
      </c>
      <c r="C42" s="36">
        <v>3192000</v>
      </c>
      <c r="F42" s="3">
        <f t="shared" si="1"/>
        <v>3192000</v>
      </c>
      <c r="J42" s="7">
        <f t="shared" si="4"/>
        <v>-3192000</v>
      </c>
      <c r="N42" s="33"/>
      <c r="P42" s="34"/>
    </row>
    <row r="43" spans="1:17" x14ac:dyDescent="0.25">
      <c r="A43" s="29"/>
      <c r="B43" s="32" t="s">
        <v>112</v>
      </c>
      <c r="C43" s="36">
        <v>6065000</v>
      </c>
      <c r="J43" s="7"/>
      <c r="N43" s="33" t="s">
        <v>113</v>
      </c>
      <c r="P43" s="34"/>
    </row>
    <row r="44" spans="1:17" x14ac:dyDescent="0.25">
      <c r="A44" s="29">
        <v>39</v>
      </c>
      <c r="B44" s="31"/>
      <c r="C44" s="36"/>
      <c r="J44" s="7"/>
      <c r="N44" s="33"/>
      <c r="P44" s="34"/>
    </row>
    <row r="45" spans="1:17" x14ac:dyDescent="0.25">
      <c r="A45" s="29">
        <v>40</v>
      </c>
      <c r="C45" s="36"/>
      <c r="J45" s="7"/>
      <c r="N45" s="33"/>
      <c r="P45" s="34"/>
    </row>
    <row r="46" spans="1:17" x14ac:dyDescent="0.25">
      <c r="A46" s="29"/>
      <c r="C46" s="36"/>
      <c r="J46" s="7"/>
      <c r="N46" s="33"/>
      <c r="P46" s="34"/>
    </row>
    <row r="47" spans="1:17" x14ac:dyDescent="0.25">
      <c r="J47" s="7">
        <f t="shared" si="4"/>
        <v>0</v>
      </c>
    </row>
    <row r="48" spans="1:17" x14ac:dyDescent="0.25">
      <c r="C48" s="3">
        <f>SUM(C2:C8)</f>
        <v>46150000</v>
      </c>
      <c r="H48" s="3">
        <f>SUM(H2:H8)</f>
        <v>50200000</v>
      </c>
      <c r="J48" s="7">
        <f t="shared" si="4"/>
        <v>50200000</v>
      </c>
      <c r="L48" t="s">
        <v>15</v>
      </c>
    </row>
    <row r="52" spans="4:4" x14ac:dyDescent="0.25">
      <c r="D52" s="3">
        <f>SUM(C20:C25)</f>
        <v>37301557</v>
      </c>
    </row>
  </sheetData>
  <autoFilter ref="K1:K52" xr:uid="{00000000-0001-0000-0000-000000000000}"/>
  <conditionalFormatting sqref="C2:F2 G2:M17 N2:P22 B2:B25 C3:E25 O23:P25 N26:P26 Q2:Q39 Q42:Q46 F3:F38 J3:J38 J42:J48 G18:I38 K18:M38 K42:M46 D26:E38 D39:M39 D42:I46 O26:O39 O42:O46 C29:E38 N29:P38 C40:Q41">
    <cfRule type="expression" dxfId="0" priority="1">
      <formula>MOD(ROW(),2)&gt;0</formula>
    </cfRule>
  </conditionalFormatting>
  <hyperlinks>
    <hyperlink ref="N23" r:id="rId1" display="https://www.ebay.com/ship/trk/tracking-details?transid=2201839708010&amp;itemid=204283961060" xr:uid="{6F8BFF36-4018-4EC5-AB4D-4659A4D8A44B}"/>
    <hyperlink ref="B26" r:id="rId2" display="https://www.ebay.com/itm/334809987318" xr:uid="{19E8C091-88D6-4919-B8E7-96C96784B012}"/>
    <hyperlink ref="N24" r:id="rId3" display="https://www.ebay.com/ship/trk/tracking-details?transid=0&amp;itemid=394522922692" xr:uid="{33A4F9FB-78A6-4311-9764-2BC4A4E1AFF3}"/>
    <hyperlink ref="B29" r:id="rId4" display="https://www.ebay.com/itm/314434790481" xr:uid="{85980ED6-45D8-4091-8276-909E0D9EE162}"/>
    <hyperlink ref="B33" r:id="rId5" display="https://www.ebay.com/itm/256028369435" xr:uid="{C70628C0-D734-4DC0-963A-20DE1823E713}"/>
    <hyperlink ref="B37" r:id="rId6" display="https://www.ebay.com/itm/175682167857" xr:uid="{7381F593-AD6B-483E-BEA5-4F4B3E158710}"/>
    <hyperlink ref="B43" r:id="rId7" display="https://www.ebay.com/itm/325621957398" xr:uid="{832D9D99-E47E-4352-84FD-C0C45F47A02E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B8E6-A987-471D-8EED-3DECBE1A9A65}">
  <dimension ref="A1:I7"/>
  <sheetViews>
    <sheetView workbookViewId="0">
      <selection activeCell="A7" sqref="A7:G7"/>
    </sheetView>
  </sheetViews>
  <sheetFormatPr defaultRowHeight="15" x14ac:dyDescent="0.25"/>
  <cols>
    <col min="1" max="1" width="17.5703125" customWidth="1"/>
    <col min="2" max="2" width="29.28515625" customWidth="1"/>
    <col min="3" max="3" width="18" style="5" customWidth="1"/>
    <col min="4" max="4" width="12.140625" style="3" customWidth="1"/>
    <col min="5" max="5" width="11.42578125" customWidth="1"/>
    <col min="6" max="6" width="16.140625" style="3" customWidth="1"/>
    <col min="7" max="7" width="21.5703125" style="3" customWidth="1"/>
    <col min="8" max="8" width="21" customWidth="1"/>
    <col min="9" max="9" width="18.7109375" customWidth="1"/>
  </cols>
  <sheetData>
    <row r="1" spans="1:9" x14ac:dyDescent="0.25">
      <c r="A1" s="1" t="s">
        <v>0</v>
      </c>
      <c r="B1" s="1" t="s">
        <v>1</v>
      </c>
      <c r="C1" s="4" t="s">
        <v>2</v>
      </c>
      <c r="D1" s="2" t="s">
        <v>3</v>
      </c>
      <c r="E1" s="1" t="s">
        <v>4</v>
      </c>
      <c r="F1" s="2" t="s">
        <v>5</v>
      </c>
      <c r="G1" s="2" t="s">
        <v>26</v>
      </c>
      <c r="H1" s="2" t="s">
        <v>19</v>
      </c>
      <c r="I1" s="2" t="s">
        <v>20</v>
      </c>
    </row>
    <row r="2" spans="1:9" x14ac:dyDescent="0.25">
      <c r="A2">
        <v>34534861886</v>
      </c>
      <c r="B2" t="s">
        <v>10</v>
      </c>
      <c r="C2" s="5">
        <v>44835</v>
      </c>
      <c r="D2" s="3">
        <v>6700000</v>
      </c>
      <c r="E2" s="5"/>
      <c r="F2" s="3">
        <f>(D2*15%)+D2</f>
        <v>7705000</v>
      </c>
      <c r="G2" s="3">
        <f xml:space="preserve"> D2+200000</f>
        <v>6900000</v>
      </c>
    </row>
    <row r="3" spans="1:9" x14ac:dyDescent="0.25">
      <c r="A3" t="s">
        <v>11</v>
      </c>
      <c r="B3" t="s">
        <v>13</v>
      </c>
      <c r="C3" s="5">
        <v>44841</v>
      </c>
      <c r="D3" s="3">
        <v>4900000</v>
      </c>
      <c r="E3" s="5"/>
      <c r="F3" s="3">
        <f>(D3*15%)+D3</f>
        <v>5635000</v>
      </c>
      <c r="G3" s="3">
        <f t="shared" ref="G3:G7" si="0" xml:space="preserve"> D3+200000</f>
        <v>5100000</v>
      </c>
    </row>
    <row r="4" spans="1:9" x14ac:dyDescent="0.25">
      <c r="A4" t="s">
        <v>12</v>
      </c>
      <c r="B4" t="s">
        <v>14</v>
      </c>
      <c r="C4" s="5">
        <v>44841</v>
      </c>
      <c r="D4" s="3">
        <v>6700000</v>
      </c>
      <c r="E4" s="5"/>
      <c r="F4" s="3">
        <f t="shared" ref="F4" si="1">(D4*15%)+D4</f>
        <v>7705000</v>
      </c>
      <c r="G4" s="3">
        <f t="shared" si="0"/>
        <v>6900000</v>
      </c>
    </row>
    <row r="6" spans="1:9" x14ac:dyDescent="0.25">
      <c r="A6" t="s">
        <v>18</v>
      </c>
      <c r="B6" t="s">
        <v>24</v>
      </c>
      <c r="C6" s="5">
        <v>44845</v>
      </c>
      <c r="D6" s="3">
        <v>7500000</v>
      </c>
      <c r="F6" s="3">
        <f t="shared" ref="F6:F7" si="2">(D6*15%)+D6</f>
        <v>8625000</v>
      </c>
      <c r="G6" s="3">
        <f t="shared" si="0"/>
        <v>7700000</v>
      </c>
    </row>
    <row r="7" spans="1:9" x14ac:dyDescent="0.25">
      <c r="A7" t="s">
        <v>27</v>
      </c>
      <c r="B7" t="s">
        <v>28</v>
      </c>
      <c r="C7" s="5">
        <v>44876</v>
      </c>
      <c r="D7" s="3">
        <v>11500000</v>
      </c>
      <c r="F7" s="3">
        <f t="shared" si="2"/>
        <v>13225000</v>
      </c>
      <c r="G7" s="3">
        <f t="shared" si="0"/>
        <v>11700000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NhapXuat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Tuan</dc:creator>
  <cp:lastModifiedBy>Nguyen, Tuan</cp:lastModifiedBy>
  <dcterms:created xsi:type="dcterms:W3CDTF">2015-06-05T18:17:20Z</dcterms:created>
  <dcterms:modified xsi:type="dcterms:W3CDTF">2023-04-25T15:27:00Z</dcterms:modified>
</cp:coreProperties>
</file>