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uan\Desktop\TDStore\"/>
    </mc:Choice>
  </mc:AlternateContent>
  <xr:revisionPtr revIDLastSave="0" documentId="13_ncr:1_{F360013A-2573-4293-ABD5-E46D33ED6DCF}" xr6:coauthVersionLast="47" xr6:coauthVersionMax="47" xr10:uidLastSave="{00000000-0000-0000-0000-000000000000}"/>
  <bookViews>
    <workbookView xWindow="-120" yWindow="-120" windowWidth="20730" windowHeight="11310" firstSheet="2" activeTab="3" xr2:uid="{00000000-000D-0000-FFFF-FFFF00000000}"/>
  </bookViews>
  <sheets>
    <sheet name="Tổng hợp tồn kho cũ" sheetId="2" r:id="rId1"/>
    <sheet name="Danh mục hàng hóa" sheetId="10" r:id="rId2"/>
    <sheet name="Nhập hàng" sheetId="7" r:id="rId3"/>
    <sheet name="Bán hàng" sheetId="3" r:id="rId4"/>
    <sheet name="TỔNG HỢP NHẬP XUẤT TỒN" sheetId="4" r:id="rId5"/>
    <sheet name="Các khoản chi phí" sheetId="6" r:id="rId6"/>
    <sheet name="Lãi-Lỗ" sheetId="5" r:id="rId7"/>
  </sheets>
  <definedNames>
    <definedName name="_xlnm._FilterDatabase" localSheetId="3" hidden="1">'Bán hàng'!$A$5:$R$70</definedName>
    <definedName name="_xlnm._FilterDatabase" localSheetId="2" hidden="1">'Nhập hàng'!$A$4:$Q$4</definedName>
    <definedName name="_xlnm._FilterDatabase" localSheetId="0" hidden="1">'Tổng hợp tồn kho cũ'!$A$2:$Z$19</definedName>
  </definedNames>
  <calcPr calcId="191029"/>
</workbook>
</file>

<file path=xl/calcChain.xml><?xml version="1.0" encoding="utf-8"?>
<calcChain xmlns="http://schemas.openxmlformats.org/spreadsheetml/2006/main">
  <c r="E69" i="3" l="1"/>
  <c r="F69" i="3" s="1"/>
  <c r="G69" i="3"/>
  <c r="C69" i="3"/>
  <c r="I68" i="3"/>
  <c r="E68" i="3"/>
  <c r="F68" i="3" s="1"/>
  <c r="G68" i="3"/>
  <c r="C68" i="3"/>
  <c r="I67" i="3"/>
  <c r="E67" i="3"/>
  <c r="F67" i="3" s="1"/>
  <c r="G67" i="3"/>
  <c r="C67" i="3"/>
  <c r="I66" i="3"/>
  <c r="E66" i="3"/>
  <c r="F66" i="3" s="1"/>
  <c r="G66" i="3"/>
  <c r="C66" i="3"/>
  <c r="E6" i="6"/>
  <c r="I21" i="7"/>
  <c r="H58" i="3"/>
  <c r="I58" i="3" s="1"/>
  <c r="I55" i="3"/>
  <c r="I56" i="3"/>
  <c r="I57" i="3"/>
  <c r="I59" i="3"/>
  <c r="I60" i="3"/>
  <c r="I61" i="3"/>
  <c r="I62" i="3"/>
  <c r="I63" i="3"/>
  <c r="I64" i="3"/>
  <c r="I65" i="3"/>
  <c r="E63" i="3"/>
  <c r="F63" i="3" s="1"/>
  <c r="G63" i="3"/>
  <c r="E64" i="3"/>
  <c r="F64" i="3" s="1"/>
  <c r="G64" i="3"/>
  <c r="E65" i="3"/>
  <c r="F65" i="3" s="1"/>
  <c r="G65" i="3"/>
  <c r="C56" i="3"/>
  <c r="C57" i="3"/>
  <c r="C58" i="3"/>
  <c r="C59" i="3"/>
  <c r="C60" i="3"/>
  <c r="C61" i="3"/>
  <c r="C62" i="3"/>
  <c r="C63" i="3"/>
  <c r="C64" i="3"/>
  <c r="C65" i="3"/>
  <c r="H52" i="3"/>
  <c r="K19" i="7"/>
  <c r="L19" i="7" s="1"/>
  <c r="K20" i="7"/>
  <c r="L20" i="7" s="1"/>
  <c r="G29" i="4" s="1"/>
  <c r="K18" i="7"/>
  <c r="F29" i="4"/>
  <c r="I29" i="4"/>
  <c r="B29" i="4"/>
  <c r="L18" i="7"/>
  <c r="L21" i="7"/>
  <c r="L16" i="7"/>
  <c r="L17" i="7"/>
  <c r="G6" i="4"/>
  <c r="G8" i="4"/>
  <c r="G9" i="4"/>
  <c r="G10" i="4"/>
  <c r="G11" i="4"/>
  <c r="G12" i="4"/>
  <c r="J17" i="7"/>
  <c r="I40" i="3"/>
  <c r="E21" i="4"/>
  <c r="F21" i="4"/>
  <c r="G21" i="4"/>
  <c r="I21" i="4"/>
  <c r="B21" i="4"/>
  <c r="K14" i="7"/>
  <c r="K15" i="7"/>
  <c r="K13" i="7"/>
  <c r="F30" i="4"/>
  <c r="I30" i="4"/>
  <c r="B30" i="4"/>
  <c r="F31" i="4"/>
  <c r="I31" i="4"/>
  <c r="B31" i="4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2" i="7"/>
  <c r="I5" i="7"/>
  <c r="B27" i="4"/>
  <c r="F27" i="4"/>
  <c r="I27" i="4"/>
  <c r="F26" i="4"/>
  <c r="I26" i="4"/>
  <c r="B26" i="4"/>
  <c r="H69" i="3" l="1"/>
  <c r="I69" i="3" s="1"/>
  <c r="H29" i="4"/>
  <c r="L29" i="4"/>
  <c r="J29" i="4"/>
  <c r="H21" i="4"/>
  <c r="L21" i="4"/>
  <c r="J21" i="4"/>
  <c r="M21" i="4" s="1"/>
  <c r="L30" i="4"/>
  <c r="L31" i="4"/>
  <c r="L27" i="4"/>
  <c r="L26" i="4"/>
  <c r="M29" i="4" l="1"/>
  <c r="N29" i="4" s="1"/>
  <c r="G57" i="3"/>
  <c r="E57" i="3"/>
  <c r="F57" i="3" s="1"/>
  <c r="K29" i="4"/>
  <c r="N21" i="4"/>
  <c r="K21" i="4"/>
  <c r="Q9" i="5"/>
  <c r="L5" i="5"/>
  <c r="I31" i="3"/>
  <c r="C31" i="3"/>
  <c r="C32" i="3"/>
  <c r="I32" i="3"/>
  <c r="C29" i="3"/>
  <c r="Q21" i="7"/>
  <c r="P23" i="7"/>
  <c r="I22" i="4"/>
  <c r="I23" i="4"/>
  <c r="I24" i="4"/>
  <c r="I25" i="4"/>
  <c r="I28" i="4"/>
  <c r="F22" i="4"/>
  <c r="F23" i="4"/>
  <c r="F24" i="4"/>
  <c r="F25" i="4"/>
  <c r="F28" i="4"/>
  <c r="B22" i="4"/>
  <c r="B23" i="4"/>
  <c r="B24" i="4"/>
  <c r="B25" i="4"/>
  <c r="B28" i="4"/>
  <c r="B18" i="4"/>
  <c r="G14" i="4"/>
  <c r="G15" i="4"/>
  <c r="G19" i="4"/>
  <c r="G20" i="4"/>
  <c r="G32" i="4"/>
  <c r="I12" i="3"/>
  <c r="M7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5" i="7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30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6" i="3"/>
  <c r="B7" i="4"/>
  <c r="B8" i="4"/>
  <c r="B9" i="4"/>
  <c r="B10" i="4"/>
  <c r="B11" i="4"/>
  <c r="B12" i="4"/>
  <c r="B13" i="4"/>
  <c r="B14" i="4"/>
  <c r="B15" i="4"/>
  <c r="B16" i="4"/>
  <c r="B17" i="4"/>
  <c r="B19" i="4"/>
  <c r="B20" i="4"/>
  <c r="B32" i="4"/>
  <c r="B6" i="4"/>
  <c r="L23" i="4" l="1"/>
  <c r="L24" i="4"/>
  <c r="L25" i="4"/>
  <c r="L28" i="4"/>
  <c r="L22" i="4"/>
  <c r="D6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5" i="6"/>
  <c r="H23" i="7" l="1"/>
  <c r="J6" i="6"/>
  <c r="G7" i="5" s="1"/>
  <c r="R3" i="2"/>
  <c r="F7" i="4"/>
  <c r="F8" i="4"/>
  <c r="F9" i="4"/>
  <c r="J9" i="4" s="1"/>
  <c r="F10" i="4"/>
  <c r="F11" i="4"/>
  <c r="F12" i="4"/>
  <c r="F13" i="4"/>
  <c r="F14" i="4"/>
  <c r="F15" i="4"/>
  <c r="F16" i="4"/>
  <c r="F17" i="4"/>
  <c r="F18" i="4"/>
  <c r="F19" i="4"/>
  <c r="F20" i="4"/>
  <c r="F32" i="4"/>
  <c r="F6" i="4"/>
  <c r="M6" i="7"/>
  <c r="M8" i="7"/>
  <c r="M16" i="7"/>
  <c r="M17" i="7"/>
  <c r="M18" i="7"/>
  <c r="M19" i="7"/>
  <c r="M20" i="7"/>
  <c r="M21" i="7"/>
  <c r="M22" i="7"/>
  <c r="E25" i="6"/>
  <c r="I7" i="3"/>
  <c r="I8" i="3"/>
  <c r="I9" i="3"/>
  <c r="I10" i="3"/>
  <c r="I11" i="3"/>
  <c r="I13" i="3"/>
  <c r="N12" i="3" s="1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3" i="3"/>
  <c r="I34" i="3"/>
  <c r="I35" i="3"/>
  <c r="I36" i="3"/>
  <c r="I37" i="3"/>
  <c r="I38" i="3"/>
  <c r="I39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6" i="3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32" i="4"/>
  <c r="I6" i="4"/>
  <c r="L29" i="2"/>
  <c r="M28" i="2"/>
  <c r="L28" i="2"/>
  <c r="R18" i="2"/>
  <c r="E18" i="2"/>
  <c r="G18" i="2" s="1"/>
  <c r="R17" i="2"/>
  <c r="M17" i="2"/>
  <c r="E17" i="2"/>
  <c r="L17" i="2" s="1"/>
  <c r="R16" i="2"/>
  <c r="M16" i="2"/>
  <c r="C16" i="2"/>
  <c r="E16" i="2" s="1"/>
  <c r="R15" i="2"/>
  <c r="M15" i="2"/>
  <c r="E15" i="2"/>
  <c r="G15" i="2" s="1"/>
  <c r="R14" i="2"/>
  <c r="M14" i="2"/>
  <c r="J14" i="2"/>
  <c r="E14" i="2"/>
  <c r="G14" i="2" s="1"/>
  <c r="R13" i="2"/>
  <c r="M13" i="2"/>
  <c r="E13" i="2"/>
  <c r="G13" i="2" s="1"/>
  <c r="R12" i="2"/>
  <c r="M12" i="2"/>
  <c r="E12" i="2"/>
  <c r="G12" i="2" s="1"/>
  <c r="R11" i="2"/>
  <c r="M11" i="2"/>
  <c r="E11" i="2"/>
  <c r="L11" i="2" s="1"/>
  <c r="R10" i="2"/>
  <c r="M10" i="2"/>
  <c r="E10" i="2"/>
  <c r="L10" i="2" s="1"/>
  <c r="R9" i="2"/>
  <c r="M9" i="2"/>
  <c r="C9" i="2"/>
  <c r="E9" i="2" s="1"/>
  <c r="R8" i="2"/>
  <c r="M8" i="2"/>
  <c r="E8" i="2"/>
  <c r="L8" i="2" s="1"/>
  <c r="R7" i="2"/>
  <c r="M7" i="2"/>
  <c r="E7" i="2"/>
  <c r="L7" i="2" s="1"/>
  <c r="R6" i="2"/>
  <c r="M6" i="2"/>
  <c r="E6" i="2"/>
  <c r="L6" i="2" s="1"/>
  <c r="R5" i="2"/>
  <c r="M5" i="2"/>
  <c r="E5" i="2"/>
  <c r="L5" i="2" s="1"/>
  <c r="R4" i="2"/>
  <c r="M4" i="2"/>
  <c r="E4" i="2"/>
  <c r="M3" i="2"/>
  <c r="E3" i="2"/>
  <c r="N13" i="3" l="1"/>
  <c r="N11" i="3"/>
  <c r="N10" i="3"/>
  <c r="G61" i="3"/>
  <c r="E61" i="3"/>
  <c r="F61" i="3" s="1"/>
  <c r="G55" i="3"/>
  <c r="E55" i="3"/>
  <c r="F55" i="3" s="1"/>
  <c r="M14" i="7"/>
  <c r="L14" i="7"/>
  <c r="M15" i="7"/>
  <c r="L15" i="7"/>
  <c r="G30" i="4" s="1"/>
  <c r="M13" i="7"/>
  <c r="L13" i="7"/>
  <c r="G31" i="4" s="1"/>
  <c r="M12" i="7"/>
  <c r="L12" i="7"/>
  <c r="G13" i="4" s="1"/>
  <c r="H13" i="4" s="1"/>
  <c r="M11" i="7"/>
  <c r="L11" i="7"/>
  <c r="G7" i="4" s="1"/>
  <c r="M10" i="7"/>
  <c r="L10" i="7"/>
  <c r="G16" i="4" s="1"/>
  <c r="H16" i="4" s="1"/>
  <c r="M9" i="7"/>
  <c r="J19" i="4"/>
  <c r="J6" i="4"/>
  <c r="J12" i="4"/>
  <c r="G18" i="4"/>
  <c r="H18" i="4" s="1"/>
  <c r="E19" i="4"/>
  <c r="E13" i="4"/>
  <c r="H14" i="4"/>
  <c r="H32" i="4"/>
  <c r="H20" i="4"/>
  <c r="H12" i="4"/>
  <c r="H10" i="4"/>
  <c r="H8" i="4"/>
  <c r="H19" i="4"/>
  <c r="H11" i="4"/>
  <c r="H15" i="4"/>
  <c r="I70" i="3"/>
  <c r="E16" i="4"/>
  <c r="E11" i="4"/>
  <c r="E8" i="4"/>
  <c r="L4" i="2"/>
  <c r="E32" i="4"/>
  <c r="L13" i="4"/>
  <c r="L17" i="4"/>
  <c r="L9" i="4"/>
  <c r="L7" i="4"/>
  <c r="E18" i="4"/>
  <c r="E10" i="4"/>
  <c r="E17" i="4"/>
  <c r="E9" i="4"/>
  <c r="L32" i="4"/>
  <c r="L3" i="2"/>
  <c r="E15" i="4"/>
  <c r="L11" i="4"/>
  <c r="E14" i="4"/>
  <c r="E20" i="4"/>
  <c r="E12" i="4"/>
  <c r="E7" i="4"/>
  <c r="C33" i="4"/>
  <c r="L16" i="4"/>
  <c r="L6" i="4"/>
  <c r="E6" i="4"/>
  <c r="L15" i="4"/>
  <c r="L12" i="4"/>
  <c r="L8" i="4"/>
  <c r="L20" i="4"/>
  <c r="L14" i="4"/>
  <c r="L19" i="4"/>
  <c r="L18" i="4"/>
  <c r="L10" i="4"/>
  <c r="F33" i="4"/>
  <c r="I33" i="4"/>
  <c r="L13" i="2"/>
  <c r="C28" i="2"/>
  <c r="G6" i="2"/>
  <c r="G10" i="2"/>
  <c r="L12" i="2"/>
  <c r="L15" i="2"/>
  <c r="G7" i="2"/>
  <c r="L16" i="2"/>
  <c r="G16" i="2"/>
  <c r="L9" i="2"/>
  <c r="G9" i="2"/>
  <c r="G4" i="2"/>
  <c r="G8" i="2"/>
  <c r="G11" i="2"/>
  <c r="G17" i="2"/>
  <c r="L14" i="2"/>
  <c r="G3" i="2"/>
  <c r="G5" i="2"/>
  <c r="N14" i="3" l="1"/>
  <c r="G5" i="5" s="1"/>
  <c r="J7" i="4"/>
  <c r="E23" i="3" s="1"/>
  <c r="F23" i="3" s="1"/>
  <c r="J30" i="4"/>
  <c r="H30" i="4"/>
  <c r="H31" i="4"/>
  <c r="J31" i="4"/>
  <c r="L7" i="5"/>
  <c r="G46" i="3"/>
  <c r="E46" i="3"/>
  <c r="F46" i="3" s="1"/>
  <c r="E17" i="3"/>
  <c r="F17" i="3" s="1"/>
  <c r="G24" i="3"/>
  <c r="L9" i="7"/>
  <c r="G16" i="3"/>
  <c r="E16" i="3"/>
  <c r="F16" i="3" s="1"/>
  <c r="J10" i="4"/>
  <c r="G17" i="3"/>
  <c r="J11" i="4"/>
  <c r="J14" i="4"/>
  <c r="J15" i="4"/>
  <c r="J20" i="4"/>
  <c r="J13" i="4"/>
  <c r="J8" i="4"/>
  <c r="J32" i="4"/>
  <c r="J16" i="4"/>
  <c r="J18" i="4"/>
  <c r="L6" i="7"/>
  <c r="G27" i="4" s="1"/>
  <c r="L7" i="7"/>
  <c r="G24" i="4" s="1"/>
  <c r="L8" i="7"/>
  <c r="G23" i="4" s="1"/>
  <c r="J23" i="4" s="1"/>
  <c r="E33" i="4"/>
  <c r="L33" i="4"/>
  <c r="L31" i="2"/>
  <c r="G36" i="3" l="1"/>
  <c r="E54" i="3"/>
  <c r="F54" i="3" s="1"/>
  <c r="G54" i="3"/>
  <c r="G21" i="3"/>
  <c r="E58" i="3"/>
  <c r="F58" i="3" s="1"/>
  <c r="G58" i="3"/>
  <c r="E20" i="3"/>
  <c r="F20" i="3" s="1"/>
  <c r="G26" i="3"/>
  <c r="E29" i="3"/>
  <c r="F29" i="3" s="1"/>
  <c r="E26" i="3"/>
  <c r="F26" i="3" s="1"/>
  <c r="G23" i="3"/>
  <c r="E33" i="3"/>
  <c r="F33" i="3" s="1"/>
  <c r="G20" i="3"/>
  <c r="G33" i="3"/>
  <c r="G29" i="3"/>
  <c r="E24" i="3"/>
  <c r="F24" i="3" s="1"/>
  <c r="E21" i="3"/>
  <c r="F21" i="3" s="1"/>
  <c r="E36" i="3"/>
  <c r="F36" i="3" s="1"/>
  <c r="M30" i="4"/>
  <c r="N30" i="4" s="1"/>
  <c r="K30" i="4"/>
  <c r="M31" i="4"/>
  <c r="N31" i="4" s="1"/>
  <c r="K31" i="4"/>
  <c r="G28" i="4"/>
  <c r="H28" i="4" s="1"/>
  <c r="G17" i="4"/>
  <c r="H23" i="4"/>
  <c r="J27" i="4"/>
  <c r="G44" i="3" s="1"/>
  <c r="H27" i="4"/>
  <c r="G53" i="3"/>
  <c r="E53" i="3"/>
  <c r="F53" i="3" s="1"/>
  <c r="G31" i="3"/>
  <c r="E31" i="3"/>
  <c r="F31" i="3" s="1"/>
  <c r="G52" i="3"/>
  <c r="E52" i="3"/>
  <c r="F52" i="3" s="1"/>
  <c r="E30" i="3"/>
  <c r="F30" i="3" s="1"/>
  <c r="G35" i="3"/>
  <c r="E35" i="3"/>
  <c r="F35" i="3" s="1"/>
  <c r="G45" i="3"/>
  <c r="E45" i="3"/>
  <c r="F45" i="3" s="1"/>
  <c r="G42" i="3"/>
  <c r="G51" i="3"/>
  <c r="E42" i="3"/>
  <c r="F42" i="3" s="1"/>
  <c r="E51" i="3"/>
  <c r="F51" i="3" s="1"/>
  <c r="G37" i="3"/>
  <c r="E37" i="3"/>
  <c r="F37" i="3" s="1"/>
  <c r="G49" i="3"/>
  <c r="G50" i="3"/>
  <c r="E50" i="3"/>
  <c r="F50" i="3" s="1"/>
  <c r="G43" i="3"/>
  <c r="E43" i="3"/>
  <c r="F43" i="3" s="1"/>
  <c r="G40" i="3"/>
  <c r="E49" i="3"/>
  <c r="F49" i="3" s="1"/>
  <c r="E40" i="3"/>
  <c r="F40" i="3" s="1"/>
  <c r="M23" i="4"/>
  <c r="N23" i="4" s="1"/>
  <c r="K23" i="4"/>
  <c r="H9" i="4"/>
  <c r="G22" i="4"/>
  <c r="H7" i="4"/>
  <c r="E6" i="3"/>
  <c r="G25" i="4"/>
  <c r="G30" i="3"/>
  <c r="G19" i="3"/>
  <c r="E27" i="3"/>
  <c r="F27" i="3" s="1"/>
  <c r="E19" i="3"/>
  <c r="F19" i="3" s="1"/>
  <c r="G27" i="3"/>
  <c r="E25" i="3"/>
  <c r="F25" i="3" s="1"/>
  <c r="G25" i="3"/>
  <c r="E18" i="3"/>
  <c r="F18" i="3" s="1"/>
  <c r="G18" i="3"/>
  <c r="E15" i="3"/>
  <c r="F15" i="3" s="1"/>
  <c r="G15" i="3"/>
  <c r="G14" i="3"/>
  <c r="E14" i="3"/>
  <c r="F14" i="3" s="1"/>
  <c r="E28" i="3"/>
  <c r="F28" i="3" s="1"/>
  <c r="G28" i="3"/>
  <c r="G6" i="3"/>
  <c r="M6" i="4"/>
  <c r="N6" i="4" s="1"/>
  <c r="H6" i="4"/>
  <c r="K6" i="4"/>
  <c r="M18" i="4"/>
  <c r="N18" i="4" s="1"/>
  <c r="K15" i="4"/>
  <c r="M14" i="4"/>
  <c r="N14" i="4" s="1"/>
  <c r="K13" i="4"/>
  <c r="K11" i="4"/>
  <c r="M10" i="4"/>
  <c r="N10" i="4" s="1"/>
  <c r="M16" i="4"/>
  <c r="N16" i="4" s="1"/>
  <c r="K19" i="4"/>
  <c r="K32" i="4"/>
  <c r="M12" i="4"/>
  <c r="N12" i="4" s="1"/>
  <c r="M20" i="4"/>
  <c r="N20" i="4" s="1"/>
  <c r="F6" i="3" l="1"/>
  <c r="E44" i="3"/>
  <c r="F44" i="3" s="1"/>
  <c r="J28" i="4"/>
  <c r="M28" i="4" s="1"/>
  <c r="N28" i="4" s="1"/>
  <c r="H17" i="4"/>
  <c r="J17" i="4"/>
  <c r="M27" i="4"/>
  <c r="N27" i="4" s="1"/>
  <c r="K27" i="4"/>
  <c r="J22" i="4"/>
  <c r="G47" i="3" s="1"/>
  <c r="H22" i="4"/>
  <c r="J25" i="4"/>
  <c r="H25" i="4"/>
  <c r="H24" i="4"/>
  <c r="J24" i="4"/>
  <c r="G11" i="3"/>
  <c r="E11" i="3"/>
  <c r="F11" i="3" s="1"/>
  <c r="G10" i="3"/>
  <c r="E10" i="3"/>
  <c r="F10" i="3" s="1"/>
  <c r="G9" i="3"/>
  <c r="E9" i="3"/>
  <c r="F9" i="3" s="1"/>
  <c r="G7" i="3"/>
  <c r="G8" i="3"/>
  <c r="E7" i="3"/>
  <c r="E8" i="3"/>
  <c r="F8" i="3" s="1"/>
  <c r="M7" i="4"/>
  <c r="N7" i="4" s="1"/>
  <c r="M9" i="4"/>
  <c r="N9" i="4" s="1"/>
  <c r="M8" i="4"/>
  <c r="N8" i="4" s="1"/>
  <c r="K20" i="4"/>
  <c r="K12" i="4"/>
  <c r="K9" i="4"/>
  <c r="K7" i="4"/>
  <c r="M32" i="4"/>
  <c r="N32" i="4" s="1"/>
  <c r="K18" i="4"/>
  <c r="K16" i="4"/>
  <c r="M11" i="4"/>
  <c r="N11" i="4" s="1"/>
  <c r="M13" i="4"/>
  <c r="N13" i="4" s="1"/>
  <c r="M19" i="4"/>
  <c r="N19" i="4" s="1"/>
  <c r="K8" i="4"/>
  <c r="K14" i="4"/>
  <c r="K10" i="4"/>
  <c r="M15" i="4"/>
  <c r="N15" i="4" s="1"/>
  <c r="E59" i="3" l="1"/>
  <c r="F59" i="3" s="1"/>
  <c r="G59" i="3"/>
  <c r="E60" i="3"/>
  <c r="F60" i="3" s="1"/>
  <c r="G60" i="3"/>
  <c r="E48" i="3"/>
  <c r="F48" i="3" s="1"/>
  <c r="G48" i="3"/>
  <c r="E56" i="3"/>
  <c r="F56" i="3" s="1"/>
  <c r="G56" i="3"/>
  <c r="E47" i="3"/>
  <c r="F47" i="3" s="1"/>
  <c r="M17" i="4"/>
  <c r="N17" i="4" s="1"/>
  <c r="E41" i="3"/>
  <c r="F41" i="3" s="1"/>
  <c r="G41" i="3"/>
  <c r="G12" i="3"/>
  <c r="E12" i="3"/>
  <c r="F12" i="3" s="1"/>
  <c r="G39" i="3"/>
  <c r="E39" i="3"/>
  <c r="F39" i="3" s="1"/>
  <c r="G32" i="3"/>
  <c r="E32" i="3"/>
  <c r="F32" i="3" s="1"/>
  <c r="K17" i="4"/>
  <c r="E13" i="3"/>
  <c r="F13" i="3" s="1"/>
  <c r="O12" i="3" s="1"/>
  <c r="P12" i="3" s="1"/>
  <c r="G13" i="3"/>
  <c r="E22" i="3"/>
  <c r="F22" i="3" s="1"/>
  <c r="G34" i="3"/>
  <c r="E34" i="3"/>
  <c r="F34" i="3" s="1"/>
  <c r="G22" i="3"/>
  <c r="K28" i="4"/>
  <c r="G38" i="3"/>
  <c r="E38" i="3"/>
  <c r="F38" i="3" s="1"/>
  <c r="M24" i="4"/>
  <c r="N24" i="4" s="1"/>
  <c r="K24" i="4"/>
  <c r="M25" i="4"/>
  <c r="N25" i="4" s="1"/>
  <c r="K25" i="4"/>
  <c r="M22" i="4"/>
  <c r="N22" i="4" s="1"/>
  <c r="K22" i="4"/>
  <c r="F7" i="3"/>
  <c r="O11" i="3" l="1"/>
  <c r="P11" i="3" s="1"/>
  <c r="Q11" i="3" s="1"/>
  <c r="R11" i="3" s="1"/>
  <c r="O10" i="3"/>
  <c r="P10" i="3" s="1"/>
  <c r="Q12" i="3"/>
  <c r="R12" i="3" s="1"/>
  <c r="M5" i="7"/>
  <c r="Q10" i="3" l="1"/>
  <c r="Q14" i="3" s="1"/>
  <c r="G9" i="5" s="1"/>
  <c r="L5" i="7"/>
  <c r="G26" i="4" s="1"/>
  <c r="G33" i="4" s="1"/>
  <c r="R10" i="3" l="1"/>
  <c r="J26" i="4"/>
  <c r="H26" i="4"/>
  <c r="H33" i="4" s="1"/>
  <c r="E62" i="3" l="1"/>
  <c r="E70" i="3" s="1"/>
  <c r="G62" i="3"/>
  <c r="G70" i="3" s="1"/>
  <c r="K26" i="4"/>
  <c r="K33" i="4" s="1"/>
  <c r="L9" i="5" s="1"/>
  <c r="M26" i="4"/>
  <c r="N26" i="4" s="1"/>
  <c r="N33" i="4" s="1"/>
  <c r="L6" i="5" s="1"/>
  <c r="L8" i="5" s="1"/>
  <c r="F62" i="3" l="1"/>
  <c r="O13" i="3" s="1"/>
  <c r="O14" i="3" s="1"/>
  <c r="L10" i="5"/>
  <c r="G6" i="5" l="1"/>
  <c r="P13" i="3"/>
  <c r="F70" i="3"/>
  <c r="G8" i="5" s="1"/>
  <c r="G10" i="5" s="1"/>
  <c r="C6" i="5" s="1"/>
  <c r="R13" i="3" l="1"/>
  <c r="R14" i="3" s="1"/>
  <c r="P14" i="3"/>
  <c r="C7" i="5"/>
  <c r="C8" i="5" l="1"/>
  <c r="C9" i="5" s="1"/>
</calcChain>
</file>

<file path=xl/sharedStrings.xml><?xml version="1.0" encoding="utf-8"?>
<sst xmlns="http://schemas.openxmlformats.org/spreadsheetml/2006/main" count="578" uniqueCount="202">
  <si>
    <t>Tên mặt hàng</t>
  </si>
  <si>
    <t>Tổng tiền hàng</t>
  </si>
  <si>
    <t>Giá nhập tệ</t>
  </si>
  <si>
    <t>Giá gốc</t>
  </si>
  <si>
    <t>Tỉ giá</t>
  </si>
  <si>
    <t>Giá bán đề xuất</t>
  </si>
  <si>
    <t>Giá bán</t>
  </si>
  <si>
    <t>Số lượng</t>
  </si>
  <si>
    <t>Chi phí vận chuyển, mua bán</t>
  </si>
  <si>
    <t>Đã bán</t>
  </si>
  <si>
    <t>Lãi</t>
  </si>
  <si>
    <t>Còn lại</t>
  </si>
  <si>
    <t>Kiểm kê</t>
  </si>
  <si>
    <t>Còn lại sau kiểm kê</t>
  </si>
  <si>
    <t>Đạt</t>
  </si>
  <si>
    <t>Tuấn</t>
  </si>
  <si>
    <t>Chi phí bán hàng</t>
  </si>
  <si>
    <t>USB</t>
  </si>
  <si>
    <t>Chuột M24</t>
  </si>
  <si>
    <t>5 con 140k, 10 con 135k</t>
  </si>
  <si>
    <t>Chuột IBM</t>
  </si>
  <si>
    <t>Chuột lenovo bluetooth M1</t>
  </si>
  <si>
    <t>USB C 3in1</t>
  </si>
  <si>
    <t>Chuột thinkpad</t>
  </si>
  <si>
    <t>Trải bàn xiaomi</t>
  </si>
  <si>
    <t>Sạc YOGA</t>
  </si>
  <si>
    <t>Loa TS32A</t>
  </si>
  <si>
    <t>Sạc gen 1 có hộp</t>
  </si>
  <si>
    <t>Sạc lenovo to type C</t>
  </si>
  <si>
    <t>Loa K3 Pro</t>
  </si>
  <si>
    <t>Sạc Thinkplus gen 2 có hộp trắng</t>
  </si>
  <si>
    <t>Sạc Thinkplus gen 2 k hộp</t>
  </si>
  <si>
    <t>Dây type C to slim</t>
  </si>
  <si>
    <t>Sạc Dell</t>
  </si>
  <si>
    <t>Đạt góp vốn</t>
  </si>
  <si>
    <t>Tuấn Góp</t>
  </si>
  <si>
    <t>Tổng</t>
  </si>
  <si>
    <t>Mã hàng</t>
  </si>
  <si>
    <t>USB_C</t>
  </si>
  <si>
    <t>M24</t>
  </si>
  <si>
    <t>IBM</t>
  </si>
  <si>
    <t>M1</t>
  </si>
  <si>
    <t>YOGA</t>
  </si>
  <si>
    <t>TS32A</t>
  </si>
  <si>
    <t>USB_C3in1</t>
  </si>
  <si>
    <t>M90</t>
  </si>
  <si>
    <t>TB</t>
  </si>
  <si>
    <t>GEN1</t>
  </si>
  <si>
    <t>K3</t>
  </si>
  <si>
    <t>SAC_C</t>
  </si>
  <si>
    <t>SAC_GEN2_KH</t>
  </si>
  <si>
    <t>DAY_SLIM</t>
  </si>
  <si>
    <t>Đơn Giá</t>
  </si>
  <si>
    <t>Thành tiền</t>
  </si>
  <si>
    <t>SAC_DELL</t>
  </si>
  <si>
    <t>TỔNG CỘNG</t>
  </si>
  <si>
    <t>MÃ HÀNG</t>
  </si>
  <si>
    <t>TÊN MẶT HÀNG</t>
  </si>
  <si>
    <t>SỐ DƯ ĐẦU KỲ</t>
  </si>
  <si>
    <t>NHẬP TRONG KỲ</t>
  </si>
  <si>
    <t>XUẤT TRONG KỲ</t>
  </si>
  <si>
    <t>TỒN CUỐI KỲ</t>
  </si>
  <si>
    <t>Ngày bán</t>
  </si>
  <si>
    <t>Người bán</t>
  </si>
  <si>
    <t>Chọn</t>
  </si>
  <si>
    <t>Điền</t>
  </si>
  <si>
    <t>Ghi chú</t>
  </si>
  <si>
    <t>BẢNG TỔNG HỢP NHẬP XUẤT TỒN</t>
  </si>
  <si>
    <t>TUẤN</t>
  </si>
  <si>
    <t>ĐẠT</t>
  </si>
  <si>
    <t>Công thức</t>
  </si>
  <si>
    <t>Công thức tự động</t>
  </si>
  <si>
    <t>Đơn Giá nhập</t>
  </si>
  <si>
    <t>Chỉ tiêu</t>
  </si>
  <si>
    <t>Giá trị</t>
  </si>
  <si>
    <t>Doanh thu bán hàng</t>
  </si>
  <si>
    <t>Giá vốn hàng bán</t>
  </si>
  <si>
    <t>Tổng cộng</t>
  </si>
  <si>
    <t>Ngày tháng</t>
  </si>
  <si>
    <t>Loại chi phí</t>
  </si>
  <si>
    <t>Số tiền</t>
  </si>
  <si>
    <t>Phát sinh chi phí nào khác ngoài hai CP dưới thì điền vào đây</t>
  </si>
  <si>
    <t>Lựa chọn</t>
  </si>
  <si>
    <t>SỔ CHI TIẾT MUA HÀNG</t>
  </si>
  <si>
    <t>Tên hàng</t>
  </si>
  <si>
    <t>Số lượng nhập</t>
  </si>
  <si>
    <t>Đơn giá nhập</t>
  </si>
  <si>
    <r>
      <rPr>
        <b/>
        <sz val="12"/>
        <color rgb="FFFF0000"/>
        <rFont val="Times New Roman"/>
        <family val="1"/>
      </rPr>
      <t>Note</t>
    </r>
    <r>
      <rPr>
        <sz val="12"/>
        <color rgb="FFFF0000"/>
        <rFont val="Times New Roman"/>
        <family val="1"/>
      </rPr>
      <t>: Phát sinh mặt hàng nào mới thì về bảng nhập xuất tồn thêm mã trước rồi mới quay lại chọn mặt hàng</t>
    </r>
  </si>
  <si>
    <t>Tên Chi phí</t>
  </si>
  <si>
    <t>CPBH</t>
  </si>
  <si>
    <t>Nhập hàng</t>
  </si>
  <si>
    <t>Các khoản chi phí</t>
  </si>
  <si>
    <t>Tổng hợp nhập xuất tồn</t>
  </si>
  <si>
    <t>Lãi-Lỗ</t>
  </si>
  <si>
    <t>Nhập hàng'!A1</t>
  </si>
  <si>
    <t>Bán hàng'!A1</t>
  </si>
  <si>
    <t>Bán hàng</t>
  </si>
  <si>
    <t>Các khoản chi phí'!A1</t>
  </si>
  <si>
    <t>TỔNG HỢP NHẬP XUẤT TỒN'!A1</t>
  </si>
  <si>
    <t>Lãi-Lỗ'!A1</t>
  </si>
  <si>
    <t>Bàn làm việc</t>
  </si>
  <si>
    <t>Lô hàng</t>
  </si>
  <si>
    <t>Giá vốn</t>
  </si>
  <si>
    <t>DŨNG</t>
  </si>
  <si>
    <t>Còn lại chưa phân phối</t>
  </si>
  <si>
    <t>Lợi nhuận đã phân phối</t>
  </si>
  <si>
    <t>Lợi nhuận còn lại chưa phân phối</t>
  </si>
  <si>
    <t>PHÂN CHIA LỢI NHUẬN THEO TỶ LỆ VỐN GÓP</t>
  </si>
  <si>
    <t>Họ Tên</t>
  </si>
  <si>
    <t>Doanh số bán hàng</t>
  </si>
  <si>
    <t>Lợi nhuận thuần</t>
  </si>
  <si>
    <t>Chi phí mua hàng</t>
  </si>
  <si>
    <t>Lựa chọn nơi làm việc</t>
  </si>
  <si>
    <t>Họ tên</t>
  </si>
  <si>
    <t>Tỷ lệ góp vốn</t>
  </si>
  <si>
    <t>Phân chia lợi nhuận</t>
  </si>
  <si>
    <t>Lãi/lỗ</t>
  </si>
  <si>
    <t>BÁO CÁO KẾT QUẢ KINH DOANH</t>
  </si>
  <si>
    <t>Đơn Giá vốn</t>
  </si>
  <si>
    <t>Đơn giá vốn</t>
  </si>
  <si>
    <t>DANH MỤC VẬT TƯ HÀNG HÓA</t>
  </si>
  <si>
    <t>STT</t>
  </si>
  <si>
    <t>TÊN HÀNG</t>
  </si>
  <si>
    <t>GHI CHÚ</t>
  </si>
  <si>
    <t>Danh mục hàng hóa</t>
  </si>
  <si>
    <t>Danh mục hàng hóa'!A1</t>
  </si>
  <si>
    <t>Phát sinh mặt hàng nào mới về Danh mục hàng hóa thêm tên và đặt mã cho hàng hóa đó đồng thời thêm mặt hàng đó vào bảng dưới (Lưu ý không được đặt trùng mã đã có, nếu báo đỏ tức là đã bị trùng mã)</t>
  </si>
  <si>
    <t>Số lô</t>
  </si>
  <si>
    <t>Phân bổ CP nhập hàng</t>
  </si>
  <si>
    <t>TỔNG HỢP CHI PHÍ BÁN HÀNG</t>
  </si>
  <si>
    <t>Đơn Giá xuất</t>
  </si>
  <si>
    <t>Tổng giá trị tiền hàng</t>
  </si>
  <si>
    <t>Vốn góp</t>
  </si>
  <si>
    <t>Chi phí bảo hành</t>
  </si>
  <si>
    <t>Tồn kho thực tế</t>
  </si>
  <si>
    <t>COD</t>
  </si>
  <si>
    <t>Chuyển thêm vào MB</t>
  </si>
  <si>
    <t>CK</t>
  </si>
  <si>
    <t>SAC_GEN2T_CH</t>
  </si>
  <si>
    <t>TUI_SOCK_14IN</t>
  </si>
  <si>
    <t>BALO_THINKBOOK</t>
  </si>
  <si>
    <t>Balo thinkbook trắng</t>
  </si>
  <si>
    <t>SAC_GEN2D_NEW</t>
  </si>
  <si>
    <t>SAC_GEN2.5D_NEW</t>
  </si>
  <si>
    <t>Sạc Thinkplus gen 2 đen new</t>
  </si>
  <si>
    <t>Sạc Thinkplus gen 2 Pro đen new</t>
  </si>
  <si>
    <t>SAC_GEN2T_NEW</t>
  </si>
  <si>
    <t>Sạc Thinkplus trắng gen 2 new</t>
  </si>
  <si>
    <t>Phân phối ngay 20%</t>
  </si>
  <si>
    <t>m1</t>
  </si>
  <si>
    <t>27/02/23</t>
  </si>
  <si>
    <t>105271</t>
  </si>
  <si>
    <t>SAC_GEN1_NEW</t>
  </si>
  <si>
    <t>Sạc gan 1 đen new</t>
  </si>
  <si>
    <t>USBC_6IN1</t>
  </si>
  <si>
    <t>USB C 6in1</t>
  </si>
  <si>
    <t>28/02/23</t>
  </si>
  <si>
    <t>11944</t>
  </si>
  <si>
    <t>111943</t>
  </si>
  <si>
    <t>11943</t>
  </si>
  <si>
    <t>111853</t>
  </si>
  <si>
    <t>111695</t>
  </si>
  <si>
    <t>111694</t>
  </si>
  <si>
    <t>111693</t>
  </si>
  <si>
    <t>24/02/23</t>
  </si>
  <si>
    <t>109480</t>
  </si>
  <si>
    <t>CHUOT_THINKLIFE</t>
  </si>
  <si>
    <t>Chuột Thinklife</t>
  </si>
  <si>
    <t>SAC_YOGA_2C</t>
  </si>
  <si>
    <t>Sạc YOGA 2 cổng C</t>
  </si>
  <si>
    <t>Dũng</t>
  </si>
  <si>
    <t>Băng dính</t>
  </si>
  <si>
    <t>m24</t>
  </si>
  <si>
    <t>13/03/23</t>
  </si>
  <si>
    <t>14/03/23</t>
  </si>
  <si>
    <t>15/03/23</t>
  </si>
  <si>
    <t>Nam cầm 1 cái</t>
  </si>
  <si>
    <t>Đủ 7 củ thiếu 2 dây</t>
  </si>
  <si>
    <t>16/03/23</t>
  </si>
  <si>
    <t>k3</t>
  </si>
  <si>
    <t>17/03/23</t>
  </si>
  <si>
    <t>Sac_lenovo_C_REAL</t>
  </si>
  <si>
    <t>Sạc lenovo to type C bóc máy</t>
  </si>
  <si>
    <t>18/03/23</t>
  </si>
  <si>
    <t>19/03/23</t>
  </si>
  <si>
    <t>CTV</t>
  </si>
  <si>
    <t>20/03/23</t>
  </si>
  <si>
    <t>117135</t>
  </si>
  <si>
    <t>TUI_SOCK_15.6IN</t>
  </si>
  <si>
    <t>Túi chống sốc màu đen Xiaoxin 15.6</t>
  </si>
  <si>
    <t>Túi chống sốc màu đen Xiaoxin 14</t>
  </si>
  <si>
    <t>21/03/23</t>
  </si>
  <si>
    <t>đổi bảo hành</t>
  </si>
  <si>
    <t>23/03/23</t>
  </si>
  <si>
    <t>24/03/23</t>
  </si>
  <si>
    <t>25/03/23</t>
  </si>
  <si>
    <t>28/03/23</t>
  </si>
  <si>
    <t>28/3/2023</t>
  </si>
  <si>
    <t>Đổi hàng</t>
  </si>
  <si>
    <t>29/03/23</t>
  </si>
  <si>
    <t>SỔ CHI TIẾN BÁN HÀNG THÁNG 3.2023</t>
  </si>
  <si>
    <t>Đổi hàng Gen1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</si>
</sst>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#,##0;[Red]\(#,##0\)"/>
  </numFmts>
  <fonts count="21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6B6F82"/>
      <name val="Times New Roman"/>
      <family val="1"/>
    </font>
    <font>
      <sz val="11"/>
      <color rgb="FF3E3E3E"/>
      <name val="Times New Roman"/>
      <family val="1"/>
    </font>
    <font>
      <b/>
      <sz val="9"/>
      <color rgb="FFFF0000"/>
      <name val="Times New Roman"/>
      <family val="1"/>
    </font>
    <font>
      <sz val="11"/>
      <color rgb="FF9E9E9E"/>
      <name val="Times New Roman"/>
      <family val="1"/>
    </font>
    <font>
      <b/>
      <sz val="11"/>
      <color rgb="FF373737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u/>
      <sz val="12"/>
      <color theme="10"/>
      <name val="Times New Roman"/>
      <family val="1"/>
    </font>
    <font>
      <sz val="11"/>
      <color rgb="FFFF0000"/>
      <name val="Times New Roman"/>
      <family val="1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999999"/>
        <bgColor rgb="FF999999"/>
      </patternFill>
    </fill>
    <fill>
      <patternFill patternType="solid">
        <fgColor rgb="FFC5E0B3"/>
        <bgColor rgb="FFC5E0B3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rgb="FFC5E0B3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AEABAB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24">
    <xf numFmtId="0" fontId="0" fillId="0" borderId="0" xfId="0"/>
    <xf numFmtId="3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2" fillId="0" borderId="0" xfId="0" applyFont="1"/>
    <xf numFmtId="0" fontId="3" fillId="0" borderId="2" xfId="0" applyFont="1" applyBorder="1"/>
    <xf numFmtId="0" fontId="3" fillId="4" borderId="2" xfId="0" applyFont="1" applyFill="1" applyBorder="1"/>
    <xf numFmtId="3" fontId="4" fillId="5" borderId="2" xfId="0" applyNumberFormat="1" applyFont="1" applyFill="1" applyBorder="1"/>
    <xf numFmtId="3" fontId="3" fillId="4" borderId="2" xfId="0" applyNumberFormat="1" applyFont="1" applyFill="1" applyBorder="1"/>
    <xf numFmtId="3" fontId="3" fillId="0" borderId="2" xfId="0" applyNumberFormat="1" applyFont="1" applyBorder="1"/>
    <xf numFmtId="0" fontId="3" fillId="0" borderId="0" xfId="0" applyFont="1"/>
    <xf numFmtId="3" fontId="5" fillId="5" borderId="2" xfId="0" applyNumberFormat="1" applyFont="1" applyFill="1" applyBorder="1"/>
    <xf numFmtId="0" fontId="3" fillId="6" borderId="2" xfId="0" applyFont="1" applyFill="1" applyBorder="1"/>
    <xf numFmtId="3" fontId="6" fillId="5" borderId="2" xfId="0" applyNumberFormat="1" applyFont="1" applyFill="1" applyBorder="1"/>
    <xf numFmtId="3" fontId="3" fillId="6" borderId="2" xfId="0" applyNumberFormat="1" applyFont="1" applyFill="1" applyBorder="1"/>
    <xf numFmtId="0" fontId="3" fillId="6" borderId="1" xfId="0" applyFont="1" applyFill="1" applyBorder="1"/>
    <xf numFmtId="3" fontId="3" fillId="5" borderId="2" xfId="0" applyNumberFormat="1" applyFont="1" applyFill="1" applyBorder="1"/>
    <xf numFmtId="3" fontId="7" fillId="5" borderId="2" xfId="0" applyNumberFormat="1" applyFont="1" applyFill="1" applyBorder="1"/>
    <xf numFmtId="3" fontId="8" fillId="5" borderId="2" xfId="0" applyNumberFormat="1" applyFont="1" applyFill="1" applyBorder="1"/>
    <xf numFmtId="0" fontId="3" fillId="7" borderId="2" xfId="0" applyFont="1" applyFill="1" applyBorder="1"/>
    <xf numFmtId="3" fontId="3" fillId="7" borderId="2" xfId="0" applyNumberFormat="1" applyFont="1" applyFill="1" applyBorder="1"/>
    <xf numFmtId="0" fontId="2" fillId="0" borderId="2" xfId="0" applyFont="1" applyBorder="1"/>
    <xf numFmtId="3" fontId="2" fillId="0" borderId="2" xfId="0" applyNumberFormat="1" applyFont="1" applyBorder="1"/>
    <xf numFmtId="3" fontId="3" fillId="0" borderId="0" xfId="0" applyNumberFormat="1" applyFont="1"/>
    <xf numFmtId="3" fontId="3" fillId="4" borderId="1" xfId="0" applyNumberFormat="1" applyFont="1" applyFill="1" applyBorder="1"/>
    <xf numFmtId="1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12" fillId="0" borderId="2" xfId="0" applyFont="1" applyBorder="1"/>
    <xf numFmtId="0" fontId="12" fillId="8" borderId="2" xfId="0" applyFont="1" applyFill="1" applyBorder="1"/>
    <xf numFmtId="0" fontId="11" fillId="0" borderId="2" xfId="0" applyFont="1" applyBorder="1"/>
    <xf numFmtId="0" fontId="12" fillId="0" borderId="0" xfId="0" applyFont="1" applyAlignment="1">
      <alignment horizontal="center"/>
    </xf>
    <xf numFmtId="165" fontId="12" fillId="8" borderId="2" xfId="1" applyNumberFormat="1" applyFont="1" applyFill="1" applyBorder="1"/>
    <xf numFmtId="165" fontId="3" fillId="0" borderId="2" xfId="1" applyNumberFormat="1" applyFont="1" applyBorder="1"/>
    <xf numFmtId="0" fontId="12" fillId="0" borderId="0" xfId="0" applyFont="1"/>
    <xf numFmtId="0" fontId="12" fillId="0" borderId="2" xfId="0" applyFont="1" applyBorder="1" applyAlignment="1">
      <alignment horizontal="center"/>
    </xf>
    <xf numFmtId="165" fontId="12" fillId="0" borderId="2" xfId="1" applyNumberFormat="1" applyFont="1" applyBorder="1"/>
    <xf numFmtId="0" fontId="11" fillId="0" borderId="2" xfId="0" applyFont="1" applyBorder="1" applyAlignment="1">
      <alignment horizontal="center"/>
    </xf>
    <xf numFmtId="0" fontId="12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165" fontId="2" fillId="0" borderId="2" xfId="1" applyNumberFormat="1" applyFont="1" applyBorder="1"/>
    <xf numFmtId="14" fontId="12" fillId="0" borderId="2" xfId="0" applyNumberFormat="1" applyFont="1" applyBorder="1"/>
    <xf numFmtId="0" fontId="15" fillId="0" borderId="0" xfId="2" quotePrefix="1"/>
    <xf numFmtId="0" fontId="11" fillId="0" borderId="0" xfId="0" applyFont="1"/>
    <xf numFmtId="0" fontId="16" fillId="0" borderId="0" xfId="2" quotePrefix="1" applyFont="1"/>
    <xf numFmtId="0" fontId="12" fillId="0" borderId="1" xfId="0" applyFont="1" applyBorder="1"/>
    <xf numFmtId="0" fontId="17" fillId="0" borderId="0" xfId="2" quotePrefix="1" applyFont="1"/>
    <xf numFmtId="0" fontId="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14" fontId="12" fillId="0" borderId="2" xfId="0" applyNumberFormat="1" applyFont="1" applyBorder="1" applyAlignment="1">
      <alignment horizontal="center"/>
    </xf>
    <xf numFmtId="164" fontId="12" fillId="0" borderId="0" xfId="1" applyFont="1"/>
    <xf numFmtId="0" fontId="2" fillId="0" borderId="1" xfId="0" applyFont="1" applyBorder="1"/>
    <xf numFmtId="9" fontId="3" fillId="0" borderId="2" xfId="0" applyNumberFormat="1" applyFont="1" applyBorder="1"/>
    <xf numFmtId="0" fontId="11" fillId="9" borderId="2" xfId="0" applyFont="1" applyFill="1" applyBorder="1"/>
    <xf numFmtId="165" fontId="11" fillId="9" borderId="2" xfId="1" applyNumberFormat="1" applyFont="1" applyFill="1" applyBorder="1"/>
    <xf numFmtId="0" fontId="11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3" fillId="11" borderId="2" xfId="0" applyFont="1" applyFill="1" applyBorder="1"/>
    <xf numFmtId="0" fontId="11" fillId="11" borderId="2" xfId="0" applyFont="1" applyFill="1" applyBorder="1" applyAlignment="1">
      <alignment horizontal="left"/>
    </xf>
    <xf numFmtId="165" fontId="11" fillId="11" borderId="2" xfId="0" applyNumberFormat="1" applyFont="1" applyFill="1" applyBorder="1"/>
    <xf numFmtId="0" fontId="18" fillId="0" borderId="0" xfId="0" applyFont="1" applyAlignment="1">
      <alignment horizontal="right"/>
    </xf>
    <xf numFmtId="165" fontId="11" fillId="0" borderId="2" xfId="1" applyNumberFormat="1" applyFont="1" applyBorder="1"/>
    <xf numFmtId="43" fontId="12" fillId="0" borderId="2" xfId="1" applyNumberFormat="1" applyFont="1" applyBorder="1"/>
    <xf numFmtId="166" fontId="3" fillId="0" borderId="2" xfId="1" applyNumberFormat="1" applyFont="1" applyBorder="1"/>
    <xf numFmtId="38" fontId="3" fillId="0" borderId="2" xfId="1" applyNumberFormat="1" applyFont="1" applyBorder="1"/>
    <xf numFmtId="38" fontId="3" fillId="0" borderId="2" xfId="0" applyNumberFormat="1" applyFont="1" applyBorder="1"/>
    <xf numFmtId="38" fontId="2" fillId="0" borderId="2" xfId="0" applyNumberFormat="1" applyFont="1" applyBorder="1"/>
    <xf numFmtId="0" fontId="19" fillId="0" borderId="0" xfId="2" quotePrefix="1" applyFont="1"/>
    <xf numFmtId="166" fontId="12" fillId="0" borderId="2" xfId="1" applyNumberFormat="1" applyFont="1" applyBorder="1"/>
    <xf numFmtId="0" fontId="11" fillId="9" borderId="2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 vertical="center" wrapText="1"/>
    </xf>
    <xf numFmtId="167" fontId="3" fillId="0" borderId="2" xfId="1" applyNumberFormat="1" applyFont="1" applyBorder="1"/>
    <xf numFmtId="167" fontId="2" fillId="11" borderId="2" xfId="1" applyNumberFormat="1" applyFont="1" applyFill="1" applyBorder="1"/>
    <xf numFmtId="165" fontId="3" fillId="0" borderId="0" xfId="1" applyNumberFormat="1" applyFont="1"/>
    <xf numFmtId="3" fontId="2" fillId="0" borderId="0" xfId="0" applyNumberFormat="1" applyFont="1"/>
    <xf numFmtId="0" fontId="12" fillId="0" borderId="0" xfId="0" applyFont="1" applyAlignment="1">
      <alignment horizontal="center" wrapText="1"/>
    </xf>
    <xf numFmtId="0" fontId="12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2" fillId="0" borderId="0" xfId="0" applyFont="1" applyAlignment="1">
      <alignment wrapText="1"/>
    </xf>
    <xf numFmtId="49" fontId="12" fillId="0" borderId="0" xfId="0" applyNumberFormat="1" applyFont="1"/>
    <xf numFmtId="49" fontId="11" fillId="9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Border="1"/>
    <xf numFmtId="49" fontId="11" fillId="0" borderId="2" xfId="0" applyNumberFormat="1" applyFont="1" applyBorder="1" applyAlignment="1">
      <alignment horizontal="center"/>
    </xf>
    <xf numFmtId="165" fontId="12" fillId="0" borderId="0" xfId="1" applyNumberFormat="1" applyFont="1"/>
    <xf numFmtId="165" fontId="12" fillId="0" borderId="0" xfId="0" applyNumberFormat="1" applyFont="1"/>
    <xf numFmtId="165" fontId="3" fillId="0" borderId="0" xfId="0" applyNumberFormat="1" applyFont="1"/>
    <xf numFmtId="0" fontId="11" fillId="10" borderId="3" xfId="0" applyFont="1" applyFill="1" applyBorder="1" applyAlignment="1">
      <alignment horizontal="center" vertical="center"/>
    </xf>
    <xf numFmtId="0" fontId="3" fillId="0" borderId="1" xfId="0" applyFont="1" applyBorder="1"/>
    <xf numFmtId="165" fontId="12" fillId="8" borderId="3" xfId="1" applyNumberFormat="1" applyFont="1" applyFill="1" applyBorder="1"/>
    <xf numFmtId="165" fontId="11" fillId="9" borderId="3" xfId="1" applyNumberFormat="1" applyFont="1" applyFill="1" applyBorder="1"/>
    <xf numFmtId="14" fontId="12" fillId="12" borderId="2" xfId="0" applyNumberFormat="1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12" fillId="1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2" fillId="9" borderId="6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left" wrapText="1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12" fillId="13" borderId="2" xfId="0" applyFont="1" applyFill="1" applyBorder="1"/>
    <xf numFmtId="3" fontId="12" fillId="0" borderId="0" xfId="0" applyNumberFormat="1" applyFont="1"/>
  </cellXfs>
  <cellStyles count="3">
    <cellStyle name="Comma" xfId="1" builtinId="3"/>
    <cellStyle name="Hyperlink" xfId="2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A4" workbookViewId="0">
      <pane xSplit="2" topLeftCell="C1" activePane="topRight" state="frozen"/>
      <selection pane="topRight" activeCell="A15" sqref="A15"/>
    </sheetView>
  </sheetViews>
  <sheetFormatPr defaultColWidth="14.42578125" defaultRowHeight="15" customHeight="1" x14ac:dyDescent="0.25"/>
  <cols>
    <col min="1" max="1" width="14.42578125" style="12"/>
    <col min="2" max="2" width="32.5703125" style="12" customWidth="1"/>
    <col min="3" max="3" width="18" style="12" customWidth="1"/>
    <col min="4" max="4" width="17.140625" style="12" customWidth="1"/>
    <col min="5" max="5" width="14" style="12" customWidth="1"/>
    <col min="6" max="6" width="14.85546875" style="12" customWidth="1"/>
    <col min="7" max="7" width="15.85546875" style="12" customWidth="1"/>
    <col min="8" max="8" width="12.28515625" style="12" customWidth="1"/>
    <col min="9" max="9" width="8.7109375" style="12" customWidth="1"/>
    <col min="10" max="10" width="30.7109375" style="12" customWidth="1"/>
    <col min="11" max="11" width="9.5703125" style="12" customWidth="1"/>
    <col min="12" max="16" width="8.7109375" style="12" customWidth="1"/>
    <col min="17" max="17" width="14.5703125" style="12" customWidth="1"/>
    <col min="18" max="18" width="17.5703125" style="12" customWidth="1"/>
    <col min="19" max="20" width="8.7109375" style="12" customWidth="1"/>
    <col min="21" max="21" width="15.85546875" style="12" customWidth="1"/>
    <col min="22" max="26" width="8.7109375" style="12" customWidth="1"/>
    <col min="27" max="16384" width="14.42578125" style="12"/>
  </cols>
  <sheetData>
    <row r="1" spans="1:26" s="6" customFormat="1" ht="27.6" customHeight="1" x14ac:dyDescent="0.2">
      <c r="A1" s="101" t="s">
        <v>56</v>
      </c>
      <c r="B1" s="99" t="s">
        <v>57</v>
      </c>
      <c r="C1" s="1" t="s">
        <v>1</v>
      </c>
      <c r="D1" s="2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2" t="s">
        <v>9</v>
      </c>
      <c r="L1" s="3" t="s">
        <v>10</v>
      </c>
      <c r="M1" s="4" t="s">
        <v>11</v>
      </c>
      <c r="N1" s="5"/>
      <c r="O1" s="5"/>
      <c r="P1" s="5"/>
      <c r="Q1" s="4" t="s">
        <v>12</v>
      </c>
      <c r="R1" s="5" t="s">
        <v>13</v>
      </c>
      <c r="S1" s="5" t="s">
        <v>14</v>
      </c>
      <c r="T1" s="5" t="s">
        <v>15</v>
      </c>
      <c r="U1" s="5" t="s">
        <v>16</v>
      </c>
    </row>
    <row r="2" spans="1:26" s="6" customFormat="1" ht="27.6" customHeight="1" x14ac:dyDescent="0.2">
      <c r="A2" s="102"/>
      <c r="B2" s="100"/>
      <c r="C2" s="1"/>
      <c r="D2" s="2"/>
      <c r="E2" s="1"/>
      <c r="F2" s="2"/>
      <c r="G2" s="1"/>
      <c r="H2" s="1"/>
      <c r="I2" s="2"/>
      <c r="J2" s="1"/>
      <c r="K2" s="2"/>
      <c r="L2" s="3"/>
      <c r="M2" s="4"/>
      <c r="N2" s="5"/>
      <c r="O2" s="5"/>
      <c r="P2" s="5"/>
      <c r="Q2" s="4"/>
      <c r="R2" s="5"/>
      <c r="S2" s="5"/>
      <c r="T2" s="5"/>
      <c r="U2" s="5"/>
    </row>
    <row r="3" spans="1:26" ht="22.15" customHeight="1" x14ac:dyDescent="0.25">
      <c r="A3" s="7" t="s">
        <v>38</v>
      </c>
      <c r="B3" s="8" t="s">
        <v>17</v>
      </c>
      <c r="C3" s="9">
        <v>1128525</v>
      </c>
      <c r="D3" s="8"/>
      <c r="E3" s="10">
        <f t="shared" ref="E3:E18" si="0">C3/I3</f>
        <v>112852.5</v>
      </c>
      <c r="F3" s="8"/>
      <c r="G3" s="10">
        <f t="shared" ref="G3:G18" si="1">E3+(E3*0.5)</f>
        <v>169278.75</v>
      </c>
      <c r="H3" s="10">
        <v>200000</v>
      </c>
      <c r="I3" s="8">
        <v>10</v>
      </c>
      <c r="J3" s="11">
        <v>87147</v>
      </c>
      <c r="K3" s="7">
        <v>1</v>
      </c>
      <c r="L3" s="10">
        <f>((H3-E3)*K3)-J3</f>
        <v>0.5</v>
      </c>
      <c r="M3" s="7">
        <f t="shared" ref="M3:M17" si="2">I3-K3</f>
        <v>9</v>
      </c>
      <c r="N3" s="7"/>
      <c r="O3" s="7"/>
      <c r="P3" s="7"/>
      <c r="Q3" s="7">
        <v>9</v>
      </c>
      <c r="R3" s="7">
        <f>Q3-S3-T3</f>
        <v>8</v>
      </c>
      <c r="S3" s="7"/>
      <c r="T3" s="7">
        <v>1</v>
      </c>
      <c r="U3" s="7"/>
    </row>
    <row r="4" spans="1:26" ht="22.15" customHeight="1" x14ac:dyDescent="0.25">
      <c r="A4" s="7" t="s">
        <v>39</v>
      </c>
      <c r="B4" s="8" t="s">
        <v>18</v>
      </c>
      <c r="C4" s="13">
        <v>2780775</v>
      </c>
      <c r="D4" s="8"/>
      <c r="E4" s="10">
        <f t="shared" si="0"/>
        <v>92692.5</v>
      </c>
      <c r="F4" s="8"/>
      <c r="G4" s="10">
        <f t="shared" si="1"/>
        <v>139038.75</v>
      </c>
      <c r="H4" s="10">
        <v>160000</v>
      </c>
      <c r="I4" s="8">
        <v>30</v>
      </c>
      <c r="J4" s="11">
        <v>100000</v>
      </c>
      <c r="K4" s="7">
        <v>13</v>
      </c>
      <c r="L4" s="10">
        <f>((H4-E4)*K4)-J4</f>
        <v>774997.5</v>
      </c>
      <c r="M4" s="7">
        <f t="shared" si="2"/>
        <v>17</v>
      </c>
      <c r="N4" s="7" t="s">
        <v>19</v>
      </c>
      <c r="O4" s="7"/>
      <c r="P4" s="7"/>
      <c r="Q4" s="7">
        <v>11</v>
      </c>
      <c r="R4" s="7">
        <f t="shared" ref="R4:R18" si="3">Q4-S4-T4</f>
        <v>7</v>
      </c>
      <c r="S4" s="7">
        <v>3</v>
      </c>
      <c r="T4" s="7">
        <v>1</v>
      </c>
      <c r="U4" s="7"/>
    </row>
    <row r="5" spans="1:26" ht="22.15" customHeight="1" x14ac:dyDescent="0.25">
      <c r="A5" s="7" t="s">
        <v>40</v>
      </c>
      <c r="B5" s="8" t="s">
        <v>20</v>
      </c>
      <c r="C5" s="13">
        <v>852771</v>
      </c>
      <c r="D5" s="8"/>
      <c r="E5" s="10">
        <f t="shared" si="0"/>
        <v>170554.2</v>
      </c>
      <c r="F5" s="8"/>
      <c r="G5" s="10">
        <f t="shared" si="1"/>
        <v>255831.30000000002</v>
      </c>
      <c r="H5" s="10">
        <v>400000</v>
      </c>
      <c r="I5" s="8">
        <v>5</v>
      </c>
      <c r="J5" s="11"/>
      <c r="K5" s="7">
        <v>1</v>
      </c>
      <c r="L5" s="10">
        <f t="shared" ref="L5:L17" si="4">((H5-E5)*K5)-J5</f>
        <v>229445.8</v>
      </c>
      <c r="M5" s="7">
        <f t="shared" si="2"/>
        <v>4</v>
      </c>
      <c r="N5" s="7"/>
      <c r="O5" s="7"/>
      <c r="P5" s="7"/>
      <c r="Q5" s="7">
        <v>4</v>
      </c>
      <c r="R5" s="7">
        <f t="shared" si="3"/>
        <v>4</v>
      </c>
      <c r="S5" s="7"/>
      <c r="T5" s="7"/>
      <c r="U5" s="7"/>
    </row>
    <row r="6" spans="1:26" ht="22.15" customHeight="1" x14ac:dyDescent="0.25">
      <c r="A6" s="7" t="s">
        <v>41</v>
      </c>
      <c r="B6" s="8" t="s">
        <v>21</v>
      </c>
      <c r="C6" s="13">
        <v>648847</v>
      </c>
      <c r="D6" s="8"/>
      <c r="E6" s="10">
        <f t="shared" si="0"/>
        <v>129769.4</v>
      </c>
      <c r="F6" s="8"/>
      <c r="G6" s="10">
        <f t="shared" si="1"/>
        <v>194654.09999999998</v>
      </c>
      <c r="H6" s="10">
        <v>250000</v>
      </c>
      <c r="I6" s="8">
        <v>5</v>
      </c>
      <c r="J6" s="11">
        <v>120231</v>
      </c>
      <c r="K6" s="7">
        <v>2</v>
      </c>
      <c r="L6" s="10">
        <f t="shared" si="4"/>
        <v>120230.20000000001</v>
      </c>
      <c r="M6" s="7">
        <f t="shared" si="2"/>
        <v>3</v>
      </c>
      <c r="N6" s="7"/>
      <c r="O6" s="7"/>
      <c r="P6" s="7"/>
      <c r="Q6" s="7">
        <v>0</v>
      </c>
      <c r="R6" s="7">
        <f t="shared" si="3"/>
        <v>0</v>
      </c>
      <c r="S6" s="7"/>
      <c r="T6" s="7"/>
      <c r="U6" s="7"/>
    </row>
    <row r="7" spans="1:26" ht="22.15" customHeight="1" x14ac:dyDescent="0.25">
      <c r="A7" s="7" t="s">
        <v>44</v>
      </c>
      <c r="B7" s="8" t="s">
        <v>22</v>
      </c>
      <c r="C7" s="13">
        <v>926925</v>
      </c>
      <c r="D7" s="8"/>
      <c r="E7" s="10">
        <f t="shared" si="0"/>
        <v>92692.5</v>
      </c>
      <c r="F7" s="8"/>
      <c r="G7" s="10">
        <f t="shared" si="1"/>
        <v>139038.75</v>
      </c>
      <c r="H7" s="10">
        <v>249000</v>
      </c>
      <c r="I7" s="8">
        <v>10</v>
      </c>
      <c r="J7" s="11"/>
      <c r="K7" s="7">
        <v>1</v>
      </c>
      <c r="L7" s="10">
        <f t="shared" si="4"/>
        <v>156307.5</v>
      </c>
      <c r="M7" s="7">
        <f t="shared" si="2"/>
        <v>9</v>
      </c>
      <c r="N7" s="7"/>
      <c r="O7" s="7"/>
      <c r="P7" s="7"/>
      <c r="Q7" s="7">
        <v>9</v>
      </c>
      <c r="R7" s="7">
        <f t="shared" si="3"/>
        <v>9</v>
      </c>
      <c r="S7" s="7"/>
      <c r="T7" s="7"/>
      <c r="U7" s="7"/>
    </row>
    <row r="8" spans="1:26" ht="22.15" customHeight="1" x14ac:dyDescent="0.25">
      <c r="A8" s="7" t="s">
        <v>45</v>
      </c>
      <c r="B8" s="8" t="s">
        <v>23</v>
      </c>
      <c r="C8" s="13">
        <v>1259528</v>
      </c>
      <c r="D8" s="8"/>
      <c r="E8" s="10">
        <f t="shared" si="0"/>
        <v>251905.6</v>
      </c>
      <c r="F8" s="8"/>
      <c r="G8" s="10">
        <f t="shared" si="1"/>
        <v>377858.4</v>
      </c>
      <c r="H8" s="10">
        <v>450000</v>
      </c>
      <c r="I8" s="8">
        <v>5</v>
      </c>
      <c r="J8" s="11"/>
      <c r="K8" s="7">
        <v>0</v>
      </c>
      <c r="L8" s="10">
        <f t="shared" si="4"/>
        <v>0</v>
      </c>
      <c r="M8" s="7">
        <f t="shared" si="2"/>
        <v>5</v>
      </c>
      <c r="N8" s="7"/>
      <c r="O8" s="7"/>
      <c r="P8" s="7"/>
      <c r="Q8" s="7">
        <v>5</v>
      </c>
      <c r="R8" s="7">
        <f t="shared" si="3"/>
        <v>5</v>
      </c>
      <c r="S8" s="7"/>
      <c r="T8" s="7"/>
      <c r="U8" s="7"/>
    </row>
    <row r="9" spans="1:26" ht="22.15" customHeight="1" x14ac:dyDescent="0.25">
      <c r="A9" s="7" t="s">
        <v>46</v>
      </c>
      <c r="B9" s="14" t="s">
        <v>24</v>
      </c>
      <c r="C9" s="15">
        <f>1219344+139000</f>
        <v>1358344</v>
      </c>
      <c r="D9" s="14"/>
      <c r="E9" s="16">
        <f t="shared" si="0"/>
        <v>123485.81818181818</v>
      </c>
      <c r="F9" s="14"/>
      <c r="G9" s="16">
        <f t="shared" si="1"/>
        <v>185228.72727272726</v>
      </c>
      <c r="H9" s="16">
        <v>200000</v>
      </c>
      <c r="I9" s="14">
        <v>11</v>
      </c>
      <c r="J9" s="16"/>
      <c r="K9" s="14">
        <v>1</v>
      </c>
      <c r="L9" s="10">
        <f t="shared" si="4"/>
        <v>76514.181818181823</v>
      </c>
      <c r="M9" s="7">
        <f t="shared" si="2"/>
        <v>10</v>
      </c>
      <c r="N9" s="14"/>
      <c r="O9" s="14"/>
      <c r="P9" s="14"/>
      <c r="Q9" s="14">
        <v>10</v>
      </c>
      <c r="R9" s="7">
        <f t="shared" si="3"/>
        <v>10</v>
      </c>
      <c r="S9" s="14"/>
      <c r="T9" s="14"/>
      <c r="U9" s="14"/>
      <c r="V9" s="17"/>
      <c r="W9" s="17"/>
      <c r="X9" s="17"/>
      <c r="Y9" s="17"/>
      <c r="Z9" s="17"/>
    </row>
    <row r="10" spans="1:26" ht="22.15" customHeight="1" x14ac:dyDescent="0.25">
      <c r="A10" s="7" t="s">
        <v>42</v>
      </c>
      <c r="B10" s="14" t="s">
        <v>25</v>
      </c>
      <c r="C10" s="18">
        <v>1521870</v>
      </c>
      <c r="D10" s="14"/>
      <c r="E10" s="16">
        <f t="shared" si="0"/>
        <v>253645</v>
      </c>
      <c r="F10" s="14"/>
      <c r="G10" s="16">
        <f t="shared" si="1"/>
        <v>380467.5</v>
      </c>
      <c r="H10" s="16">
        <v>500000</v>
      </c>
      <c r="I10" s="14">
        <v>6</v>
      </c>
      <c r="J10" s="16"/>
      <c r="K10" s="14">
        <v>1</v>
      </c>
      <c r="L10" s="10">
        <f t="shared" si="4"/>
        <v>246355</v>
      </c>
      <c r="M10" s="7">
        <f t="shared" si="2"/>
        <v>5</v>
      </c>
      <c r="N10" s="14"/>
      <c r="O10" s="14"/>
      <c r="P10" s="14"/>
      <c r="Q10" s="14">
        <v>5</v>
      </c>
      <c r="R10" s="7">
        <f t="shared" si="3"/>
        <v>5</v>
      </c>
      <c r="S10" s="14"/>
      <c r="T10" s="14"/>
      <c r="U10" s="14"/>
      <c r="V10" s="17"/>
      <c r="W10" s="17"/>
      <c r="X10" s="17"/>
      <c r="Y10" s="17"/>
      <c r="Z10" s="17"/>
    </row>
    <row r="11" spans="1:26" ht="22.15" customHeight="1" x14ac:dyDescent="0.25">
      <c r="A11" s="7" t="s">
        <v>43</v>
      </c>
      <c r="B11" s="14" t="s">
        <v>26</v>
      </c>
      <c r="C11" s="18">
        <v>1102400</v>
      </c>
      <c r="D11" s="14"/>
      <c r="E11" s="16">
        <f t="shared" si="0"/>
        <v>137800</v>
      </c>
      <c r="F11" s="14"/>
      <c r="G11" s="16">
        <f t="shared" si="1"/>
        <v>206700</v>
      </c>
      <c r="H11" s="16">
        <v>200000</v>
      </c>
      <c r="I11" s="14">
        <v>8</v>
      </c>
      <c r="J11" s="16"/>
      <c r="K11" s="14"/>
      <c r="L11" s="10">
        <f t="shared" si="4"/>
        <v>0</v>
      </c>
      <c r="M11" s="7">
        <f t="shared" si="2"/>
        <v>8</v>
      </c>
      <c r="N11" s="14"/>
      <c r="O11" s="14"/>
      <c r="P11" s="14"/>
      <c r="Q11" s="14">
        <v>6</v>
      </c>
      <c r="R11" s="7">
        <f t="shared" si="3"/>
        <v>6</v>
      </c>
      <c r="S11" s="14"/>
      <c r="T11" s="14"/>
      <c r="U11" s="14"/>
      <c r="V11" s="17"/>
      <c r="W11" s="17"/>
      <c r="X11" s="17"/>
      <c r="Y11" s="17"/>
      <c r="Z11" s="17"/>
    </row>
    <row r="12" spans="1:26" ht="22.15" customHeight="1" x14ac:dyDescent="0.25">
      <c r="A12" s="7" t="s">
        <v>47</v>
      </c>
      <c r="B12" s="14" t="s">
        <v>27</v>
      </c>
      <c r="C12" s="18">
        <v>1743889</v>
      </c>
      <c r="D12" s="14"/>
      <c r="E12" s="16">
        <f t="shared" si="0"/>
        <v>249127</v>
      </c>
      <c r="F12" s="14"/>
      <c r="G12" s="16">
        <f t="shared" si="1"/>
        <v>373690.5</v>
      </c>
      <c r="H12" s="16">
        <v>400000</v>
      </c>
      <c r="I12" s="14">
        <v>7</v>
      </c>
      <c r="J12" s="16"/>
      <c r="K12" s="14"/>
      <c r="L12" s="10">
        <f t="shared" si="4"/>
        <v>0</v>
      </c>
      <c r="M12" s="7">
        <f t="shared" si="2"/>
        <v>7</v>
      </c>
      <c r="N12" s="14"/>
      <c r="O12" s="14"/>
      <c r="P12" s="14"/>
      <c r="Q12" s="14">
        <v>7</v>
      </c>
      <c r="R12" s="7">
        <f t="shared" si="3"/>
        <v>7</v>
      </c>
      <c r="S12" s="14"/>
      <c r="T12" s="14"/>
      <c r="U12" s="14"/>
      <c r="V12" s="17"/>
      <c r="W12" s="17"/>
      <c r="X12" s="17"/>
      <c r="Y12" s="17"/>
      <c r="Z12" s="17"/>
    </row>
    <row r="13" spans="1:26" ht="22.15" customHeight="1" x14ac:dyDescent="0.25">
      <c r="A13" s="7" t="s">
        <v>49</v>
      </c>
      <c r="B13" s="14" t="s">
        <v>28</v>
      </c>
      <c r="C13" s="18">
        <v>1104720</v>
      </c>
      <c r="D13" s="14"/>
      <c r="E13" s="16">
        <f t="shared" si="0"/>
        <v>138090</v>
      </c>
      <c r="F13" s="14"/>
      <c r="G13" s="16">
        <f t="shared" si="1"/>
        <v>207135</v>
      </c>
      <c r="H13" s="16">
        <v>250000</v>
      </c>
      <c r="I13" s="14">
        <v>8</v>
      </c>
      <c r="J13" s="16"/>
      <c r="K13" s="14">
        <v>2</v>
      </c>
      <c r="L13" s="10">
        <f t="shared" si="4"/>
        <v>223820</v>
      </c>
      <c r="M13" s="7">
        <f t="shared" si="2"/>
        <v>6</v>
      </c>
      <c r="N13" s="14"/>
      <c r="O13" s="14"/>
      <c r="P13" s="14"/>
      <c r="Q13" s="14">
        <v>5</v>
      </c>
      <c r="R13" s="7">
        <f t="shared" si="3"/>
        <v>5</v>
      </c>
      <c r="S13" s="14"/>
      <c r="T13" s="14"/>
      <c r="U13" s="14"/>
      <c r="V13" s="17"/>
      <c r="W13" s="17"/>
      <c r="X13" s="17"/>
      <c r="Y13" s="17"/>
      <c r="Z13" s="17"/>
    </row>
    <row r="14" spans="1:26" ht="22.15" customHeight="1" x14ac:dyDescent="0.25">
      <c r="A14" s="7" t="s">
        <v>48</v>
      </c>
      <c r="B14" s="8" t="s">
        <v>29</v>
      </c>
      <c r="C14" s="13">
        <v>3471551</v>
      </c>
      <c r="D14" s="7"/>
      <c r="E14" s="11">
        <f t="shared" si="0"/>
        <v>115718.36666666667</v>
      </c>
      <c r="F14" s="7"/>
      <c r="G14" s="11">
        <f t="shared" si="1"/>
        <v>173577.55</v>
      </c>
      <c r="H14" s="11">
        <v>179000</v>
      </c>
      <c r="I14" s="8">
        <v>30</v>
      </c>
      <c r="J14" s="11">
        <f>38000+290000</f>
        <v>328000</v>
      </c>
      <c r="K14" s="8">
        <v>12</v>
      </c>
      <c r="L14" s="10">
        <f t="shared" si="4"/>
        <v>431379.6</v>
      </c>
      <c r="M14" s="7">
        <f t="shared" si="2"/>
        <v>18</v>
      </c>
      <c r="N14" s="7"/>
      <c r="O14" s="7"/>
      <c r="P14" s="7"/>
      <c r="Q14" s="14">
        <v>18</v>
      </c>
      <c r="R14" s="7">
        <f t="shared" si="3"/>
        <v>16</v>
      </c>
      <c r="S14" s="7">
        <v>2</v>
      </c>
      <c r="T14" s="7"/>
      <c r="U14" s="7"/>
    </row>
    <row r="15" spans="1:26" ht="22.15" customHeight="1" x14ac:dyDescent="0.25">
      <c r="A15" s="7" t="s">
        <v>138</v>
      </c>
      <c r="B15" s="14" t="s">
        <v>30</v>
      </c>
      <c r="C15" s="19">
        <v>327150</v>
      </c>
      <c r="D15" s="7"/>
      <c r="E15" s="16">
        <f t="shared" si="0"/>
        <v>327150</v>
      </c>
      <c r="F15" s="7"/>
      <c r="G15" s="11">
        <f t="shared" si="1"/>
        <v>490725</v>
      </c>
      <c r="H15" s="11">
        <v>600000</v>
      </c>
      <c r="I15" s="14">
        <v>1</v>
      </c>
      <c r="J15" s="11"/>
      <c r="K15" s="7"/>
      <c r="L15" s="10">
        <f t="shared" si="4"/>
        <v>0</v>
      </c>
      <c r="M15" s="7">
        <f t="shared" si="2"/>
        <v>1</v>
      </c>
      <c r="N15" s="7"/>
      <c r="O15" s="7"/>
      <c r="P15" s="7"/>
      <c r="Q15" s="14">
        <v>1</v>
      </c>
      <c r="R15" s="7">
        <f t="shared" si="3"/>
        <v>1</v>
      </c>
      <c r="S15" s="7"/>
      <c r="T15" s="7"/>
      <c r="U15" s="7"/>
    </row>
    <row r="16" spans="1:26" ht="22.15" customHeight="1" x14ac:dyDescent="0.25">
      <c r="A16" s="7" t="s">
        <v>50</v>
      </c>
      <c r="B16" s="14" t="s">
        <v>31</v>
      </c>
      <c r="C16" s="20">
        <f>3320376-C15</f>
        <v>2993226</v>
      </c>
      <c r="D16" s="7"/>
      <c r="E16" s="16">
        <f t="shared" si="0"/>
        <v>299322.59999999998</v>
      </c>
      <c r="F16" s="7"/>
      <c r="G16" s="11">
        <f t="shared" si="1"/>
        <v>448983.89999999997</v>
      </c>
      <c r="H16" s="11">
        <v>500000</v>
      </c>
      <c r="I16" s="14">
        <v>10</v>
      </c>
      <c r="J16" s="11"/>
      <c r="K16" s="7">
        <v>5</v>
      </c>
      <c r="L16" s="10">
        <f t="shared" si="4"/>
        <v>1003387.0000000001</v>
      </c>
      <c r="M16" s="7">
        <f t="shared" si="2"/>
        <v>5</v>
      </c>
      <c r="N16" s="7"/>
      <c r="O16" s="7"/>
      <c r="P16" s="7"/>
      <c r="Q16" s="7">
        <v>5</v>
      </c>
      <c r="R16" s="7">
        <f t="shared" si="3"/>
        <v>3</v>
      </c>
      <c r="S16" s="7"/>
      <c r="T16" s="7">
        <v>2</v>
      </c>
      <c r="U16" s="7">
        <v>50000</v>
      </c>
    </row>
    <row r="17" spans="1:21" ht="22.15" customHeight="1" x14ac:dyDescent="0.25">
      <c r="A17" s="7" t="s">
        <v>51</v>
      </c>
      <c r="B17" s="14" t="s">
        <v>32</v>
      </c>
      <c r="C17" s="13">
        <v>730206</v>
      </c>
      <c r="D17" s="7"/>
      <c r="E17" s="16">
        <f t="shared" si="0"/>
        <v>73020.600000000006</v>
      </c>
      <c r="F17" s="7"/>
      <c r="G17" s="11">
        <f t="shared" si="1"/>
        <v>109530.90000000001</v>
      </c>
      <c r="H17" s="11"/>
      <c r="I17" s="14">
        <v>10</v>
      </c>
      <c r="J17" s="11"/>
      <c r="K17" s="7"/>
      <c r="L17" s="10">
        <f t="shared" si="4"/>
        <v>0</v>
      </c>
      <c r="M17" s="7">
        <f t="shared" si="2"/>
        <v>10</v>
      </c>
      <c r="N17" s="7"/>
      <c r="O17" s="7"/>
      <c r="P17" s="7"/>
      <c r="Q17" s="14">
        <v>10</v>
      </c>
      <c r="R17" s="7">
        <f t="shared" si="3"/>
        <v>10</v>
      </c>
      <c r="S17" s="7"/>
      <c r="T17" s="7"/>
      <c r="U17" s="7"/>
    </row>
    <row r="18" spans="1:21" ht="22.15" customHeight="1" x14ac:dyDescent="0.25">
      <c r="A18" s="7" t="s">
        <v>54</v>
      </c>
      <c r="B18" s="21" t="s">
        <v>33</v>
      </c>
      <c r="C18" s="22">
        <v>595000</v>
      </c>
      <c r="D18" s="21"/>
      <c r="E18" s="21">
        <f t="shared" si="0"/>
        <v>148750</v>
      </c>
      <c r="F18" s="21"/>
      <c r="G18" s="21">
        <f t="shared" si="1"/>
        <v>223125</v>
      </c>
      <c r="H18" s="22"/>
      <c r="I18" s="21">
        <v>4</v>
      </c>
      <c r="J18" s="22"/>
      <c r="K18" s="21"/>
      <c r="L18" s="21"/>
      <c r="M18" s="21"/>
      <c r="N18" s="7"/>
      <c r="O18" s="7"/>
      <c r="P18" s="7"/>
      <c r="Q18" s="21">
        <v>4</v>
      </c>
      <c r="R18" s="7">
        <f t="shared" si="3"/>
        <v>3</v>
      </c>
      <c r="S18" s="7">
        <v>1</v>
      </c>
      <c r="T18" s="7"/>
      <c r="U18" s="7"/>
    </row>
    <row r="19" spans="1:21" s="6" customFormat="1" ht="30.6" customHeight="1" x14ac:dyDescent="0.2">
      <c r="A19" s="23" t="s">
        <v>55</v>
      </c>
      <c r="B19" s="23"/>
      <c r="C19" s="24"/>
      <c r="D19" s="23"/>
      <c r="E19" s="23"/>
      <c r="F19" s="23"/>
      <c r="G19" s="23"/>
      <c r="H19" s="24"/>
      <c r="I19" s="23"/>
      <c r="J19" s="24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1:21" x14ac:dyDescent="0.25">
      <c r="C20" s="25"/>
      <c r="H20" s="25"/>
      <c r="J20" s="25"/>
    </row>
    <row r="21" spans="1:21" x14ac:dyDescent="0.25">
      <c r="C21" s="25"/>
      <c r="H21" s="25"/>
      <c r="J21" s="25"/>
    </row>
    <row r="22" spans="1:21" ht="15.75" customHeight="1" x14ac:dyDescent="0.25">
      <c r="C22" s="25"/>
      <c r="H22" s="25"/>
      <c r="J22" s="25"/>
    </row>
    <row r="23" spans="1:21" ht="15.75" customHeight="1" x14ac:dyDescent="0.25">
      <c r="C23" s="25"/>
      <c r="H23" s="25"/>
      <c r="J23" s="25"/>
    </row>
    <row r="24" spans="1:21" ht="15.75" customHeight="1" x14ac:dyDescent="0.25">
      <c r="C24" s="25"/>
      <c r="H24" s="25"/>
      <c r="J24" s="25"/>
    </row>
    <row r="25" spans="1:21" ht="15.75" customHeight="1" x14ac:dyDescent="0.25">
      <c r="C25" s="25"/>
      <c r="H25" s="25"/>
      <c r="J25" s="25"/>
    </row>
    <row r="26" spans="1:21" ht="15.75" customHeight="1" x14ac:dyDescent="0.25">
      <c r="C26" s="25"/>
      <c r="H26" s="25"/>
      <c r="J26" s="25"/>
    </row>
    <row r="27" spans="1:21" ht="15.75" customHeight="1" x14ac:dyDescent="0.25">
      <c r="C27" s="25"/>
      <c r="H27" s="25"/>
      <c r="J27" s="25"/>
    </row>
    <row r="28" spans="1:21" ht="15.75" customHeight="1" x14ac:dyDescent="0.25">
      <c r="C28" s="25">
        <f>SUM(C3:C17)</f>
        <v>21950727</v>
      </c>
      <c r="H28" s="25"/>
      <c r="J28" s="25"/>
      <c r="L28" s="26">
        <f t="shared" ref="L28:L29" si="5">((H28-E28)*K28)-J28</f>
        <v>0</v>
      </c>
      <c r="M28" s="12">
        <f>I28-K28</f>
        <v>0</v>
      </c>
    </row>
    <row r="29" spans="1:21" ht="15.75" customHeight="1" x14ac:dyDescent="0.25">
      <c r="B29" s="12" t="s">
        <v>34</v>
      </c>
      <c r="C29" s="25">
        <v>7000000</v>
      </c>
      <c r="H29" s="25"/>
      <c r="J29" s="25"/>
      <c r="L29" s="26">
        <f t="shared" si="5"/>
        <v>0</v>
      </c>
    </row>
    <row r="30" spans="1:21" ht="15.75" customHeight="1" x14ac:dyDescent="0.25">
      <c r="B30" s="12" t="s">
        <v>35</v>
      </c>
      <c r="C30" s="25">
        <v>19283000</v>
      </c>
      <c r="H30" s="25"/>
      <c r="J30" s="25"/>
    </row>
    <row r="31" spans="1:21" ht="15.75" customHeight="1" x14ac:dyDescent="0.25">
      <c r="C31" s="25"/>
      <c r="H31" s="25"/>
      <c r="J31" s="25"/>
      <c r="K31" s="12" t="s">
        <v>36</v>
      </c>
      <c r="L31" s="25">
        <f>SUM(L3:L29)</f>
        <v>3262437.2818181817</v>
      </c>
    </row>
    <row r="32" spans="1:21" ht="15.75" customHeight="1" x14ac:dyDescent="0.25">
      <c r="C32" s="25"/>
      <c r="H32" s="25"/>
      <c r="J32" s="25"/>
    </row>
    <row r="33" spans="3:10" ht="15.75" customHeight="1" x14ac:dyDescent="0.25">
      <c r="C33" s="25"/>
      <c r="H33" s="25"/>
      <c r="J33" s="25"/>
    </row>
    <row r="34" spans="3:10" ht="15.75" customHeight="1" x14ac:dyDescent="0.25">
      <c r="C34" s="25"/>
      <c r="H34" s="25"/>
      <c r="J34" s="25"/>
    </row>
    <row r="35" spans="3:10" ht="15.75" customHeight="1" x14ac:dyDescent="0.25">
      <c r="C35" s="25"/>
      <c r="H35" s="25"/>
      <c r="J35" s="25"/>
    </row>
    <row r="36" spans="3:10" ht="15.75" customHeight="1" x14ac:dyDescent="0.25">
      <c r="C36" s="25"/>
      <c r="H36" s="25"/>
      <c r="J36" s="25"/>
    </row>
    <row r="37" spans="3:10" ht="15.75" customHeight="1" x14ac:dyDescent="0.25">
      <c r="C37" s="25"/>
      <c r="H37" s="25"/>
      <c r="J37" s="25"/>
    </row>
    <row r="38" spans="3:10" ht="15.75" customHeight="1" x14ac:dyDescent="0.25">
      <c r="C38" s="25"/>
      <c r="H38" s="25"/>
      <c r="J38" s="25"/>
    </row>
    <row r="39" spans="3:10" ht="15.75" customHeight="1" x14ac:dyDescent="0.25">
      <c r="C39" s="25"/>
      <c r="H39" s="25"/>
      <c r="J39" s="25"/>
    </row>
    <row r="40" spans="3:10" ht="15.75" customHeight="1" x14ac:dyDescent="0.25">
      <c r="C40" s="25"/>
      <c r="H40" s="25"/>
      <c r="J40" s="25"/>
    </row>
    <row r="41" spans="3:10" ht="15.75" customHeight="1" x14ac:dyDescent="0.25">
      <c r="C41" s="25"/>
      <c r="H41" s="25"/>
      <c r="J41" s="25"/>
    </row>
    <row r="42" spans="3:10" ht="15.75" customHeight="1" x14ac:dyDescent="0.25">
      <c r="C42" s="25"/>
      <c r="H42" s="25"/>
      <c r="J42" s="25"/>
    </row>
    <row r="43" spans="3:10" ht="15.75" customHeight="1" x14ac:dyDescent="0.25">
      <c r="C43" s="25"/>
      <c r="H43" s="25"/>
      <c r="J43" s="25"/>
    </row>
    <row r="44" spans="3:10" ht="15.75" customHeight="1" x14ac:dyDescent="0.25">
      <c r="C44" s="25"/>
      <c r="H44" s="25"/>
      <c r="J44" s="25"/>
    </row>
    <row r="45" spans="3:10" ht="15.75" customHeight="1" x14ac:dyDescent="0.25">
      <c r="C45" s="25"/>
      <c r="H45" s="25"/>
      <c r="J45" s="25"/>
    </row>
    <row r="46" spans="3:10" ht="15.75" customHeight="1" x14ac:dyDescent="0.25">
      <c r="C46" s="25"/>
      <c r="H46" s="25"/>
      <c r="J46" s="25"/>
    </row>
    <row r="47" spans="3:10" ht="15.75" customHeight="1" x14ac:dyDescent="0.25">
      <c r="C47" s="25"/>
      <c r="H47" s="25"/>
      <c r="J47" s="25"/>
    </row>
    <row r="48" spans="3:10" ht="15.75" customHeight="1" x14ac:dyDescent="0.25">
      <c r="C48" s="25"/>
      <c r="H48" s="25"/>
      <c r="J48" s="25"/>
    </row>
    <row r="49" spans="3:10" ht="15.75" customHeight="1" x14ac:dyDescent="0.25">
      <c r="C49" s="25"/>
      <c r="H49" s="25"/>
      <c r="J49" s="25"/>
    </row>
    <row r="50" spans="3:10" ht="15.75" customHeight="1" x14ac:dyDescent="0.25">
      <c r="C50" s="25"/>
      <c r="H50" s="25"/>
      <c r="J50" s="25"/>
    </row>
    <row r="51" spans="3:10" ht="15.75" customHeight="1" x14ac:dyDescent="0.25">
      <c r="C51" s="25"/>
      <c r="H51" s="25"/>
      <c r="J51" s="25"/>
    </row>
    <row r="52" spans="3:10" ht="15.75" customHeight="1" x14ac:dyDescent="0.25">
      <c r="C52" s="25"/>
      <c r="H52" s="25"/>
      <c r="J52" s="25"/>
    </row>
    <row r="53" spans="3:10" ht="15.75" customHeight="1" x14ac:dyDescent="0.25">
      <c r="C53" s="25"/>
      <c r="H53" s="25"/>
      <c r="J53" s="25"/>
    </row>
    <row r="54" spans="3:10" ht="15.75" customHeight="1" x14ac:dyDescent="0.25">
      <c r="C54" s="25"/>
      <c r="H54" s="25"/>
      <c r="J54" s="25"/>
    </row>
    <row r="55" spans="3:10" ht="15.75" customHeight="1" x14ac:dyDescent="0.25">
      <c r="C55" s="25"/>
      <c r="H55" s="25"/>
      <c r="J55" s="25"/>
    </row>
    <row r="56" spans="3:10" ht="15.75" customHeight="1" x14ac:dyDescent="0.25">
      <c r="C56" s="25"/>
      <c r="H56" s="25"/>
      <c r="J56" s="25"/>
    </row>
    <row r="57" spans="3:10" ht="15.75" customHeight="1" x14ac:dyDescent="0.25">
      <c r="C57" s="25"/>
      <c r="H57" s="25"/>
      <c r="J57" s="25"/>
    </row>
    <row r="58" spans="3:10" ht="15.75" customHeight="1" x14ac:dyDescent="0.25">
      <c r="C58" s="25"/>
      <c r="H58" s="25"/>
      <c r="J58" s="25"/>
    </row>
    <row r="59" spans="3:10" ht="15.75" customHeight="1" x14ac:dyDescent="0.25">
      <c r="C59" s="25"/>
      <c r="H59" s="25"/>
      <c r="J59" s="25"/>
    </row>
    <row r="60" spans="3:10" ht="15.75" customHeight="1" x14ac:dyDescent="0.25">
      <c r="C60" s="25"/>
      <c r="H60" s="25"/>
      <c r="J60" s="25"/>
    </row>
    <row r="61" spans="3:10" ht="15.75" customHeight="1" x14ac:dyDescent="0.25">
      <c r="C61" s="25"/>
      <c r="H61" s="25"/>
      <c r="J61" s="25"/>
    </row>
    <row r="62" spans="3:10" ht="15.75" customHeight="1" x14ac:dyDescent="0.25">
      <c r="C62" s="25"/>
      <c r="H62" s="25"/>
      <c r="J62" s="25"/>
    </row>
    <row r="63" spans="3:10" ht="15.75" customHeight="1" x14ac:dyDescent="0.25">
      <c r="C63" s="25"/>
      <c r="H63" s="25"/>
      <c r="J63" s="25"/>
    </row>
    <row r="64" spans="3:10" ht="15.75" customHeight="1" x14ac:dyDescent="0.25">
      <c r="C64" s="25"/>
      <c r="H64" s="25"/>
      <c r="J64" s="25"/>
    </row>
    <row r="65" spans="3:10" ht="15.75" customHeight="1" x14ac:dyDescent="0.25">
      <c r="C65" s="25"/>
      <c r="H65" s="25"/>
      <c r="J65" s="25"/>
    </row>
    <row r="66" spans="3:10" ht="15.75" customHeight="1" x14ac:dyDescent="0.25">
      <c r="C66" s="25"/>
      <c r="H66" s="25"/>
      <c r="J66" s="25"/>
    </row>
    <row r="67" spans="3:10" ht="15.75" customHeight="1" x14ac:dyDescent="0.25">
      <c r="C67" s="25"/>
      <c r="H67" s="25"/>
      <c r="J67" s="25"/>
    </row>
    <row r="68" spans="3:10" ht="15.75" customHeight="1" x14ac:dyDescent="0.25">
      <c r="C68" s="25"/>
      <c r="H68" s="25"/>
      <c r="J68" s="25"/>
    </row>
    <row r="69" spans="3:10" ht="15.75" customHeight="1" x14ac:dyDescent="0.25">
      <c r="C69" s="25"/>
      <c r="H69" s="25"/>
      <c r="J69" s="25"/>
    </row>
    <row r="70" spans="3:10" ht="15.75" customHeight="1" x14ac:dyDescent="0.25">
      <c r="C70" s="25"/>
      <c r="H70" s="25"/>
      <c r="J70" s="25"/>
    </row>
    <row r="71" spans="3:10" ht="15.75" customHeight="1" x14ac:dyDescent="0.25">
      <c r="C71" s="25"/>
      <c r="H71" s="25"/>
      <c r="J71" s="25"/>
    </row>
    <row r="72" spans="3:10" ht="15.75" customHeight="1" x14ac:dyDescent="0.25">
      <c r="C72" s="25"/>
      <c r="H72" s="25"/>
      <c r="J72" s="25"/>
    </row>
    <row r="73" spans="3:10" ht="15.75" customHeight="1" x14ac:dyDescent="0.25">
      <c r="C73" s="25"/>
      <c r="H73" s="25"/>
      <c r="J73" s="25"/>
    </row>
    <row r="74" spans="3:10" ht="15.75" customHeight="1" x14ac:dyDescent="0.25">
      <c r="C74" s="25"/>
      <c r="H74" s="25"/>
      <c r="J74" s="25"/>
    </row>
    <row r="75" spans="3:10" ht="15.75" customHeight="1" x14ac:dyDescent="0.25">
      <c r="C75" s="25"/>
      <c r="H75" s="25"/>
      <c r="J75" s="25"/>
    </row>
    <row r="76" spans="3:10" ht="15.75" customHeight="1" x14ac:dyDescent="0.25">
      <c r="C76" s="25"/>
      <c r="H76" s="25"/>
      <c r="J76" s="25"/>
    </row>
    <row r="77" spans="3:10" ht="15.75" customHeight="1" x14ac:dyDescent="0.25">
      <c r="C77" s="25"/>
      <c r="H77" s="25"/>
      <c r="J77" s="25"/>
    </row>
    <row r="78" spans="3:10" ht="15.75" customHeight="1" x14ac:dyDescent="0.25">
      <c r="C78" s="25"/>
      <c r="H78" s="25"/>
      <c r="J78" s="25"/>
    </row>
    <row r="79" spans="3:10" ht="15.75" customHeight="1" x14ac:dyDescent="0.25">
      <c r="C79" s="25"/>
      <c r="H79" s="25"/>
      <c r="J79" s="25"/>
    </row>
    <row r="80" spans="3:10" ht="15.75" customHeight="1" x14ac:dyDescent="0.25">
      <c r="C80" s="25"/>
      <c r="H80" s="25"/>
      <c r="J80" s="25"/>
    </row>
    <row r="81" spans="3:10" ht="15.75" customHeight="1" x14ac:dyDescent="0.25">
      <c r="C81" s="25"/>
      <c r="H81" s="25"/>
      <c r="J81" s="25"/>
    </row>
    <row r="82" spans="3:10" ht="15.75" customHeight="1" x14ac:dyDescent="0.25">
      <c r="C82" s="25"/>
      <c r="H82" s="25"/>
      <c r="J82" s="25"/>
    </row>
    <row r="83" spans="3:10" ht="15.75" customHeight="1" x14ac:dyDescent="0.25">
      <c r="C83" s="25"/>
      <c r="H83" s="25"/>
      <c r="J83" s="25"/>
    </row>
    <row r="84" spans="3:10" ht="15.75" customHeight="1" x14ac:dyDescent="0.25">
      <c r="C84" s="25"/>
      <c r="H84" s="25"/>
      <c r="J84" s="25"/>
    </row>
    <row r="85" spans="3:10" ht="15.75" customHeight="1" x14ac:dyDescent="0.25">
      <c r="C85" s="25"/>
      <c r="H85" s="25"/>
      <c r="J85" s="25"/>
    </row>
    <row r="86" spans="3:10" ht="15.75" customHeight="1" x14ac:dyDescent="0.25">
      <c r="C86" s="25"/>
      <c r="H86" s="25"/>
      <c r="J86" s="25"/>
    </row>
    <row r="87" spans="3:10" ht="15.75" customHeight="1" x14ac:dyDescent="0.25">
      <c r="C87" s="25"/>
      <c r="H87" s="25"/>
      <c r="J87" s="25"/>
    </row>
    <row r="88" spans="3:10" ht="15.75" customHeight="1" x14ac:dyDescent="0.25">
      <c r="C88" s="25"/>
      <c r="H88" s="25"/>
      <c r="J88" s="25"/>
    </row>
    <row r="89" spans="3:10" ht="15.75" customHeight="1" x14ac:dyDescent="0.25">
      <c r="C89" s="25"/>
      <c r="H89" s="25"/>
      <c r="J89" s="25"/>
    </row>
    <row r="90" spans="3:10" ht="15.75" customHeight="1" x14ac:dyDescent="0.25">
      <c r="C90" s="25"/>
      <c r="H90" s="25"/>
      <c r="J90" s="25"/>
    </row>
    <row r="91" spans="3:10" ht="15.75" customHeight="1" x14ac:dyDescent="0.25">
      <c r="C91" s="25"/>
      <c r="H91" s="25"/>
      <c r="J91" s="25"/>
    </row>
    <row r="92" spans="3:10" ht="15.75" customHeight="1" x14ac:dyDescent="0.25">
      <c r="C92" s="25"/>
      <c r="H92" s="25"/>
      <c r="J92" s="25"/>
    </row>
    <row r="93" spans="3:10" ht="15.75" customHeight="1" x14ac:dyDescent="0.25">
      <c r="C93" s="25"/>
      <c r="H93" s="25"/>
      <c r="J93" s="25"/>
    </row>
    <row r="94" spans="3:10" ht="15.75" customHeight="1" x14ac:dyDescent="0.25">
      <c r="C94" s="25"/>
      <c r="H94" s="25"/>
      <c r="J94" s="25"/>
    </row>
    <row r="95" spans="3:10" ht="15.75" customHeight="1" x14ac:dyDescent="0.25">
      <c r="C95" s="25"/>
      <c r="H95" s="25"/>
      <c r="J95" s="25"/>
    </row>
    <row r="96" spans="3:10" ht="15.75" customHeight="1" x14ac:dyDescent="0.25">
      <c r="C96" s="25"/>
      <c r="H96" s="25"/>
      <c r="J96" s="25"/>
    </row>
    <row r="97" spans="3:10" ht="15.75" customHeight="1" x14ac:dyDescent="0.25">
      <c r="C97" s="25"/>
      <c r="H97" s="25"/>
      <c r="J97" s="25"/>
    </row>
    <row r="98" spans="3:10" ht="15.75" customHeight="1" x14ac:dyDescent="0.25">
      <c r="C98" s="25"/>
      <c r="H98" s="25"/>
      <c r="J98" s="25"/>
    </row>
    <row r="99" spans="3:10" ht="15.75" customHeight="1" x14ac:dyDescent="0.25">
      <c r="C99" s="25"/>
      <c r="H99" s="25"/>
      <c r="J99" s="25"/>
    </row>
    <row r="100" spans="3:10" ht="15.75" customHeight="1" x14ac:dyDescent="0.25">
      <c r="C100" s="25"/>
      <c r="H100" s="25"/>
      <c r="J100" s="25"/>
    </row>
    <row r="101" spans="3:10" ht="15.75" customHeight="1" x14ac:dyDescent="0.25">
      <c r="C101" s="25"/>
      <c r="H101" s="25"/>
      <c r="J101" s="25"/>
    </row>
    <row r="102" spans="3:10" ht="15.75" customHeight="1" x14ac:dyDescent="0.25">
      <c r="C102" s="25"/>
      <c r="H102" s="25"/>
      <c r="J102" s="25"/>
    </row>
    <row r="103" spans="3:10" ht="15.75" customHeight="1" x14ac:dyDescent="0.25">
      <c r="C103" s="25"/>
      <c r="H103" s="25"/>
      <c r="J103" s="25"/>
    </row>
    <row r="104" spans="3:10" ht="15.75" customHeight="1" x14ac:dyDescent="0.25">
      <c r="C104" s="25"/>
      <c r="H104" s="25"/>
      <c r="J104" s="25"/>
    </row>
    <row r="105" spans="3:10" ht="15.75" customHeight="1" x14ac:dyDescent="0.25">
      <c r="C105" s="25"/>
      <c r="H105" s="25"/>
      <c r="J105" s="25"/>
    </row>
    <row r="106" spans="3:10" ht="15.75" customHeight="1" x14ac:dyDescent="0.25">
      <c r="C106" s="25"/>
      <c r="H106" s="25"/>
      <c r="J106" s="25"/>
    </row>
    <row r="107" spans="3:10" ht="15.75" customHeight="1" x14ac:dyDescent="0.25">
      <c r="C107" s="25"/>
      <c r="H107" s="25"/>
      <c r="J107" s="25"/>
    </row>
    <row r="108" spans="3:10" ht="15.75" customHeight="1" x14ac:dyDescent="0.25">
      <c r="C108" s="25"/>
      <c r="H108" s="25"/>
      <c r="J108" s="25"/>
    </row>
    <row r="109" spans="3:10" ht="15.75" customHeight="1" x14ac:dyDescent="0.25">
      <c r="C109" s="25"/>
      <c r="H109" s="25"/>
      <c r="J109" s="25"/>
    </row>
    <row r="110" spans="3:10" ht="15.75" customHeight="1" x14ac:dyDescent="0.25">
      <c r="C110" s="25"/>
      <c r="H110" s="25"/>
      <c r="J110" s="25"/>
    </row>
    <row r="111" spans="3:10" ht="15.75" customHeight="1" x14ac:dyDescent="0.25">
      <c r="C111" s="25"/>
      <c r="H111" s="25"/>
      <c r="J111" s="25"/>
    </row>
    <row r="112" spans="3:10" ht="15.75" customHeight="1" x14ac:dyDescent="0.25">
      <c r="C112" s="25"/>
      <c r="H112" s="25"/>
      <c r="J112" s="25"/>
    </row>
    <row r="113" spans="3:10" ht="15.75" customHeight="1" x14ac:dyDescent="0.25">
      <c r="C113" s="25"/>
      <c r="H113" s="25"/>
      <c r="J113" s="25"/>
    </row>
    <row r="114" spans="3:10" ht="15.75" customHeight="1" x14ac:dyDescent="0.25">
      <c r="C114" s="25"/>
      <c r="H114" s="25"/>
      <c r="J114" s="25"/>
    </row>
    <row r="115" spans="3:10" ht="15.75" customHeight="1" x14ac:dyDescent="0.25">
      <c r="C115" s="25"/>
      <c r="H115" s="25"/>
      <c r="J115" s="25"/>
    </row>
    <row r="116" spans="3:10" ht="15.75" customHeight="1" x14ac:dyDescent="0.25">
      <c r="C116" s="25"/>
      <c r="H116" s="25"/>
      <c r="J116" s="25"/>
    </row>
    <row r="117" spans="3:10" ht="15.75" customHeight="1" x14ac:dyDescent="0.25">
      <c r="C117" s="25"/>
      <c r="H117" s="25"/>
      <c r="J117" s="25"/>
    </row>
    <row r="118" spans="3:10" ht="15.75" customHeight="1" x14ac:dyDescent="0.25">
      <c r="C118" s="25"/>
      <c r="H118" s="25"/>
      <c r="J118" s="25"/>
    </row>
    <row r="119" spans="3:10" ht="15.75" customHeight="1" x14ac:dyDescent="0.25">
      <c r="C119" s="25"/>
      <c r="H119" s="25"/>
      <c r="J119" s="25"/>
    </row>
    <row r="120" spans="3:10" ht="15.75" customHeight="1" x14ac:dyDescent="0.25">
      <c r="C120" s="25"/>
      <c r="H120" s="25"/>
      <c r="J120" s="25"/>
    </row>
    <row r="121" spans="3:10" ht="15.75" customHeight="1" x14ac:dyDescent="0.25">
      <c r="C121" s="25"/>
      <c r="H121" s="25"/>
      <c r="J121" s="25"/>
    </row>
    <row r="122" spans="3:10" ht="15.75" customHeight="1" x14ac:dyDescent="0.25">
      <c r="C122" s="25"/>
      <c r="H122" s="25"/>
      <c r="J122" s="25"/>
    </row>
    <row r="123" spans="3:10" ht="15.75" customHeight="1" x14ac:dyDescent="0.25">
      <c r="C123" s="25"/>
      <c r="H123" s="25"/>
      <c r="J123" s="25"/>
    </row>
    <row r="124" spans="3:10" ht="15.75" customHeight="1" x14ac:dyDescent="0.25">
      <c r="C124" s="25"/>
      <c r="H124" s="25"/>
      <c r="J124" s="25"/>
    </row>
    <row r="125" spans="3:10" ht="15.75" customHeight="1" x14ac:dyDescent="0.25">
      <c r="C125" s="25"/>
      <c r="H125" s="25"/>
      <c r="J125" s="25"/>
    </row>
    <row r="126" spans="3:10" ht="15.75" customHeight="1" x14ac:dyDescent="0.25">
      <c r="C126" s="25"/>
      <c r="H126" s="25"/>
      <c r="J126" s="25"/>
    </row>
    <row r="127" spans="3:10" ht="15.75" customHeight="1" x14ac:dyDescent="0.25">
      <c r="C127" s="25"/>
      <c r="H127" s="25"/>
      <c r="J127" s="25"/>
    </row>
    <row r="128" spans="3:10" ht="15.75" customHeight="1" x14ac:dyDescent="0.25">
      <c r="C128" s="25"/>
      <c r="H128" s="25"/>
      <c r="J128" s="25"/>
    </row>
    <row r="129" spans="3:10" ht="15.75" customHeight="1" x14ac:dyDescent="0.25">
      <c r="C129" s="25"/>
      <c r="H129" s="25"/>
      <c r="J129" s="25"/>
    </row>
    <row r="130" spans="3:10" ht="15.75" customHeight="1" x14ac:dyDescent="0.25">
      <c r="C130" s="25"/>
      <c r="H130" s="25"/>
      <c r="J130" s="25"/>
    </row>
    <row r="131" spans="3:10" ht="15.75" customHeight="1" x14ac:dyDescent="0.25">
      <c r="C131" s="25"/>
      <c r="H131" s="25"/>
      <c r="J131" s="25"/>
    </row>
    <row r="132" spans="3:10" ht="15.75" customHeight="1" x14ac:dyDescent="0.25">
      <c r="C132" s="25"/>
      <c r="H132" s="25"/>
      <c r="J132" s="25"/>
    </row>
    <row r="133" spans="3:10" ht="15.75" customHeight="1" x14ac:dyDescent="0.25">
      <c r="C133" s="25"/>
      <c r="H133" s="25"/>
      <c r="J133" s="25"/>
    </row>
    <row r="134" spans="3:10" ht="15.75" customHeight="1" x14ac:dyDescent="0.25">
      <c r="C134" s="25"/>
      <c r="H134" s="25"/>
      <c r="J134" s="25"/>
    </row>
    <row r="135" spans="3:10" ht="15.75" customHeight="1" x14ac:dyDescent="0.25">
      <c r="C135" s="25"/>
      <c r="H135" s="25"/>
      <c r="J135" s="25"/>
    </row>
    <row r="136" spans="3:10" ht="15.75" customHeight="1" x14ac:dyDescent="0.25">
      <c r="C136" s="25"/>
      <c r="H136" s="25"/>
      <c r="J136" s="25"/>
    </row>
    <row r="137" spans="3:10" ht="15.75" customHeight="1" x14ac:dyDescent="0.25">
      <c r="C137" s="25"/>
      <c r="H137" s="25"/>
      <c r="J137" s="25"/>
    </row>
    <row r="138" spans="3:10" ht="15.75" customHeight="1" x14ac:dyDescent="0.25">
      <c r="C138" s="25"/>
      <c r="H138" s="25"/>
      <c r="J138" s="25"/>
    </row>
    <row r="139" spans="3:10" ht="15.75" customHeight="1" x14ac:dyDescent="0.25">
      <c r="C139" s="25"/>
      <c r="H139" s="25"/>
      <c r="J139" s="25"/>
    </row>
    <row r="140" spans="3:10" ht="15.75" customHeight="1" x14ac:dyDescent="0.25">
      <c r="C140" s="25"/>
      <c r="H140" s="25"/>
      <c r="J140" s="25"/>
    </row>
    <row r="141" spans="3:10" ht="15.75" customHeight="1" x14ac:dyDescent="0.25">
      <c r="C141" s="25"/>
      <c r="H141" s="25"/>
      <c r="J141" s="25"/>
    </row>
    <row r="142" spans="3:10" ht="15.75" customHeight="1" x14ac:dyDescent="0.25">
      <c r="C142" s="25"/>
      <c r="H142" s="25"/>
      <c r="J142" s="25"/>
    </row>
    <row r="143" spans="3:10" ht="15.75" customHeight="1" x14ac:dyDescent="0.25">
      <c r="C143" s="25"/>
      <c r="H143" s="25"/>
      <c r="J143" s="25"/>
    </row>
    <row r="144" spans="3:10" ht="15.75" customHeight="1" x14ac:dyDescent="0.25">
      <c r="C144" s="25"/>
      <c r="H144" s="25"/>
      <c r="J144" s="25"/>
    </row>
    <row r="145" spans="3:10" ht="15.75" customHeight="1" x14ac:dyDescent="0.25">
      <c r="C145" s="25"/>
      <c r="H145" s="25"/>
      <c r="J145" s="25"/>
    </row>
    <row r="146" spans="3:10" ht="15.75" customHeight="1" x14ac:dyDescent="0.25">
      <c r="C146" s="25"/>
      <c r="H146" s="25"/>
      <c r="J146" s="25"/>
    </row>
    <row r="147" spans="3:10" ht="15.75" customHeight="1" x14ac:dyDescent="0.25">
      <c r="C147" s="25"/>
      <c r="H147" s="25"/>
      <c r="J147" s="25"/>
    </row>
    <row r="148" spans="3:10" ht="15.75" customHeight="1" x14ac:dyDescent="0.25">
      <c r="C148" s="25"/>
      <c r="H148" s="25"/>
      <c r="J148" s="25"/>
    </row>
    <row r="149" spans="3:10" ht="15.75" customHeight="1" x14ac:dyDescent="0.25">
      <c r="C149" s="25"/>
      <c r="H149" s="25"/>
      <c r="J149" s="25"/>
    </row>
    <row r="150" spans="3:10" ht="15.75" customHeight="1" x14ac:dyDescent="0.25">
      <c r="C150" s="25"/>
      <c r="H150" s="25"/>
      <c r="J150" s="25"/>
    </row>
    <row r="151" spans="3:10" ht="15.75" customHeight="1" x14ac:dyDescent="0.25">
      <c r="C151" s="25"/>
      <c r="H151" s="25"/>
      <c r="J151" s="25"/>
    </row>
    <row r="152" spans="3:10" ht="15.75" customHeight="1" x14ac:dyDescent="0.25">
      <c r="C152" s="25"/>
      <c r="H152" s="25"/>
      <c r="J152" s="25"/>
    </row>
    <row r="153" spans="3:10" ht="15.75" customHeight="1" x14ac:dyDescent="0.25">
      <c r="C153" s="25"/>
      <c r="H153" s="25"/>
      <c r="J153" s="25"/>
    </row>
    <row r="154" spans="3:10" ht="15.75" customHeight="1" x14ac:dyDescent="0.25">
      <c r="C154" s="25"/>
      <c r="H154" s="25"/>
      <c r="J154" s="25"/>
    </row>
    <row r="155" spans="3:10" ht="15.75" customHeight="1" x14ac:dyDescent="0.25">
      <c r="C155" s="25"/>
      <c r="H155" s="25"/>
      <c r="J155" s="25"/>
    </row>
    <row r="156" spans="3:10" ht="15.75" customHeight="1" x14ac:dyDescent="0.25">
      <c r="C156" s="25"/>
      <c r="H156" s="25"/>
      <c r="J156" s="25"/>
    </row>
    <row r="157" spans="3:10" ht="15.75" customHeight="1" x14ac:dyDescent="0.25">
      <c r="C157" s="25"/>
      <c r="H157" s="25"/>
      <c r="J157" s="25"/>
    </row>
    <row r="158" spans="3:10" ht="15.75" customHeight="1" x14ac:dyDescent="0.25">
      <c r="C158" s="25"/>
      <c r="H158" s="25"/>
      <c r="J158" s="25"/>
    </row>
    <row r="159" spans="3:10" ht="15.75" customHeight="1" x14ac:dyDescent="0.25">
      <c r="C159" s="25"/>
      <c r="H159" s="25"/>
      <c r="J159" s="25"/>
    </row>
    <row r="160" spans="3:10" ht="15.75" customHeight="1" x14ac:dyDescent="0.25">
      <c r="C160" s="25"/>
      <c r="H160" s="25"/>
      <c r="J160" s="25"/>
    </row>
    <row r="161" spans="3:10" ht="15.75" customHeight="1" x14ac:dyDescent="0.25">
      <c r="C161" s="25"/>
      <c r="H161" s="25"/>
      <c r="J161" s="25"/>
    </row>
    <row r="162" spans="3:10" ht="15.75" customHeight="1" x14ac:dyDescent="0.25">
      <c r="C162" s="25"/>
      <c r="H162" s="25"/>
      <c r="J162" s="25"/>
    </row>
    <row r="163" spans="3:10" ht="15.75" customHeight="1" x14ac:dyDescent="0.25">
      <c r="C163" s="25"/>
      <c r="H163" s="25"/>
      <c r="J163" s="25"/>
    </row>
    <row r="164" spans="3:10" ht="15.75" customHeight="1" x14ac:dyDescent="0.25">
      <c r="C164" s="25"/>
      <c r="H164" s="25"/>
      <c r="J164" s="25"/>
    </row>
    <row r="165" spans="3:10" ht="15.75" customHeight="1" x14ac:dyDescent="0.25">
      <c r="C165" s="25"/>
      <c r="H165" s="25"/>
      <c r="J165" s="25"/>
    </row>
    <row r="166" spans="3:10" ht="15.75" customHeight="1" x14ac:dyDescent="0.25">
      <c r="C166" s="25"/>
      <c r="H166" s="25"/>
      <c r="J166" s="25"/>
    </row>
    <row r="167" spans="3:10" ht="15.75" customHeight="1" x14ac:dyDescent="0.25">
      <c r="C167" s="25"/>
      <c r="H167" s="25"/>
      <c r="J167" s="25"/>
    </row>
    <row r="168" spans="3:10" ht="15.75" customHeight="1" x14ac:dyDescent="0.25">
      <c r="C168" s="25"/>
      <c r="H168" s="25"/>
      <c r="J168" s="25"/>
    </row>
    <row r="169" spans="3:10" ht="15.75" customHeight="1" x14ac:dyDescent="0.25">
      <c r="C169" s="25"/>
      <c r="H169" s="25"/>
      <c r="J169" s="25"/>
    </row>
    <row r="170" spans="3:10" ht="15.75" customHeight="1" x14ac:dyDescent="0.25">
      <c r="C170" s="25"/>
      <c r="H170" s="25"/>
      <c r="J170" s="25"/>
    </row>
    <row r="171" spans="3:10" ht="15.75" customHeight="1" x14ac:dyDescent="0.25">
      <c r="C171" s="25"/>
      <c r="H171" s="25"/>
      <c r="J171" s="25"/>
    </row>
    <row r="172" spans="3:10" ht="15.75" customHeight="1" x14ac:dyDescent="0.25">
      <c r="C172" s="25"/>
      <c r="H172" s="25"/>
      <c r="J172" s="25"/>
    </row>
    <row r="173" spans="3:10" ht="15.75" customHeight="1" x14ac:dyDescent="0.25">
      <c r="C173" s="25"/>
      <c r="H173" s="25"/>
      <c r="J173" s="25"/>
    </row>
    <row r="174" spans="3:10" ht="15.75" customHeight="1" x14ac:dyDescent="0.25">
      <c r="C174" s="25"/>
      <c r="H174" s="25"/>
      <c r="J174" s="25"/>
    </row>
    <row r="175" spans="3:10" ht="15.75" customHeight="1" x14ac:dyDescent="0.25">
      <c r="C175" s="25"/>
      <c r="H175" s="25"/>
      <c r="J175" s="25"/>
    </row>
    <row r="176" spans="3:10" ht="15.75" customHeight="1" x14ac:dyDescent="0.25">
      <c r="C176" s="25"/>
      <c r="H176" s="25"/>
      <c r="J176" s="25"/>
    </row>
    <row r="177" spans="3:10" ht="15.75" customHeight="1" x14ac:dyDescent="0.25">
      <c r="C177" s="25"/>
      <c r="H177" s="25"/>
      <c r="J177" s="25"/>
    </row>
    <row r="178" spans="3:10" ht="15.75" customHeight="1" x14ac:dyDescent="0.25">
      <c r="C178" s="25"/>
      <c r="H178" s="25"/>
      <c r="J178" s="25"/>
    </row>
    <row r="179" spans="3:10" ht="15.75" customHeight="1" x14ac:dyDescent="0.25">
      <c r="C179" s="25"/>
      <c r="H179" s="25"/>
      <c r="J179" s="25"/>
    </row>
    <row r="180" spans="3:10" ht="15.75" customHeight="1" x14ac:dyDescent="0.25">
      <c r="C180" s="25"/>
      <c r="H180" s="25"/>
      <c r="J180" s="25"/>
    </row>
    <row r="181" spans="3:10" ht="15.75" customHeight="1" x14ac:dyDescent="0.25">
      <c r="C181" s="25"/>
      <c r="H181" s="25"/>
      <c r="J181" s="25"/>
    </row>
    <row r="182" spans="3:10" ht="15.75" customHeight="1" x14ac:dyDescent="0.25">
      <c r="C182" s="25"/>
      <c r="H182" s="25"/>
      <c r="J182" s="25"/>
    </row>
    <row r="183" spans="3:10" ht="15.75" customHeight="1" x14ac:dyDescent="0.25">
      <c r="C183" s="25"/>
      <c r="H183" s="25"/>
      <c r="J183" s="25"/>
    </row>
    <row r="184" spans="3:10" ht="15.75" customHeight="1" x14ac:dyDescent="0.25">
      <c r="C184" s="25"/>
      <c r="H184" s="25"/>
      <c r="J184" s="25"/>
    </row>
    <row r="185" spans="3:10" ht="15.75" customHeight="1" x14ac:dyDescent="0.25">
      <c r="C185" s="25"/>
      <c r="H185" s="25"/>
      <c r="J185" s="25"/>
    </row>
    <row r="186" spans="3:10" ht="15.75" customHeight="1" x14ac:dyDescent="0.25">
      <c r="C186" s="25"/>
      <c r="H186" s="25"/>
      <c r="J186" s="25"/>
    </row>
    <row r="187" spans="3:10" ht="15.75" customHeight="1" x14ac:dyDescent="0.25">
      <c r="C187" s="25"/>
      <c r="H187" s="25"/>
      <c r="J187" s="25"/>
    </row>
    <row r="188" spans="3:10" ht="15.75" customHeight="1" x14ac:dyDescent="0.25">
      <c r="C188" s="25"/>
      <c r="H188" s="25"/>
      <c r="J188" s="25"/>
    </row>
    <row r="189" spans="3:10" ht="15.75" customHeight="1" x14ac:dyDescent="0.25">
      <c r="C189" s="25"/>
      <c r="H189" s="25"/>
      <c r="J189" s="25"/>
    </row>
    <row r="190" spans="3:10" ht="15.75" customHeight="1" x14ac:dyDescent="0.25">
      <c r="C190" s="25"/>
      <c r="H190" s="25"/>
      <c r="J190" s="25"/>
    </row>
    <row r="191" spans="3:10" ht="15.75" customHeight="1" x14ac:dyDescent="0.25">
      <c r="C191" s="25"/>
      <c r="H191" s="25"/>
      <c r="J191" s="25"/>
    </row>
    <row r="192" spans="3:10" ht="15.75" customHeight="1" x14ac:dyDescent="0.25">
      <c r="C192" s="25"/>
      <c r="H192" s="25"/>
      <c r="J192" s="25"/>
    </row>
    <row r="193" spans="3:10" ht="15.75" customHeight="1" x14ac:dyDescent="0.25">
      <c r="C193" s="25"/>
      <c r="H193" s="25"/>
      <c r="J193" s="25"/>
    </row>
    <row r="194" spans="3:10" ht="15.75" customHeight="1" x14ac:dyDescent="0.25">
      <c r="C194" s="25"/>
      <c r="H194" s="25"/>
      <c r="J194" s="25"/>
    </row>
    <row r="195" spans="3:10" ht="15.75" customHeight="1" x14ac:dyDescent="0.25">
      <c r="C195" s="25"/>
      <c r="H195" s="25"/>
      <c r="J195" s="25"/>
    </row>
    <row r="196" spans="3:10" ht="15.75" customHeight="1" x14ac:dyDescent="0.25">
      <c r="C196" s="25"/>
      <c r="H196" s="25"/>
      <c r="J196" s="25"/>
    </row>
    <row r="197" spans="3:10" ht="15.75" customHeight="1" x14ac:dyDescent="0.25">
      <c r="C197" s="25"/>
      <c r="H197" s="25"/>
      <c r="J197" s="25"/>
    </row>
    <row r="198" spans="3:10" ht="15.75" customHeight="1" x14ac:dyDescent="0.25">
      <c r="C198" s="25"/>
      <c r="H198" s="25"/>
      <c r="J198" s="25"/>
    </row>
    <row r="199" spans="3:10" ht="15.75" customHeight="1" x14ac:dyDescent="0.25">
      <c r="C199" s="25"/>
      <c r="H199" s="25"/>
      <c r="J199" s="25"/>
    </row>
    <row r="200" spans="3:10" ht="15.75" customHeight="1" x14ac:dyDescent="0.25">
      <c r="C200" s="25"/>
      <c r="H200" s="25"/>
      <c r="J200" s="25"/>
    </row>
    <row r="201" spans="3:10" ht="15.75" customHeight="1" x14ac:dyDescent="0.25">
      <c r="C201" s="25"/>
      <c r="H201" s="25"/>
      <c r="J201" s="25"/>
    </row>
    <row r="202" spans="3:10" ht="15.75" customHeight="1" x14ac:dyDescent="0.25">
      <c r="C202" s="25"/>
      <c r="H202" s="25"/>
      <c r="J202" s="25"/>
    </row>
    <row r="203" spans="3:10" ht="15.75" customHeight="1" x14ac:dyDescent="0.25">
      <c r="C203" s="25"/>
      <c r="H203" s="25"/>
      <c r="J203" s="25"/>
    </row>
    <row r="204" spans="3:10" ht="15.75" customHeight="1" x14ac:dyDescent="0.25">
      <c r="C204" s="25"/>
      <c r="H204" s="25"/>
      <c r="J204" s="25"/>
    </row>
    <row r="205" spans="3:10" ht="15.75" customHeight="1" x14ac:dyDescent="0.25">
      <c r="C205" s="25"/>
      <c r="H205" s="25"/>
      <c r="J205" s="25"/>
    </row>
    <row r="206" spans="3:10" ht="15.75" customHeight="1" x14ac:dyDescent="0.25">
      <c r="C206" s="25"/>
      <c r="H206" s="25"/>
      <c r="J206" s="25"/>
    </row>
    <row r="207" spans="3:10" ht="15.75" customHeight="1" x14ac:dyDescent="0.25">
      <c r="C207" s="25"/>
      <c r="H207" s="25"/>
      <c r="J207" s="25"/>
    </row>
    <row r="208" spans="3:10" ht="15.75" customHeight="1" x14ac:dyDescent="0.25">
      <c r="C208" s="25"/>
      <c r="H208" s="25"/>
      <c r="J208" s="25"/>
    </row>
    <row r="209" spans="3:10" ht="15.75" customHeight="1" x14ac:dyDescent="0.25">
      <c r="C209" s="25"/>
      <c r="H209" s="25"/>
      <c r="J209" s="25"/>
    </row>
    <row r="210" spans="3:10" ht="15.75" customHeight="1" x14ac:dyDescent="0.25">
      <c r="C210" s="25"/>
      <c r="H210" s="25"/>
      <c r="J210" s="25"/>
    </row>
    <row r="211" spans="3:10" ht="15.75" customHeight="1" x14ac:dyDescent="0.25">
      <c r="C211" s="25"/>
      <c r="H211" s="25"/>
      <c r="J211" s="25"/>
    </row>
    <row r="212" spans="3:10" ht="15.75" customHeight="1" x14ac:dyDescent="0.25">
      <c r="C212" s="25"/>
      <c r="H212" s="25"/>
      <c r="J212" s="25"/>
    </row>
    <row r="213" spans="3:10" ht="15.75" customHeight="1" x14ac:dyDescent="0.25">
      <c r="C213" s="25"/>
      <c r="H213" s="25"/>
      <c r="J213" s="25"/>
    </row>
    <row r="214" spans="3:10" ht="15.75" customHeight="1" x14ac:dyDescent="0.25">
      <c r="C214" s="25"/>
      <c r="H214" s="25"/>
      <c r="J214" s="25"/>
    </row>
    <row r="215" spans="3:10" ht="15.75" customHeight="1" x14ac:dyDescent="0.25">
      <c r="C215" s="25"/>
      <c r="H215" s="25"/>
      <c r="J215" s="25"/>
    </row>
    <row r="216" spans="3:10" ht="15.75" customHeight="1" x14ac:dyDescent="0.25">
      <c r="C216" s="25"/>
      <c r="H216" s="25"/>
      <c r="J216" s="25"/>
    </row>
    <row r="217" spans="3:10" ht="15.75" customHeight="1" x14ac:dyDescent="0.25">
      <c r="C217" s="25"/>
      <c r="H217" s="25"/>
      <c r="J217" s="25"/>
    </row>
    <row r="218" spans="3:10" ht="15.75" customHeight="1" x14ac:dyDescent="0.25">
      <c r="C218" s="25"/>
      <c r="H218" s="25"/>
      <c r="J218" s="25"/>
    </row>
    <row r="219" spans="3:10" ht="15.75" customHeight="1" x14ac:dyDescent="0.25">
      <c r="C219" s="25"/>
      <c r="H219" s="25"/>
      <c r="J219" s="25"/>
    </row>
    <row r="220" spans="3:10" ht="15.75" customHeight="1" x14ac:dyDescent="0.25">
      <c r="C220" s="25"/>
      <c r="H220" s="25"/>
      <c r="J220" s="25"/>
    </row>
    <row r="221" spans="3:10" ht="15.75" customHeight="1" x14ac:dyDescent="0.25">
      <c r="C221" s="25"/>
      <c r="H221" s="25"/>
      <c r="J221" s="25"/>
    </row>
    <row r="222" spans="3:10" ht="15.75" customHeight="1" x14ac:dyDescent="0.25">
      <c r="C222" s="25"/>
      <c r="H222" s="25"/>
      <c r="J222" s="25"/>
    </row>
    <row r="223" spans="3:10" ht="15.75" customHeight="1" x14ac:dyDescent="0.25">
      <c r="C223" s="25"/>
      <c r="H223" s="25"/>
      <c r="J223" s="25"/>
    </row>
    <row r="224" spans="3:10" ht="15.75" customHeight="1" x14ac:dyDescent="0.25">
      <c r="C224" s="25"/>
      <c r="H224" s="25"/>
      <c r="J224" s="25"/>
    </row>
    <row r="225" spans="3:10" ht="15.75" customHeight="1" x14ac:dyDescent="0.25">
      <c r="C225" s="25"/>
      <c r="H225" s="25"/>
      <c r="J225" s="25"/>
    </row>
    <row r="226" spans="3:10" ht="15.75" customHeight="1" x14ac:dyDescent="0.25">
      <c r="C226" s="25"/>
      <c r="H226" s="25"/>
      <c r="J226" s="25"/>
    </row>
    <row r="227" spans="3:10" ht="15.75" customHeight="1" x14ac:dyDescent="0.25">
      <c r="C227" s="25"/>
      <c r="H227" s="25"/>
      <c r="J227" s="25"/>
    </row>
    <row r="228" spans="3:10" ht="15.75" customHeight="1" x14ac:dyDescent="0.25">
      <c r="C228" s="25"/>
      <c r="H228" s="25"/>
      <c r="J228" s="25"/>
    </row>
    <row r="229" spans="3:10" ht="15.75" customHeight="1" x14ac:dyDescent="0.25">
      <c r="C229" s="25"/>
      <c r="H229" s="25"/>
      <c r="J229" s="25"/>
    </row>
    <row r="230" spans="3:10" ht="15.75" customHeight="1" x14ac:dyDescent="0.25">
      <c r="C230" s="25"/>
      <c r="H230" s="25"/>
      <c r="J230" s="25"/>
    </row>
    <row r="231" spans="3:10" ht="15.75" customHeight="1" x14ac:dyDescent="0.25">
      <c r="C231" s="25"/>
      <c r="H231" s="25"/>
      <c r="J231" s="25"/>
    </row>
    <row r="232" spans="3:10" ht="15.75" customHeight="1" x14ac:dyDescent="0.25">
      <c r="C232" s="25"/>
      <c r="H232" s="25"/>
      <c r="J232" s="25"/>
    </row>
    <row r="233" spans="3:10" ht="15.75" customHeight="1" x14ac:dyDescent="0.25">
      <c r="C233" s="25"/>
      <c r="H233" s="25"/>
      <c r="J233" s="25"/>
    </row>
    <row r="234" spans="3:10" ht="15.75" customHeight="1" x14ac:dyDescent="0.25">
      <c r="C234" s="25"/>
      <c r="H234" s="25"/>
      <c r="J234" s="25"/>
    </row>
    <row r="235" spans="3:10" ht="15.75" customHeight="1" x14ac:dyDescent="0.25">
      <c r="C235" s="25"/>
      <c r="H235" s="25"/>
      <c r="J235" s="25"/>
    </row>
    <row r="236" spans="3:10" ht="15.75" customHeight="1" x14ac:dyDescent="0.25">
      <c r="C236" s="25"/>
      <c r="H236" s="25"/>
      <c r="J236" s="25"/>
    </row>
    <row r="237" spans="3:10" ht="15.75" customHeight="1" x14ac:dyDescent="0.25">
      <c r="C237" s="25"/>
      <c r="H237" s="25"/>
      <c r="J237" s="25"/>
    </row>
    <row r="238" spans="3:10" ht="15.75" customHeight="1" x14ac:dyDescent="0.25">
      <c r="C238" s="25"/>
      <c r="H238" s="25"/>
      <c r="J238" s="25"/>
    </row>
    <row r="239" spans="3:10" ht="15.75" customHeight="1" x14ac:dyDescent="0.25">
      <c r="C239" s="25"/>
      <c r="H239" s="25"/>
      <c r="J239" s="25"/>
    </row>
    <row r="240" spans="3:10" ht="15.75" customHeight="1" x14ac:dyDescent="0.25">
      <c r="C240" s="25"/>
      <c r="H240" s="25"/>
      <c r="J240" s="25"/>
    </row>
    <row r="241" spans="3:10" ht="15.75" customHeight="1" x14ac:dyDescent="0.25">
      <c r="C241" s="25"/>
      <c r="H241" s="25"/>
      <c r="J241" s="25"/>
    </row>
    <row r="242" spans="3:10" ht="15.75" customHeight="1" x14ac:dyDescent="0.25">
      <c r="C242" s="25"/>
      <c r="H242" s="25"/>
      <c r="J242" s="25"/>
    </row>
    <row r="243" spans="3:10" ht="15.75" customHeight="1" x14ac:dyDescent="0.25">
      <c r="C243" s="25"/>
      <c r="H243" s="25"/>
      <c r="J243" s="25"/>
    </row>
    <row r="244" spans="3:10" ht="15.75" customHeight="1" x14ac:dyDescent="0.25">
      <c r="C244" s="25"/>
      <c r="H244" s="25"/>
      <c r="J244" s="25"/>
    </row>
    <row r="245" spans="3:10" ht="15.75" customHeight="1" x14ac:dyDescent="0.25">
      <c r="C245" s="25"/>
      <c r="H245" s="25"/>
      <c r="J245" s="25"/>
    </row>
    <row r="246" spans="3:10" ht="15.75" customHeight="1" x14ac:dyDescent="0.25">
      <c r="C246" s="25"/>
      <c r="H246" s="25"/>
      <c r="J246" s="25"/>
    </row>
    <row r="247" spans="3:10" ht="15.75" customHeight="1" x14ac:dyDescent="0.25">
      <c r="C247" s="25"/>
      <c r="H247" s="25"/>
      <c r="J247" s="25"/>
    </row>
    <row r="248" spans="3:10" ht="15.75" customHeight="1" x14ac:dyDescent="0.25">
      <c r="C248" s="25"/>
      <c r="H248" s="25"/>
      <c r="J248" s="25"/>
    </row>
    <row r="249" spans="3:10" ht="15.75" customHeight="1" x14ac:dyDescent="0.25">
      <c r="C249" s="25"/>
      <c r="H249" s="25"/>
      <c r="J249" s="25"/>
    </row>
    <row r="250" spans="3:10" ht="15.75" customHeight="1" x14ac:dyDescent="0.25">
      <c r="C250" s="25"/>
      <c r="H250" s="25"/>
      <c r="J250" s="25"/>
    </row>
    <row r="251" spans="3:10" ht="15.75" customHeight="1" x14ac:dyDescent="0.25">
      <c r="C251" s="25"/>
      <c r="H251" s="25"/>
      <c r="J251" s="25"/>
    </row>
    <row r="252" spans="3:10" ht="15.75" customHeight="1" x14ac:dyDescent="0.25">
      <c r="C252" s="25"/>
      <c r="H252" s="25"/>
      <c r="J252" s="25"/>
    </row>
    <row r="253" spans="3:10" ht="15.75" customHeight="1" x14ac:dyDescent="0.25">
      <c r="C253" s="25"/>
      <c r="H253" s="25"/>
      <c r="J253" s="25"/>
    </row>
    <row r="254" spans="3:10" ht="15.75" customHeight="1" x14ac:dyDescent="0.25">
      <c r="C254" s="25"/>
      <c r="H254" s="25"/>
      <c r="J254" s="25"/>
    </row>
    <row r="255" spans="3:10" ht="15.75" customHeight="1" x14ac:dyDescent="0.25">
      <c r="C255" s="25"/>
      <c r="H255" s="25"/>
      <c r="J255" s="25"/>
    </row>
    <row r="256" spans="3:10" ht="15.75" customHeight="1" x14ac:dyDescent="0.25">
      <c r="C256" s="25"/>
      <c r="H256" s="25"/>
      <c r="J256" s="25"/>
    </row>
    <row r="257" spans="3:10" ht="15.75" customHeight="1" x14ac:dyDescent="0.25">
      <c r="C257" s="25"/>
      <c r="H257" s="25"/>
      <c r="J257" s="25"/>
    </row>
    <row r="258" spans="3:10" ht="15.75" customHeight="1" x14ac:dyDescent="0.25">
      <c r="C258" s="25"/>
      <c r="H258" s="25"/>
      <c r="J258" s="25"/>
    </row>
    <row r="259" spans="3:10" ht="15.75" customHeight="1" x14ac:dyDescent="0.25">
      <c r="C259" s="25"/>
      <c r="H259" s="25"/>
      <c r="J259" s="25"/>
    </row>
    <row r="260" spans="3:10" ht="15.75" customHeight="1" x14ac:dyDescent="0.25">
      <c r="C260" s="25"/>
      <c r="H260" s="25"/>
      <c r="J260" s="25"/>
    </row>
    <row r="261" spans="3:10" ht="15.75" customHeight="1" x14ac:dyDescent="0.25">
      <c r="C261" s="25"/>
      <c r="H261" s="25"/>
      <c r="J261" s="25"/>
    </row>
    <row r="262" spans="3:10" ht="15.75" customHeight="1" x14ac:dyDescent="0.25">
      <c r="C262" s="25"/>
      <c r="H262" s="25"/>
      <c r="J262" s="25"/>
    </row>
    <row r="263" spans="3:10" ht="15.75" customHeight="1" x14ac:dyDescent="0.25">
      <c r="C263" s="25"/>
      <c r="H263" s="25"/>
      <c r="J263" s="25"/>
    </row>
    <row r="264" spans="3:10" ht="15.75" customHeight="1" x14ac:dyDescent="0.25">
      <c r="C264" s="25"/>
      <c r="H264" s="25"/>
      <c r="J264" s="25"/>
    </row>
    <row r="265" spans="3:10" ht="15.75" customHeight="1" x14ac:dyDescent="0.25">
      <c r="C265" s="25"/>
      <c r="H265" s="25"/>
      <c r="J265" s="25"/>
    </row>
    <row r="266" spans="3:10" ht="15.75" customHeight="1" x14ac:dyDescent="0.25">
      <c r="C266" s="25"/>
      <c r="H266" s="25"/>
      <c r="J266" s="25"/>
    </row>
    <row r="267" spans="3:10" ht="15.75" customHeight="1" x14ac:dyDescent="0.25">
      <c r="C267" s="25"/>
      <c r="H267" s="25"/>
      <c r="J267" s="25"/>
    </row>
    <row r="268" spans="3:10" ht="15.75" customHeight="1" x14ac:dyDescent="0.25">
      <c r="C268" s="25"/>
      <c r="H268" s="25"/>
      <c r="J268" s="25"/>
    </row>
    <row r="269" spans="3:10" ht="15.75" customHeight="1" x14ac:dyDescent="0.25">
      <c r="C269" s="25"/>
      <c r="H269" s="25"/>
      <c r="J269" s="25"/>
    </row>
    <row r="270" spans="3:10" ht="15.75" customHeight="1" x14ac:dyDescent="0.25">
      <c r="C270" s="25"/>
      <c r="H270" s="25"/>
      <c r="J270" s="25"/>
    </row>
    <row r="271" spans="3:10" ht="15.75" customHeight="1" x14ac:dyDescent="0.25">
      <c r="C271" s="25"/>
      <c r="H271" s="25"/>
      <c r="J271" s="25"/>
    </row>
    <row r="272" spans="3:10" ht="15.75" customHeight="1" x14ac:dyDescent="0.25">
      <c r="C272" s="25"/>
      <c r="H272" s="25"/>
      <c r="J272" s="25"/>
    </row>
    <row r="273" spans="3:10" ht="15.75" customHeight="1" x14ac:dyDescent="0.25">
      <c r="C273" s="25"/>
      <c r="H273" s="25"/>
      <c r="J273" s="25"/>
    </row>
    <row r="274" spans="3:10" ht="15.75" customHeight="1" x14ac:dyDescent="0.25">
      <c r="C274" s="25"/>
      <c r="H274" s="25"/>
      <c r="J274" s="25"/>
    </row>
    <row r="275" spans="3:10" ht="15.75" customHeight="1" x14ac:dyDescent="0.25">
      <c r="C275" s="25"/>
      <c r="H275" s="25"/>
      <c r="J275" s="25"/>
    </row>
    <row r="276" spans="3:10" ht="15.75" customHeight="1" x14ac:dyDescent="0.25">
      <c r="C276" s="25"/>
      <c r="H276" s="25"/>
      <c r="J276" s="25"/>
    </row>
    <row r="277" spans="3:10" ht="15.75" customHeight="1" x14ac:dyDescent="0.25">
      <c r="C277" s="25"/>
      <c r="H277" s="25"/>
      <c r="J277" s="25"/>
    </row>
    <row r="278" spans="3:10" ht="15.75" customHeight="1" x14ac:dyDescent="0.25">
      <c r="C278" s="25"/>
      <c r="H278" s="25"/>
      <c r="J278" s="25"/>
    </row>
    <row r="279" spans="3:10" ht="15.75" customHeight="1" x14ac:dyDescent="0.25">
      <c r="C279" s="25"/>
      <c r="H279" s="25"/>
      <c r="J279" s="25"/>
    </row>
    <row r="280" spans="3:10" ht="15.75" customHeight="1" x14ac:dyDescent="0.25">
      <c r="C280" s="25"/>
      <c r="H280" s="25"/>
      <c r="J280" s="25"/>
    </row>
    <row r="281" spans="3:10" ht="15.75" customHeight="1" x14ac:dyDescent="0.25">
      <c r="C281" s="25"/>
      <c r="H281" s="25"/>
      <c r="J281" s="25"/>
    </row>
    <row r="282" spans="3:10" ht="15.75" customHeight="1" x14ac:dyDescent="0.25">
      <c r="C282" s="25"/>
      <c r="H282" s="25"/>
      <c r="J282" s="25"/>
    </row>
    <row r="283" spans="3:10" ht="15.75" customHeight="1" x14ac:dyDescent="0.25">
      <c r="C283" s="25"/>
      <c r="H283" s="25"/>
      <c r="J283" s="25"/>
    </row>
    <row r="284" spans="3:10" ht="15.75" customHeight="1" x14ac:dyDescent="0.25">
      <c r="C284" s="25"/>
      <c r="H284" s="25"/>
      <c r="J284" s="25"/>
    </row>
    <row r="285" spans="3:10" ht="15.75" customHeight="1" x14ac:dyDescent="0.25">
      <c r="C285" s="25"/>
      <c r="H285" s="25"/>
      <c r="J285" s="25"/>
    </row>
    <row r="286" spans="3:10" ht="15.75" customHeight="1" x14ac:dyDescent="0.25">
      <c r="C286" s="25"/>
      <c r="H286" s="25"/>
      <c r="J286" s="25"/>
    </row>
    <row r="287" spans="3:10" ht="15.75" customHeight="1" x14ac:dyDescent="0.25">
      <c r="C287" s="25"/>
      <c r="H287" s="25"/>
      <c r="J287" s="25"/>
    </row>
    <row r="288" spans="3:10" ht="15.75" customHeight="1" x14ac:dyDescent="0.25">
      <c r="C288" s="25"/>
      <c r="H288" s="25"/>
      <c r="J288" s="25"/>
    </row>
    <row r="289" spans="3:10" ht="15.75" customHeight="1" x14ac:dyDescent="0.25">
      <c r="C289" s="25"/>
      <c r="H289" s="25"/>
      <c r="J289" s="25"/>
    </row>
    <row r="290" spans="3:10" ht="15.75" customHeight="1" x14ac:dyDescent="0.25">
      <c r="C290" s="25"/>
      <c r="H290" s="25"/>
      <c r="J290" s="25"/>
    </row>
    <row r="291" spans="3:10" ht="15.75" customHeight="1" x14ac:dyDescent="0.25">
      <c r="C291" s="25"/>
      <c r="H291" s="25"/>
      <c r="J291" s="25"/>
    </row>
    <row r="292" spans="3:10" ht="15.75" customHeight="1" x14ac:dyDescent="0.25">
      <c r="C292" s="25"/>
      <c r="H292" s="25"/>
      <c r="J292" s="25"/>
    </row>
    <row r="293" spans="3:10" ht="15.75" customHeight="1" x14ac:dyDescent="0.25">
      <c r="C293" s="25"/>
      <c r="H293" s="25"/>
      <c r="J293" s="25"/>
    </row>
    <row r="294" spans="3:10" ht="15.75" customHeight="1" x14ac:dyDescent="0.25">
      <c r="C294" s="25"/>
      <c r="H294" s="25"/>
      <c r="J294" s="25"/>
    </row>
    <row r="295" spans="3:10" ht="15.75" customHeight="1" x14ac:dyDescent="0.25">
      <c r="C295" s="25"/>
      <c r="H295" s="25"/>
      <c r="J295" s="25"/>
    </row>
    <row r="296" spans="3:10" ht="15.75" customHeight="1" x14ac:dyDescent="0.25">
      <c r="C296" s="25"/>
      <c r="H296" s="25"/>
      <c r="J296" s="25"/>
    </row>
    <row r="297" spans="3:10" ht="15.75" customHeight="1" x14ac:dyDescent="0.25">
      <c r="C297" s="25"/>
      <c r="H297" s="25"/>
      <c r="J297" s="25"/>
    </row>
    <row r="298" spans="3:10" ht="15.75" customHeight="1" x14ac:dyDescent="0.25">
      <c r="C298" s="25"/>
      <c r="H298" s="25"/>
      <c r="J298" s="25"/>
    </row>
    <row r="299" spans="3:10" ht="15.75" customHeight="1" x14ac:dyDescent="0.25">
      <c r="C299" s="25"/>
      <c r="H299" s="25"/>
      <c r="J299" s="25"/>
    </row>
    <row r="300" spans="3:10" ht="15.75" customHeight="1" x14ac:dyDescent="0.25">
      <c r="C300" s="25"/>
      <c r="H300" s="25"/>
      <c r="J300" s="25"/>
    </row>
    <row r="301" spans="3:10" ht="15.75" customHeight="1" x14ac:dyDescent="0.25">
      <c r="C301" s="25"/>
      <c r="H301" s="25"/>
      <c r="J301" s="25"/>
    </row>
    <row r="302" spans="3:10" ht="15.75" customHeight="1" x14ac:dyDescent="0.25">
      <c r="C302" s="25"/>
      <c r="H302" s="25"/>
      <c r="J302" s="25"/>
    </row>
    <row r="303" spans="3:10" ht="15.75" customHeight="1" x14ac:dyDescent="0.25">
      <c r="C303" s="25"/>
      <c r="H303" s="25"/>
      <c r="J303" s="25"/>
    </row>
    <row r="304" spans="3:10" ht="15.75" customHeight="1" x14ac:dyDescent="0.25">
      <c r="C304" s="25"/>
      <c r="H304" s="25"/>
      <c r="J304" s="25"/>
    </row>
    <row r="305" spans="3:10" ht="15.75" customHeight="1" x14ac:dyDescent="0.25">
      <c r="C305" s="25"/>
      <c r="H305" s="25"/>
      <c r="J305" s="25"/>
    </row>
    <row r="306" spans="3:10" ht="15.75" customHeight="1" x14ac:dyDescent="0.25">
      <c r="C306" s="25"/>
      <c r="H306" s="25"/>
      <c r="J306" s="25"/>
    </row>
    <row r="307" spans="3:10" ht="15.75" customHeight="1" x14ac:dyDescent="0.25">
      <c r="C307" s="25"/>
      <c r="H307" s="25"/>
      <c r="J307" s="25"/>
    </row>
    <row r="308" spans="3:10" ht="15.75" customHeight="1" x14ac:dyDescent="0.25">
      <c r="C308" s="25"/>
      <c r="H308" s="25"/>
      <c r="J308" s="25"/>
    </row>
    <row r="309" spans="3:10" ht="15.75" customHeight="1" x14ac:dyDescent="0.25">
      <c r="C309" s="25"/>
      <c r="H309" s="25"/>
      <c r="J309" s="25"/>
    </row>
    <row r="310" spans="3:10" ht="15.75" customHeight="1" x14ac:dyDescent="0.25">
      <c r="C310" s="25"/>
      <c r="H310" s="25"/>
      <c r="J310" s="25"/>
    </row>
    <row r="311" spans="3:10" ht="15.75" customHeight="1" x14ac:dyDescent="0.25">
      <c r="C311" s="25"/>
      <c r="H311" s="25"/>
      <c r="J311" s="25"/>
    </row>
    <row r="312" spans="3:10" ht="15.75" customHeight="1" x14ac:dyDescent="0.25">
      <c r="C312" s="25"/>
      <c r="H312" s="25"/>
      <c r="J312" s="25"/>
    </row>
    <row r="313" spans="3:10" ht="15.75" customHeight="1" x14ac:dyDescent="0.25">
      <c r="C313" s="25"/>
      <c r="H313" s="25"/>
      <c r="J313" s="25"/>
    </row>
    <row r="314" spans="3:10" ht="15.75" customHeight="1" x14ac:dyDescent="0.25">
      <c r="C314" s="25"/>
      <c r="H314" s="25"/>
      <c r="J314" s="25"/>
    </row>
    <row r="315" spans="3:10" ht="15.75" customHeight="1" x14ac:dyDescent="0.25">
      <c r="C315" s="25"/>
      <c r="H315" s="25"/>
      <c r="J315" s="25"/>
    </row>
    <row r="316" spans="3:10" ht="15.75" customHeight="1" x14ac:dyDescent="0.25">
      <c r="C316" s="25"/>
      <c r="H316" s="25"/>
      <c r="J316" s="25"/>
    </row>
    <row r="317" spans="3:10" ht="15.75" customHeight="1" x14ac:dyDescent="0.25">
      <c r="C317" s="25"/>
      <c r="H317" s="25"/>
      <c r="J317" s="25"/>
    </row>
    <row r="318" spans="3:10" ht="15.75" customHeight="1" x14ac:dyDescent="0.25">
      <c r="C318" s="25"/>
      <c r="H318" s="25"/>
      <c r="J318" s="25"/>
    </row>
    <row r="319" spans="3:10" ht="15.75" customHeight="1" x14ac:dyDescent="0.25">
      <c r="C319" s="25"/>
      <c r="H319" s="25"/>
      <c r="J319" s="25"/>
    </row>
    <row r="320" spans="3:10" ht="15.75" customHeight="1" x14ac:dyDescent="0.25">
      <c r="C320" s="25"/>
      <c r="H320" s="25"/>
      <c r="J320" s="25"/>
    </row>
    <row r="321" spans="3:10" ht="15.75" customHeight="1" x14ac:dyDescent="0.25">
      <c r="C321" s="25"/>
      <c r="H321" s="25"/>
      <c r="J321" s="25"/>
    </row>
    <row r="322" spans="3:10" ht="15.75" customHeight="1" x14ac:dyDescent="0.25">
      <c r="C322" s="25"/>
      <c r="H322" s="25"/>
      <c r="J322" s="25"/>
    </row>
    <row r="323" spans="3:10" ht="15.75" customHeight="1" x14ac:dyDescent="0.25">
      <c r="C323" s="25"/>
      <c r="H323" s="25"/>
      <c r="J323" s="25"/>
    </row>
    <row r="324" spans="3:10" ht="15.75" customHeight="1" x14ac:dyDescent="0.25">
      <c r="C324" s="25"/>
      <c r="H324" s="25"/>
      <c r="J324" s="25"/>
    </row>
    <row r="325" spans="3:10" ht="15.75" customHeight="1" x14ac:dyDescent="0.25">
      <c r="C325" s="25"/>
      <c r="H325" s="25"/>
      <c r="J325" s="25"/>
    </row>
    <row r="326" spans="3:10" ht="15.75" customHeight="1" x14ac:dyDescent="0.25">
      <c r="C326" s="25"/>
      <c r="H326" s="25"/>
      <c r="J326" s="25"/>
    </row>
    <row r="327" spans="3:10" ht="15.75" customHeight="1" x14ac:dyDescent="0.25">
      <c r="C327" s="25"/>
      <c r="H327" s="25"/>
      <c r="J327" s="25"/>
    </row>
    <row r="328" spans="3:10" ht="15.75" customHeight="1" x14ac:dyDescent="0.25">
      <c r="C328" s="25"/>
      <c r="H328" s="25"/>
      <c r="J328" s="25"/>
    </row>
    <row r="329" spans="3:10" ht="15.75" customHeight="1" x14ac:dyDescent="0.25">
      <c r="C329" s="25"/>
      <c r="H329" s="25"/>
      <c r="J329" s="25"/>
    </row>
    <row r="330" spans="3:10" ht="15.75" customHeight="1" x14ac:dyDescent="0.25">
      <c r="C330" s="25"/>
      <c r="H330" s="25"/>
      <c r="J330" s="25"/>
    </row>
    <row r="331" spans="3:10" ht="15.75" customHeight="1" x14ac:dyDescent="0.25">
      <c r="C331" s="25"/>
      <c r="H331" s="25"/>
      <c r="J331" s="25"/>
    </row>
    <row r="332" spans="3:10" ht="15.75" customHeight="1" x14ac:dyDescent="0.25">
      <c r="C332" s="25"/>
      <c r="H332" s="25"/>
      <c r="J332" s="25"/>
    </row>
    <row r="333" spans="3:10" ht="15.75" customHeight="1" x14ac:dyDescent="0.25">
      <c r="C333" s="25"/>
      <c r="H333" s="25"/>
      <c r="J333" s="25"/>
    </row>
    <row r="334" spans="3:10" ht="15.75" customHeight="1" x14ac:dyDescent="0.25">
      <c r="C334" s="25"/>
      <c r="H334" s="25"/>
      <c r="J334" s="25"/>
    </row>
    <row r="335" spans="3:10" ht="15.75" customHeight="1" x14ac:dyDescent="0.25">
      <c r="C335" s="25"/>
      <c r="H335" s="25"/>
      <c r="J335" s="25"/>
    </row>
    <row r="336" spans="3:10" ht="15.75" customHeight="1" x14ac:dyDescent="0.25">
      <c r="C336" s="25"/>
      <c r="H336" s="25"/>
      <c r="J336" s="25"/>
    </row>
    <row r="337" spans="3:10" ht="15.75" customHeight="1" x14ac:dyDescent="0.25">
      <c r="C337" s="25"/>
      <c r="H337" s="25"/>
      <c r="J337" s="25"/>
    </row>
    <row r="338" spans="3:10" ht="15.75" customHeight="1" x14ac:dyDescent="0.25">
      <c r="C338" s="25"/>
      <c r="H338" s="25"/>
      <c r="J338" s="25"/>
    </row>
    <row r="339" spans="3:10" ht="15.75" customHeight="1" x14ac:dyDescent="0.25">
      <c r="C339" s="25"/>
      <c r="H339" s="25"/>
      <c r="J339" s="25"/>
    </row>
    <row r="340" spans="3:10" ht="15.75" customHeight="1" x14ac:dyDescent="0.25">
      <c r="C340" s="25"/>
      <c r="H340" s="25"/>
      <c r="J340" s="25"/>
    </row>
    <row r="341" spans="3:10" ht="15.75" customHeight="1" x14ac:dyDescent="0.25">
      <c r="C341" s="25"/>
      <c r="H341" s="25"/>
      <c r="J341" s="25"/>
    </row>
    <row r="342" spans="3:10" ht="15.75" customHeight="1" x14ac:dyDescent="0.25">
      <c r="C342" s="25"/>
      <c r="H342" s="25"/>
      <c r="J342" s="25"/>
    </row>
    <row r="343" spans="3:10" ht="15.75" customHeight="1" x14ac:dyDescent="0.25">
      <c r="C343" s="25"/>
      <c r="H343" s="25"/>
      <c r="J343" s="25"/>
    </row>
    <row r="344" spans="3:10" ht="15.75" customHeight="1" x14ac:dyDescent="0.25">
      <c r="C344" s="25"/>
      <c r="H344" s="25"/>
      <c r="J344" s="25"/>
    </row>
    <row r="345" spans="3:10" ht="15.75" customHeight="1" x14ac:dyDescent="0.25">
      <c r="C345" s="25"/>
      <c r="H345" s="25"/>
      <c r="J345" s="25"/>
    </row>
    <row r="346" spans="3:10" ht="15.75" customHeight="1" x14ac:dyDescent="0.25">
      <c r="C346" s="25"/>
      <c r="H346" s="25"/>
      <c r="J346" s="25"/>
    </row>
    <row r="347" spans="3:10" ht="15.75" customHeight="1" x14ac:dyDescent="0.25">
      <c r="C347" s="25"/>
      <c r="H347" s="25"/>
      <c r="J347" s="25"/>
    </row>
    <row r="348" spans="3:10" ht="15.75" customHeight="1" x14ac:dyDescent="0.25">
      <c r="C348" s="25"/>
      <c r="H348" s="25"/>
      <c r="J348" s="25"/>
    </row>
    <row r="349" spans="3:10" ht="15.75" customHeight="1" x14ac:dyDescent="0.25">
      <c r="C349" s="25"/>
      <c r="H349" s="25"/>
      <c r="J349" s="25"/>
    </row>
    <row r="350" spans="3:10" ht="15.75" customHeight="1" x14ac:dyDescent="0.25">
      <c r="C350" s="25"/>
      <c r="H350" s="25"/>
      <c r="J350" s="25"/>
    </row>
    <row r="351" spans="3:10" ht="15.75" customHeight="1" x14ac:dyDescent="0.25">
      <c r="C351" s="25"/>
      <c r="H351" s="25"/>
      <c r="J351" s="25"/>
    </row>
    <row r="352" spans="3:10" ht="15.75" customHeight="1" x14ac:dyDescent="0.25">
      <c r="C352" s="25"/>
      <c r="H352" s="25"/>
      <c r="J352" s="25"/>
    </row>
    <row r="353" spans="3:10" ht="15.75" customHeight="1" x14ac:dyDescent="0.25">
      <c r="C353" s="25"/>
      <c r="H353" s="25"/>
      <c r="J353" s="25"/>
    </row>
    <row r="354" spans="3:10" ht="15.75" customHeight="1" x14ac:dyDescent="0.25">
      <c r="C354" s="25"/>
      <c r="H354" s="25"/>
      <c r="J354" s="25"/>
    </row>
    <row r="355" spans="3:10" ht="15.75" customHeight="1" x14ac:dyDescent="0.25">
      <c r="C355" s="25"/>
      <c r="H355" s="25"/>
      <c r="J355" s="25"/>
    </row>
    <row r="356" spans="3:10" ht="15.75" customHeight="1" x14ac:dyDescent="0.25">
      <c r="C356" s="25"/>
      <c r="H356" s="25"/>
      <c r="J356" s="25"/>
    </row>
    <row r="357" spans="3:10" ht="15.75" customHeight="1" x14ac:dyDescent="0.25">
      <c r="C357" s="25"/>
      <c r="H357" s="25"/>
      <c r="J357" s="25"/>
    </row>
    <row r="358" spans="3:10" ht="15.75" customHeight="1" x14ac:dyDescent="0.25">
      <c r="C358" s="25"/>
      <c r="H358" s="25"/>
      <c r="J358" s="25"/>
    </row>
    <row r="359" spans="3:10" ht="15.75" customHeight="1" x14ac:dyDescent="0.25">
      <c r="C359" s="25"/>
      <c r="H359" s="25"/>
      <c r="J359" s="25"/>
    </row>
    <row r="360" spans="3:10" ht="15.75" customHeight="1" x14ac:dyDescent="0.25">
      <c r="C360" s="25"/>
      <c r="H360" s="25"/>
      <c r="J360" s="25"/>
    </row>
    <row r="361" spans="3:10" ht="15.75" customHeight="1" x14ac:dyDescent="0.25">
      <c r="C361" s="25"/>
      <c r="H361" s="25"/>
      <c r="J361" s="25"/>
    </row>
    <row r="362" spans="3:10" ht="15.75" customHeight="1" x14ac:dyDescent="0.25">
      <c r="C362" s="25"/>
      <c r="H362" s="25"/>
      <c r="J362" s="25"/>
    </row>
    <row r="363" spans="3:10" ht="15.75" customHeight="1" x14ac:dyDescent="0.25">
      <c r="C363" s="25"/>
      <c r="H363" s="25"/>
      <c r="J363" s="25"/>
    </row>
    <row r="364" spans="3:10" ht="15.75" customHeight="1" x14ac:dyDescent="0.25">
      <c r="C364" s="25"/>
      <c r="H364" s="25"/>
      <c r="J364" s="25"/>
    </row>
    <row r="365" spans="3:10" ht="15.75" customHeight="1" x14ac:dyDescent="0.25">
      <c r="C365" s="25"/>
      <c r="H365" s="25"/>
      <c r="J365" s="25"/>
    </row>
    <row r="366" spans="3:10" ht="15.75" customHeight="1" x14ac:dyDescent="0.25">
      <c r="C366" s="25"/>
      <c r="H366" s="25"/>
      <c r="J366" s="25"/>
    </row>
    <row r="367" spans="3:10" ht="15.75" customHeight="1" x14ac:dyDescent="0.25">
      <c r="C367" s="25"/>
      <c r="H367" s="25"/>
      <c r="J367" s="25"/>
    </row>
    <row r="368" spans="3:10" ht="15.75" customHeight="1" x14ac:dyDescent="0.25">
      <c r="C368" s="25"/>
      <c r="H368" s="25"/>
      <c r="J368" s="25"/>
    </row>
    <row r="369" spans="3:10" ht="15.75" customHeight="1" x14ac:dyDescent="0.25">
      <c r="C369" s="25"/>
      <c r="H369" s="25"/>
      <c r="J369" s="25"/>
    </row>
    <row r="370" spans="3:10" ht="15.75" customHeight="1" x14ac:dyDescent="0.25">
      <c r="C370" s="25"/>
      <c r="H370" s="25"/>
      <c r="J370" s="25"/>
    </row>
    <row r="371" spans="3:10" ht="15.75" customHeight="1" x14ac:dyDescent="0.25">
      <c r="C371" s="25"/>
      <c r="H371" s="25"/>
      <c r="J371" s="25"/>
    </row>
    <row r="372" spans="3:10" ht="15.75" customHeight="1" x14ac:dyDescent="0.25">
      <c r="C372" s="25"/>
      <c r="H372" s="25"/>
      <c r="J372" s="25"/>
    </row>
    <row r="373" spans="3:10" ht="15.75" customHeight="1" x14ac:dyDescent="0.25">
      <c r="C373" s="25"/>
      <c r="H373" s="25"/>
      <c r="J373" s="25"/>
    </row>
    <row r="374" spans="3:10" ht="15.75" customHeight="1" x14ac:dyDescent="0.25">
      <c r="C374" s="25"/>
      <c r="H374" s="25"/>
      <c r="J374" s="25"/>
    </row>
    <row r="375" spans="3:10" ht="15.75" customHeight="1" x14ac:dyDescent="0.25">
      <c r="C375" s="25"/>
      <c r="H375" s="25"/>
      <c r="J375" s="25"/>
    </row>
    <row r="376" spans="3:10" ht="15.75" customHeight="1" x14ac:dyDescent="0.25">
      <c r="C376" s="25"/>
      <c r="H376" s="25"/>
      <c r="J376" s="25"/>
    </row>
    <row r="377" spans="3:10" ht="15.75" customHeight="1" x14ac:dyDescent="0.25">
      <c r="C377" s="25"/>
      <c r="H377" s="25"/>
      <c r="J377" s="25"/>
    </row>
    <row r="378" spans="3:10" ht="15.75" customHeight="1" x14ac:dyDescent="0.25">
      <c r="C378" s="25"/>
      <c r="H378" s="25"/>
      <c r="J378" s="25"/>
    </row>
    <row r="379" spans="3:10" ht="15.75" customHeight="1" x14ac:dyDescent="0.25">
      <c r="C379" s="25"/>
      <c r="H379" s="25"/>
      <c r="J379" s="25"/>
    </row>
    <row r="380" spans="3:10" ht="15.75" customHeight="1" x14ac:dyDescent="0.25">
      <c r="C380" s="25"/>
      <c r="H380" s="25"/>
      <c r="J380" s="25"/>
    </row>
    <row r="381" spans="3:10" ht="15.75" customHeight="1" x14ac:dyDescent="0.25">
      <c r="C381" s="25"/>
      <c r="H381" s="25"/>
      <c r="J381" s="25"/>
    </row>
    <row r="382" spans="3:10" ht="15.75" customHeight="1" x14ac:dyDescent="0.25">
      <c r="C382" s="25"/>
      <c r="H382" s="25"/>
      <c r="J382" s="25"/>
    </row>
    <row r="383" spans="3:10" ht="15.75" customHeight="1" x14ac:dyDescent="0.25">
      <c r="C383" s="25"/>
      <c r="H383" s="25"/>
      <c r="J383" s="25"/>
    </row>
    <row r="384" spans="3:10" ht="15.75" customHeight="1" x14ac:dyDescent="0.25">
      <c r="C384" s="25"/>
      <c r="H384" s="25"/>
      <c r="J384" s="25"/>
    </row>
    <row r="385" spans="3:10" ht="15.75" customHeight="1" x14ac:dyDescent="0.25">
      <c r="C385" s="25"/>
      <c r="H385" s="25"/>
      <c r="J385" s="25"/>
    </row>
    <row r="386" spans="3:10" ht="15.75" customHeight="1" x14ac:dyDescent="0.25">
      <c r="C386" s="25"/>
      <c r="H386" s="25"/>
      <c r="J386" s="25"/>
    </row>
    <row r="387" spans="3:10" ht="15.75" customHeight="1" x14ac:dyDescent="0.25">
      <c r="C387" s="25"/>
      <c r="H387" s="25"/>
      <c r="J387" s="25"/>
    </row>
    <row r="388" spans="3:10" ht="15.75" customHeight="1" x14ac:dyDescent="0.25">
      <c r="C388" s="25"/>
      <c r="H388" s="25"/>
      <c r="J388" s="25"/>
    </row>
    <row r="389" spans="3:10" ht="15.75" customHeight="1" x14ac:dyDescent="0.25">
      <c r="C389" s="25"/>
      <c r="H389" s="25"/>
      <c r="J389" s="25"/>
    </row>
    <row r="390" spans="3:10" ht="15.75" customHeight="1" x14ac:dyDescent="0.25">
      <c r="C390" s="25"/>
      <c r="H390" s="25"/>
      <c r="J390" s="25"/>
    </row>
    <row r="391" spans="3:10" ht="15.75" customHeight="1" x14ac:dyDescent="0.25">
      <c r="C391" s="25"/>
      <c r="H391" s="25"/>
      <c r="J391" s="25"/>
    </row>
    <row r="392" spans="3:10" ht="15.75" customHeight="1" x14ac:dyDescent="0.25">
      <c r="C392" s="25"/>
      <c r="H392" s="25"/>
      <c r="J392" s="25"/>
    </row>
    <row r="393" spans="3:10" ht="15.75" customHeight="1" x14ac:dyDescent="0.25">
      <c r="C393" s="25"/>
      <c r="H393" s="25"/>
      <c r="J393" s="25"/>
    </row>
    <row r="394" spans="3:10" ht="15.75" customHeight="1" x14ac:dyDescent="0.25">
      <c r="C394" s="25"/>
      <c r="H394" s="25"/>
      <c r="J394" s="25"/>
    </row>
    <row r="395" spans="3:10" ht="15.75" customHeight="1" x14ac:dyDescent="0.25">
      <c r="C395" s="25"/>
      <c r="H395" s="25"/>
      <c r="J395" s="25"/>
    </row>
    <row r="396" spans="3:10" ht="15.75" customHeight="1" x14ac:dyDescent="0.25">
      <c r="C396" s="25"/>
      <c r="H396" s="25"/>
      <c r="J396" s="25"/>
    </row>
    <row r="397" spans="3:10" ht="15.75" customHeight="1" x14ac:dyDescent="0.25">
      <c r="C397" s="25"/>
      <c r="H397" s="25"/>
      <c r="J397" s="25"/>
    </row>
    <row r="398" spans="3:10" ht="15.75" customHeight="1" x14ac:dyDescent="0.25">
      <c r="C398" s="25"/>
      <c r="H398" s="25"/>
      <c r="J398" s="25"/>
    </row>
    <row r="399" spans="3:10" ht="15.75" customHeight="1" x14ac:dyDescent="0.25">
      <c r="C399" s="25"/>
      <c r="H399" s="25"/>
      <c r="J399" s="25"/>
    </row>
    <row r="400" spans="3:10" ht="15.75" customHeight="1" x14ac:dyDescent="0.25">
      <c r="C400" s="25"/>
      <c r="H400" s="25"/>
      <c r="J400" s="25"/>
    </row>
    <row r="401" spans="3:10" ht="15.75" customHeight="1" x14ac:dyDescent="0.25">
      <c r="C401" s="25"/>
      <c r="H401" s="25"/>
      <c r="J401" s="25"/>
    </row>
    <row r="402" spans="3:10" ht="15.75" customHeight="1" x14ac:dyDescent="0.25">
      <c r="C402" s="25"/>
      <c r="H402" s="25"/>
      <c r="J402" s="25"/>
    </row>
    <row r="403" spans="3:10" ht="15.75" customHeight="1" x14ac:dyDescent="0.25">
      <c r="C403" s="25"/>
      <c r="H403" s="25"/>
      <c r="J403" s="25"/>
    </row>
    <row r="404" spans="3:10" ht="15.75" customHeight="1" x14ac:dyDescent="0.25">
      <c r="C404" s="25"/>
      <c r="H404" s="25"/>
      <c r="J404" s="25"/>
    </row>
    <row r="405" spans="3:10" ht="15.75" customHeight="1" x14ac:dyDescent="0.25">
      <c r="C405" s="25"/>
      <c r="H405" s="25"/>
      <c r="J405" s="25"/>
    </row>
    <row r="406" spans="3:10" ht="15.75" customHeight="1" x14ac:dyDescent="0.25">
      <c r="C406" s="25"/>
      <c r="H406" s="25"/>
      <c r="J406" s="25"/>
    </row>
    <row r="407" spans="3:10" ht="15.75" customHeight="1" x14ac:dyDescent="0.25">
      <c r="C407" s="25"/>
      <c r="H407" s="25"/>
      <c r="J407" s="25"/>
    </row>
    <row r="408" spans="3:10" ht="15.75" customHeight="1" x14ac:dyDescent="0.25">
      <c r="C408" s="25"/>
      <c r="H408" s="25"/>
      <c r="J408" s="25"/>
    </row>
    <row r="409" spans="3:10" ht="15.75" customHeight="1" x14ac:dyDescent="0.25">
      <c r="C409" s="25"/>
      <c r="H409" s="25"/>
      <c r="J409" s="25"/>
    </row>
    <row r="410" spans="3:10" ht="15.75" customHeight="1" x14ac:dyDescent="0.25">
      <c r="C410" s="25"/>
      <c r="H410" s="25"/>
      <c r="J410" s="25"/>
    </row>
    <row r="411" spans="3:10" ht="15.75" customHeight="1" x14ac:dyDescent="0.25">
      <c r="C411" s="25"/>
      <c r="H411" s="25"/>
      <c r="J411" s="25"/>
    </row>
    <row r="412" spans="3:10" ht="15.75" customHeight="1" x14ac:dyDescent="0.25">
      <c r="C412" s="25"/>
      <c r="H412" s="25"/>
      <c r="J412" s="25"/>
    </row>
    <row r="413" spans="3:10" ht="15.75" customHeight="1" x14ac:dyDescent="0.25">
      <c r="C413" s="25"/>
      <c r="H413" s="25"/>
      <c r="J413" s="25"/>
    </row>
    <row r="414" spans="3:10" ht="15.75" customHeight="1" x14ac:dyDescent="0.25">
      <c r="C414" s="25"/>
      <c r="H414" s="25"/>
      <c r="J414" s="25"/>
    </row>
    <row r="415" spans="3:10" ht="15.75" customHeight="1" x14ac:dyDescent="0.25">
      <c r="C415" s="25"/>
      <c r="H415" s="25"/>
      <c r="J415" s="25"/>
    </row>
    <row r="416" spans="3:10" ht="15.75" customHeight="1" x14ac:dyDescent="0.25">
      <c r="C416" s="25"/>
      <c r="H416" s="25"/>
      <c r="J416" s="25"/>
    </row>
    <row r="417" spans="3:10" ht="15.75" customHeight="1" x14ac:dyDescent="0.25">
      <c r="C417" s="25"/>
      <c r="H417" s="25"/>
      <c r="J417" s="25"/>
    </row>
    <row r="418" spans="3:10" ht="15.75" customHeight="1" x14ac:dyDescent="0.25">
      <c r="C418" s="25"/>
      <c r="H418" s="25"/>
      <c r="J418" s="25"/>
    </row>
    <row r="419" spans="3:10" ht="15.75" customHeight="1" x14ac:dyDescent="0.25">
      <c r="C419" s="25"/>
      <c r="H419" s="25"/>
      <c r="J419" s="25"/>
    </row>
    <row r="420" spans="3:10" ht="15.75" customHeight="1" x14ac:dyDescent="0.25">
      <c r="C420" s="25"/>
      <c r="H420" s="25"/>
      <c r="J420" s="25"/>
    </row>
    <row r="421" spans="3:10" ht="15.75" customHeight="1" x14ac:dyDescent="0.25">
      <c r="C421" s="25"/>
      <c r="H421" s="25"/>
      <c r="J421" s="25"/>
    </row>
    <row r="422" spans="3:10" ht="15.75" customHeight="1" x14ac:dyDescent="0.25">
      <c r="C422" s="25"/>
      <c r="H422" s="25"/>
      <c r="J422" s="25"/>
    </row>
    <row r="423" spans="3:10" ht="15.75" customHeight="1" x14ac:dyDescent="0.25">
      <c r="C423" s="25"/>
      <c r="H423" s="25"/>
      <c r="J423" s="25"/>
    </row>
    <row r="424" spans="3:10" ht="15.75" customHeight="1" x14ac:dyDescent="0.25">
      <c r="C424" s="25"/>
      <c r="H424" s="25"/>
      <c r="J424" s="25"/>
    </row>
    <row r="425" spans="3:10" ht="15.75" customHeight="1" x14ac:dyDescent="0.25">
      <c r="C425" s="25"/>
      <c r="H425" s="25"/>
      <c r="J425" s="25"/>
    </row>
    <row r="426" spans="3:10" ht="15.75" customHeight="1" x14ac:dyDescent="0.25">
      <c r="C426" s="25"/>
      <c r="H426" s="25"/>
      <c r="J426" s="25"/>
    </row>
    <row r="427" spans="3:10" ht="15.75" customHeight="1" x14ac:dyDescent="0.25">
      <c r="C427" s="25"/>
      <c r="H427" s="25"/>
      <c r="J427" s="25"/>
    </row>
    <row r="428" spans="3:10" ht="15.75" customHeight="1" x14ac:dyDescent="0.25">
      <c r="C428" s="25"/>
      <c r="H428" s="25"/>
      <c r="J428" s="25"/>
    </row>
    <row r="429" spans="3:10" ht="15.75" customHeight="1" x14ac:dyDescent="0.25">
      <c r="C429" s="25"/>
      <c r="H429" s="25"/>
      <c r="J429" s="25"/>
    </row>
    <row r="430" spans="3:10" ht="15.75" customHeight="1" x14ac:dyDescent="0.25">
      <c r="C430" s="25"/>
      <c r="H430" s="25"/>
      <c r="J430" s="25"/>
    </row>
    <row r="431" spans="3:10" ht="15.75" customHeight="1" x14ac:dyDescent="0.25">
      <c r="C431" s="25"/>
      <c r="H431" s="25"/>
      <c r="J431" s="25"/>
    </row>
    <row r="432" spans="3:10" ht="15.75" customHeight="1" x14ac:dyDescent="0.25">
      <c r="C432" s="25"/>
      <c r="H432" s="25"/>
      <c r="J432" s="25"/>
    </row>
    <row r="433" spans="3:10" ht="15.75" customHeight="1" x14ac:dyDescent="0.25">
      <c r="C433" s="25"/>
      <c r="H433" s="25"/>
      <c r="J433" s="25"/>
    </row>
    <row r="434" spans="3:10" ht="15.75" customHeight="1" x14ac:dyDescent="0.25">
      <c r="C434" s="25"/>
      <c r="H434" s="25"/>
      <c r="J434" s="25"/>
    </row>
    <row r="435" spans="3:10" ht="15.75" customHeight="1" x14ac:dyDescent="0.25">
      <c r="C435" s="25"/>
      <c r="H435" s="25"/>
      <c r="J435" s="25"/>
    </row>
    <row r="436" spans="3:10" ht="15.75" customHeight="1" x14ac:dyDescent="0.25">
      <c r="C436" s="25"/>
      <c r="H436" s="25"/>
      <c r="J436" s="25"/>
    </row>
    <row r="437" spans="3:10" ht="15.75" customHeight="1" x14ac:dyDescent="0.25">
      <c r="C437" s="25"/>
      <c r="H437" s="25"/>
      <c r="J437" s="25"/>
    </row>
    <row r="438" spans="3:10" ht="15.75" customHeight="1" x14ac:dyDescent="0.25">
      <c r="C438" s="25"/>
      <c r="H438" s="25"/>
      <c r="J438" s="25"/>
    </row>
    <row r="439" spans="3:10" ht="15.75" customHeight="1" x14ac:dyDescent="0.25">
      <c r="C439" s="25"/>
      <c r="H439" s="25"/>
      <c r="J439" s="25"/>
    </row>
    <row r="440" spans="3:10" ht="15.75" customHeight="1" x14ac:dyDescent="0.25">
      <c r="C440" s="25"/>
      <c r="H440" s="25"/>
      <c r="J440" s="25"/>
    </row>
    <row r="441" spans="3:10" ht="15.75" customHeight="1" x14ac:dyDescent="0.25">
      <c r="C441" s="25"/>
      <c r="H441" s="25"/>
      <c r="J441" s="25"/>
    </row>
    <row r="442" spans="3:10" ht="15.75" customHeight="1" x14ac:dyDescent="0.25">
      <c r="C442" s="25"/>
      <c r="H442" s="25"/>
      <c r="J442" s="25"/>
    </row>
    <row r="443" spans="3:10" ht="15.75" customHeight="1" x14ac:dyDescent="0.25">
      <c r="C443" s="25"/>
      <c r="H443" s="25"/>
      <c r="J443" s="25"/>
    </row>
    <row r="444" spans="3:10" ht="15.75" customHeight="1" x14ac:dyDescent="0.25">
      <c r="C444" s="25"/>
      <c r="H444" s="25"/>
      <c r="J444" s="25"/>
    </row>
    <row r="445" spans="3:10" ht="15.75" customHeight="1" x14ac:dyDescent="0.25">
      <c r="C445" s="25"/>
      <c r="H445" s="25"/>
      <c r="J445" s="25"/>
    </row>
    <row r="446" spans="3:10" ht="15.75" customHeight="1" x14ac:dyDescent="0.25">
      <c r="C446" s="25"/>
      <c r="H446" s="25"/>
      <c r="J446" s="25"/>
    </row>
    <row r="447" spans="3:10" ht="15.75" customHeight="1" x14ac:dyDescent="0.25">
      <c r="C447" s="25"/>
      <c r="H447" s="25"/>
      <c r="J447" s="25"/>
    </row>
    <row r="448" spans="3:10" ht="15.75" customHeight="1" x14ac:dyDescent="0.25">
      <c r="C448" s="25"/>
      <c r="H448" s="25"/>
      <c r="J448" s="25"/>
    </row>
    <row r="449" spans="3:10" ht="15.75" customHeight="1" x14ac:dyDescent="0.25">
      <c r="C449" s="25"/>
      <c r="H449" s="25"/>
      <c r="J449" s="25"/>
    </row>
    <row r="450" spans="3:10" ht="15.75" customHeight="1" x14ac:dyDescent="0.25">
      <c r="C450" s="25"/>
      <c r="H450" s="25"/>
      <c r="J450" s="25"/>
    </row>
    <row r="451" spans="3:10" ht="15.75" customHeight="1" x14ac:dyDescent="0.25">
      <c r="C451" s="25"/>
      <c r="H451" s="25"/>
      <c r="J451" s="25"/>
    </row>
    <row r="452" spans="3:10" ht="15.75" customHeight="1" x14ac:dyDescent="0.25">
      <c r="C452" s="25"/>
      <c r="H452" s="25"/>
      <c r="J452" s="25"/>
    </row>
    <row r="453" spans="3:10" ht="15.75" customHeight="1" x14ac:dyDescent="0.25">
      <c r="C453" s="25"/>
      <c r="H453" s="25"/>
      <c r="J453" s="25"/>
    </row>
    <row r="454" spans="3:10" ht="15.75" customHeight="1" x14ac:dyDescent="0.25">
      <c r="C454" s="25"/>
      <c r="H454" s="25"/>
      <c r="J454" s="25"/>
    </row>
    <row r="455" spans="3:10" ht="15.75" customHeight="1" x14ac:dyDescent="0.25">
      <c r="C455" s="25"/>
      <c r="H455" s="25"/>
      <c r="J455" s="25"/>
    </row>
    <row r="456" spans="3:10" ht="15.75" customHeight="1" x14ac:dyDescent="0.25">
      <c r="C456" s="25"/>
      <c r="H456" s="25"/>
      <c r="J456" s="25"/>
    </row>
    <row r="457" spans="3:10" ht="15.75" customHeight="1" x14ac:dyDescent="0.25">
      <c r="C457" s="25"/>
      <c r="H457" s="25"/>
      <c r="J457" s="25"/>
    </row>
    <row r="458" spans="3:10" ht="15.75" customHeight="1" x14ac:dyDescent="0.25">
      <c r="C458" s="25"/>
      <c r="H458" s="25"/>
      <c r="J458" s="25"/>
    </row>
    <row r="459" spans="3:10" ht="15.75" customHeight="1" x14ac:dyDescent="0.25">
      <c r="C459" s="25"/>
      <c r="H459" s="25"/>
      <c r="J459" s="25"/>
    </row>
    <row r="460" spans="3:10" ht="15.75" customHeight="1" x14ac:dyDescent="0.25">
      <c r="C460" s="25"/>
      <c r="H460" s="25"/>
      <c r="J460" s="25"/>
    </row>
    <row r="461" spans="3:10" ht="15.75" customHeight="1" x14ac:dyDescent="0.25">
      <c r="C461" s="25"/>
      <c r="H461" s="25"/>
      <c r="J461" s="25"/>
    </row>
    <row r="462" spans="3:10" ht="15.75" customHeight="1" x14ac:dyDescent="0.25">
      <c r="C462" s="25"/>
      <c r="H462" s="25"/>
      <c r="J462" s="25"/>
    </row>
    <row r="463" spans="3:10" ht="15.75" customHeight="1" x14ac:dyDescent="0.25">
      <c r="C463" s="25"/>
      <c r="H463" s="25"/>
      <c r="J463" s="25"/>
    </row>
    <row r="464" spans="3:10" ht="15.75" customHeight="1" x14ac:dyDescent="0.25">
      <c r="C464" s="25"/>
      <c r="H464" s="25"/>
      <c r="J464" s="25"/>
    </row>
    <row r="465" spans="3:10" ht="15.75" customHeight="1" x14ac:dyDescent="0.25">
      <c r="C465" s="25"/>
      <c r="H465" s="25"/>
      <c r="J465" s="25"/>
    </row>
    <row r="466" spans="3:10" ht="15.75" customHeight="1" x14ac:dyDescent="0.25">
      <c r="C466" s="25"/>
      <c r="H466" s="25"/>
      <c r="J466" s="25"/>
    </row>
    <row r="467" spans="3:10" ht="15.75" customHeight="1" x14ac:dyDescent="0.25">
      <c r="C467" s="25"/>
      <c r="H467" s="25"/>
      <c r="J467" s="25"/>
    </row>
    <row r="468" spans="3:10" ht="15.75" customHeight="1" x14ac:dyDescent="0.25">
      <c r="C468" s="25"/>
      <c r="H468" s="25"/>
      <c r="J468" s="25"/>
    </row>
    <row r="469" spans="3:10" ht="15.75" customHeight="1" x14ac:dyDescent="0.25">
      <c r="C469" s="25"/>
      <c r="H469" s="25"/>
      <c r="J469" s="25"/>
    </row>
    <row r="470" spans="3:10" ht="15.75" customHeight="1" x14ac:dyDescent="0.25">
      <c r="C470" s="25"/>
      <c r="H470" s="25"/>
      <c r="J470" s="25"/>
    </row>
    <row r="471" spans="3:10" ht="15.75" customHeight="1" x14ac:dyDescent="0.25">
      <c r="C471" s="25"/>
      <c r="H471" s="25"/>
      <c r="J471" s="25"/>
    </row>
    <row r="472" spans="3:10" ht="15.75" customHeight="1" x14ac:dyDescent="0.25">
      <c r="C472" s="25"/>
      <c r="H472" s="25"/>
      <c r="J472" s="25"/>
    </row>
    <row r="473" spans="3:10" ht="15.75" customHeight="1" x14ac:dyDescent="0.25">
      <c r="C473" s="25"/>
      <c r="H473" s="25"/>
      <c r="J473" s="25"/>
    </row>
    <row r="474" spans="3:10" ht="15.75" customHeight="1" x14ac:dyDescent="0.25">
      <c r="C474" s="25"/>
      <c r="H474" s="25"/>
      <c r="J474" s="25"/>
    </row>
    <row r="475" spans="3:10" ht="15.75" customHeight="1" x14ac:dyDescent="0.25">
      <c r="C475" s="25"/>
      <c r="H475" s="25"/>
      <c r="J475" s="25"/>
    </row>
    <row r="476" spans="3:10" ht="15.75" customHeight="1" x14ac:dyDescent="0.25">
      <c r="C476" s="25"/>
      <c r="H476" s="25"/>
      <c r="J476" s="25"/>
    </row>
    <row r="477" spans="3:10" ht="15.75" customHeight="1" x14ac:dyDescent="0.25">
      <c r="C477" s="25"/>
      <c r="H477" s="25"/>
      <c r="J477" s="25"/>
    </row>
    <row r="478" spans="3:10" ht="15.75" customHeight="1" x14ac:dyDescent="0.25">
      <c r="C478" s="25"/>
      <c r="H478" s="25"/>
      <c r="J478" s="25"/>
    </row>
    <row r="479" spans="3:10" ht="15.75" customHeight="1" x14ac:dyDescent="0.25">
      <c r="C479" s="25"/>
      <c r="H479" s="25"/>
      <c r="J479" s="25"/>
    </row>
    <row r="480" spans="3:10" ht="15.75" customHeight="1" x14ac:dyDescent="0.25">
      <c r="C480" s="25"/>
      <c r="H480" s="25"/>
      <c r="J480" s="25"/>
    </row>
    <row r="481" spans="3:10" ht="15.75" customHeight="1" x14ac:dyDescent="0.25">
      <c r="C481" s="25"/>
      <c r="H481" s="25"/>
      <c r="J481" s="25"/>
    </row>
    <row r="482" spans="3:10" ht="15.75" customHeight="1" x14ac:dyDescent="0.25">
      <c r="C482" s="25"/>
      <c r="H482" s="25"/>
      <c r="J482" s="25"/>
    </row>
    <row r="483" spans="3:10" ht="15.75" customHeight="1" x14ac:dyDescent="0.25">
      <c r="C483" s="25"/>
      <c r="H483" s="25"/>
      <c r="J483" s="25"/>
    </row>
    <row r="484" spans="3:10" ht="15.75" customHeight="1" x14ac:dyDescent="0.25">
      <c r="C484" s="25"/>
      <c r="H484" s="25"/>
      <c r="J484" s="25"/>
    </row>
    <row r="485" spans="3:10" ht="15.75" customHeight="1" x14ac:dyDescent="0.25">
      <c r="C485" s="25"/>
      <c r="H485" s="25"/>
      <c r="J485" s="25"/>
    </row>
    <row r="486" spans="3:10" ht="15.75" customHeight="1" x14ac:dyDescent="0.25">
      <c r="C486" s="25"/>
      <c r="H486" s="25"/>
      <c r="J486" s="25"/>
    </row>
    <row r="487" spans="3:10" ht="15.75" customHeight="1" x14ac:dyDescent="0.25">
      <c r="C487" s="25"/>
      <c r="H487" s="25"/>
      <c r="J487" s="25"/>
    </row>
    <row r="488" spans="3:10" ht="15.75" customHeight="1" x14ac:dyDescent="0.25">
      <c r="C488" s="25"/>
      <c r="H488" s="25"/>
      <c r="J488" s="25"/>
    </row>
    <row r="489" spans="3:10" ht="15.75" customHeight="1" x14ac:dyDescent="0.25">
      <c r="C489" s="25"/>
      <c r="H489" s="25"/>
      <c r="J489" s="25"/>
    </row>
    <row r="490" spans="3:10" ht="15.75" customHeight="1" x14ac:dyDescent="0.25">
      <c r="C490" s="25"/>
      <c r="H490" s="25"/>
      <c r="J490" s="25"/>
    </row>
    <row r="491" spans="3:10" ht="15.75" customHeight="1" x14ac:dyDescent="0.25">
      <c r="C491" s="25"/>
      <c r="H491" s="25"/>
      <c r="J491" s="25"/>
    </row>
    <row r="492" spans="3:10" ht="15.75" customHeight="1" x14ac:dyDescent="0.25">
      <c r="C492" s="25"/>
      <c r="H492" s="25"/>
      <c r="J492" s="25"/>
    </row>
    <row r="493" spans="3:10" ht="15.75" customHeight="1" x14ac:dyDescent="0.25">
      <c r="C493" s="25"/>
      <c r="H493" s="25"/>
      <c r="J493" s="25"/>
    </row>
    <row r="494" spans="3:10" ht="15.75" customHeight="1" x14ac:dyDescent="0.25">
      <c r="C494" s="25"/>
      <c r="H494" s="25"/>
      <c r="J494" s="25"/>
    </row>
    <row r="495" spans="3:10" ht="15.75" customHeight="1" x14ac:dyDescent="0.25">
      <c r="C495" s="25"/>
      <c r="H495" s="25"/>
      <c r="J495" s="25"/>
    </row>
    <row r="496" spans="3:10" ht="15.75" customHeight="1" x14ac:dyDescent="0.25">
      <c r="C496" s="25"/>
      <c r="H496" s="25"/>
      <c r="J496" s="25"/>
    </row>
    <row r="497" spans="3:10" ht="15.75" customHeight="1" x14ac:dyDescent="0.25">
      <c r="C497" s="25"/>
      <c r="H497" s="25"/>
      <c r="J497" s="25"/>
    </row>
    <row r="498" spans="3:10" ht="15.75" customHeight="1" x14ac:dyDescent="0.25">
      <c r="C498" s="25"/>
      <c r="H498" s="25"/>
      <c r="J498" s="25"/>
    </row>
    <row r="499" spans="3:10" ht="15.75" customHeight="1" x14ac:dyDescent="0.25">
      <c r="C499" s="25"/>
      <c r="H499" s="25"/>
      <c r="J499" s="25"/>
    </row>
    <row r="500" spans="3:10" ht="15.75" customHeight="1" x14ac:dyDescent="0.25">
      <c r="C500" s="25"/>
      <c r="H500" s="25"/>
      <c r="J500" s="25"/>
    </row>
    <row r="501" spans="3:10" ht="15.75" customHeight="1" x14ac:dyDescent="0.25">
      <c r="C501" s="25"/>
      <c r="H501" s="25"/>
      <c r="J501" s="25"/>
    </row>
    <row r="502" spans="3:10" ht="15.75" customHeight="1" x14ac:dyDescent="0.25">
      <c r="C502" s="25"/>
      <c r="H502" s="25"/>
      <c r="J502" s="25"/>
    </row>
    <row r="503" spans="3:10" ht="15.75" customHeight="1" x14ac:dyDescent="0.25">
      <c r="C503" s="25"/>
      <c r="H503" s="25"/>
      <c r="J503" s="25"/>
    </row>
    <row r="504" spans="3:10" ht="15.75" customHeight="1" x14ac:dyDescent="0.25">
      <c r="C504" s="25"/>
      <c r="H504" s="25"/>
      <c r="J504" s="25"/>
    </row>
    <row r="505" spans="3:10" ht="15.75" customHeight="1" x14ac:dyDescent="0.25">
      <c r="C505" s="25"/>
      <c r="H505" s="25"/>
      <c r="J505" s="25"/>
    </row>
    <row r="506" spans="3:10" ht="15.75" customHeight="1" x14ac:dyDescent="0.25">
      <c r="C506" s="25"/>
      <c r="H506" s="25"/>
      <c r="J506" s="25"/>
    </row>
    <row r="507" spans="3:10" ht="15.75" customHeight="1" x14ac:dyDescent="0.25">
      <c r="C507" s="25"/>
      <c r="H507" s="25"/>
      <c r="J507" s="25"/>
    </row>
    <row r="508" spans="3:10" ht="15.75" customHeight="1" x14ac:dyDescent="0.25">
      <c r="C508" s="25"/>
      <c r="H508" s="25"/>
      <c r="J508" s="25"/>
    </row>
    <row r="509" spans="3:10" ht="15.75" customHeight="1" x14ac:dyDescent="0.25">
      <c r="C509" s="25"/>
      <c r="H509" s="25"/>
      <c r="J509" s="25"/>
    </row>
    <row r="510" spans="3:10" ht="15.75" customHeight="1" x14ac:dyDescent="0.25">
      <c r="C510" s="25"/>
      <c r="H510" s="25"/>
      <c r="J510" s="25"/>
    </row>
    <row r="511" spans="3:10" ht="15.75" customHeight="1" x14ac:dyDescent="0.25">
      <c r="C511" s="25"/>
      <c r="H511" s="25"/>
      <c r="J511" s="25"/>
    </row>
    <row r="512" spans="3:10" ht="15.75" customHeight="1" x14ac:dyDescent="0.25">
      <c r="C512" s="25"/>
      <c r="H512" s="25"/>
      <c r="J512" s="25"/>
    </row>
    <row r="513" spans="3:10" ht="15.75" customHeight="1" x14ac:dyDescent="0.25">
      <c r="C513" s="25"/>
      <c r="H513" s="25"/>
      <c r="J513" s="25"/>
    </row>
    <row r="514" spans="3:10" ht="15.75" customHeight="1" x14ac:dyDescent="0.25">
      <c r="C514" s="25"/>
      <c r="H514" s="25"/>
      <c r="J514" s="25"/>
    </row>
    <row r="515" spans="3:10" ht="15.75" customHeight="1" x14ac:dyDescent="0.25">
      <c r="C515" s="25"/>
      <c r="H515" s="25"/>
      <c r="J515" s="25"/>
    </row>
    <row r="516" spans="3:10" ht="15.75" customHeight="1" x14ac:dyDescent="0.25">
      <c r="C516" s="25"/>
      <c r="H516" s="25"/>
      <c r="J516" s="25"/>
    </row>
    <row r="517" spans="3:10" ht="15.75" customHeight="1" x14ac:dyDescent="0.25">
      <c r="C517" s="25"/>
      <c r="H517" s="25"/>
      <c r="J517" s="25"/>
    </row>
    <row r="518" spans="3:10" ht="15.75" customHeight="1" x14ac:dyDescent="0.25">
      <c r="C518" s="25"/>
      <c r="H518" s="25"/>
      <c r="J518" s="25"/>
    </row>
    <row r="519" spans="3:10" ht="15.75" customHeight="1" x14ac:dyDescent="0.25">
      <c r="C519" s="25"/>
      <c r="H519" s="25"/>
      <c r="J519" s="25"/>
    </row>
    <row r="520" spans="3:10" ht="15.75" customHeight="1" x14ac:dyDescent="0.25">
      <c r="C520" s="25"/>
      <c r="H520" s="25"/>
      <c r="J520" s="25"/>
    </row>
    <row r="521" spans="3:10" ht="15.75" customHeight="1" x14ac:dyDescent="0.25">
      <c r="C521" s="25"/>
      <c r="H521" s="25"/>
      <c r="J521" s="25"/>
    </row>
    <row r="522" spans="3:10" ht="15.75" customHeight="1" x14ac:dyDescent="0.25">
      <c r="C522" s="25"/>
      <c r="H522" s="25"/>
      <c r="J522" s="25"/>
    </row>
    <row r="523" spans="3:10" ht="15.75" customHeight="1" x14ac:dyDescent="0.25">
      <c r="C523" s="25"/>
      <c r="H523" s="25"/>
      <c r="J523" s="25"/>
    </row>
    <row r="524" spans="3:10" ht="15.75" customHeight="1" x14ac:dyDescent="0.25">
      <c r="C524" s="25"/>
      <c r="H524" s="25"/>
      <c r="J524" s="25"/>
    </row>
    <row r="525" spans="3:10" ht="15.75" customHeight="1" x14ac:dyDescent="0.25">
      <c r="C525" s="25"/>
      <c r="H525" s="25"/>
      <c r="J525" s="25"/>
    </row>
    <row r="526" spans="3:10" ht="15.75" customHeight="1" x14ac:dyDescent="0.25">
      <c r="C526" s="25"/>
      <c r="H526" s="25"/>
      <c r="J526" s="25"/>
    </row>
    <row r="527" spans="3:10" ht="15.75" customHeight="1" x14ac:dyDescent="0.25">
      <c r="C527" s="25"/>
      <c r="H527" s="25"/>
      <c r="J527" s="25"/>
    </row>
    <row r="528" spans="3:10" ht="15.75" customHeight="1" x14ac:dyDescent="0.25">
      <c r="C528" s="25"/>
      <c r="H528" s="25"/>
      <c r="J528" s="25"/>
    </row>
    <row r="529" spans="3:10" ht="15.75" customHeight="1" x14ac:dyDescent="0.25">
      <c r="C529" s="25"/>
      <c r="H529" s="25"/>
      <c r="J529" s="25"/>
    </row>
    <row r="530" spans="3:10" ht="15.75" customHeight="1" x14ac:dyDescent="0.25">
      <c r="C530" s="25"/>
      <c r="H530" s="25"/>
      <c r="J530" s="25"/>
    </row>
    <row r="531" spans="3:10" ht="15.75" customHeight="1" x14ac:dyDescent="0.25">
      <c r="C531" s="25"/>
      <c r="H531" s="25"/>
      <c r="J531" s="25"/>
    </row>
    <row r="532" spans="3:10" ht="15.75" customHeight="1" x14ac:dyDescent="0.25">
      <c r="C532" s="25"/>
      <c r="H532" s="25"/>
      <c r="J532" s="25"/>
    </row>
    <row r="533" spans="3:10" ht="15.75" customHeight="1" x14ac:dyDescent="0.25">
      <c r="C533" s="25"/>
      <c r="H533" s="25"/>
      <c r="J533" s="25"/>
    </row>
    <row r="534" spans="3:10" ht="15.75" customHeight="1" x14ac:dyDescent="0.25">
      <c r="C534" s="25"/>
      <c r="H534" s="25"/>
      <c r="J534" s="25"/>
    </row>
    <row r="535" spans="3:10" ht="15.75" customHeight="1" x14ac:dyDescent="0.25">
      <c r="C535" s="25"/>
      <c r="H535" s="25"/>
      <c r="J535" s="25"/>
    </row>
    <row r="536" spans="3:10" ht="15.75" customHeight="1" x14ac:dyDescent="0.25">
      <c r="C536" s="25"/>
      <c r="H536" s="25"/>
      <c r="J536" s="25"/>
    </row>
    <row r="537" spans="3:10" ht="15.75" customHeight="1" x14ac:dyDescent="0.25">
      <c r="C537" s="25"/>
      <c r="H537" s="25"/>
      <c r="J537" s="25"/>
    </row>
    <row r="538" spans="3:10" ht="15.75" customHeight="1" x14ac:dyDescent="0.25">
      <c r="C538" s="25"/>
      <c r="H538" s="25"/>
      <c r="J538" s="25"/>
    </row>
    <row r="539" spans="3:10" ht="15.75" customHeight="1" x14ac:dyDescent="0.25">
      <c r="C539" s="25"/>
      <c r="H539" s="25"/>
      <c r="J539" s="25"/>
    </row>
    <row r="540" spans="3:10" ht="15.75" customHeight="1" x14ac:dyDescent="0.25">
      <c r="C540" s="25"/>
      <c r="H540" s="25"/>
      <c r="J540" s="25"/>
    </row>
    <row r="541" spans="3:10" ht="15.75" customHeight="1" x14ac:dyDescent="0.25">
      <c r="C541" s="25"/>
      <c r="H541" s="25"/>
      <c r="J541" s="25"/>
    </row>
    <row r="542" spans="3:10" ht="15.75" customHeight="1" x14ac:dyDescent="0.25">
      <c r="C542" s="25"/>
      <c r="H542" s="25"/>
      <c r="J542" s="25"/>
    </row>
    <row r="543" spans="3:10" ht="15.75" customHeight="1" x14ac:dyDescent="0.25">
      <c r="C543" s="25"/>
      <c r="H543" s="25"/>
      <c r="J543" s="25"/>
    </row>
    <row r="544" spans="3:10" ht="15.75" customHeight="1" x14ac:dyDescent="0.25">
      <c r="C544" s="25"/>
      <c r="H544" s="25"/>
      <c r="J544" s="25"/>
    </row>
    <row r="545" spans="3:10" ht="15.75" customHeight="1" x14ac:dyDescent="0.25">
      <c r="C545" s="25"/>
      <c r="H545" s="25"/>
      <c r="J545" s="25"/>
    </row>
    <row r="546" spans="3:10" ht="15.75" customHeight="1" x14ac:dyDescent="0.25">
      <c r="C546" s="25"/>
      <c r="H546" s="25"/>
      <c r="J546" s="25"/>
    </row>
    <row r="547" spans="3:10" ht="15.75" customHeight="1" x14ac:dyDescent="0.25">
      <c r="C547" s="25"/>
      <c r="H547" s="25"/>
      <c r="J547" s="25"/>
    </row>
    <row r="548" spans="3:10" ht="15.75" customHeight="1" x14ac:dyDescent="0.25">
      <c r="C548" s="25"/>
      <c r="H548" s="25"/>
      <c r="J548" s="25"/>
    </row>
    <row r="549" spans="3:10" ht="15.75" customHeight="1" x14ac:dyDescent="0.25">
      <c r="C549" s="25"/>
      <c r="H549" s="25"/>
      <c r="J549" s="25"/>
    </row>
    <row r="550" spans="3:10" ht="15.75" customHeight="1" x14ac:dyDescent="0.25">
      <c r="C550" s="25"/>
      <c r="H550" s="25"/>
      <c r="J550" s="25"/>
    </row>
    <row r="551" spans="3:10" ht="15.75" customHeight="1" x14ac:dyDescent="0.25">
      <c r="C551" s="25"/>
      <c r="H551" s="25"/>
      <c r="J551" s="25"/>
    </row>
    <row r="552" spans="3:10" ht="15.75" customHeight="1" x14ac:dyDescent="0.25">
      <c r="C552" s="25"/>
      <c r="H552" s="25"/>
      <c r="J552" s="25"/>
    </row>
    <row r="553" spans="3:10" ht="15.75" customHeight="1" x14ac:dyDescent="0.25">
      <c r="C553" s="25"/>
      <c r="H553" s="25"/>
      <c r="J553" s="25"/>
    </row>
    <row r="554" spans="3:10" ht="15.75" customHeight="1" x14ac:dyDescent="0.25">
      <c r="C554" s="25"/>
      <c r="H554" s="25"/>
      <c r="J554" s="25"/>
    </row>
    <row r="555" spans="3:10" ht="15.75" customHeight="1" x14ac:dyDescent="0.25">
      <c r="C555" s="25"/>
      <c r="H555" s="25"/>
      <c r="J555" s="25"/>
    </row>
    <row r="556" spans="3:10" ht="15.75" customHeight="1" x14ac:dyDescent="0.25">
      <c r="C556" s="25"/>
      <c r="H556" s="25"/>
      <c r="J556" s="25"/>
    </row>
    <row r="557" spans="3:10" ht="15.75" customHeight="1" x14ac:dyDescent="0.25">
      <c r="C557" s="25"/>
      <c r="H557" s="25"/>
      <c r="J557" s="25"/>
    </row>
    <row r="558" spans="3:10" ht="15.75" customHeight="1" x14ac:dyDescent="0.25">
      <c r="C558" s="25"/>
      <c r="H558" s="25"/>
      <c r="J558" s="25"/>
    </row>
    <row r="559" spans="3:10" ht="15.75" customHeight="1" x14ac:dyDescent="0.25">
      <c r="C559" s="25"/>
      <c r="H559" s="25"/>
      <c r="J559" s="25"/>
    </row>
    <row r="560" spans="3:10" ht="15.75" customHeight="1" x14ac:dyDescent="0.25">
      <c r="C560" s="25"/>
      <c r="H560" s="25"/>
      <c r="J560" s="25"/>
    </row>
    <row r="561" spans="3:10" ht="15.75" customHeight="1" x14ac:dyDescent="0.25">
      <c r="C561" s="25"/>
      <c r="H561" s="25"/>
      <c r="J561" s="25"/>
    </row>
    <row r="562" spans="3:10" ht="15.75" customHeight="1" x14ac:dyDescent="0.25">
      <c r="C562" s="25"/>
      <c r="H562" s="25"/>
      <c r="J562" s="25"/>
    </row>
    <row r="563" spans="3:10" ht="15.75" customHeight="1" x14ac:dyDescent="0.25">
      <c r="C563" s="25"/>
      <c r="H563" s="25"/>
      <c r="J563" s="25"/>
    </row>
    <row r="564" spans="3:10" ht="15.75" customHeight="1" x14ac:dyDescent="0.25">
      <c r="C564" s="25"/>
      <c r="H564" s="25"/>
      <c r="J564" s="25"/>
    </row>
    <row r="565" spans="3:10" ht="15.75" customHeight="1" x14ac:dyDescent="0.25">
      <c r="C565" s="25"/>
      <c r="H565" s="25"/>
      <c r="J565" s="25"/>
    </row>
    <row r="566" spans="3:10" ht="15.75" customHeight="1" x14ac:dyDescent="0.25">
      <c r="C566" s="25"/>
      <c r="H566" s="25"/>
      <c r="J566" s="25"/>
    </row>
    <row r="567" spans="3:10" ht="15.75" customHeight="1" x14ac:dyDescent="0.25">
      <c r="C567" s="25"/>
      <c r="H567" s="25"/>
      <c r="J567" s="25"/>
    </row>
    <row r="568" spans="3:10" ht="15.75" customHeight="1" x14ac:dyDescent="0.25">
      <c r="C568" s="25"/>
      <c r="H568" s="25"/>
      <c r="J568" s="25"/>
    </row>
    <row r="569" spans="3:10" ht="15.75" customHeight="1" x14ac:dyDescent="0.25">
      <c r="C569" s="25"/>
      <c r="H569" s="25"/>
      <c r="J569" s="25"/>
    </row>
    <row r="570" spans="3:10" ht="15.75" customHeight="1" x14ac:dyDescent="0.25">
      <c r="C570" s="25"/>
      <c r="H570" s="25"/>
      <c r="J570" s="25"/>
    </row>
    <row r="571" spans="3:10" ht="15.75" customHeight="1" x14ac:dyDescent="0.25">
      <c r="C571" s="25"/>
      <c r="H571" s="25"/>
      <c r="J571" s="25"/>
    </row>
    <row r="572" spans="3:10" ht="15.75" customHeight="1" x14ac:dyDescent="0.25">
      <c r="C572" s="25"/>
      <c r="H572" s="25"/>
      <c r="J572" s="25"/>
    </row>
    <row r="573" spans="3:10" ht="15.75" customHeight="1" x14ac:dyDescent="0.25">
      <c r="C573" s="25"/>
      <c r="H573" s="25"/>
      <c r="J573" s="25"/>
    </row>
    <row r="574" spans="3:10" ht="15.75" customHeight="1" x14ac:dyDescent="0.25">
      <c r="C574" s="25"/>
      <c r="H574" s="25"/>
      <c r="J574" s="25"/>
    </row>
    <row r="575" spans="3:10" ht="15.75" customHeight="1" x14ac:dyDescent="0.25">
      <c r="C575" s="25"/>
      <c r="H575" s="25"/>
      <c r="J575" s="25"/>
    </row>
    <row r="576" spans="3:10" ht="15.75" customHeight="1" x14ac:dyDescent="0.25">
      <c r="C576" s="25"/>
      <c r="H576" s="25"/>
      <c r="J576" s="25"/>
    </row>
    <row r="577" spans="3:10" ht="15.75" customHeight="1" x14ac:dyDescent="0.25">
      <c r="C577" s="25"/>
      <c r="H577" s="25"/>
      <c r="J577" s="25"/>
    </row>
    <row r="578" spans="3:10" ht="15.75" customHeight="1" x14ac:dyDescent="0.25">
      <c r="C578" s="25"/>
      <c r="H578" s="25"/>
      <c r="J578" s="25"/>
    </row>
    <row r="579" spans="3:10" ht="15.75" customHeight="1" x14ac:dyDescent="0.25">
      <c r="C579" s="25"/>
      <c r="H579" s="25"/>
      <c r="J579" s="25"/>
    </row>
    <row r="580" spans="3:10" ht="15.75" customHeight="1" x14ac:dyDescent="0.25">
      <c r="C580" s="25"/>
      <c r="H580" s="25"/>
      <c r="J580" s="25"/>
    </row>
    <row r="581" spans="3:10" ht="15.75" customHeight="1" x14ac:dyDescent="0.25">
      <c r="C581" s="25"/>
      <c r="H581" s="25"/>
      <c r="J581" s="25"/>
    </row>
    <row r="582" spans="3:10" ht="15.75" customHeight="1" x14ac:dyDescent="0.25">
      <c r="C582" s="25"/>
      <c r="H582" s="25"/>
      <c r="J582" s="25"/>
    </row>
    <row r="583" spans="3:10" ht="15.75" customHeight="1" x14ac:dyDescent="0.25">
      <c r="C583" s="25"/>
      <c r="H583" s="25"/>
      <c r="J583" s="25"/>
    </row>
    <row r="584" spans="3:10" ht="15.75" customHeight="1" x14ac:dyDescent="0.25">
      <c r="C584" s="25"/>
      <c r="H584" s="25"/>
      <c r="J584" s="25"/>
    </row>
    <row r="585" spans="3:10" ht="15.75" customHeight="1" x14ac:dyDescent="0.25">
      <c r="C585" s="25"/>
      <c r="H585" s="25"/>
      <c r="J585" s="25"/>
    </row>
    <row r="586" spans="3:10" ht="15.75" customHeight="1" x14ac:dyDescent="0.25">
      <c r="C586" s="25"/>
      <c r="H586" s="25"/>
      <c r="J586" s="25"/>
    </row>
    <row r="587" spans="3:10" ht="15.75" customHeight="1" x14ac:dyDescent="0.25">
      <c r="C587" s="25"/>
      <c r="H587" s="25"/>
      <c r="J587" s="25"/>
    </row>
    <row r="588" spans="3:10" ht="15.75" customHeight="1" x14ac:dyDescent="0.25">
      <c r="C588" s="25"/>
      <c r="H588" s="25"/>
      <c r="J588" s="25"/>
    </row>
    <row r="589" spans="3:10" ht="15.75" customHeight="1" x14ac:dyDescent="0.25">
      <c r="C589" s="25"/>
      <c r="H589" s="25"/>
      <c r="J589" s="25"/>
    </row>
    <row r="590" spans="3:10" ht="15.75" customHeight="1" x14ac:dyDescent="0.25">
      <c r="C590" s="25"/>
      <c r="H590" s="25"/>
      <c r="J590" s="25"/>
    </row>
    <row r="591" spans="3:10" ht="15.75" customHeight="1" x14ac:dyDescent="0.25">
      <c r="C591" s="25"/>
      <c r="H591" s="25"/>
      <c r="J591" s="25"/>
    </row>
    <row r="592" spans="3:10" ht="15.75" customHeight="1" x14ac:dyDescent="0.25">
      <c r="C592" s="25"/>
      <c r="H592" s="25"/>
      <c r="J592" s="25"/>
    </row>
    <row r="593" spans="3:10" ht="15.75" customHeight="1" x14ac:dyDescent="0.25">
      <c r="C593" s="25"/>
      <c r="H593" s="25"/>
      <c r="J593" s="25"/>
    </row>
    <row r="594" spans="3:10" ht="15.75" customHeight="1" x14ac:dyDescent="0.25">
      <c r="C594" s="25"/>
      <c r="H594" s="25"/>
      <c r="J594" s="25"/>
    </row>
    <row r="595" spans="3:10" ht="15.75" customHeight="1" x14ac:dyDescent="0.25">
      <c r="C595" s="25"/>
      <c r="H595" s="25"/>
      <c r="J595" s="25"/>
    </row>
    <row r="596" spans="3:10" ht="15.75" customHeight="1" x14ac:dyDescent="0.25">
      <c r="C596" s="25"/>
      <c r="H596" s="25"/>
      <c r="J596" s="25"/>
    </row>
    <row r="597" spans="3:10" ht="15.75" customHeight="1" x14ac:dyDescent="0.25">
      <c r="C597" s="25"/>
      <c r="H597" s="25"/>
      <c r="J597" s="25"/>
    </row>
    <row r="598" spans="3:10" ht="15.75" customHeight="1" x14ac:dyDescent="0.25">
      <c r="C598" s="25"/>
      <c r="H598" s="25"/>
      <c r="J598" s="25"/>
    </row>
    <row r="599" spans="3:10" ht="15.75" customHeight="1" x14ac:dyDescent="0.25">
      <c r="C599" s="25"/>
      <c r="H599" s="25"/>
      <c r="J599" s="25"/>
    </row>
    <row r="600" spans="3:10" ht="15.75" customHeight="1" x14ac:dyDescent="0.25">
      <c r="C600" s="25"/>
      <c r="H600" s="25"/>
      <c r="J600" s="25"/>
    </row>
    <row r="601" spans="3:10" ht="15.75" customHeight="1" x14ac:dyDescent="0.25">
      <c r="C601" s="25"/>
      <c r="H601" s="25"/>
      <c r="J601" s="25"/>
    </row>
    <row r="602" spans="3:10" ht="15.75" customHeight="1" x14ac:dyDescent="0.25">
      <c r="C602" s="25"/>
      <c r="H602" s="25"/>
      <c r="J602" s="25"/>
    </row>
    <row r="603" spans="3:10" ht="15.75" customHeight="1" x14ac:dyDescent="0.25">
      <c r="C603" s="25"/>
      <c r="H603" s="25"/>
      <c r="J603" s="25"/>
    </row>
    <row r="604" spans="3:10" ht="15.75" customHeight="1" x14ac:dyDescent="0.25">
      <c r="C604" s="25"/>
      <c r="H604" s="25"/>
      <c r="J604" s="25"/>
    </row>
    <row r="605" spans="3:10" ht="15.75" customHeight="1" x14ac:dyDescent="0.25">
      <c r="C605" s="25"/>
      <c r="H605" s="25"/>
      <c r="J605" s="25"/>
    </row>
    <row r="606" spans="3:10" ht="15.75" customHeight="1" x14ac:dyDescent="0.25">
      <c r="C606" s="25"/>
      <c r="H606" s="25"/>
      <c r="J606" s="25"/>
    </row>
    <row r="607" spans="3:10" ht="15.75" customHeight="1" x14ac:dyDescent="0.25">
      <c r="C607" s="25"/>
      <c r="H607" s="25"/>
      <c r="J607" s="25"/>
    </row>
    <row r="608" spans="3:10" ht="15.75" customHeight="1" x14ac:dyDescent="0.25">
      <c r="C608" s="25"/>
      <c r="H608" s="25"/>
      <c r="J608" s="25"/>
    </row>
    <row r="609" spans="3:10" ht="15.75" customHeight="1" x14ac:dyDescent="0.25">
      <c r="C609" s="25"/>
      <c r="H609" s="25"/>
      <c r="J609" s="25"/>
    </row>
    <row r="610" spans="3:10" ht="15.75" customHeight="1" x14ac:dyDescent="0.25">
      <c r="C610" s="25"/>
      <c r="H610" s="25"/>
      <c r="J610" s="25"/>
    </row>
    <row r="611" spans="3:10" ht="15.75" customHeight="1" x14ac:dyDescent="0.25">
      <c r="C611" s="25"/>
      <c r="H611" s="25"/>
      <c r="J611" s="25"/>
    </row>
    <row r="612" spans="3:10" ht="15.75" customHeight="1" x14ac:dyDescent="0.25">
      <c r="C612" s="25"/>
      <c r="H612" s="25"/>
      <c r="J612" s="25"/>
    </row>
    <row r="613" spans="3:10" ht="15.75" customHeight="1" x14ac:dyDescent="0.25">
      <c r="C613" s="25"/>
      <c r="H613" s="25"/>
      <c r="J613" s="25"/>
    </row>
    <row r="614" spans="3:10" ht="15.75" customHeight="1" x14ac:dyDescent="0.25">
      <c r="C614" s="25"/>
      <c r="H614" s="25"/>
      <c r="J614" s="25"/>
    </row>
    <row r="615" spans="3:10" ht="15.75" customHeight="1" x14ac:dyDescent="0.25">
      <c r="C615" s="25"/>
      <c r="H615" s="25"/>
      <c r="J615" s="25"/>
    </row>
    <row r="616" spans="3:10" ht="15.75" customHeight="1" x14ac:dyDescent="0.25">
      <c r="C616" s="25"/>
      <c r="H616" s="25"/>
      <c r="J616" s="25"/>
    </row>
    <row r="617" spans="3:10" ht="15.75" customHeight="1" x14ac:dyDescent="0.25">
      <c r="C617" s="25"/>
      <c r="H617" s="25"/>
      <c r="J617" s="25"/>
    </row>
    <row r="618" spans="3:10" ht="15.75" customHeight="1" x14ac:dyDescent="0.25">
      <c r="C618" s="25"/>
      <c r="H618" s="25"/>
      <c r="J618" s="25"/>
    </row>
    <row r="619" spans="3:10" ht="15.75" customHeight="1" x14ac:dyDescent="0.25">
      <c r="C619" s="25"/>
      <c r="H619" s="25"/>
      <c r="J619" s="25"/>
    </row>
    <row r="620" spans="3:10" ht="15.75" customHeight="1" x14ac:dyDescent="0.25">
      <c r="C620" s="25"/>
      <c r="H620" s="25"/>
      <c r="J620" s="25"/>
    </row>
    <row r="621" spans="3:10" ht="15.75" customHeight="1" x14ac:dyDescent="0.25">
      <c r="C621" s="25"/>
      <c r="H621" s="25"/>
      <c r="J621" s="25"/>
    </row>
    <row r="622" spans="3:10" ht="15.75" customHeight="1" x14ac:dyDescent="0.25">
      <c r="C622" s="25"/>
      <c r="H622" s="25"/>
      <c r="J622" s="25"/>
    </row>
    <row r="623" spans="3:10" ht="15.75" customHeight="1" x14ac:dyDescent="0.25">
      <c r="C623" s="25"/>
      <c r="H623" s="25"/>
      <c r="J623" s="25"/>
    </row>
    <row r="624" spans="3:10" ht="15.75" customHeight="1" x14ac:dyDescent="0.25">
      <c r="C624" s="25"/>
      <c r="H624" s="25"/>
      <c r="J624" s="25"/>
    </row>
    <row r="625" spans="3:10" ht="15.75" customHeight="1" x14ac:dyDescent="0.25">
      <c r="C625" s="25"/>
      <c r="H625" s="25"/>
      <c r="J625" s="25"/>
    </row>
    <row r="626" spans="3:10" ht="15.75" customHeight="1" x14ac:dyDescent="0.25">
      <c r="C626" s="25"/>
      <c r="H626" s="25"/>
      <c r="J626" s="25"/>
    </row>
    <row r="627" spans="3:10" ht="15.75" customHeight="1" x14ac:dyDescent="0.25">
      <c r="C627" s="25"/>
      <c r="H627" s="25"/>
      <c r="J627" s="25"/>
    </row>
    <row r="628" spans="3:10" ht="15.75" customHeight="1" x14ac:dyDescent="0.25">
      <c r="C628" s="25"/>
      <c r="H628" s="25"/>
      <c r="J628" s="25"/>
    </row>
    <row r="629" spans="3:10" ht="15.75" customHeight="1" x14ac:dyDescent="0.25">
      <c r="C629" s="25"/>
      <c r="H629" s="25"/>
      <c r="J629" s="25"/>
    </row>
    <row r="630" spans="3:10" ht="15.75" customHeight="1" x14ac:dyDescent="0.25">
      <c r="C630" s="25"/>
      <c r="H630" s="25"/>
      <c r="J630" s="25"/>
    </row>
    <row r="631" spans="3:10" ht="15.75" customHeight="1" x14ac:dyDescent="0.25">
      <c r="C631" s="25"/>
      <c r="H631" s="25"/>
      <c r="J631" s="25"/>
    </row>
    <row r="632" spans="3:10" ht="15.75" customHeight="1" x14ac:dyDescent="0.25">
      <c r="C632" s="25"/>
      <c r="H632" s="25"/>
      <c r="J632" s="25"/>
    </row>
    <row r="633" spans="3:10" ht="15.75" customHeight="1" x14ac:dyDescent="0.25">
      <c r="C633" s="25"/>
      <c r="H633" s="25"/>
      <c r="J633" s="25"/>
    </row>
    <row r="634" spans="3:10" ht="15.75" customHeight="1" x14ac:dyDescent="0.25">
      <c r="C634" s="25"/>
      <c r="H634" s="25"/>
      <c r="J634" s="25"/>
    </row>
    <row r="635" spans="3:10" ht="15.75" customHeight="1" x14ac:dyDescent="0.25">
      <c r="C635" s="25"/>
      <c r="H635" s="25"/>
      <c r="J635" s="25"/>
    </row>
    <row r="636" spans="3:10" ht="15.75" customHeight="1" x14ac:dyDescent="0.25">
      <c r="C636" s="25"/>
      <c r="H636" s="25"/>
      <c r="J636" s="25"/>
    </row>
    <row r="637" spans="3:10" ht="15.75" customHeight="1" x14ac:dyDescent="0.25">
      <c r="C637" s="25"/>
      <c r="H637" s="25"/>
      <c r="J637" s="25"/>
    </row>
    <row r="638" spans="3:10" ht="15.75" customHeight="1" x14ac:dyDescent="0.25">
      <c r="C638" s="25"/>
      <c r="H638" s="25"/>
      <c r="J638" s="25"/>
    </row>
    <row r="639" spans="3:10" ht="15.75" customHeight="1" x14ac:dyDescent="0.25">
      <c r="C639" s="25"/>
      <c r="H639" s="25"/>
      <c r="J639" s="25"/>
    </row>
    <row r="640" spans="3:10" ht="15.75" customHeight="1" x14ac:dyDescent="0.25">
      <c r="C640" s="25"/>
      <c r="H640" s="25"/>
      <c r="J640" s="25"/>
    </row>
    <row r="641" spans="3:10" ht="15.75" customHeight="1" x14ac:dyDescent="0.25">
      <c r="C641" s="25"/>
      <c r="H641" s="25"/>
      <c r="J641" s="25"/>
    </row>
    <row r="642" spans="3:10" ht="15.75" customHeight="1" x14ac:dyDescent="0.25">
      <c r="C642" s="25"/>
      <c r="H642" s="25"/>
      <c r="J642" s="25"/>
    </row>
    <row r="643" spans="3:10" ht="15.75" customHeight="1" x14ac:dyDescent="0.25">
      <c r="C643" s="25"/>
      <c r="H643" s="25"/>
      <c r="J643" s="25"/>
    </row>
    <row r="644" spans="3:10" ht="15.75" customHeight="1" x14ac:dyDescent="0.25">
      <c r="C644" s="25"/>
      <c r="H644" s="25"/>
      <c r="J644" s="25"/>
    </row>
    <row r="645" spans="3:10" ht="15.75" customHeight="1" x14ac:dyDescent="0.25">
      <c r="C645" s="25"/>
      <c r="H645" s="25"/>
      <c r="J645" s="25"/>
    </row>
    <row r="646" spans="3:10" ht="15.75" customHeight="1" x14ac:dyDescent="0.25">
      <c r="C646" s="25"/>
      <c r="H646" s="25"/>
      <c r="J646" s="25"/>
    </row>
    <row r="647" spans="3:10" ht="15.75" customHeight="1" x14ac:dyDescent="0.25">
      <c r="C647" s="25"/>
      <c r="H647" s="25"/>
      <c r="J647" s="25"/>
    </row>
    <row r="648" spans="3:10" ht="15.75" customHeight="1" x14ac:dyDescent="0.25">
      <c r="C648" s="25"/>
      <c r="H648" s="25"/>
      <c r="J648" s="25"/>
    </row>
    <row r="649" spans="3:10" ht="15.75" customHeight="1" x14ac:dyDescent="0.25">
      <c r="C649" s="25"/>
      <c r="H649" s="25"/>
      <c r="J649" s="25"/>
    </row>
    <row r="650" spans="3:10" ht="15.75" customHeight="1" x14ac:dyDescent="0.25">
      <c r="C650" s="25"/>
      <c r="H650" s="25"/>
      <c r="J650" s="25"/>
    </row>
    <row r="651" spans="3:10" ht="15.75" customHeight="1" x14ac:dyDescent="0.25">
      <c r="C651" s="25"/>
      <c r="H651" s="25"/>
      <c r="J651" s="25"/>
    </row>
    <row r="652" spans="3:10" ht="15.75" customHeight="1" x14ac:dyDescent="0.25">
      <c r="C652" s="25"/>
      <c r="H652" s="25"/>
      <c r="J652" s="25"/>
    </row>
    <row r="653" spans="3:10" ht="15.75" customHeight="1" x14ac:dyDescent="0.25">
      <c r="C653" s="25"/>
      <c r="H653" s="25"/>
      <c r="J653" s="25"/>
    </row>
    <row r="654" spans="3:10" ht="15.75" customHeight="1" x14ac:dyDescent="0.25">
      <c r="C654" s="25"/>
      <c r="H654" s="25"/>
      <c r="J654" s="25"/>
    </row>
    <row r="655" spans="3:10" ht="15.75" customHeight="1" x14ac:dyDescent="0.25">
      <c r="C655" s="25"/>
      <c r="H655" s="25"/>
      <c r="J655" s="25"/>
    </row>
    <row r="656" spans="3:10" ht="15.75" customHeight="1" x14ac:dyDescent="0.25">
      <c r="C656" s="25"/>
      <c r="H656" s="25"/>
      <c r="J656" s="25"/>
    </row>
    <row r="657" spans="3:10" ht="15.75" customHeight="1" x14ac:dyDescent="0.25">
      <c r="C657" s="25"/>
      <c r="H657" s="25"/>
      <c r="J657" s="25"/>
    </row>
    <row r="658" spans="3:10" ht="15.75" customHeight="1" x14ac:dyDescent="0.25">
      <c r="C658" s="25"/>
      <c r="H658" s="25"/>
      <c r="J658" s="25"/>
    </row>
    <row r="659" spans="3:10" ht="15.75" customHeight="1" x14ac:dyDescent="0.25">
      <c r="C659" s="25"/>
      <c r="H659" s="25"/>
      <c r="J659" s="25"/>
    </row>
    <row r="660" spans="3:10" ht="15.75" customHeight="1" x14ac:dyDescent="0.25">
      <c r="C660" s="25"/>
      <c r="H660" s="25"/>
      <c r="J660" s="25"/>
    </row>
    <row r="661" spans="3:10" ht="15.75" customHeight="1" x14ac:dyDescent="0.25">
      <c r="C661" s="25"/>
      <c r="H661" s="25"/>
      <c r="J661" s="25"/>
    </row>
    <row r="662" spans="3:10" ht="15.75" customHeight="1" x14ac:dyDescent="0.25">
      <c r="C662" s="25"/>
      <c r="H662" s="25"/>
      <c r="J662" s="25"/>
    </row>
    <row r="663" spans="3:10" ht="15.75" customHeight="1" x14ac:dyDescent="0.25">
      <c r="C663" s="25"/>
      <c r="H663" s="25"/>
      <c r="J663" s="25"/>
    </row>
    <row r="664" spans="3:10" ht="15.75" customHeight="1" x14ac:dyDescent="0.25">
      <c r="C664" s="25"/>
      <c r="H664" s="25"/>
      <c r="J664" s="25"/>
    </row>
    <row r="665" spans="3:10" ht="15.75" customHeight="1" x14ac:dyDescent="0.25">
      <c r="C665" s="25"/>
      <c r="H665" s="25"/>
      <c r="J665" s="25"/>
    </row>
    <row r="666" spans="3:10" ht="15.75" customHeight="1" x14ac:dyDescent="0.25">
      <c r="C666" s="25"/>
      <c r="H666" s="25"/>
      <c r="J666" s="25"/>
    </row>
    <row r="667" spans="3:10" ht="15.75" customHeight="1" x14ac:dyDescent="0.25">
      <c r="C667" s="25"/>
      <c r="H667" s="25"/>
      <c r="J667" s="25"/>
    </row>
    <row r="668" spans="3:10" ht="15.75" customHeight="1" x14ac:dyDescent="0.25">
      <c r="C668" s="25"/>
      <c r="H668" s="25"/>
      <c r="J668" s="25"/>
    </row>
    <row r="669" spans="3:10" ht="15.75" customHeight="1" x14ac:dyDescent="0.25">
      <c r="C669" s="25"/>
      <c r="H669" s="25"/>
      <c r="J669" s="25"/>
    </row>
    <row r="670" spans="3:10" ht="15.75" customHeight="1" x14ac:dyDescent="0.25">
      <c r="C670" s="25"/>
      <c r="H670" s="25"/>
      <c r="J670" s="25"/>
    </row>
    <row r="671" spans="3:10" ht="15.75" customHeight="1" x14ac:dyDescent="0.25">
      <c r="C671" s="25"/>
      <c r="H671" s="25"/>
      <c r="J671" s="25"/>
    </row>
    <row r="672" spans="3:10" ht="15.75" customHeight="1" x14ac:dyDescent="0.25">
      <c r="C672" s="25"/>
      <c r="H672" s="25"/>
      <c r="J672" s="25"/>
    </row>
    <row r="673" spans="3:10" ht="15.75" customHeight="1" x14ac:dyDescent="0.25">
      <c r="C673" s="25"/>
      <c r="H673" s="25"/>
      <c r="J673" s="25"/>
    </row>
    <row r="674" spans="3:10" ht="15.75" customHeight="1" x14ac:dyDescent="0.25">
      <c r="C674" s="25"/>
      <c r="H674" s="25"/>
      <c r="J674" s="25"/>
    </row>
    <row r="675" spans="3:10" ht="15.75" customHeight="1" x14ac:dyDescent="0.25">
      <c r="C675" s="25"/>
      <c r="H675" s="25"/>
      <c r="J675" s="25"/>
    </row>
    <row r="676" spans="3:10" ht="15.75" customHeight="1" x14ac:dyDescent="0.25">
      <c r="C676" s="25"/>
      <c r="H676" s="25"/>
      <c r="J676" s="25"/>
    </row>
    <row r="677" spans="3:10" ht="15.75" customHeight="1" x14ac:dyDescent="0.25">
      <c r="C677" s="25"/>
      <c r="H677" s="25"/>
      <c r="J677" s="25"/>
    </row>
    <row r="678" spans="3:10" ht="15.75" customHeight="1" x14ac:dyDescent="0.25">
      <c r="C678" s="25"/>
      <c r="H678" s="25"/>
      <c r="J678" s="25"/>
    </row>
    <row r="679" spans="3:10" ht="15.75" customHeight="1" x14ac:dyDescent="0.25">
      <c r="C679" s="25"/>
      <c r="H679" s="25"/>
      <c r="J679" s="25"/>
    </row>
    <row r="680" spans="3:10" ht="15.75" customHeight="1" x14ac:dyDescent="0.25">
      <c r="C680" s="25"/>
      <c r="H680" s="25"/>
      <c r="J680" s="25"/>
    </row>
    <row r="681" spans="3:10" ht="15.75" customHeight="1" x14ac:dyDescent="0.25">
      <c r="C681" s="25"/>
      <c r="H681" s="25"/>
      <c r="J681" s="25"/>
    </row>
    <row r="682" spans="3:10" ht="15.75" customHeight="1" x14ac:dyDescent="0.25">
      <c r="C682" s="25"/>
      <c r="H682" s="25"/>
      <c r="J682" s="25"/>
    </row>
    <row r="683" spans="3:10" ht="15.75" customHeight="1" x14ac:dyDescent="0.25">
      <c r="C683" s="25"/>
      <c r="H683" s="25"/>
      <c r="J683" s="25"/>
    </row>
    <row r="684" spans="3:10" ht="15.75" customHeight="1" x14ac:dyDescent="0.25">
      <c r="C684" s="25"/>
      <c r="H684" s="25"/>
      <c r="J684" s="25"/>
    </row>
    <row r="685" spans="3:10" ht="15.75" customHeight="1" x14ac:dyDescent="0.25">
      <c r="C685" s="25"/>
      <c r="H685" s="25"/>
      <c r="J685" s="25"/>
    </row>
    <row r="686" spans="3:10" ht="15.75" customHeight="1" x14ac:dyDescent="0.25">
      <c r="C686" s="25"/>
      <c r="H686" s="25"/>
      <c r="J686" s="25"/>
    </row>
    <row r="687" spans="3:10" ht="15.75" customHeight="1" x14ac:dyDescent="0.25">
      <c r="C687" s="25"/>
      <c r="H687" s="25"/>
      <c r="J687" s="25"/>
    </row>
    <row r="688" spans="3:10" ht="15.75" customHeight="1" x14ac:dyDescent="0.25">
      <c r="C688" s="25"/>
      <c r="H688" s="25"/>
      <c r="J688" s="25"/>
    </row>
    <row r="689" spans="3:10" ht="15.75" customHeight="1" x14ac:dyDescent="0.25">
      <c r="C689" s="25"/>
      <c r="H689" s="25"/>
      <c r="J689" s="25"/>
    </row>
    <row r="690" spans="3:10" ht="15.75" customHeight="1" x14ac:dyDescent="0.25">
      <c r="C690" s="25"/>
      <c r="H690" s="25"/>
      <c r="J690" s="25"/>
    </row>
    <row r="691" spans="3:10" ht="15.75" customHeight="1" x14ac:dyDescent="0.25">
      <c r="C691" s="25"/>
      <c r="H691" s="25"/>
      <c r="J691" s="25"/>
    </row>
    <row r="692" spans="3:10" ht="15.75" customHeight="1" x14ac:dyDescent="0.25">
      <c r="C692" s="25"/>
      <c r="H692" s="25"/>
      <c r="J692" s="25"/>
    </row>
    <row r="693" spans="3:10" ht="15.75" customHeight="1" x14ac:dyDescent="0.25">
      <c r="C693" s="25"/>
      <c r="H693" s="25"/>
      <c r="J693" s="25"/>
    </row>
    <row r="694" spans="3:10" ht="15.75" customHeight="1" x14ac:dyDescent="0.25">
      <c r="C694" s="25"/>
      <c r="H694" s="25"/>
      <c r="J694" s="25"/>
    </row>
    <row r="695" spans="3:10" ht="15.75" customHeight="1" x14ac:dyDescent="0.25">
      <c r="C695" s="25"/>
      <c r="H695" s="25"/>
      <c r="J695" s="25"/>
    </row>
    <row r="696" spans="3:10" ht="15.75" customHeight="1" x14ac:dyDescent="0.25">
      <c r="C696" s="25"/>
      <c r="H696" s="25"/>
      <c r="J696" s="25"/>
    </row>
    <row r="697" spans="3:10" ht="15.75" customHeight="1" x14ac:dyDescent="0.25">
      <c r="C697" s="25"/>
      <c r="H697" s="25"/>
      <c r="J697" s="25"/>
    </row>
    <row r="698" spans="3:10" ht="15.75" customHeight="1" x14ac:dyDescent="0.25">
      <c r="C698" s="25"/>
      <c r="H698" s="25"/>
      <c r="J698" s="25"/>
    </row>
    <row r="699" spans="3:10" ht="15.75" customHeight="1" x14ac:dyDescent="0.25">
      <c r="C699" s="25"/>
      <c r="H699" s="25"/>
      <c r="J699" s="25"/>
    </row>
    <row r="700" spans="3:10" ht="15.75" customHeight="1" x14ac:dyDescent="0.25">
      <c r="C700" s="25"/>
      <c r="H700" s="25"/>
      <c r="J700" s="25"/>
    </row>
    <row r="701" spans="3:10" ht="15.75" customHeight="1" x14ac:dyDescent="0.25">
      <c r="C701" s="25"/>
      <c r="H701" s="25"/>
      <c r="J701" s="25"/>
    </row>
    <row r="702" spans="3:10" ht="15.75" customHeight="1" x14ac:dyDescent="0.25">
      <c r="C702" s="25"/>
      <c r="H702" s="25"/>
      <c r="J702" s="25"/>
    </row>
    <row r="703" spans="3:10" ht="15.75" customHeight="1" x14ac:dyDescent="0.25">
      <c r="C703" s="25"/>
      <c r="H703" s="25"/>
      <c r="J703" s="25"/>
    </row>
    <row r="704" spans="3:10" ht="15.75" customHeight="1" x14ac:dyDescent="0.25">
      <c r="C704" s="25"/>
      <c r="H704" s="25"/>
      <c r="J704" s="25"/>
    </row>
    <row r="705" spans="3:10" ht="15.75" customHeight="1" x14ac:dyDescent="0.25">
      <c r="C705" s="25"/>
      <c r="H705" s="25"/>
      <c r="J705" s="25"/>
    </row>
    <row r="706" spans="3:10" ht="15.75" customHeight="1" x14ac:dyDescent="0.25">
      <c r="C706" s="25"/>
      <c r="H706" s="25"/>
      <c r="J706" s="25"/>
    </row>
    <row r="707" spans="3:10" ht="15.75" customHeight="1" x14ac:dyDescent="0.25">
      <c r="C707" s="25"/>
      <c r="H707" s="25"/>
      <c r="J707" s="25"/>
    </row>
    <row r="708" spans="3:10" ht="15.75" customHeight="1" x14ac:dyDescent="0.25">
      <c r="C708" s="25"/>
      <c r="H708" s="25"/>
      <c r="J708" s="25"/>
    </row>
    <row r="709" spans="3:10" ht="15.75" customHeight="1" x14ac:dyDescent="0.25">
      <c r="C709" s="25"/>
      <c r="H709" s="25"/>
      <c r="J709" s="25"/>
    </row>
    <row r="710" spans="3:10" ht="15.75" customHeight="1" x14ac:dyDescent="0.25">
      <c r="C710" s="25"/>
      <c r="H710" s="25"/>
      <c r="J710" s="25"/>
    </row>
    <row r="711" spans="3:10" ht="15.75" customHeight="1" x14ac:dyDescent="0.25">
      <c r="C711" s="25"/>
      <c r="H711" s="25"/>
      <c r="J711" s="25"/>
    </row>
    <row r="712" spans="3:10" ht="15.75" customHeight="1" x14ac:dyDescent="0.25">
      <c r="C712" s="25"/>
      <c r="H712" s="25"/>
      <c r="J712" s="25"/>
    </row>
    <row r="713" spans="3:10" ht="15.75" customHeight="1" x14ac:dyDescent="0.25">
      <c r="C713" s="25"/>
      <c r="H713" s="25"/>
      <c r="J713" s="25"/>
    </row>
    <row r="714" spans="3:10" ht="15.75" customHeight="1" x14ac:dyDescent="0.25">
      <c r="C714" s="25"/>
      <c r="H714" s="25"/>
      <c r="J714" s="25"/>
    </row>
    <row r="715" spans="3:10" ht="15.75" customHeight="1" x14ac:dyDescent="0.25">
      <c r="C715" s="25"/>
      <c r="H715" s="25"/>
      <c r="J715" s="25"/>
    </row>
    <row r="716" spans="3:10" ht="15.75" customHeight="1" x14ac:dyDescent="0.25">
      <c r="C716" s="25"/>
      <c r="H716" s="25"/>
      <c r="J716" s="25"/>
    </row>
    <row r="717" spans="3:10" ht="15.75" customHeight="1" x14ac:dyDescent="0.25">
      <c r="C717" s="25"/>
      <c r="H717" s="25"/>
      <c r="J717" s="25"/>
    </row>
    <row r="718" spans="3:10" ht="15.75" customHeight="1" x14ac:dyDescent="0.25">
      <c r="C718" s="25"/>
      <c r="H718" s="25"/>
      <c r="J718" s="25"/>
    </row>
    <row r="719" spans="3:10" ht="15.75" customHeight="1" x14ac:dyDescent="0.25">
      <c r="C719" s="25"/>
      <c r="H719" s="25"/>
      <c r="J719" s="25"/>
    </row>
    <row r="720" spans="3:10" ht="15.75" customHeight="1" x14ac:dyDescent="0.25">
      <c r="C720" s="25"/>
      <c r="H720" s="25"/>
      <c r="J720" s="25"/>
    </row>
    <row r="721" spans="3:10" ht="15.75" customHeight="1" x14ac:dyDescent="0.25">
      <c r="C721" s="25"/>
      <c r="H721" s="25"/>
      <c r="J721" s="25"/>
    </row>
    <row r="722" spans="3:10" ht="15.75" customHeight="1" x14ac:dyDescent="0.25">
      <c r="C722" s="25"/>
      <c r="H722" s="25"/>
      <c r="J722" s="25"/>
    </row>
    <row r="723" spans="3:10" ht="15.75" customHeight="1" x14ac:dyDescent="0.25">
      <c r="C723" s="25"/>
      <c r="H723" s="25"/>
      <c r="J723" s="25"/>
    </row>
    <row r="724" spans="3:10" ht="15.75" customHeight="1" x14ac:dyDescent="0.25">
      <c r="C724" s="25"/>
      <c r="H724" s="25"/>
      <c r="J724" s="25"/>
    </row>
    <row r="725" spans="3:10" ht="15.75" customHeight="1" x14ac:dyDescent="0.25">
      <c r="C725" s="25"/>
      <c r="H725" s="25"/>
      <c r="J725" s="25"/>
    </row>
    <row r="726" spans="3:10" ht="15.75" customHeight="1" x14ac:dyDescent="0.25">
      <c r="C726" s="25"/>
      <c r="H726" s="25"/>
      <c r="J726" s="25"/>
    </row>
    <row r="727" spans="3:10" ht="15.75" customHeight="1" x14ac:dyDescent="0.25">
      <c r="C727" s="25"/>
      <c r="H727" s="25"/>
      <c r="J727" s="25"/>
    </row>
    <row r="728" spans="3:10" ht="15.75" customHeight="1" x14ac:dyDescent="0.25">
      <c r="C728" s="25"/>
      <c r="H728" s="25"/>
      <c r="J728" s="25"/>
    </row>
    <row r="729" spans="3:10" ht="15.75" customHeight="1" x14ac:dyDescent="0.25">
      <c r="C729" s="25"/>
      <c r="H729" s="25"/>
      <c r="J729" s="25"/>
    </row>
    <row r="730" spans="3:10" ht="15.75" customHeight="1" x14ac:dyDescent="0.25">
      <c r="C730" s="25"/>
      <c r="H730" s="25"/>
      <c r="J730" s="25"/>
    </row>
    <row r="731" spans="3:10" ht="15.75" customHeight="1" x14ac:dyDescent="0.25">
      <c r="C731" s="25"/>
      <c r="H731" s="25"/>
      <c r="J731" s="25"/>
    </row>
    <row r="732" spans="3:10" ht="15.75" customHeight="1" x14ac:dyDescent="0.25">
      <c r="C732" s="25"/>
      <c r="H732" s="25"/>
      <c r="J732" s="25"/>
    </row>
    <row r="733" spans="3:10" ht="15.75" customHeight="1" x14ac:dyDescent="0.25">
      <c r="C733" s="25"/>
      <c r="H733" s="25"/>
      <c r="J733" s="25"/>
    </row>
    <row r="734" spans="3:10" ht="15.75" customHeight="1" x14ac:dyDescent="0.25">
      <c r="C734" s="25"/>
      <c r="H734" s="25"/>
      <c r="J734" s="25"/>
    </row>
    <row r="735" spans="3:10" ht="15.75" customHeight="1" x14ac:dyDescent="0.25">
      <c r="C735" s="25"/>
      <c r="H735" s="25"/>
      <c r="J735" s="25"/>
    </row>
    <row r="736" spans="3:10" ht="15.75" customHeight="1" x14ac:dyDescent="0.25">
      <c r="C736" s="25"/>
      <c r="H736" s="25"/>
      <c r="J736" s="25"/>
    </row>
    <row r="737" spans="3:10" ht="15.75" customHeight="1" x14ac:dyDescent="0.25">
      <c r="C737" s="25"/>
      <c r="H737" s="25"/>
      <c r="J737" s="25"/>
    </row>
    <row r="738" spans="3:10" ht="15.75" customHeight="1" x14ac:dyDescent="0.25">
      <c r="C738" s="25"/>
      <c r="H738" s="25"/>
      <c r="J738" s="25"/>
    </row>
    <row r="739" spans="3:10" ht="15.75" customHeight="1" x14ac:dyDescent="0.25">
      <c r="C739" s="25"/>
      <c r="H739" s="25"/>
      <c r="J739" s="25"/>
    </row>
    <row r="740" spans="3:10" ht="15.75" customHeight="1" x14ac:dyDescent="0.25">
      <c r="C740" s="25"/>
      <c r="H740" s="25"/>
      <c r="J740" s="25"/>
    </row>
    <row r="741" spans="3:10" ht="15.75" customHeight="1" x14ac:dyDescent="0.25">
      <c r="C741" s="25"/>
      <c r="H741" s="25"/>
      <c r="J741" s="25"/>
    </row>
    <row r="742" spans="3:10" ht="15.75" customHeight="1" x14ac:dyDescent="0.25">
      <c r="C742" s="25"/>
      <c r="H742" s="25"/>
      <c r="J742" s="25"/>
    </row>
    <row r="743" spans="3:10" ht="15.75" customHeight="1" x14ac:dyDescent="0.25">
      <c r="C743" s="25"/>
      <c r="H743" s="25"/>
      <c r="J743" s="25"/>
    </row>
    <row r="744" spans="3:10" ht="15.75" customHeight="1" x14ac:dyDescent="0.25">
      <c r="C744" s="25"/>
      <c r="H744" s="25"/>
      <c r="J744" s="25"/>
    </row>
    <row r="745" spans="3:10" ht="15.75" customHeight="1" x14ac:dyDescent="0.25">
      <c r="C745" s="25"/>
      <c r="H745" s="25"/>
      <c r="J745" s="25"/>
    </row>
    <row r="746" spans="3:10" ht="15.75" customHeight="1" x14ac:dyDescent="0.25">
      <c r="C746" s="25"/>
      <c r="H746" s="25"/>
      <c r="J746" s="25"/>
    </row>
    <row r="747" spans="3:10" ht="15.75" customHeight="1" x14ac:dyDescent="0.25">
      <c r="C747" s="25"/>
      <c r="H747" s="25"/>
      <c r="J747" s="25"/>
    </row>
    <row r="748" spans="3:10" ht="15.75" customHeight="1" x14ac:dyDescent="0.25">
      <c r="C748" s="25"/>
      <c r="H748" s="25"/>
      <c r="J748" s="25"/>
    </row>
    <row r="749" spans="3:10" ht="15.75" customHeight="1" x14ac:dyDescent="0.25">
      <c r="C749" s="25"/>
      <c r="H749" s="25"/>
      <c r="J749" s="25"/>
    </row>
    <row r="750" spans="3:10" ht="15.75" customHeight="1" x14ac:dyDescent="0.25">
      <c r="C750" s="25"/>
      <c r="H750" s="25"/>
      <c r="J750" s="25"/>
    </row>
    <row r="751" spans="3:10" ht="15.75" customHeight="1" x14ac:dyDescent="0.25">
      <c r="C751" s="25"/>
      <c r="H751" s="25"/>
      <c r="J751" s="25"/>
    </row>
    <row r="752" spans="3:10" ht="15.75" customHeight="1" x14ac:dyDescent="0.25">
      <c r="C752" s="25"/>
      <c r="H752" s="25"/>
      <c r="J752" s="25"/>
    </row>
    <row r="753" spans="3:10" ht="15.75" customHeight="1" x14ac:dyDescent="0.25">
      <c r="C753" s="25"/>
      <c r="H753" s="25"/>
      <c r="J753" s="25"/>
    </row>
    <row r="754" spans="3:10" ht="15.75" customHeight="1" x14ac:dyDescent="0.25">
      <c r="C754" s="25"/>
      <c r="H754" s="25"/>
      <c r="J754" s="25"/>
    </row>
    <row r="755" spans="3:10" ht="15.75" customHeight="1" x14ac:dyDescent="0.25">
      <c r="C755" s="25"/>
      <c r="H755" s="25"/>
      <c r="J755" s="25"/>
    </row>
    <row r="756" spans="3:10" ht="15.75" customHeight="1" x14ac:dyDescent="0.25">
      <c r="C756" s="25"/>
      <c r="H756" s="25"/>
      <c r="J756" s="25"/>
    </row>
    <row r="757" spans="3:10" ht="15.75" customHeight="1" x14ac:dyDescent="0.25">
      <c r="C757" s="25"/>
      <c r="H757" s="25"/>
      <c r="J757" s="25"/>
    </row>
    <row r="758" spans="3:10" ht="15.75" customHeight="1" x14ac:dyDescent="0.25">
      <c r="C758" s="25"/>
      <c r="H758" s="25"/>
      <c r="J758" s="25"/>
    </row>
    <row r="759" spans="3:10" ht="15.75" customHeight="1" x14ac:dyDescent="0.25">
      <c r="C759" s="25"/>
      <c r="H759" s="25"/>
      <c r="J759" s="25"/>
    </row>
    <row r="760" spans="3:10" ht="15.75" customHeight="1" x14ac:dyDescent="0.25">
      <c r="C760" s="25"/>
      <c r="H760" s="25"/>
      <c r="J760" s="25"/>
    </row>
    <row r="761" spans="3:10" ht="15.75" customHeight="1" x14ac:dyDescent="0.25">
      <c r="C761" s="25"/>
      <c r="H761" s="25"/>
      <c r="J761" s="25"/>
    </row>
    <row r="762" spans="3:10" ht="15.75" customHeight="1" x14ac:dyDescent="0.25">
      <c r="C762" s="25"/>
      <c r="H762" s="25"/>
      <c r="J762" s="25"/>
    </row>
    <row r="763" spans="3:10" ht="15.75" customHeight="1" x14ac:dyDescent="0.25">
      <c r="C763" s="25"/>
      <c r="H763" s="25"/>
      <c r="J763" s="25"/>
    </row>
    <row r="764" spans="3:10" ht="15.75" customHeight="1" x14ac:dyDescent="0.25">
      <c r="C764" s="25"/>
      <c r="H764" s="25"/>
      <c r="J764" s="25"/>
    </row>
    <row r="765" spans="3:10" ht="15.75" customHeight="1" x14ac:dyDescent="0.25">
      <c r="C765" s="25"/>
      <c r="H765" s="25"/>
      <c r="J765" s="25"/>
    </row>
    <row r="766" spans="3:10" ht="15.75" customHeight="1" x14ac:dyDescent="0.25">
      <c r="C766" s="25"/>
      <c r="H766" s="25"/>
      <c r="J766" s="25"/>
    </row>
    <row r="767" spans="3:10" ht="15.75" customHeight="1" x14ac:dyDescent="0.25">
      <c r="C767" s="25"/>
      <c r="H767" s="25"/>
      <c r="J767" s="25"/>
    </row>
    <row r="768" spans="3:10" ht="15.75" customHeight="1" x14ac:dyDescent="0.25">
      <c r="C768" s="25"/>
      <c r="H768" s="25"/>
      <c r="J768" s="25"/>
    </row>
    <row r="769" spans="3:10" ht="15.75" customHeight="1" x14ac:dyDescent="0.25">
      <c r="C769" s="25"/>
      <c r="H769" s="25"/>
      <c r="J769" s="25"/>
    </row>
    <row r="770" spans="3:10" ht="15.75" customHeight="1" x14ac:dyDescent="0.25">
      <c r="C770" s="25"/>
      <c r="H770" s="25"/>
      <c r="J770" s="25"/>
    </row>
    <row r="771" spans="3:10" ht="15.75" customHeight="1" x14ac:dyDescent="0.25">
      <c r="C771" s="25"/>
      <c r="H771" s="25"/>
      <c r="J771" s="25"/>
    </row>
    <row r="772" spans="3:10" ht="15.75" customHeight="1" x14ac:dyDescent="0.25">
      <c r="C772" s="25"/>
      <c r="H772" s="25"/>
      <c r="J772" s="25"/>
    </row>
    <row r="773" spans="3:10" ht="15.75" customHeight="1" x14ac:dyDescent="0.25">
      <c r="C773" s="25"/>
      <c r="H773" s="25"/>
      <c r="J773" s="25"/>
    </row>
    <row r="774" spans="3:10" ht="15.75" customHeight="1" x14ac:dyDescent="0.25">
      <c r="C774" s="25"/>
      <c r="H774" s="25"/>
      <c r="J774" s="25"/>
    </row>
    <row r="775" spans="3:10" ht="15.75" customHeight="1" x14ac:dyDescent="0.25">
      <c r="C775" s="25"/>
      <c r="H775" s="25"/>
      <c r="J775" s="25"/>
    </row>
    <row r="776" spans="3:10" ht="15.75" customHeight="1" x14ac:dyDescent="0.25">
      <c r="C776" s="25"/>
      <c r="H776" s="25"/>
      <c r="J776" s="25"/>
    </row>
    <row r="777" spans="3:10" ht="15.75" customHeight="1" x14ac:dyDescent="0.25">
      <c r="C777" s="25"/>
      <c r="H777" s="25"/>
      <c r="J777" s="25"/>
    </row>
    <row r="778" spans="3:10" ht="15.75" customHeight="1" x14ac:dyDescent="0.25">
      <c r="C778" s="25"/>
      <c r="H778" s="25"/>
      <c r="J778" s="25"/>
    </row>
    <row r="779" spans="3:10" ht="15.75" customHeight="1" x14ac:dyDescent="0.25">
      <c r="C779" s="25"/>
      <c r="H779" s="25"/>
      <c r="J779" s="25"/>
    </row>
    <row r="780" spans="3:10" ht="15.75" customHeight="1" x14ac:dyDescent="0.25">
      <c r="C780" s="25"/>
      <c r="H780" s="25"/>
      <c r="J780" s="25"/>
    </row>
    <row r="781" spans="3:10" ht="15.75" customHeight="1" x14ac:dyDescent="0.25">
      <c r="C781" s="25"/>
      <c r="H781" s="25"/>
      <c r="J781" s="25"/>
    </row>
    <row r="782" spans="3:10" ht="15.75" customHeight="1" x14ac:dyDescent="0.25">
      <c r="C782" s="25"/>
      <c r="H782" s="25"/>
      <c r="J782" s="25"/>
    </row>
    <row r="783" spans="3:10" ht="15.75" customHeight="1" x14ac:dyDescent="0.25">
      <c r="C783" s="25"/>
      <c r="H783" s="25"/>
      <c r="J783" s="25"/>
    </row>
    <row r="784" spans="3:10" ht="15.75" customHeight="1" x14ac:dyDescent="0.25">
      <c r="C784" s="25"/>
      <c r="H784" s="25"/>
      <c r="J784" s="25"/>
    </row>
    <row r="785" spans="3:10" ht="15.75" customHeight="1" x14ac:dyDescent="0.25">
      <c r="C785" s="25"/>
      <c r="H785" s="25"/>
      <c r="J785" s="25"/>
    </row>
    <row r="786" spans="3:10" ht="15.75" customHeight="1" x14ac:dyDescent="0.25">
      <c r="C786" s="25"/>
      <c r="H786" s="25"/>
      <c r="J786" s="25"/>
    </row>
    <row r="787" spans="3:10" ht="15.75" customHeight="1" x14ac:dyDescent="0.25">
      <c r="C787" s="25"/>
      <c r="H787" s="25"/>
      <c r="J787" s="25"/>
    </row>
    <row r="788" spans="3:10" ht="15.75" customHeight="1" x14ac:dyDescent="0.25">
      <c r="C788" s="25"/>
      <c r="H788" s="25"/>
      <c r="J788" s="25"/>
    </row>
    <row r="789" spans="3:10" ht="15.75" customHeight="1" x14ac:dyDescent="0.25">
      <c r="C789" s="25"/>
      <c r="H789" s="25"/>
      <c r="J789" s="25"/>
    </row>
    <row r="790" spans="3:10" ht="15.75" customHeight="1" x14ac:dyDescent="0.25">
      <c r="C790" s="25"/>
      <c r="H790" s="25"/>
      <c r="J790" s="25"/>
    </row>
    <row r="791" spans="3:10" ht="15.75" customHeight="1" x14ac:dyDescent="0.25">
      <c r="C791" s="25"/>
      <c r="H791" s="25"/>
      <c r="J791" s="25"/>
    </row>
    <row r="792" spans="3:10" ht="15.75" customHeight="1" x14ac:dyDescent="0.25">
      <c r="C792" s="25"/>
      <c r="H792" s="25"/>
      <c r="J792" s="25"/>
    </row>
    <row r="793" spans="3:10" ht="15.75" customHeight="1" x14ac:dyDescent="0.25">
      <c r="C793" s="25"/>
      <c r="H793" s="25"/>
      <c r="J793" s="25"/>
    </row>
    <row r="794" spans="3:10" ht="15.75" customHeight="1" x14ac:dyDescent="0.25">
      <c r="C794" s="25"/>
      <c r="H794" s="25"/>
      <c r="J794" s="25"/>
    </row>
    <row r="795" spans="3:10" ht="15.75" customHeight="1" x14ac:dyDescent="0.25">
      <c r="C795" s="25"/>
      <c r="H795" s="25"/>
      <c r="J795" s="25"/>
    </row>
    <row r="796" spans="3:10" ht="15.75" customHeight="1" x14ac:dyDescent="0.25">
      <c r="C796" s="25"/>
      <c r="H796" s="25"/>
      <c r="J796" s="25"/>
    </row>
    <row r="797" spans="3:10" ht="15.75" customHeight="1" x14ac:dyDescent="0.25">
      <c r="C797" s="25"/>
      <c r="H797" s="25"/>
      <c r="J797" s="25"/>
    </row>
    <row r="798" spans="3:10" ht="15.75" customHeight="1" x14ac:dyDescent="0.25">
      <c r="C798" s="25"/>
      <c r="H798" s="25"/>
      <c r="J798" s="25"/>
    </row>
    <row r="799" spans="3:10" ht="15.75" customHeight="1" x14ac:dyDescent="0.25">
      <c r="C799" s="25"/>
      <c r="H799" s="25"/>
      <c r="J799" s="25"/>
    </row>
    <row r="800" spans="3:10" ht="15.75" customHeight="1" x14ac:dyDescent="0.25">
      <c r="C800" s="25"/>
      <c r="H800" s="25"/>
      <c r="J800" s="25"/>
    </row>
    <row r="801" spans="3:10" ht="15.75" customHeight="1" x14ac:dyDescent="0.25">
      <c r="C801" s="25"/>
      <c r="H801" s="25"/>
      <c r="J801" s="25"/>
    </row>
    <row r="802" spans="3:10" ht="15.75" customHeight="1" x14ac:dyDescent="0.25">
      <c r="C802" s="25"/>
      <c r="H802" s="25"/>
      <c r="J802" s="25"/>
    </row>
    <row r="803" spans="3:10" ht="15.75" customHeight="1" x14ac:dyDescent="0.25">
      <c r="C803" s="25"/>
      <c r="H803" s="25"/>
      <c r="J803" s="25"/>
    </row>
    <row r="804" spans="3:10" ht="15.75" customHeight="1" x14ac:dyDescent="0.25">
      <c r="C804" s="25"/>
      <c r="H804" s="25"/>
      <c r="J804" s="25"/>
    </row>
    <row r="805" spans="3:10" ht="15.75" customHeight="1" x14ac:dyDescent="0.25">
      <c r="C805" s="25"/>
      <c r="H805" s="25"/>
      <c r="J805" s="25"/>
    </row>
    <row r="806" spans="3:10" ht="15.75" customHeight="1" x14ac:dyDescent="0.25">
      <c r="C806" s="25"/>
      <c r="H806" s="25"/>
      <c r="J806" s="25"/>
    </row>
    <row r="807" spans="3:10" ht="15.75" customHeight="1" x14ac:dyDescent="0.25">
      <c r="C807" s="25"/>
      <c r="H807" s="25"/>
      <c r="J807" s="25"/>
    </row>
    <row r="808" spans="3:10" ht="15.75" customHeight="1" x14ac:dyDescent="0.25">
      <c r="C808" s="25"/>
      <c r="H808" s="25"/>
      <c r="J808" s="25"/>
    </row>
    <row r="809" spans="3:10" ht="15.75" customHeight="1" x14ac:dyDescent="0.25">
      <c r="C809" s="25"/>
      <c r="H809" s="25"/>
      <c r="J809" s="25"/>
    </row>
    <row r="810" spans="3:10" ht="15.75" customHeight="1" x14ac:dyDescent="0.25">
      <c r="C810" s="25"/>
      <c r="H810" s="25"/>
      <c r="J810" s="25"/>
    </row>
    <row r="811" spans="3:10" ht="15.75" customHeight="1" x14ac:dyDescent="0.25">
      <c r="C811" s="25"/>
      <c r="H811" s="25"/>
      <c r="J811" s="25"/>
    </row>
    <row r="812" spans="3:10" ht="15.75" customHeight="1" x14ac:dyDescent="0.25">
      <c r="C812" s="25"/>
      <c r="H812" s="25"/>
      <c r="J812" s="25"/>
    </row>
    <row r="813" spans="3:10" ht="15.75" customHeight="1" x14ac:dyDescent="0.25">
      <c r="C813" s="25"/>
      <c r="H813" s="25"/>
      <c r="J813" s="25"/>
    </row>
    <row r="814" spans="3:10" ht="15.75" customHeight="1" x14ac:dyDescent="0.25">
      <c r="C814" s="25"/>
      <c r="H814" s="25"/>
      <c r="J814" s="25"/>
    </row>
    <row r="815" spans="3:10" ht="15.75" customHeight="1" x14ac:dyDescent="0.25">
      <c r="C815" s="25"/>
      <c r="H815" s="25"/>
      <c r="J815" s="25"/>
    </row>
    <row r="816" spans="3:10" ht="15.75" customHeight="1" x14ac:dyDescent="0.25">
      <c r="C816" s="25"/>
      <c r="H816" s="25"/>
      <c r="J816" s="25"/>
    </row>
    <row r="817" spans="3:10" ht="15.75" customHeight="1" x14ac:dyDescent="0.25">
      <c r="C817" s="25"/>
      <c r="H817" s="25"/>
      <c r="J817" s="25"/>
    </row>
    <row r="818" spans="3:10" ht="15.75" customHeight="1" x14ac:dyDescent="0.25">
      <c r="C818" s="25"/>
      <c r="H818" s="25"/>
      <c r="J818" s="25"/>
    </row>
    <row r="819" spans="3:10" ht="15.75" customHeight="1" x14ac:dyDescent="0.25">
      <c r="C819" s="25"/>
      <c r="H819" s="25"/>
      <c r="J819" s="25"/>
    </row>
    <row r="820" spans="3:10" ht="15.75" customHeight="1" x14ac:dyDescent="0.25">
      <c r="C820" s="25"/>
      <c r="H820" s="25"/>
      <c r="J820" s="25"/>
    </row>
    <row r="821" spans="3:10" ht="15.75" customHeight="1" x14ac:dyDescent="0.25">
      <c r="C821" s="25"/>
      <c r="H821" s="25"/>
      <c r="J821" s="25"/>
    </row>
    <row r="822" spans="3:10" ht="15.75" customHeight="1" x14ac:dyDescent="0.25">
      <c r="C822" s="25"/>
      <c r="H822" s="25"/>
      <c r="J822" s="25"/>
    </row>
    <row r="823" spans="3:10" ht="15.75" customHeight="1" x14ac:dyDescent="0.25">
      <c r="C823" s="25"/>
      <c r="H823" s="25"/>
      <c r="J823" s="25"/>
    </row>
    <row r="824" spans="3:10" ht="15.75" customHeight="1" x14ac:dyDescent="0.25">
      <c r="C824" s="25"/>
      <c r="H824" s="25"/>
      <c r="J824" s="25"/>
    </row>
    <row r="825" spans="3:10" ht="15.75" customHeight="1" x14ac:dyDescent="0.25">
      <c r="C825" s="25"/>
      <c r="H825" s="25"/>
      <c r="J825" s="25"/>
    </row>
    <row r="826" spans="3:10" ht="15.75" customHeight="1" x14ac:dyDescent="0.25">
      <c r="C826" s="25"/>
      <c r="H826" s="25"/>
      <c r="J826" s="25"/>
    </row>
    <row r="827" spans="3:10" ht="15.75" customHeight="1" x14ac:dyDescent="0.25">
      <c r="C827" s="25"/>
      <c r="H827" s="25"/>
      <c r="J827" s="25"/>
    </row>
    <row r="828" spans="3:10" ht="15.75" customHeight="1" x14ac:dyDescent="0.25">
      <c r="C828" s="25"/>
      <c r="H828" s="25"/>
      <c r="J828" s="25"/>
    </row>
    <row r="829" spans="3:10" ht="15.75" customHeight="1" x14ac:dyDescent="0.25">
      <c r="C829" s="25"/>
      <c r="H829" s="25"/>
      <c r="J829" s="25"/>
    </row>
    <row r="830" spans="3:10" ht="15.75" customHeight="1" x14ac:dyDescent="0.25">
      <c r="C830" s="25"/>
      <c r="H830" s="25"/>
      <c r="J830" s="25"/>
    </row>
    <row r="831" spans="3:10" ht="15.75" customHeight="1" x14ac:dyDescent="0.25">
      <c r="C831" s="25"/>
      <c r="H831" s="25"/>
      <c r="J831" s="25"/>
    </row>
    <row r="832" spans="3:10" ht="15.75" customHeight="1" x14ac:dyDescent="0.25">
      <c r="C832" s="25"/>
      <c r="H832" s="25"/>
      <c r="J832" s="25"/>
    </row>
    <row r="833" spans="3:10" ht="15.75" customHeight="1" x14ac:dyDescent="0.25">
      <c r="C833" s="25"/>
      <c r="H833" s="25"/>
      <c r="J833" s="25"/>
    </row>
    <row r="834" spans="3:10" ht="15.75" customHeight="1" x14ac:dyDescent="0.25">
      <c r="C834" s="25"/>
      <c r="H834" s="25"/>
      <c r="J834" s="25"/>
    </row>
    <row r="835" spans="3:10" ht="15.75" customHeight="1" x14ac:dyDescent="0.25">
      <c r="C835" s="25"/>
      <c r="H835" s="25"/>
      <c r="J835" s="25"/>
    </row>
    <row r="836" spans="3:10" ht="15.75" customHeight="1" x14ac:dyDescent="0.25">
      <c r="C836" s="25"/>
      <c r="H836" s="25"/>
      <c r="J836" s="25"/>
    </row>
    <row r="837" spans="3:10" ht="15.75" customHeight="1" x14ac:dyDescent="0.25">
      <c r="C837" s="25"/>
      <c r="H837" s="25"/>
      <c r="J837" s="25"/>
    </row>
    <row r="838" spans="3:10" ht="15.75" customHeight="1" x14ac:dyDescent="0.25">
      <c r="C838" s="25"/>
      <c r="H838" s="25"/>
      <c r="J838" s="25"/>
    </row>
    <row r="839" spans="3:10" ht="15.75" customHeight="1" x14ac:dyDescent="0.25">
      <c r="C839" s="25"/>
      <c r="H839" s="25"/>
      <c r="J839" s="25"/>
    </row>
    <row r="840" spans="3:10" ht="15.75" customHeight="1" x14ac:dyDescent="0.25">
      <c r="C840" s="25"/>
      <c r="H840" s="25"/>
      <c r="J840" s="25"/>
    </row>
    <row r="841" spans="3:10" ht="15.75" customHeight="1" x14ac:dyDescent="0.25">
      <c r="C841" s="25"/>
      <c r="H841" s="25"/>
      <c r="J841" s="25"/>
    </row>
    <row r="842" spans="3:10" ht="15.75" customHeight="1" x14ac:dyDescent="0.25">
      <c r="C842" s="25"/>
      <c r="H842" s="25"/>
      <c r="J842" s="25"/>
    </row>
    <row r="843" spans="3:10" ht="15.75" customHeight="1" x14ac:dyDescent="0.25">
      <c r="C843" s="25"/>
      <c r="H843" s="25"/>
      <c r="J843" s="25"/>
    </row>
    <row r="844" spans="3:10" ht="15.75" customHeight="1" x14ac:dyDescent="0.25">
      <c r="C844" s="25"/>
      <c r="H844" s="25"/>
      <c r="J844" s="25"/>
    </row>
    <row r="845" spans="3:10" ht="15.75" customHeight="1" x14ac:dyDescent="0.25">
      <c r="C845" s="25"/>
      <c r="H845" s="25"/>
      <c r="J845" s="25"/>
    </row>
    <row r="846" spans="3:10" ht="15.75" customHeight="1" x14ac:dyDescent="0.25">
      <c r="C846" s="25"/>
      <c r="H846" s="25"/>
      <c r="J846" s="25"/>
    </row>
    <row r="847" spans="3:10" ht="15.75" customHeight="1" x14ac:dyDescent="0.25">
      <c r="C847" s="25"/>
      <c r="H847" s="25"/>
      <c r="J847" s="25"/>
    </row>
    <row r="848" spans="3:10" ht="15.75" customHeight="1" x14ac:dyDescent="0.25">
      <c r="C848" s="25"/>
      <c r="H848" s="25"/>
      <c r="J848" s="25"/>
    </row>
    <row r="849" spans="3:10" ht="15.75" customHeight="1" x14ac:dyDescent="0.25">
      <c r="C849" s="25"/>
      <c r="H849" s="25"/>
      <c r="J849" s="25"/>
    </row>
    <row r="850" spans="3:10" ht="15.75" customHeight="1" x14ac:dyDescent="0.25">
      <c r="C850" s="25"/>
      <c r="H850" s="25"/>
      <c r="J850" s="25"/>
    </row>
    <row r="851" spans="3:10" ht="15.75" customHeight="1" x14ac:dyDescent="0.25">
      <c r="C851" s="25"/>
      <c r="H851" s="25"/>
      <c r="J851" s="25"/>
    </row>
    <row r="852" spans="3:10" ht="15.75" customHeight="1" x14ac:dyDescent="0.25">
      <c r="C852" s="25"/>
      <c r="H852" s="25"/>
      <c r="J852" s="25"/>
    </row>
    <row r="853" spans="3:10" ht="15.75" customHeight="1" x14ac:dyDescent="0.25">
      <c r="C853" s="25"/>
      <c r="H853" s="25"/>
      <c r="J853" s="25"/>
    </row>
    <row r="854" spans="3:10" ht="15.75" customHeight="1" x14ac:dyDescent="0.25">
      <c r="C854" s="25"/>
      <c r="H854" s="25"/>
      <c r="J854" s="25"/>
    </row>
    <row r="855" spans="3:10" ht="15.75" customHeight="1" x14ac:dyDescent="0.25">
      <c r="C855" s="25"/>
      <c r="H855" s="25"/>
      <c r="J855" s="25"/>
    </row>
    <row r="856" spans="3:10" ht="15.75" customHeight="1" x14ac:dyDescent="0.25">
      <c r="C856" s="25"/>
      <c r="H856" s="25"/>
      <c r="J856" s="25"/>
    </row>
    <row r="857" spans="3:10" ht="15.75" customHeight="1" x14ac:dyDescent="0.25">
      <c r="C857" s="25"/>
      <c r="H857" s="25"/>
      <c r="J857" s="25"/>
    </row>
    <row r="858" spans="3:10" ht="15.75" customHeight="1" x14ac:dyDescent="0.25">
      <c r="C858" s="25"/>
      <c r="H858" s="25"/>
      <c r="J858" s="25"/>
    </row>
    <row r="859" spans="3:10" ht="15.75" customHeight="1" x14ac:dyDescent="0.25">
      <c r="C859" s="25"/>
      <c r="H859" s="25"/>
      <c r="J859" s="25"/>
    </row>
    <row r="860" spans="3:10" ht="15.75" customHeight="1" x14ac:dyDescent="0.25">
      <c r="C860" s="25"/>
      <c r="H860" s="25"/>
      <c r="J860" s="25"/>
    </row>
    <row r="861" spans="3:10" ht="15.75" customHeight="1" x14ac:dyDescent="0.25">
      <c r="C861" s="25"/>
      <c r="H861" s="25"/>
      <c r="J861" s="25"/>
    </row>
    <row r="862" spans="3:10" ht="15.75" customHeight="1" x14ac:dyDescent="0.25">
      <c r="C862" s="25"/>
      <c r="H862" s="25"/>
      <c r="J862" s="25"/>
    </row>
    <row r="863" spans="3:10" ht="15.75" customHeight="1" x14ac:dyDescent="0.25">
      <c r="C863" s="25"/>
      <c r="H863" s="25"/>
      <c r="J863" s="25"/>
    </row>
    <row r="864" spans="3:10" ht="15.75" customHeight="1" x14ac:dyDescent="0.25">
      <c r="C864" s="25"/>
      <c r="H864" s="25"/>
      <c r="J864" s="25"/>
    </row>
    <row r="865" spans="3:10" ht="15.75" customHeight="1" x14ac:dyDescent="0.25">
      <c r="C865" s="25"/>
      <c r="H865" s="25"/>
      <c r="J865" s="25"/>
    </row>
    <row r="866" spans="3:10" ht="15.75" customHeight="1" x14ac:dyDescent="0.25">
      <c r="C866" s="25"/>
      <c r="H866" s="25"/>
      <c r="J866" s="25"/>
    </row>
    <row r="867" spans="3:10" ht="15.75" customHeight="1" x14ac:dyDescent="0.25">
      <c r="C867" s="25"/>
      <c r="H867" s="25"/>
      <c r="J867" s="25"/>
    </row>
    <row r="868" spans="3:10" ht="15.75" customHeight="1" x14ac:dyDescent="0.25">
      <c r="C868" s="25"/>
      <c r="H868" s="25"/>
      <c r="J868" s="25"/>
    </row>
    <row r="869" spans="3:10" ht="15.75" customHeight="1" x14ac:dyDescent="0.25">
      <c r="C869" s="25"/>
      <c r="H869" s="25"/>
      <c r="J869" s="25"/>
    </row>
    <row r="870" spans="3:10" ht="15.75" customHeight="1" x14ac:dyDescent="0.25">
      <c r="C870" s="25"/>
      <c r="H870" s="25"/>
      <c r="J870" s="25"/>
    </row>
    <row r="871" spans="3:10" ht="15.75" customHeight="1" x14ac:dyDescent="0.25">
      <c r="C871" s="25"/>
      <c r="H871" s="25"/>
      <c r="J871" s="25"/>
    </row>
    <row r="872" spans="3:10" ht="15.75" customHeight="1" x14ac:dyDescent="0.25">
      <c r="C872" s="25"/>
      <c r="H872" s="25"/>
      <c r="J872" s="25"/>
    </row>
    <row r="873" spans="3:10" ht="15.75" customHeight="1" x14ac:dyDescent="0.25">
      <c r="C873" s="25"/>
      <c r="H873" s="25"/>
      <c r="J873" s="25"/>
    </row>
    <row r="874" spans="3:10" ht="15.75" customHeight="1" x14ac:dyDescent="0.25">
      <c r="C874" s="25"/>
      <c r="H874" s="25"/>
      <c r="J874" s="25"/>
    </row>
    <row r="875" spans="3:10" ht="15.75" customHeight="1" x14ac:dyDescent="0.25">
      <c r="C875" s="25"/>
      <c r="H875" s="25"/>
      <c r="J875" s="25"/>
    </row>
    <row r="876" spans="3:10" ht="15.75" customHeight="1" x14ac:dyDescent="0.25">
      <c r="C876" s="25"/>
      <c r="H876" s="25"/>
      <c r="J876" s="25"/>
    </row>
    <row r="877" spans="3:10" ht="15.75" customHeight="1" x14ac:dyDescent="0.25">
      <c r="C877" s="25"/>
      <c r="H877" s="25"/>
      <c r="J877" s="25"/>
    </row>
    <row r="878" spans="3:10" ht="15.75" customHeight="1" x14ac:dyDescent="0.25">
      <c r="C878" s="25"/>
      <c r="H878" s="25"/>
      <c r="J878" s="25"/>
    </row>
    <row r="879" spans="3:10" ht="15.75" customHeight="1" x14ac:dyDescent="0.25">
      <c r="C879" s="25"/>
      <c r="H879" s="25"/>
      <c r="J879" s="25"/>
    </row>
    <row r="880" spans="3:10" ht="15.75" customHeight="1" x14ac:dyDescent="0.25">
      <c r="C880" s="25"/>
      <c r="H880" s="25"/>
      <c r="J880" s="25"/>
    </row>
    <row r="881" spans="3:10" ht="15.75" customHeight="1" x14ac:dyDescent="0.25">
      <c r="C881" s="25"/>
      <c r="H881" s="25"/>
      <c r="J881" s="25"/>
    </row>
    <row r="882" spans="3:10" ht="15.75" customHeight="1" x14ac:dyDescent="0.25">
      <c r="C882" s="25"/>
      <c r="H882" s="25"/>
      <c r="J882" s="25"/>
    </row>
    <row r="883" spans="3:10" ht="15.75" customHeight="1" x14ac:dyDescent="0.25">
      <c r="C883" s="25"/>
      <c r="H883" s="25"/>
      <c r="J883" s="25"/>
    </row>
    <row r="884" spans="3:10" ht="15.75" customHeight="1" x14ac:dyDescent="0.25">
      <c r="C884" s="25"/>
      <c r="H884" s="25"/>
      <c r="J884" s="25"/>
    </row>
    <row r="885" spans="3:10" ht="15.75" customHeight="1" x14ac:dyDescent="0.25">
      <c r="C885" s="25"/>
      <c r="H885" s="25"/>
      <c r="J885" s="25"/>
    </row>
    <row r="886" spans="3:10" ht="15.75" customHeight="1" x14ac:dyDescent="0.25">
      <c r="C886" s="25"/>
      <c r="H886" s="25"/>
      <c r="J886" s="25"/>
    </row>
    <row r="887" spans="3:10" ht="15.75" customHeight="1" x14ac:dyDescent="0.25">
      <c r="C887" s="25"/>
      <c r="H887" s="25"/>
      <c r="J887" s="25"/>
    </row>
    <row r="888" spans="3:10" ht="15.75" customHeight="1" x14ac:dyDescent="0.25">
      <c r="C888" s="25"/>
      <c r="H888" s="25"/>
      <c r="J888" s="25"/>
    </row>
    <row r="889" spans="3:10" ht="15.75" customHeight="1" x14ac:dyDescent="0.25">
      <c r="C889" s="25"/>
      <c r="H889" s="25"/>
      <c r="J889" s="25"/>
    </row>
    <row r="890" spans="3:10" ht="15.75" customHeight="1" x14ac:dyDescent="0.25">
      <c r="C890" s="25"/>
      <c r="H890" s="25"/>
      <c r="J890" s="25"/>
    </row>
    <row r="891" spans="3:10" ht="15.75" customHeight="1" x14ac:dyDescent="0.25">
      <c r="C891" s="25"/>
      <c r="H891" s="25"/>
      <c r="J891" s="25"/>
    </row>
    <row r="892" spans="3:10" ht="15.75" customHeight="1" x14ac:dyDescent="0.25">
      <c r="C892" s="25"/>
      <c r="H892" s="25"/>
      <c r="J892" s="25"/>
    </row>
    <row r="893" spans="3:10" ht="15.75" customHeight="1" x14ac:dyDescent="0.25">
      <c r="C893" s="25"/>
      <c r="H893" s="25"/>
      <c r="J893" s="25"/>
    </row>
    <row r="894" spans="3:10" ht="15.75" customHeight="1" x14ac:dyDescent="0.25">
      <c r="C894" s="25"/>
      <c r="H894" s="25"/>
      <c r="J894" s="25"/>
    </row>
    <row r="895" spans="3:10" ht="15.75" customHeight="1" x14ac:dyDescent="0.25">
      <c r="C895" s="25"/>
      <c r="H895" s="25"/>
      <c r="J895" s="25"/>
    </row>
    <row r="896" spans="3:10" ht="15.75" customHeight="1" x14ac:dyDescent="0.25">
      <c r="C896" s="25"/>
      <c r="H896" s="25"/>
      <c r="J896" s="25"/>
    </row>
    <row r="897" spans="3:10" ht="15.75" customHeight="1" x14ac:dyDescent="0.25">
      <c r="C897" s="25"/>
      <c r="H897" s="25"/>
      <c r="J897" s="25"/>
    </row>
    <row r="898" spans="3:10" ht="15.75" customHeight="1" x14ac:dyDescent="0.25">
      <c r="C898" s="25"/>
      <c r="H898" s="25"/>
      <c r="J898" s="25"/>
    </row>
    <row r="899" spans="3:10" ht="15.75" customHeight="1" x14ac:dyDescent="0.25">
      <c r="C899" s="25"/>
      <c r="H899" s="25"/>
      <c r="J899" s="25"/>
    </row>
    <row r="900" spans="3:10" ht="15.75" customHeight="1" x14ac:dyDescent="0.25">
      <c r="C900" s="25"/>
      <c r="H900" s="25"/>
      <c r="J900" s="25"/>
    </row>
    <row r="901" spans="3:10" ht="15.75" customHeight="1" x14ac:dyDescent="0.25">
      <c r="C901" s="25"/>
      <c r="H901" s="25"/>
      <c r="J901" s="25"/>
    </row>
    <row r="902" spans="3:10" ht="15.75" customHeight="1" x14ac:dyDescent="0.25">
      <c r="C902" s="25"/>
      <c r="H902" s="25"/>
      <c r="J902" s="25"/>
    </row>
    <row r="903" spans="3:10" ht="15.75" customHeight="1" x14ac:dyDescent="0.25">
      <c r="C903" s="25"/>
      <c r="H903" s="25"/>
      <c r="J903" s="25"/>
    </row>
    <row r="904" spans="3:10" ht="15.75" customHeight="1" x14ac:dyDescent="0.25">
      <c r="C904" s="25"/>
      <c r="H904" s="25"/>
      <c r="J904" s="25"/>
    </row>
    <row r="905" spans="3:10" ht="15.75" customHeight="1" x14ac:dyDescent="0.25">
      <c r="C905" s="25"/>
      <c r="H905" s="25"/>
      <c r="J905" s="25"/>
    </row>
    <row r="906" spans="3:10" ht="15.75" customHeight="1" x14ac:dyDescent="0.25">
      <c r="C906" s="25"/>
      <c r="H906" s="25"/>
      <c r="J906" s="25"/>
    </row>
    <row r="907" spans="3:10" ht="15.75" customHeight="1" x14ac:dyDescent="0.25">
      <c r="C907" s="25"/>
      <c r="H907" s="25"/>
      <c r="J907" s="25"/>
    </row>
    <row r="908" spans="3:10" ht="15.75" customHeight="1" x14ac:dyDescent="0.25">
      <c r="C908" s="25"/>
      <c r="H908" s="25"/>
      <c r="J908" s="25"/>
    </row>
    <row r="909" spans="3:10" ht="15.75" customHeight="1" x14ac:dyDescent="0.25">
      <c r="C909" s="25"/>
      <c r="H909" s="25"/>
      <c r="J909" s="25"/>
    </row>
    <row r="910" spans="3:10" ht="15.75" customHeight="1" x14ac:dyDescent="0.25">
      <c r="C910" s="25"/>
      <c r="H910" s="25"/>
      <c r="J910" s="25"/>
    </row>
    <row r="911" spans="3:10" ht="15.75" customHeight="1" x14ac:dyDescent="0.25">
      <c r="C911" s="25"/>
      <c r="H911" s="25"/>
      <c r="J911" s="25"/>
    </row>
    <row r="912" spans="3:10" ht="15.75" customHeight="1" x14ac:dyDescent="0.25">
      <c r="C912" s="25"/>
      <c r="H912" s="25"/>
      <c r="J912" s="25"/>
    </row>
    <row r="913" spans="3:10" ht="15.75" customHeight="1" x14ac:dyDescent="0.25">
      <c r="C913" s="25"/>
      <c r="H913" s="25"/>
      <c r="J913" s="25"/>
    </row>
    <row r="914" spans="3:10" ht="15.75" customHeight="1" x14ac:dyDescent="0.25">
      <c r="C914" s="25"/>
      <c r="H914" s="25"/>
      <c r="J914" s="25"/>
    </row>
    <row r="915" spans="3:10" ht="15.75" customHeight="1" x14ac:dyDescent="0.25">
      <c r="C915" s="25"/>
      <c r="H915" s="25"/>
      <c r="J915" s="25"/>
    </row>
    <row r="916" spans="3:10" ht="15.75" customHeight="1" x14ac:dyDescent="0.25">
      <c r="C916" s="25"/>
      <c r="H916" s="25"/>
      <c r="J916" s="25"/>
    </row>
    <row r="917" spans="3:10" ht="15.75" customHeight="1" x14ac:dyDescent="0.25">
      <c r="C917" s="25"/>
      <c r="H917" s="25"/>
      <c r="J917" s="25"/>
    </row>
    <row r="918" spans="3:10" ht="15.75" customHeight="1" x14ac:dyDescent="0.25">
      <c r="C918" s="25"/>
      <c r="H918" s="25"/>
      <c r="J918" s="25"/>
    </row>
    <row r="919" spans="3:10" ht="15.75" customHeight="1" x14ac:dyDescent="0.25">
      <c r="C919" s="25"/>
      <c r="H919" s="25"/>
      <c r="J919" s="25"/>
    </row>
    <row r="920" spans="3:10" ht="15.75" customHeight="1" x14ac:dyDescent="0.25">
      <c r="C920" s="25"/>
      <c r="H920" s="25"/>
      <c r="J920" s="25"/>
    </row>
    <row r="921" spans="3:10" ht="15.75" customHeight="1" x14ac:dyDescent="0.25">
      <c r="C921" s="25"/>
      <c r="H921" s="25"/>
      <c r="J921" s="25"/>
    </row>
    <row r="922" spans="3:10" ht="15.75" customHeight="1" x14ac:dyDescent="0.25">
      <c r="C922" s="25"/>
      <c r="H922" s="25"/>
      <c r="J922" s="25"/>
    </row>
    <row r="923" spans="3:10" ht="15.75" customHeight="1" x14ac:dyDescent="0.25">
      <c r="C923" s="25"/>
      <c r="H923" s="25"/>
      <c r="J923" s="25"/>
    </row>
    <row r="924" spans="3:10" ht="15.75" customHeight="1" x14ac:dyDescent="0.25">
      <c r="C924" s="25"/>
      <c r="H924" s="25"/>
      <c r="J924" s="25"/>
    </row>
    <row r="925" spans="3:10" ht="15.75" customHeight="1" x14ac:dyDescent="0.25">
      <c r="C925" s="25"/>
      <c r="H925" s="25"/>
      <c r="J925" s="25"/>
    </row>
    <row r="926" spans="3:10" ht="15.75" customHeight="1" x14ac:dyDescent="0.25">
      <c r="C926" s="25"/>
      <c r="H926" s="25"/>
      <c r="J926" s="25"/>
    </row>
    <row r="927" spans="3:10" ht="15.75" customHeight="1" x14ac:dyDescent="0.25">
      <c r="C927" s="25"/>
      <c r="H927" s="25"/>
      <c r="J927" s="25"/>
    </row>
    <row r="928" spans="3:10" ht="15.75" customHeight="1" x14ac:dyDescent="0.25">
      <c r="C928" s="25"/>
      <c r="H928" s="25"/>
      <c r="J928" s="25"/>
    </row>
    <row r="929" spans="3:10" ht="15.75" customHeight="1" x14ac:dyDescent="0.25">
      <c r="C929" s="25"/>
      <c r="H929" s="25"/>
      <c r="J929" s="25"/>
    </row>
    <row r="930" spans="3:10" ht="15.75" customHeight="1" x14ac:dyDescent="0.25">
      <c r="C930" s="25"/>
      <c r="H930" s="25"/>
      <c r="J930" s="25"/>
    </row>
    <row r="931" spans="3:10" ht="15.75" customHeight="1" x14ac:dyDescent="0.25">
      <c r="C931" s="25"/>
      <c r="H931" s="25"/>
      <c r="J931" s="25"/>
    </row>
    <row r="932" spans="3:10" ht="15.75" customHeight="1" x14ac:dyDescent="0.25">
      <c r="C932" s="25"/>
      <c r="H932" s="25"/>
      <c r="J932" s="25"/>
    </row>
    <row r="933" spans="3:10" ht="15.75" customHeight="1" x14ac:dyDescent="0.25">
      <c r="C933" s="25"/>
      <c r="H933" s="25"/>
      <c r="J933" s="25"/>
    </row>
    <row r="934" spans="3:10" ht="15.75" customHeight="1" x14ac:dyDescent="0.25">
      <c r="C934" s="25"/>
      <c r="H934" s="25"/>
      <c r="J934" s="25"/>
    </row>
    <row r="935" spans="3:10" ht="15.75" customHeight="1" x14ac:dyDescent="0.25">
      <c r="C935" s="25"/>
      <c r="H935" s="25"/>
      <c r="J935" s="25"/>
    </row>
    <row r="936" spans="3:10" ht="15.75" customHeight="1" x14ac:dyDescent="0.25">
      <c r="C936" s="25"/>
      <c r="H936" s="25"/>
      <c r="J936" s="25"/>
    </row>
    <row r="937" spans="3:10" ht="15.75" customHeight="1" x14ac:dyDescent="0.25">
      <c r="C937" s="25"/>
      <c r="H937" s="25"/>
      <c r="J937" s="25"/>
    </row>
    <row r="938" spans="3:10" ht="15.75" customHeight="1" x14ac:dyDescent="0.25">
      <c r="C938" s="25"/>
      <c r="H938" s="25"/>
      <c r="J938" s="25"/>
    </row>
    <row r="939" spans="3:10" ht="15.75" customHeight="1" x14ac:dyDescent="0.25">
      <c r="C939" s="25"/>
      <c r="H939" s="25"/>
      <c r="J939" s="25"/>
    </row>
    <row r="940" spans="3:10" ht="15.75" customHeight="1" x14ac:dyDescent="0.25">
      <c r="C940" s="25"/>
      <c r="H940" s="25"/>
      <c r="J940" s="25"/>
    </row>
    <row r="941" spans="3:10" ht="15.75" customHeight="1" x14ac:dyDescent="0.25">
      <c r="C941" s="25"/>
      <c r="H941" s="25"/>
      <c r="J941" s="25"/>
    </row>
    <row r="942" spans="3:10" ht="15.75" customHeight="1" x14ac:dyDescent="0.25">
      <c r="C942" s="25"/>
      <c r="H942" s="25"/>
      <c r="J942" s="25"/>
    </row>
    <row r="943" spans="3:10" ht="15.75" customHeight="1" x14ac:dyDescent="0.25">
      <c r="C943" s="25"/>
      <c r="H943" s="25"/>
      <c r="J943" s="25"/>
    </row>
    <row r="944" spans="3:10" ht="15.75" customHeight="1" x14ac:dyDescent="0.25">
      <c r="C944" s="25"/>
      <c r="H944" s="25"/>
      <c r="J944" s="25"/>
    </row>
    <row r="945" spans="3:10" ht="15.75" customHeight="1" x14ac:dyDescent="0.25">
      <c r="C945" s="25"/>
      <c r="H945" s="25"/>
      <c r="J945" s="25"/>
    </row>
    <row r="946" spans="3:10" ht="15.75" customHeight="1" x14ac:dyDescent="0.25">
      <c r="C946" s="25"/>
      <c r="H946" s="25"/>
      <c r="J946" s="25"/>
    </row>
    <row r="947" spans="3:10" ht="15.75" customHeight="1" x14ac:dyDescent="0.25">
      <c r="C947" s="25"/>
      <c r="H947" s="25"/>
      <c r="J947" s="25"/>
    </row>
    <row r="948" spans="3:10" ht="15.75" customHeight="1" x14ac:dyDescent="0.25">
      <c r="C948" s="25"/>
      <c r="H948" s="25"/>
      <c r="J948" s="25"/>
    </row>
    <row r="949" spans="3:10" ht="15.75" customHeight="1" x14ac:dyDescent="0.25">
      <c r="C949" s="25"/>
      <c r="H949" s="25"/>
      <c r="J949" s="25"/>
    </row>
    <row r="950" spans="3:10" ht="15.75" customHeight="1" x14ac:dyDescent="0.25">
      <c r="C950" s="25"/>
      <c r="H950" s="25"/>
      <c r="J950" s="25"/>
    </row>
    <row r="951" spans="3:10" ht="15.75" customHeight="1" x14ac:dyDescent="0.25">
      <c r="C951" s="25"/>
      <c r="H951" s="25"/>
      <c r="J951" s="25"/>
    </row>
    <row r="952" spans="3:10" ht="15.75" customHeight="1" x14ac:dyDescent="0.25">
      <c r="C952" s="25"/>
      <c r="H952" s="25"/>
      <c r="J952" s="25"/>
    </row>
    <row r="953" spans="3:10" ht="15.75" customHeight="1" x14ac:dyDescent="0.25">
      <c r="C953" s="25"/>
      <c r="H953" s="25"/>
      <c r="J953" s="25"/>
    </row>
    <row r="954" spans="3:10" ht="15.75" customHeight="1" x14ac:dyDescent="0.25">
      <c r="C954" s="25"/>
      <c r="H954" s="25"/>
      <c r="J954" s="25"/>
    </row>
    <row r="955" spans="3:10" ht="15.75" customHeight="1" x14ac:dyDescent="0.25">
      <c r="C955" s="25"/>
      <c r="H955" s="25"/>
      <c r="J955" s="25"/>
    </row>
    <row r="956" spans="3:10" ht="15.75" customHeight="1" x14ac:dyDescent="0.25">
      <c r="C956" s="25"/>
      <c r="H956" s="25"/>
      <c r="J956" s="25"/>
    </row>
    <row r="957" spans="3:10" ht="15.75" customHeight="1" x14ac:dyDescent="0.25">
      <c r="C957" s="25"/>
      <c r="H957" s="25"/>
      <c r="J957" s="25"/>
    </row>
    <row r="958" spans="3:10" ht="15.75" customHeight="1" x14ac:dyDescent="0.25">
      <c r="C958" s="25"/>
      <c r="H958" s="25"/>
      <c r="J958" s="25"/>
    </row>
    <row r="959" spans="3:10" ht="15.75" customHeight="1" x14ac:dyDescent="0.25">
      <c r="C959" s="25"/>
      <c r="H959" s="25"/>
      <c r="J959" s="25"/>
    </row>
    <row r="960" spans="3:10" ht="15.75" customHeight="1" x14ac:dyDescent="0.25">
      <c r="C960" s="25"/>
      <c r="H960" s="25"/>
      <c r="J960" s="25"/>
    </row>
    <row r="961" spans="3:10" ht="15.75" customHeight="1" x14ac:dyDescent="0.25">
      <c r="C961" s="25"/>
      <c r="H961" s="25"/>
      <c r="J961" s="25"/>
    </row>
    <row r="962" spans="3:10" ht="15.75" customHeight="1" x14ac:dyDescent="0.25">
      <c r="C962" s="25"/>
      <c r="H962" s="25"/>
      <c r="J962" s="25"/>
    </row>
    <row r="963" spans="3:10" ht="15.75" customHeight="1" x14ac:dyDescent="0.25">
      <c r="C963" s="25"/>
      <c r="H963" s="25"/>
      <c r="J963" s="25"/>
    </row>
    <row r="964" spans="3:10" ht="15.75" customHeight="1" x14ac:dyDescent="0.25">
      <c r="C964" s="25"/>
      <c r="H964" s="25"/>
      <c r="J964" s="25"/>
    </row>
    <row r="965" spans="3:10" ht="15.75" customHeight="1" x14ac:dyDescent="0.25">
      <c r="C965" s="25"/>
      <c r="H965" s="25"/>
      <c r="J965" s="25"/>
    </row>
    <row r="966" spans="3:10" ht="15.75" customHeight="1" x14ac:dyDescent="0.25">
      <c r="C966" s="25"/>
      <c r="H966" s="25"/>
      <c r="J966" s="25"/>
    </row>
    <row r="967" spans="3:10" ht="15.75" customHeight="1" x14ac:dyDescent="0.25">
      <c r="C967" s="25"/>
      <c r="H967" s="25"/>
      <c r="J967" s="25"/>
    </row>
    <row r="968" spans="3:10" ht="15.75" customHeight="1" x14ac:dyDescent="0.25">
      <c r="C968" s="25"/>
      <c r="H968" s="25"/>
      <c r="J968" s="25"/>
    </row>
    <row r="969" spans="3:10" ht="15.75" customHeight="1" x14ac:dyDescent="0.25">
      <c r="C969" s="25"/>
      <c r="H969" s="25"/>
      <c r="J969" s="25"/>
    </row>
    <row r="970" spans="3:10" ht="15.75" customHeight="1" x14ac:dyDescent="0.25">
      <c r="C970" s="25"/>
      <c r="H970" s="25"/>
      <c r="J970" s="25"/>
    </row>
    <row r="971" spans="3:10" ht="15.75" customHeight="1" x14ac:dyDescent="0.25">
      <c r="C971" s="25"/>
      <c r="H971" s="25"/>
      <c r="J971" s="25"/>
    </row>
    <row r="972" spans="3:10" ht="15.75" customHeight="1" x14ac:dyDescent="0.25">
      <c r="C972" s="25"/>
      <c r="H972" s="25"/>
      <c r="J972" s="25"/>
    </row>
    <row r="973" spans="3:10" ht="15.75" customHeight="1" x14ac:dyDescent="0.25">
      <c r="C973" s="25"/>
      <c r="H973" s="25"/>
      <c r="J973" s="25"/>
    </row>
    <row r="974" spans="3:10" ht="15.75" customHeight="1" x14ac:dyDescent="0.25">
      <c r="C974" s="25"/>
      <c r="H974" s="25"/>
      <c r="J974" s="25"/>
    </row>
    <row r="975" spans="3:10" ht="15.75" customHeight="1" x14ac:dyDescent="0.25">
      <c r="C975" s="25"/>
      <c r="H975" s="25"/>
      <c r="J975" s="25"/>
    </row>
    <row r="976" spans="3:10" ht="15.75" customHeight="1" x14ac:dyDescent="0.25">
      <c r="C976" s="25"/>
      <c r="H976" s="25"/>
      <c r="J976" s="25"/>
    </row>
    <row r="977" spans="3:10" ht="15.75" customHeight="1" x14ac:dyDescent="0.25">
      <c r="C977" s="25"/>
      <c r="H977" s="25"/>
      <c r="J977" s="25"/>
    </row>
    <row r="978" spans="3:10" ht="15.75" customHeight="1" x14ac:dyDescent="0.25">
      <c r="C978" s="25"/>
      <c r="H978" s="25"/>
      <c r="J978" s="25"/>
    </row>
    <row r="979" spans="3:10" ht="15.75" customHeight="1" x14ac:dyDescent="0.25">
      <c r="C979" s="25"/>
      <c r="H979" s="25"/>
      <c r="J979" s="25"/>
    </row>
    <row r="980" spans="3:10" ht="15.75" customHeight="1" x14ac:dyDescent="0.25">
      <c r="C980" s="25"/>
      <c r="H980" s="25"/>
      <c r="J980" s="25"/>
    </row>
    <row r="981" spans="3:10" ht="15.75" customHeight="1" x14ac:dyDescent="0.25">
      <c r="C981" s="25"/>
      <c r="H981" s="25"/>
      <c r="J981" s="25"/>
    </row>
    <row r="982" spans="3:10" ht="15.75" customHeight="1" x14ac:dyDescent="0.25">
      <c r="C982" s="25"/>
      <c r="H982" s="25"/>
      <c r="J982" s="25"/>
    </row>
    <row r="983" spans="3:10" ht="15.75" customHeight="1" x14ac:dyDescent="0.25">
      <c r="C983" s="25"/>
      <c r="H983" s="25"/>
      <c r="J983" s="25"/>
    </row>
    <row r="984" spans="3:10" ht="15.75" customHeight="1" x14ac:dyDescent="0.25">
      <c r="C984" s="25"/>
      <c r="H984" s="25"/>
      <c r="J984" s="25"/>
    </row>
    <row r="985" spans="3:10" ht="15.75" customHeight="1" x14ac:dyDescent="0.25">
      <c r="C985" s="25"/>
      <c r="H985" s="25"/>
      <c r="J985" s="25"/>
    </row>
    <row r="986" spans="3:10" ht="15.75" customHeight="1" x14ac:dyDescent="0.25">
      <c r="C986" s="25"/>
      <c r="H986" s="25"/>
      <c r="J986" s="25"/>
    </row>
    <row r="987" spans="3:10" ht="15.75" customHeight="1" x14ac:dyDescent="0.25">
      <c r="C987" s="25"/>
      <c r="H987" s="25"/>
      <c r="J987" s="25"/>
    </row>
    <row r="988" spans="3:10" ht="15.75" customHeight="1" x14ac:dyDescent="0.25">
      <c r="C988" s="25"/>
      <c r="H988" s="25"/>
      <c r="J988" s="25"/>
    </row>
    <row r="989" spans="3:10" ht="15.75" customHeight="1" x14ac:dyDescent="0.25">
      <c r="C989" s="25"/>
      <c r="H989" s="25"/>
      <c r="J989" s="25"/>
    </row>
    <row r="990" spans="3:10" ht="15.75" customHeight="1" x14ac:dyDescent="0.25">
      <c r="C990" s="25"/>
      <c r="H990" s="25"/>
      <c r="J990" s="25"/>
    </row>
    <row r="991" spans="3:10" ht="15.75" customHeight="1" x14ac:dyDescent="0.25">
      <c r="C991" s="25"/>
      <c r="H991" s="25"/>
      <c r="J991" s="25"/>
    </row>
    <row r="992" spans="3:10" ht="15.75" customHeight="1" x14ac:dyDescent="0.25">
      <c r="C992" s="25"/>
      <c r="H992" s="25"/>
      <c r="J992" s="25"/>
    </row>
    <row r="993" spans="3:10" ht="15.75" customHeight="1" x14ac:dyDescent="0.25">
      <c r="C993" s="25"/>
      <c r="H993" s="25"/>
      <c r="J993" s="25"/>
    </row>
    <row r="994" spans="3:10" ht="15.75" customHeight="1" x14ac:dyDescent="0.25">
      <c r="C994" s="25"/>
      <c r="H994" s="25"/>
      <c r="J994" s="25"/>
    </row>
    <row r="995" spans="3:10" ht="15.75" customHeight="1" x14ac:dyDescent="0.25">
      <c r="C995" s="25"/>
      <c r="H995" s="25"/>
      <c r="J995" s="25"/>
    </row>
    <row r="996" spans="3:10" ht="15.75" customHeight="1" x14ac:dyDescent="0.25">
      <c r="C996" s="25"/>
      <c r="H996" s="25"/>
      <c r="J996" s="25"/>
    </row>
    <row r="997" spans="3:10" ht="15.75" customHeight="1" x14ac:dyDescent="0.25">
      <c r="C997" s="25"/>
      <c r="H997" s="25"/>
      <c r="J997" s="25"/>
    </row>
    <row r="998" spans="3:10" ht="15.75" customHeight="1" x14ac:dyDescent="0.25">
      <c r="C998" s="25"/>
      <c r="H998" s="25"/>
      <c r="J998" s="25"/>
    </row>
    <row r="999" spans="3:10" ht="15.75" customHeight="1" x14ac:dyDescent="0.25">
      <c r="C999" s="25"/>
      <c r="H999" s="25"/>
      <c r="J999" s="25"/>
    </row>
    <row r="1000" spans="3:10" ht="15.75" customHeight="1" x14ac:dyDescent="0.25">
      <c r="C1000" s="25"/>
      <c r="H1000" s="25"/>
      <c r="J1000" s="25"/>
    </row>
    <row r="1001" spans="3:10" ht="15.75" customHeight="1" x14ac:dyDescent="0.25">
      <c r="C1001" s="25"/>
      <c r="H1001" s="25"/>
      <c r="J1001" s="25"/>
    </row>
  </sheetData>
  <autoFilter ref="A2:Z19" xr:uid="{00000000-0009-0000-0000-000000000000}"/>
  <mergeCells count="2">
    <mergeCell ref="B1:B2"/>
    <mergeCell ref="A1:A2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33"/>
  <sheetViews>
    <sheetView workbookViewId="0">
      <pane ySplit="6" topLeftCell="A23" activePane="bottomLeft" state="frozen"/>
      <selection pane="bottomLeft" activeCell="D26" sqref="D26"/>
    </sheetView>
  </sheetViews>
  <sheetFormatPr defaultColWidth="9.140625" defaultRowHeight="15" x14ac:dyDescent="0.25"/>
  <cols>
    <col min="1" max="1" width="9.140625" style="12"/>
    <col min="2" max="2" width="9.85546875" style="12" customWidth="1"/>
    <col min="3" max="3" width="22.7109375" style="12" customWidth="1"/>
    <col min="4" max="4" width="36.140625" style="12" customWidth="1"/>
    <col min="5" max="5" width="14.7109375" style="12" customWidth="1"/>
    <col min="6" max="7" width="9.140625" style="12"/>
    <col min="8" max="8" width="25.85546875" style="12" customWidth="1"/>
    <col min="9" max="16384" width="9.140625" style="12"/>
  </cols>
  <sheetData>
    <row r="3" spans="2:10" ht="18.75" x14ac:dyDescent="0.3">
      <c r="B3" s="103" t="s">
        <v>120</v>
      </c>
      <c r="C3" s="103"/>
      <c r="D3" s="103"/>
      <c r="E3" s="103"/>
    </row>
    <row r="6" spans="2:10" ht="30" customHeight="1" x14ac:dyDescent="0.25">
      <c r="B6" s="60" t="s">
        <v>121</v>
      </c>
      <c r="C6" s="60" t="s">
        <v>56</v>
      </c>
      <c r="D6" s="60" t="s">
        <v>122</v>
      </c>
      <c r="E6" s="60" t="s">
        <v>123</v>
      </c>
      <c r="F6" s="39"/>
      <c r="G6" s="39"/>
      <c r="H6" s="48" t="s">
        <v>100</v>
      </c>
      <c r="I6" s="48" t="s">
        <v>112</v>
      </c>
      <c r="J6" s="48"/>
    </row>
    <row r="7" spans="2:10" ht="28.5" customHeight="1" x14ac:dyDescent="0.25">
      <c r="B7" s="40">
        <v>1</v>
      </c>
      <c r="C7" s="33" t="s">
        <v>38</v>
      </c>
      <c r="D7" s="33" t="s">
        <v>17</v>
      </c>
      <c r="E7" s="33"/>
      <c r="F7" s="39"/>
      <c r="G7" s="39"/>
      <c r="H7" s="39" t="s">
        <v>90</v>
      </c>
      <c r="I7" s="73" t="s">
        <v>94</v>
      </c>
      <c r="J7" s="39"/>
    </row>
    <row r="8" spans="2:10" ht="28.5" customHeight="1" x14ac:dyDescent="0.25">
      <c r="B8" s="40">
        <v>2</v>
      </c>
      <c r="C8" s="33" t="s">
        <v>39</v>
      </c>
      <c r="D8" s="33" t="s">
        <v>18</v>
      </c>
      <c r="E8" s="33"/>
      <c r="F8" s="39"/>
      <c r="G8" s="39"/>
      <c r="H8" s="39" t="s">
        <v>96</v>
      </c>
      <c r="I8" s="73" t="s">
        <v>95</v>
      </c>
      <c r="J8" s="39"/>
    </row>
    <row r="9" spans="2:10" ht="28.5" customHeight="1" x14ac:dyDescent="0.25">
      <c r="B9" s="40">
        <v>3</v>
      </c>
      <c r="C9" s="33" t="s">
        <v>40</v>
      </c>
      <c r="D9" s="33" t="s">
        <v>20</v>
      </c>
      <c r="E9" s="33"/>
      <c r="F9" s="39"/>
      <c r="G9" s="39"/>
      <c r="H9" s="39" t="s">
        <v>91</v>
      </c>
      <c r="I9" s="73" t="s">
        <v>97</v>
      </c>
      <c r="J9" s="39"/>
    </row>
    <row r="10" spans="2:10" ht="28.5" customHeight="1" x14ac:dyDescent="0.25">
      <c r="B10" s="40">
        <v>4</v>
      </c>
      <c r="C10" s="33" t="s">
        <v>41</v>
      </c>
      <c r="D10" s="33" t="s">
        <v>21</v>
      </c>
      <c r="E10" s="33"/>
      <c r="F10" s="39"/>
      <c r="G10" s="39"/>
      <c r="H10" s="39" t="s">
        <v>92</v>
      </c>
      <c r="I10" s="73" t="s">
        <v>98</v>
      </c>
      <c r="J10" s="39"/>
    </row>
    <row r="11" spans="2:10" ht="28.5" customHeight="1" x14ac:dyDescent="0.25">
      <c r="B11" s="40">
        <v>5</v>
      </c>
      <c r="C11" s="33" t="s">
        <v>44</v>
      </c>
      <c r="D11" s="33" t="s">
        <v>22</v>
      </c>
      <c r="E11" s="33"/>
      <c r="F11" s="39"/>
      <c r="G11" s="39"/>
      <c r="H11" s="39" t="s">
        <v>93</v>
      </c>
      <c r="I11" s="73" t="s">
        <v>99</v>
      </c>
      <c r="J11" s="39"/>
    </row>
    <row r="12" spans="2:10" ht="28.5" customHeight="1" x14ac:dyDescent="0.25">
      <c r="B12" s="40">
        <v>6</v>
      </c>
      <c r="C12" s="33" t="s">
        <v>45</v>
      </c>
      <c r="D12" s="33" t="s">
        <v>23</v>
      </c>
      <c r="E12" s="33"/>
      <c r="F12" s="39"/>
      <c r="G12" s="39"/>
      <c r="H12" s="39" t="s">
        <v>124</v>
      </c>
      <c r="I12" s="73" t="s">
        <v>125</v>
      </c>
      <c r="J12" s="39"/>
    </row>
    <row r="13" spans="2:10" ht="28.5" customHeight="1" x14ac:dyDescent="0.25">
      <c r="B13" s="40">
        <v>7</v>
      </c>
      <c r="C13" s="33" t="s">
        <v>46</v>
      </c>
      <c r="D13" s="33" t="s">
        <v>24</v>
      </c>
      <c r="E13" s="33"/>
      <c r="F13" s="39"/>
      <c r="G13" s="39"/>
      <c r="H13" s="39"/>
      <c r="I13" s="39"/>
      <c r="J13" s="39"/>
    </row>
    <row r="14" spans="2:10" ht="28.5" customHeight="1" x14ac:dyDescent="0.25">
      <c r="B14" s="40">
        <v>8</v>
      </c>
      <c r="C14" s="33" t="s">
        <v>42</v>
      </c>
      <c r="D14" s="33" t="s">
        <v>25</v>
      </c>
      <c r="E14" s="33"/>
      <c r="F14" s="39"/>
      <c r="G14" s="39"/>
      <c r="H14" s="39"/>
      <c r="I14" s="39"/>
      <c r="J14" s="39"/>
    </row>
    <row r="15" spans="2:10" ht="28.5" customHeight="1" x14ac:dyDescent="0.25">
      <c r="B15" s="40">
        <v>9</v>
      </c>
      <c r="C15" s="33" t="s">
        <v>43</v>
      </c>
      <c r="D15" s="33" t="s">
        <v>26</v>
      </c>
      <c r="E15" s="33"/>
      <c r="F15" s="39"/>
      <c r="G15" s="39"/>
      <c r="H15" s="39"/>
      <c r="I15" s="39"/>
      <c r="J15" s="39"/>
    </row>
    <row r="16" spans="2:10" ht="28.5" customHeight="1" x14ac:dyDescent="0.25">
      <c r="B16" s="40">
        <v>10</v>
      </c>
      <c r="C16" s="33" t="s">
        <v>47</v>
      </c>
      <c r="D16" s="33" t="s">
        <v>27</v>
      </c>
      <c r="E16" s="33"/>
      <c r="F16" s="39"/>
      <c r="G16" s="39"/>
      <c r="H16" s="39"/>
      <c r="I16" s="39"/>
      <c r="J16" s="39"/>
    </row>
    <row r="17" spans="2:10" ht="28.5" customHeight="1" x14ac:dyDescent="0.25">
      <c r="B17" s="40">
        <v>11</v>
      </c>
      <c r="C17" s="33" t="s">
        <v>49</v>
      </c>
      <c r="D17" s="33" t="s">
        <v>28</v>
      </c>
      <c r="E17" s="33"/>
      <c r="F17" s="39"/>
      <c r="G17" s="39"/>
      <c r="H17" s="39"/>
      <c r="I17" s="39"/>
      <c r="J17" s="39"/>
    </row>
    <row r="18" spans="2:10" ht="28.5" customHeight="1" x14ac:dyDescent="0.25">
      <c r="B18" s="40">
        <v>12</v>
      </c>
      <c r="C18" s="33" t="s">
        <v>48</v>
      </c>
      <c r="D18" s="33" t="s">
        <v>29</v>
      </c>
      <c r="E18" s="33"/>
      <c r="F18" s="39"/>
      <c r="G18" s="39"/>
      <c r="H18" s="39"/>
      <c r="I18" s="39"/>
      <c r="J18" s="39"/>
    </row>
    <row r="19" spans="2:10" ht="28.5" customHeight="1" x14ac:dyDescent="0.25">
      <c r="B19" s="40">
        <v>13</v>
      </c>
      <c r="C19" s="33" t="s">
        <v>50</v>
      </c>
      <c r="D19" s="33" t="s">
        <v>31</v>
      </c>
      <c r="E19" s="33"/>
      <c r="F19" s="39"/>
      <c r="G19" s="39"/>
      <c r="H19" s="39"/>
      <c r="I19" s="39"/>
      <c r="J19" s="39"/>
    </row>
    <row r="20" spans="2:10" ht="28.5" customHeight="1" x14ac:dyDescent="0.25">
      <c r="B20" s="40">
        <v>14</v>
      </c>
      <c r="C20" s="33" t="s">
        <v>51</v>
      </c>
      <c r="D20" s="33" t="s">
        <v>32</v>
      </c>
      <c r="E20" s="33"/>
      <c r="F20" s="39"/>
      <c r="G20" s="39"/>
      <c r="H20" s="39"/>
      <c r="I20" s="39"/>
      <c r="J20" s="39"/>
    </row>
    <row r="21" spans="2:10" ht="28.5" customHeight="1" x14ac:dyDescent="0.25">
      <c r="B21" s="40">
        <v>15</v>
      </c>
      <c r="C21" s="33" t="s">
        <v>54</v>
      </c>
      <c r="D21" s="33" t="s">
        <v>33</v>
      </c>
      <c r="E21" s="33"/>
      <c r="F21" s="39"/>
      <c r="G21" s="39"/>
      <c r="H21" s="39"/>
      <c r="I21" s="39"/>
      <c r="J21" s="39"/>
    </row>
    <row r="22" spans="2:10" ht="27.75" customHeight="1" x14ac:dyDescent="0.25">
      <c r="B22" s="40">
        <v>16</v>
      </c>
      <c r="C22" s="33" t="s">
        <v>142</v>
      </c>
      <c r="D22" s="33" t="s">
        <v>144</v>
      </c>
      <c r="E22" s="33"/>
      <c r="F22" s="39"/>
      <c r="G22" s="39"/>
      <c r="H22" s="39"/>
      <c r="I22" s="39"/>
      <c r="J22" s="39"/>
    </row>
    <row r="23" spans="2:10" ht="27.75" customHeight="1" x14ac:dyDescent="0.25">
      <c r="B23" s="40">
        <v>17</v>
      </c>
      <c r="C23" s="33" t="s">
        <v>143</v>
      </c>
      <c r="D23" s="33" t="s">
        <v>145</v>
      </c>
      <c r="E23" s="33"/>
      <c r="F23" s="39"/>
      <c r="G23" s="39"/>
      <c r="H23" s="39"/>
      <c r="I23" s="39"/>
      <c r="J23" s="39"/>
    </row>
    <row r="24" spans="2:10" ht="27.75" customHeight="1" x14ac:dyDescent="0.25">
      <c r="B24" s="40">
        <v>18</v>
      </c>
      <c r="C24" s="33" t="s">
        <v>139</v>
      </c>
      <c r="D24" s="33" t="s">
        <v>190</v>
      </c>
      <c r="E24" s="33"/>
      <c r="F24" s="39"/>
      <c r="G24" s="39"/>
      <c r="H24" s="39"/>
      <c r="I24" s="39"/>
      <c r="J24" s="39"/>
    </row>
    <row r="25" spans="2:10" ht="27.75" customHeight="1" x14ac:dyDescent="0.25">
      <c r="B25" s="40">
        <v>19</v>
      </c>
      <c r="C25" s="33" t="s">
        <v>140</v>
      </c>
      <c r="D25" s="33" t="s">
        <v>141</v>
      </c>
      <c r="E25" s="33"/>
      <c r="F25" s="39"/>
      <c r="G25" s="39"/>
      <c r="H25" s="39"/>
      <c r="I25" s="39"/>
      <c r="J25" s="39"/>
    </row>
    <row r="26" spans="2:10" ht="27.75" customHeight="1" x14ac:dyDescent="0.25">
      <c r="B26" s="40">
        <v>20</v>
      </c>
      <c r="C26" s="33" t="s">
        <v>138</v>
      </c>
      <c r="D26" s="33" t="s">
        <v>30</v>
      </c>
      <c r="E26" s="33"/>
      <c r="F26" s="39"/>
      <c r="G26" s="39"/>
      <c r="H26" s="39"/>
      <c r="I26" s="39"/>
      <c r="J26" s="39"/>
    </row>
    <row r="27" spans="2:10" ht="27.75" customHeight="1" x14ac:dyDescent="0.25">
      <c r="B27" s="40">
        <v>21</v>
      </c>
      <c r="C27" s="33" t="s">
        <v>146</v>
      </c>
      <c r="D27" s="33" t="s">
        <v>147</v>
      </c>
      <c r="E27" s="33"/>
      <c r="F27" s="39"/>
      <c r="G27" s="39"/>
      <c r="H27" s="39"/>
      <c r="I27" s="39"/>
      <c r="J27" s="39"/>
    </row>
    <row r="28" spans="2:10" ht="27.75" customHeight="1" x14ac:dyDescent="0.25">
      <c r="B28" s="40">
        <v>22</v>
      </c>
      <c r="C28" s="33" t="s">
        <v>152</v>
      </c>
      <c r="D28" s="33" t="s">
        <v>153</v>
      </c>
      <c r="E28" s="33"/>
      <c r="F28" s="39"/>
      <c r="G28" s="39"/>
      <c r="H28" s="39"/>
      <c r="I28" s="39"/>
      <c r="J28" s="39"/>
    </row>
    <row r="29" spans="2:10" ht="27.75" customHeight="1" x14ac:dyDescent="0.25">
      <c r="B29" s="40">
        <v>23</v>
      </c>
      <c r="C29" s="33" t="s">
        <v>154</v>
      </c>
      <c r="D29" s="33" t="s">
        <v>155</v>
      </c>
      <c r="E29" s="33"/>
      <c r="F29" s="39"/>
      <c r="G29" s="39"/>
      <c r="H29" s="39"/>
      <c r="I29" s="39"/>
      <c r="J29" s="39"/>
    </row>
    <row r="30" spans="2:10" ht="27.75" customHeight="1" x14ac:dyDescent="0.25">
      <c r="B30" s="40">
        <v>24</v>
      </c>
      <c r="C30" s="33" t="s">
        <v>181</v>
      </c>
      <c r="D30" s="33" t="s">
        <v>182</v>
      </c>
      <c r="E30" s="33"/>
      <c r="F30" s="39"/>
      <c r="G30" s="39"/>
      <c r="H30" s="39"/>
      <c r="I30" s="39"/>
      <c r="J30" s="39"/>
    </row>
    <row r="31" spans="2:10" ht="27.75" customHeight="1" x14ac:dyDescent="0.25">
      <c r="B31" s="40"/>
      <c r="C31" s="33" t="s">
        <v>188</v>
      </c>
      <c r="D31" s="33" t="s">
        <v>189</v>
      </c>
      <c r="E31" s="33"/>
      <c r="F31" s="39"/>
      <c r="G31" s="39"/>
      <c r="H31" s="39"/>
      <c r="I31" s="39"/>
      <c r="J31" s="39"/>
    </row>
    <row r="32" spans="2:10" ht="27.75" customHeight="1" x14ac:dyDescent="0.25">
      <c r="B32" s="40">
        <v>25</v>
      </c>
      <c r="C32" s="33" t="s">
        <v>166</v>
      </c>
      <c r="D32" s="33" t="s">
        <v>167</v>
      </c>
      <c r="E32" s="33"/>
      <c r="F32" s="39"/>
      <c r="G32" s="39"/>
      <c r="H32" s="39"/>
      <c r="I32" s="39"/>
      <c r="J32" s="39"/>
    </row>
    <row r="33" spans="2:10" ht="27.75" customHeight="1" x14ac:dyDescent="0.25">
      <c r="B33" s="40">
        <v>26</v>
      </c>
      <c r="C33" s="33" t="s">
        <v>168</v>
      </c>
      <c r="D33" s="33" t="s">
        <v>169</v>
      </c>
      <c r="E33" s="33"/>
      <c r="F33" s="39"/>
      <c r="G33" s="39"/>
      <c r="H33" s="39"/>
      <c r="I33" s="39"/>
      <c r="J33" s="39"/>
    </row>
  </sheetData>
  <mergeCells count="1">
    <mergeCell ref="B3:E3"/>
  </mergeCells>
  <conditionalFormatting sqref="C1:C1048576">
    <cfRule type="duplicateValues" dxfId="7" priority="1"/>
    <cfRule type="duplicateValues" dxfId="6" priority="2"/>
  </conditionalFormatting>
  <hyperlinks>
    <hyperlink ref="I7" location="'Nhập hàng'!A1" display="'Nhập hàng'!A1" xr:uid="{00000000-0004-0000-0100-000000000000}"/>
    <hyperlink ref="I8" location="'Bán hàng'!A1" display="'Bán hàng'!A1" xr:uid="{00000000-0004-0000-0100-000001000000}"/>
    <hyperlink ref="I9" location="'Các khoản chi phí'!A1" display="'Các khoản chi phí'!A1" xr:uid="{00000000-0004-0000-0100-000002000000}"/>
    <hyperlink ref="I10" location="'TỔNG HỢP NHẬP XUẤT TỒN'!A1" display="'TỔNG HỢP NHẬP XUẤT TỒN'!A1" xr:uid="{00000000-0004-0000-0100-000003000000}"/>
    <hyperlink ref="I11" location="'Lãi-Lỗ'!A1" display="'Lãi-Lỗ'!A1" xr:uid="{00000000-0004-0000-0100-000004000000}"/>
    <hyperlink ref="I12" location="'Danh mục hàng hóa'!A1" display="'Danh mục hàng hóa'!A1" xr:uid="{00000000-0004-0000-0100-00000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"/>
  <sheetViews>
    <sheetView topLeftCell="C1" workbookViewId="0">
      <pane ySplit="4" topLeftCell="A17" activePane="bottomLeft" state="frozen"/>
      <selection pane="bottomLeft" activeCell="E22" sqref="E22"/>
    </sheetView>
  </sheetViews>
  <sheetFormatPr defaultColWidth="8.85546875" defaultRowHeight="15.75" x14ac:dyDescent="0.25"/>
  <cols>
    <col min="1" max="2" width="8.85546875" style="39"/>
    <col min="3" max="3" width="6.28515625" style="39" customWidth="1"/>
    <col min="4" max="4" width="14.140625" style="39" customWidth="1"/>
    <col min="5" max="5" width="13.28515625" style="85" customWidth="1"/>
    <col min="6" max="6" width="28.7109375" style="39" customWidth="1"/>
    <col min="7" max="7" width="30.7109375" style="39" customWidth="1"/>
    <col min="8" max="8" width="14.7109375" style="39" customWidth="1"/>
    <col min="9" max="9" width="15.28515625" style="39" customWidth="1"/>
    <col min="10" max="12" width="14.28515625" style="39" customWidth="1"/>
    <col min="13" max="13" width="19.7109375" style="39" customWidth="1"/>
    <col min="14" max="14" width="8.85546875" style="39"/>
    <col min="15" max="15" width="25.5703125" style="39" customWidth="1"/>
    <col min="16" max="16" width="39.5703125" style="39" customWidth="1"/>
    <col min="17" max="16384" width="8.85546875" style="39"/>
  </cols>
  <sheetData>
    <row r="1" spans="1:16" ht="15.75" customHeight="1" x14ac:dyDescent="0.25">
      <c r="A1" s="105" t="s">
        <v>87</v>
      </c>
      <c r="B1" s="105"/>
      <c r="C1" s="44"/>
    </row>
    <row r="2" spans="1:16" ht="29.45" customHeight="1" x14ac:dyDescent="0.25">
      <c r="A2" s="105"/>
      <c r="B2" s="105"/>
      <c r="C2" s="44"/>
      <c r="D2" s="104" t="s">
        <v>83</v>
      </c>
      <c r="E2" s="104"/>
      <c r="F2" s="104"/>
      <c r="G2" s="104"/>
      <c r="H2" s="104"/>
      <c r="I2" s="104"/>
      <c r="J2" s="104"/>
      <c r="K2" s="104"/>
      <c r="L2" s="104"/>
      <c r="M2" s="104"/>
    </row>
    <row r="3" spans="1:16" ht="19.149999999999999" customHeight="1" x14ac:dyDescent="0.25">
      <c r="A3" s="105"/>
      <c r="B3" s="105"/>
      <c r="C3" s="44"/>
      <c r="D3" s="39" t="s">
        <v>65</v>
      </c>
      <c r="E3" s="85" t="s">
        <v>65</v>
      </c>
      <c r="F3" s="39" t="s">
        <v>64</v>
      </c>
      <c r="G3" s="39" t="s">
        <v>70</v>
      </c>
      <c r="H3" s="39" t="s">
        <v>65</v>
      </c>
      <c r="I3" s="39" t="s">
        <v>70</v>
      </c>
      <c r="J3" s="39" t="s">
        <v>65</v>
      </c>
      <c r="L3" s="39" t="s">
        <v>70</v>
      </c>
      <c r="M3" s="39" t="s">
        <v>70</v>
      </c>
    </row>
    <row r="4" spans="1:16" ht="40.15" customHeight="1" x14ac:dyDescent="0.25">
      <c r="A4" s="105"/>
      <c r="B4" s="105"/>
      <c r="D4" s="60" t="s">
        <v>78</v>
      </c>
      <c r="E4" s="86" t="s">
        <v>101</v>
      </c>
      <c r="F4" s="60" t="s">
        <v>37</v>
      </c>
      <c r="G4" s="60" t="s">
        <v>84</v>
      </c>
      <c r="H4" s="60" t="s">
        <v>85</v>
      </c>
      <c r="I4" s="60" t="s">
        <v>86</v>
      </c>
      <c r="J4" s="60" t="s">
        <v>53</v>
      </c>
      <c r="K4" s="76" t="s">
        <v>128</v>
      </c>
      <c r="L4" s="76" t="s">
        <v>131</v>
      </c>
      <c r="M4" s="60" t="s">
        <v>118</v>
      </c>
    </row>
    <row r="5" spans="1:16" ht="25.15" customHeight="1" x14ac:dyDescent="0.25">
      <c r="A5" s="105"/>
      <c r="B5" s="105"/>
      <c r="C5" s="44"/>
      <c r="D5" s="54">
        <v>45171</v>
      </c>
      <c r="E5" s="87" t="s">
        <v>151</v>
      </c>
      <c r="F5" s="33" t="s">
        <v>152</v>
      </c>
      <c r="G5" s="40" t="str">
        <f>_xlfn.IFNA(VLOOKUP(F5,'Danh mục hàng hóa'!$C$7:$D$33,2,0),0)</f>
        <v>Sạc gan 1 đen new</v>
      </c>
      <c r="H5" s="33">
        <v>5</v>
      </c>
      <c r="I5" s="41">
        <f>J5/H5</f>
        <v>454886.2</v>
      </c>
      <c r="J5" s="41">
        <v>2274431</v>
      </c>
      <c r="K5" s="74"/>
      <c r="L5" s="68">
        <f>+J5+K5</f>
        <v>2274431</v>
      </c>
      <c r="M5" s="68">
        <f>+IFERROR((J5+K5)/H5,0)</f>
        <v>454886.2</v>
      </c>
    </row>
    <row r="6" spans="1:16" ht="25.15" customHeight="1" x14ac:dyDescent="0.25">
      <c r="A6" s="105"/>
      <c r="B6" s="105"/>
      <c r="C6" s="44"/>
      <c r="D6" s="54" t="s">
        <v>156</v>
      </c>
      <c r="E6" s="87" t="s">
        <v>157</v>
      </c>
      <c r="F6" s="33" t="s">
        <v>154</v>
      </c>
      <c r="G6" s="40" t="str">
        <f>_xlfn.IFNA(VLOOKUP(F6,'Danh mục hàng hóa'!$C$7:$D$33,2,0),0)</f>
        <v>USB C 6in1</v>
      </c>
      <c r="H6" s="33">
        <v>3</v>
      </c>
      <c r="I6" s="41">
        <f t="shared" ref="I6:I22" si="0">J6/H6</f>
        <v>212845.66666666666</v>
      </c>
      <c r="J6" s="41">
        <v>638537</v>
      </c>
      <c r="K6" s="74"/>
      <c r="L6" s="68">
        <f t="shared" ref="L6:L21" si="1">+J6+K6</f>
        <v>638537</v>
      </c>
      <c r="M6" s="68">
        <f t="shared" ref="M6:M22" si="2">+IFERROR((J6+K6)/H6,0)</f>
        <v>212845.66666666666</v>
      </c>
      <c r="O6" s="39" t="s">
        <v>90</v>
      </c>
      <c r="P6" s="51" t="s">
        <v>94</v>
      </c>
    </row>
    <row r="7" spans="1:16" ht="25.15" customHeight="1" x14ac:dyDescent="0.25">
      <c r="A7" s="43"/>
      <c r="B7" s="43"/>
      <c r="C7" s="43"/>
      <c r="D7" s="54" t="s">
        <v>156</v>
      </c>
      <c r="E7" s="87" t="s">
        <v>158</v>
      </c>
      <c r="F7" s="33" t="s">
        <v>143</v>
      </c>
      <c r="G7" s="40" t="str">
        <f>_xlfn.IFNA(VLOOKUP(F7,'Danh mục hàng hóa'!$C$7:$D$33,2,0),0)</f>
        <v>Sạc Thinkplus gen 2 Pro đen new</v>
      </c>
      <c r="H7" s="33">
        <v>1</v>
      </c>
      <c r="I7" s="41">
        <f t="shared" si="0"/>
        <v>612000</v>
      </c>
      <c r="J7" s="41">
        <v>612000</v>
      </c>
      <c r="K7" s="74"/>
      <c r="L7" s="68">
        <f t="shared" si="1"/>
        <v>612000</v>
      </c>
      <c r="M7" s="68">
        <f t="shared" si="2"/>
        <v>612000</v>
      </c>
      <c r="O7" s="39" t="s">
        <v>96</v>
      </c>
      <c r="P7" s="51" t="s">
        <v>95</v>
      </c>
    </row>
    <row r="8" spans="1:16" ht="25.15" customHeight="1" x14ac:dyDescent="0.25">
      <c r="A8" s="43"/>
      <c r="B8" s="43"/>
      <c r="C8" s="43"/>
      <c r="D8" s="54" t="s">
        <v>156</v>
      </c>
      <c r="E8" s="87" t="s">
        <v>159</v>
      </c>
      <c r="F8" s="33" t="s">
        <v>142</v>
      </c>
      <c r="G8" s="40" t="str">
        <f>_xlfn.IFNA(VLOOKUP(F8,'Danh mục hàng hóa'!$C$7:$D$33,2,0),0)</f>
        <v>Sạc Thinkplus gen 2 đen new</v>
      </c>
      <c r="H8" s="33">
        <v>2</v>
      </c>
      <c r="I8" s="41">
        <f t="shared" si="0"/>
        <v>468700</v>
      </c>
      <c r="J8" s="41">
        <v>937400</v>
      </c>
      <c r="K8" s="74"/>
      <c r="L8" s="68">
        <f t="shared" si="1"/>
        <v>937400</v>
      </c>
      <c r="M8" s="68">
        <f t="shared" si="2"/>
        <v>468700</v>
      </c>
      <c r="O8" s="39" t="s">
        <v>91</v>
      </c>
      <c r="P8" s="51" t="s">
        <v>97</v>
      </c>
    </row>
    <row r="9" spans="1:16" ht="25.15" customHeight="1" x14ac:dyDescent="0.25">
      <c r="A9" s="43"/>
      <c r="B9" s="43"/>
      <c r="C9" s="43"/>
      <c r="D9" s="54" t="s">
        <v>150</v>
      </c>
      <c r="E9" s="87" t="s">
        <v>160</v>
      </c>
      <c r="F9" s="33" t="s">
        <v>48</v>
      </c>
      <c r="G9" s="40" t="str">
        <f>_xlfn.IFNA(VLOOKUP(F9,'Danh mục hàng hóa'!$C$7:$D$33,2,0),0)</f>
        <v>Loa K3 Pro</v>
      </c>
      <c r="H9" s="33">
        <v>60</v>
      </c>
      <c r="I9" s="41">
        <f t="shared" si="0"/>
        <v>106868.6</v>
      </c>
      <c r="J9" s="41">
        <v>6412116</v>
      </c>
      <c r="K9" s="74"/>
      <c r="L9" s="68">
        <f t="shared" si="1"/>
        <v>6412116</v>
      </c>
      <c r="M9" s="68">
        <f t="shared" si="2"/>
        <v>106868.6</v>
      </c>
      <c r="O9" s="39" t="s">
        <v>92</v>
      </c>
      <c r="P9" s="51" t="s">
        <v>98</v>
      </c>
    </row>
    <row r="10" spans="1:16" ht="25.15" customHeight="1" x14ac:dyDescent="0.25">
      <c r="D10" s="54" t="s">
        <v>150</v>
      </c>
      <c r="E10" s="87" t="s">
        <v>161</v>
      </c>
      <c r="F10" s="122" t="s">
        <v>181</v>
      </c>
      <c r="G10" s="40" t="str">
        <f>_xlfn.IFNA(VLOOKUP(F10,'Danh mục hàng hóa'!$C$7:$D$33,2,0),0)</f>
        <v>Sạc lenovo to type C bóc máy</v>
      </c>
      <c r="H10" s="33">
        <v>1</v>
      </c>
      <c r="I10" s="41">
        <f t="shared" si="0"/>
        <v>204500</v>
      </c>
      <c r="J10" s="41">
        <v>204500</v>
      </c>
      <c r="K10" s="74"/>
      <c r="L10" s="68">
        <f t="shared" si="1"/>
        <v>204500</v>
      </c>
      <c r="M10" s="68">
        <f t="shared" si="2"/>
        <v>204500</v>
      </c>
      <c r="O10" s="39" t="s">
        <v>93</v>
      </c>
      <c r="P10" s="51" t="s">
        <v>99</v>
      </c>
    </row>
    <row r="11" spans="1:16" ht="25.15" customHeight="1" x14ac:dyDescent="0.25">
      <c r="D11" s="54" t="s">
        <v>150</v>
      </c>
      <c r="E11" s="87" t="s">
        <v>162</v>
      </c>
      <c r="F11" s="33" t="s">
        <v>181</v>
      </c>
      <c r="G11" s="40" t="str">
        <f>_xlfn.IFNA(VLOOKUP(F11,'Danh mục hàng hóa'!$C$7:$D$33,2,0),0)</f>
        <v>Sạc lenovo to type C bóc máy</v>
      </c>
      <c r="H11" s="33">
        <v>1</v>
      </c>
      <c r="I11" s="41">
        <f t="shared" si="0"/>
        <v>194120</v>
      </c>
      <c r="J11" s="41">
        <v>194120</v>
      </c>
      <c r="K11" s="74"/>
      <c r="L11" s="68">
        <f t="shared" si="1"/>
        <v>194120</v>
      </c>
      <c r="M11" s="68">
        <f t="shared" si="2"/>
        <v>194120</v>
      </c>
      <c r="O11" s="39" t="s">
        <v>124</v>
      </c>
      <c r="P11" s="47" t="s">
        <v>125</v>
      </c>
    </row>
    <row r="12" spans="1:16" ht="25.15" customHeight="1" x14ac:dyDescent="0.25">
      <c r="D12" s="54" t="s">
        <v>150</v>
      </c>
      <c r="E12" s="87" t="s">
        <v>163</v>
      </c>
      <c r="F12" s="33" t="s">
        <v>181</v>
      </c>
      <c r="G12" s="40" t="str">
        <f>_xlfn.IFNA(VLOOKUP(F12,'Danh mục hàng hóa'!$C$7:$D$33,2,0),0)</f>
        <v>Sạc lenovo to type C bóc máy</v>
      </c>
      <c r="H12" s="33">
        <v>1</v>
      </c>
      <c r="I12" s="41">
        <f t="shared" si="0"/>
        <v>204500</v>
      </c>
      <c r="J12" s="41">
        <v>204500</v>
      </c>
      <c r="K12" s="74"/>
      <c r="L12" s="68">
        <f t="shared" si="1"/>
        <v>204500</v>
      </c>
      <c r="M12" s="68">
        <f t="shared" si="2"/>
        <v>204500</v>
      </c>
    </row>
    <row r="13" spans="1:16" ht="25.15" customHeight="1" x14ac:dyDescent="0.25">
      <c r="D13" s="54" t="s">
        <v>164</v>
      </c>
      <c r="E13" s="87" t="s">
        <v>165</v>
      </c>
      <c r="F13" s="33" t="s">
        <v>166</v>
      </c>
      <c r="G13" s="40" t="str">
        <f>_xlfn.IFNA(VLOOKUP(F13,'Danh mục hàng hóa'!$C$7:$D$33,2,0),0)</f>
        <v>Chuột Thinklife</v>
      </c>
      <c r="H13" s="33">
        <v>3</v>
      </c>
      <c r="I13" s="41">
        <f t="shared" si="0"/>
        <v>287165</v>
      </c>
      <c r="J13" s="41">
        <v>861495</v>
      </c>
      <c r="K13" s="74">
        <f>(597983*J13)/SUMIF($E$13:$E$15,E13,$J$13:$J$15)</f>
        <v>75343.950558213721</v>
      </c>
      <c r="L13" s="68">
        <f t="shared" si="1"/>
        <v>936838.95055821375</v>
      </c>
      <c r="M13" s="68">
        <f t="shared" si="2"/>
        <v>312279.65018607123</v>
      </c>
      <c r="O13" s="75" t="s">
        <v>127</v>
      </c>
      <c r="P13" s="75" t="s">
        <v>111</v>
      </c>
    </row>
    <row r="14" spans="1:16" ht="25.15" customHeight="1" x14ac:dyDescent="0.25">
      <c r="D14" s="54" t="s">
        <v>164</v>
      </c>
      <c r="E14" s="87" t="s">
        <v>165</v>
      </c>
      <c r="F14" s="33" t="s">
        <v>39</v>
      </c>
      <c r="G14" s="40" t="str">
        <f>_xlfn.IFNA(VLOOKUP(F14,'Danh mục hàng hóa'!$C$7:$D$33,2,0),0)</f>
        <v>Chuột M24</v>
      </c>
      <c r="H14" s="33">
        <v>60</v>
      </c>
      <c r="I14" s="41">
        <f t="shared" si="0"/>
        <v>90875</v>
      </c>
      <c r="J14" s="41">
        <v>5452500</v>
      </c>
      <c r="K14" s="74">
        <f t="shared" ref="K14:K15" si="3">(597983*J14)/SUMIF($E$13:$E$15,E14,$J$13:$J$15)</f>
        <v>476860.44657097291</v>
      </c>
      <c r="L14" s="68">
        <f t="shared" si="1"/>
        <v>5929360.4465709729</v>
      </c>
      <c r="M14" s="68">
        <f t="shared" si="2"/>
        <v>98822.674109516214</v>
      </c>
      <c r="O14" s="33" t="s">
        <v>165</v>
      </c>
      <c r="P14" s="41">
        <v>141983</v>
      </c>
    </row>
    <row r="15" spans="1:16" ht="25.15" customHeight="1" x14ac:dyDescent="0.25">
      <c r="D15" s="54" t="s">
        <v>164</v>
      </c>
      <c r="E15" s="87" t="s">
        <v>165</v>
      </c>
      <c r="F15" s="33" t="s">
        <v>168</v>
      </c>
      <c r="G15" s="40" t="str">
        <f>_xlfn.IFNA(VLOOKUP(F15,'Danh mục hàng hóa'!$C$7:$D$33,2,0),0)</f>
        <v>Sạc YOGA 2 cổng C</v>
      </c>
      <c r="H15" s="33">
        <v>2</v>
      </c>
      <c r="I15" s="41">
        <f t="shared" si="0"/>
        <v>261720</v>
      </c>
      <c r="J15" s="41">
        <v>523440</v>
      </c>
      <c r="K15" s="74">
        <f t="shared" si="3"/>
        <v>45778.602870813396</v>
      </c>
      <c r="L15" s="68">
        <f t="shared" si="1"/>
        <v>569218.60287081334</v>
      </c>
      <c r="M15" s="68">
        <f t="shared" si="2"/>
        <v>284609.30143540667</v>
      </c>
      <c r="O15" s="33" t="s">
        <v>165</v>
      </c>
      <c r="P15" s="41">
        <v>456000</v>
      </c>
    </row>
    <row r="16" spans="1:16" ht="25.15" customHeight="1" x14ac:dyDescent="0.25">
      <c r="D16" s="54" t="s">
        <v>183</v>
      </c>
      <c r="E16" s="87">
        <v>113279</v>
      </c>
      <c r="F16" s="33" t="s">
        <v>41</v>
      </c>
      <c r="G16" s="40" t="str">
        <f>_xlfn.IFNA(VLOOKUP(F16,'Danh mục hàng hóa'!$C$7:$D$33,2,0),0)</f>
        <v>Chuột lenovo bluetooth M1</v>
      </c>
      <c r="H16" s="33">
        <v>30</v>
      </c>
      <c r="I16" s="41">
        <f t="shared" si="0"/>
        <v>126809.4</v>
      </c>
      <c r="J16" s="41">
        <v>3804282</v>
      </c>
      <c r="K16" s="41"/>
      <c r="L16" s="68">
        <f t="shared" si="1"/>
        <v>3804282</v>
      </c>
      <c r="M16" s="68">
        <f t="shared" si="2"/>
        <v>126809.4</v>
      </c>
      <c r="O16" s="33"/>
      <c r="P16" s="41"/>
    </row>
    <row r="17" spans="4:17" ht="25.15" customHeight="1" x14ac:dyDescent="0.25">
      <c r="D17" s="54" t="s">
        <v>183</v>
      </c>
      <c r="E17" s="87">
        <v>108262</v>
      </c>
      <c r="F17" s="33" t="s">
        <v>39</v>
      </c>
      <c r="G17" s="40" t="str">
        <f>_xlfn.IFNA(VLOOKUP(F17,'Danh mục hàng hóa'!$C$7:$D$33,2,0),0)</f>
        <v>Chuột M24</v>
      </c>
      <c r="H17" s="33">
        <v>58</v>
      </c>
      <c r="I17" s="41">
        <f t="shared" si="0"/>
        <v>94752.172413793101</v>
      </c>
      <c r="J17" s="41">
        <f>5662826-(2*83600)</f>
        <v>5495626</v>
      </c>
      <c r="K17" s="41"/>
      <c r="L17" s="68">
        <f t="shared" si="1"/>
        <v>5495626</v>
      </c>
      <c r="M17" s="68">
        <f t="shared" si="2"/>
        <v>94752.172413793101</v>
      </c>
      <c r="O17" s="33"/>
      <c r="P17" s="33"/>
    </row>
    <row r="18" spans="4:17" ht="25.15" customHeight="1" x14ac:dyDescent="0.25">
      <c r="D18" s="54" t="s">
        <v>186</v>
      </c>
      <c r="E18" s="87" t="s">
        <v>187</v>
      </c>
      <c r="F18" s="33" t="s">
        <v>40</v>
      </c>
      <c r="G18" s="40" t="str">
        <f>_xlfn.IFNA(VLOOKUP(F18,'Danh mục hàng hóa'!$C$7:$D$33,2,0),0)</f>
        <v>Chuột IBM</v>
      </c>
      <c r="H18" s="33">
        <v>5</v>
      </c>
      <c r="I18" s="41">
        <f t="shared" si="0"/>
        <v>161550</v>
      </c>
      <c r="J18" s="41">
        <v>807750</v>
      </c>
      <c r="K18" s="41">
        <f>373524*J18/(SUM($J$18:$J$20))</f>
        <v>127340.41445966193</v>
      </c>
      <c r="L18" s="68">
        <f t="shared" si="1"/>
        <v>935090.41445966193</v>
      </c>
      <c r="M18" s="68">
        <f t="shared" si="2"/>
        <v>187018.0828919324</v>
      </c>
      <c r="O18" s="33"/>
      <c r="P18" s="33"/>
    </row>
    <row r="19" spans="4:17" ht="25.15" customHeight="1" x14ac:dyDescent="0.25">
      <c r="D19" s="54" t="s">
        <v>186</v>
      </c>
      <c r="E19" s="87" t="s">
        <v>187</v>
      </c>
      <c r="F19" s="33" t="s">
        <v>139</v>
      </c>
      <c r="G19" s="40" t="str">
        <f>_xlfn.IFNA(VLOOKUP(F19,'Danh mục hàng hóa'!$C$7:$D$33,2,0),0)</f>
        <v>Túi chống sốc màu đen Xiaoxin 14</v>
      </c>
      <c r="H19" s="33">
        <v>10</v>
      </c>
      <c r="I19" s="41">
        <f t="shared" si="0"/>
        <v>104110</v>
      </c>
      <c r="J19" s="41">
        <v>1041100</v>
      </c>
      <c r="K19" s="41">
        <f t="shared" ref="K19:K20" si="4">373524*J19/(SUM($J$18:$J$20))</f>
        <v>164127.64530356426</v>
      </c>
      <c r="L19" s="68">
        <f t="shared" si="1"/>
        <v>1205227.6453035641</v>
      </c>
      <c r="M19" s="68">
        <f t="shared" si="2"/>
        <v>120522.76453035642</v>
      </c>
    </row>
    <row r="20" spans="4:17" ht="25.15" customHeight="1" x14ac:dyDescent="0.25">
      <c r="D20" s="54" t="s">
        <v>186</v>
      </c>
      <c r="E20" s="87" t="s">
        <v>187</v>
      </c>
      <c r="F20" s="33" t="s">
        <v>188</v>
      </c>
      <c r="G20" s="40" t="str">
        <f>_xlfn.IFNA(VLOOKUP(F20,'Danh mục hàng hóa'!$C$7:$D$33,2,0),0)</f>
        <v>Túi chống sốc màu đen Xiaoxin 15.6</v>
      </c>
      <c r="H20" s="33">
        <v>5</v>
      </c>
      <c r="I20" s="41">
        <f t="shared" si="0"/>
        <v>104100</v>
      </c>
      <c r="J20" s="41">
        <v>520500</v>
      </c>
      <c r="K20" s="41">
        <f t="shared" si="4"/>
        <v>82055.940236773793</v>
      </c>
      <c r="L20" s="68">
        <f t="shared" si="1"/>
        <v>602555.94023677381</v>
      </c>
      <c r="M20" s="68">
        <f t="shared" si="2"/>
        <v>120511.18804735476</v>
      </c>
      <c r="O20" s="55"/>
      <c r="P20" s="89">
        <v>5616797</v>
      </c>
    </row>
    <row r="21" spans="4:17" ht="25.15" customHeight="1" x14ac:dyDescent="0.25">
      <c r="D21" s="54" t="s">
        <v>196</v>
      </c>
      <c r="E21" s="87" t="s">
        <v>198</v>
      </c>
      <c r="F21" s="33" t="s">
        <v>47</v>
      </c>
      <c r="G21" s="40" t="str">
        <f>_xlfn.IFNA(VLOOKUP(F21,'Danh mục hàng hóa'!$C$7:$D$33,2,0),0)</f>
        <v>Sạc gen 1 có hộp</v>
      </c>
      <c r="H21" s="33">
        <v>1</v>
      </c>
      <c r="I21" s="41">
        <f t="shared" si="0"/>
        <v>249127</v>
      </c>
      <c r="J21" s="41">
        <v>249127</v>
      </c>
      <c r="K21" s="41"/>
      <c r="L21" s="68">
        <f t="shared" si="1"/>
        <v>249127</v>
      </c>
      <c r="M21" s="68">
        <f t="shared" si="2"/>
        <v>249127</v>
      </c>
      <c r="P21" s="89">
        <v>263314</v>
      </c>
      <c r="Q21" s="39">
        <f>20*3635</f>
        <v>72700</v>
      </c>
    </row>
    <row r="22" spans="4:17" ht="25.15" customHeight="1" x14ac:dyDescent="0.25">
      <c r="D22" s="40"/>
      <c r="E22" s="87"/>
      <c r="F22" s="33"/>
      <c r="G22" s="40">
        <f>_xlfn.IFNA(VLOOKUP(F22,'Danh mục hàng hóa'!$C$7:$D$33,2,0),0)</f>
        <v>0</v>
      </c>
      <c r="H22" s="33"/>
      <c r="I22" s="41" t="e">
        <f t="shared" si="0"/>
        <v>#DIV/0!</v>
      </c>
      <c r="J22" s="41">
        <v>0</v>
      </c>
      <c r="K22" s="41"/>
      <c r="L22" s="41"/>
      <c r="M22" s="68">
        <f t="shared" si="2"/>
        <v>0</v>
      </c>
      <c r="P22" s="89">
        <v>144528</v>
      </c>
    </row>
    <row r="23" spans="4:17" ht="25.15" customHeight="1" x14ac:dyDescent="0.25">
      <c r="D23" s="42" t="s">
        <v>77</v>
      </c>
      <c r="E23" s="88"/>
      <c r="F23" s="33"/>
      <c r="G23" s="33"/>
      <c r="H23" s="33">
        <f>SUM(H5:H22)</f>
        <v>248</v>
      </c>
      <c r="I23" s="33"/>
      <c r="J23" s="33"/>
      <c r="K23" s="33"/>
      <c r="L23" s="33"/>
      <c r="M23" s="33"/>
      <c r="P23" s="90">
        <f>P20-P21-P22</f>
        <v>5208955</v>
      </c>
    </row>
    <row r="25" spans="4:17" x14ac:dyDescent="0.25">
      <c r="K25" s="123"/>
    </row>
    <row r="26" spans="4:17" x14ac:dyDescent="0.25">
      <c r="K26" s="90"/>
    </row>
  </sheetData>
  <autoFilter ref="A4:Q4" xr:uid="{00000000-0001-0000-0200-000000000000}">
    <filterColumn colId="0" showButton="0"/>
  </autoFilter>
  <mergeCells count="2">
    <mergeCell ref="D2:M2"/>
    <mergeCell ref="A1:B6"/>
  </mergeCells>
  <phoneticPr fontId="20" type="noConversion"/>
  <conditionalFormatting sqref="F10:F11">
    <cfRule type="duplicateValues" dxfId="5" priority="3"/>
    <cfRule type="duplicateValues" dxfId="4" priority="4"/>
  </conditionalFormatting>
  <conditionalFormatting sqref="F12">
    <cfRule type="duplicateValues" dxfId="3" priority="1"/>
    <cfRule type="duplicateValues" dxfId="2" priority="2"/>
  </conditionalFormatting>
  <hyperlinks>
    <hyperlink ref="P6" location="'Nhập hàng'!A1" display="'Nhập hàng'!A1" xr:uid="{00000000-0004-0000-0200-000000000000}"/>
    <hyperlink ref="P7" location="'Bán hàng'!A1" display="'Bán hàng'!A1" xr:uid="{00000000-0004-0000-0200-000001000000}"/>
    <hyperlink ref="P8" location="'Các khoản chi phí'!A1" display="'Các khoản chi phí'!A1" xr:uid="{00000000-0004-0000-0200-000002000000}"/>
    <hyperlink ref="P9" location="'TỔNG HỢP NHẬP XUẤT TỒN'!A1" display="'TỔNG HỢP NHẬP XUẤT TỒN'!A1" xr:uid="{00000000-0004-0000-0200-000003000000}"/>
    <hyperlink ref="P10" location="'Lãi-Lỗ'!A1" display="'Lãi-Lỗ'!A1" xr:uid="{00000000-0004-0000-0200-000004000000}"/>
    <hyperlink ref="P11" location="'Danh mục hàng hóa'!A1" display="'Danh mục hàng hóa'!A1" xr:uid="{00000000-0004-0000-0200-000005000000}"/>
  </hyperlinks>
  <pageMargins left="0.7" right="0.7" top="0.75" bottom="0.75" header="0.3" footer="0.3"/>
  <pageSetup paperSize="25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'Danh mục hàng hóa'!$C$7:$C$33</xm:f>
          </x14:formula1>
          <xm:sqref>F6:F22</xm:sqref>
        </x14:dataValidation>
        <x14:dataValidation type="list" allowBlank="1" showInputMessage="1" showErrorMessage="1" xr:uid="{00000000-0002-0000-0200-000000000000}">
          <x14:formula1>
            <xm:f>'TỔNG HỢP NHẬP XUẤT TỒN'!$A$6:$A$36</xm:f>
          </x14:formula1>
          <xm:sqref>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70"/>
  <sheetViews>
    <sheetView tabSelected="1" workbookViewId="0">
      <pane ySplit="5" topLeftCell="A6" activePane="bottomLeft" state="frozen"/>
      <selection pane="bottomLeft" activeCell="N12" sqref="N12"/>
    </sheetView>
  </sheetViews>
  <sheetFormatPr defaultColWidth="8.85546875" defaultRowHeight="15" x14ac:dyDescent="0.25"/>
  <cols>
    <col min="1" max="1" width="14.85546875" style="12" customWidth="1"/>
    <col min="2" max="2" width="19.140625" style="12" customWidth="1"/>
    <col min="3" max="3" width="25.85546875" style="12" customWidth="1"/>
    <col min="4" max="4" width="9.7109375" style="12" customWidth="1"/>
    <col min="5" max="5" width="12.85546875" style="12" customWidth="1"/>
    <col min="6" max="6" width="12.7109375" style="12" customWidth="1"/>
    <col min="7" max="7" width="13.140625" style="12" customWidth="1"/>
    <col min="8" max="9" width="12.7109375" style="12" customWidth="1"/>
    <col min="10" max="10" width="11.7109375" style="12" customWidth="1"/>
    <col min="11" max="11" width="19" style="12" customWidth="1"/>
    <col min="12" max="12" width="8.85546875" style="12"/>
    <col min="13" max="13" width="16.7109375" style="12" customWidth="1"/>
    <col min="14" max="14" width="19.85546875" style="12" customWidth="1"/>
    <col min="15" max="15" width="14.42578125" style="12" customWidth="1"/>
    <col min="16" max="16" width="18.5703125" style="12" customWidth="1"/>
    <col min="17" max="17" width="19.7109375" style="12" customWidth="1"/>
    <col min="18" max="18" width="23.140625" style="12" customWidth="1"/>
    <col min="19" max="16384" width="8.85546875" style="12"/>
  </cols>
  <sheetData>
    <row r="2" spans="1:18" ht="39.6" customHeight="1" x14ac:dyDescent="0.25">
      <c r="A2" s="106" t="s">
        <v>200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M2" s="106"/>
      <c r="N2" s="106"/>
    </row>
    <row r="3" spans="1:18" ht="22.9" customHeight="1" x14ac:dyDescent="0.25">
      <c r="A3" s="29" t="s">
        <v>65</v>
      </c>
      <c r="B3" s="29" t="s">
        <v>64</v>
      </c>
      <c r="C3" s="29" t="s">
        <v>70</v>
      </c>
      <c r="D3" s="29" t="s">
        <v>65</v>
      </c>
      <c r="E3" s="29" t="s">
        <v>70</v>
      </c>
      <c r="F3" s="29" t="s">
        <v>70</v>
      </c>
      <c r="G3" s="29" t="s">
        <v>70</v>
      </c>
      <c r="H3" s="29" t="s">
        <v>65</v>
      </c>
      <c r="I3" s="29" t="s">
        <v>70</v>
      </c>
      <c r="J3" s="29" t="s">
        <v>64</v>
      </c>
      <c r="K3" s="29" t="s">
        <v>65</v>
      </c>
    </row>
    <row r="4" spans="1:18" ht="25.15" customHeight="1" x14ac:dyDescent="0.25">
      <c r="A4" s="109" t="s">
        <v>62</v>
      </c>
      <c r="B4" s="109" t="s">
        <v>37</v>
      </c>
      <c r="C4" s="109" t="s">
        <v>0</v>
      </c>
      <c r="D4" s="109" t="s">
        <v>7</v>
      </c>
      <c r="E4" s="109" t="s">
        <v>119</v>
      </c>
      <c r="F4" s="109" t="s">
        <v>102</v>
      </c>
      <c r="G4" s="107" t="s">
        <v>5</v>
      </c>
      <c r="H4" s="109" t="s">
        <v>6</v>
      </c>
      <c r="I4" s="109" t="s">
        <v>53</v>
      </c>
      <c r="J4" s="109" t="s">
        <v>63</v>
      </c>
      <c r="K4" s="109" t="s">
        <v>66</v>
      </c>
    </row>
    <row r="5" spans="1:18" ht="25.15" customHeight="1" x14ac:dyDescent="0.25">
      <c r="A5" s="110"/>
      <c r="B5" s="110"/>
      <c r="C5" s="110"/>
      <c r="D5" s="110"/>
      <c r="E5" s="110"/>
      <c r="F5" s="110"/>
      <c r="G5" s="108"/>
      <c r="H5" s="110"/>
      <c r="I5" s="110"/>
      <c r="J5" s="110"/>
      <c r="K5" s="110"/>
    </row>
    <row r="6" spans="1:18" ht="30" customHeight="1" x14ac:dyDescent="0.25">
      <c r="A6" s="27">
        <v>44929</v>
      </c>
      <c r="B6" s="7" t="s">
        <v>41</v>
      </c>
      <c r="C6" s="28" t="str">
        <f>_xlfn.IFNA(VLOOKUP(B6,'Danh mục hàng hóa'!$C$7:$D$33,2,0),0)</f>
        <v>Chuột lenovo bluetooth M1</v>
      </c>
      <c r="D6" s="7">
        <v>1</v>
      </c>
      <c r="E6" s="38">
        <f>_xlfn.IFNA(VLOOKUP(B6,'TỔNG HỢP NHẬP XUẤT TỒN'!$A$6:$J$32,10,0),0)</f>
        <v>128976.97420174477</v>
      </c>
      <c r="F6" s="69">
        <f>+D6*E6</f>
        <v>128976.97420174477</v>
      </c>
      <c r="G6" s="38">
        <f>_xlfn.IFNA(VLOOKUP(B6,'TỔNG HỢP NHẬP XUẤT TỒN'!$A$6:$J$32,10,0)*1.5,0)</f>
        <v>193465.46130261716</v>
      </c>
      <c r="H6" s="38">
        <v>250000</v>
      </c>
      <c r="I6" s="38">
        <f>D6*H6</f>
        <v>250000</v>
      </c>
      <c r="J6" s="28" t="s">
        <v>68</v>
      </c>
      <c r="K6" s="7" t="s">
        <v>137</v>
      </c>
    </row>
    <row r="7" spans="1:18" ht="30" customHeight="1" x14ac:dyDescent="0.25">
      <c r="A7" s="27">
        <v>44929</v>
      </c>
      <c r="B7" s="7" t="s">
        <v>41</v>
      </c>
      <c r="C7" s="28" t="str">
        <f>_xlfn.IFNA(VLOOKUP(B7,'Danh mục hàng hóa'!$C$7:$D$33,2,0),0)</f>
        <v>Chuột lenovo bluetooth M1</v>
      </c>
      <c r="D7" s="7">
        <v>1</v>
      </c>
      <c r="E7" s="38">
        <f>_xlfn.IFNA(VLOOKUP(B7,'TỔNG HỢP NHẬP XUẤT TỒN'!$A$6:$J$32,10,0),0)</f>
        <v>128976.97420174477</v>
      </c>
      <c r="F7" s="69">
        <f t="shared" ref="F7:F55" si="0">+D7*E7</f>
        <v>128976.97420174477</v>
      </c>
      <c r="G7" s="38">
        <f>_xlfn.IFNA(VLOOKUP(B7,'TỔNG HỢP NHẬP XUẤT TỒN'!$A$6:$J$32,10,0)*1.5,0)</f>
        <v>193465.46130261716</v>
      </c>
      <c r="H7" s="38">
        <v>250000</v>
      </c>
      <c r="I7" s="38">
        <f t="shared" ref="I7:I67" si="1">D7*H7</f>
        <v>250000</v>
      </c>
      <c r="J7" s="28" t="s">
        <v>69</v>
      </c>
      <c r="K7" s="7" t="s">
        <v>135</v>
      </c>
    </row>
    <row r="8" spans="1:18" ht="30" customHeight="1" x14ac:dyDescent="0.25">
      <c r="A8" s="27">
        <v>44929</v>
      </c>
      <c r="B8" s="7" t="s">
        <v>47</v>
      </c>
      <c r="C8" s="28" t="str">
        <f>_xlfn.IFNA(VLOOKUP(B8,'Danh mục hàng hóa'!$C$7:$D$33,2,0),0)</f>
        <v>Sạc gen 1 có hộp</v>
      </c>
      <c r="D8" s="7">
        <v>1</v>
      </c>
      <c r="E8" s="38">
        <f>_xlfn.IFNA(VLOOKUP(B8,'TỔNG HỢP NHẬP XUẤT TỒN'!$A$6:$J$32,10,0),0)</f>
        <v>249127</v>
      </c>
      <c r="F8" s="69">
        <f t="shared" si="0"/>
        <v>249127</v>
      </c>
      <c r="G8" s="38">
        <f>_xlfn.IFNA(VLOOKUP(B8,'TỔNG HỢP NHẬP XUẤT TỒN'!$A$6:$J$32,10,0)*1.5,0)</f>
        <v>373690.5</v>
      </c>
      <c r="H8" s="38">
        <v>400000</v>
      </c>
      <c r="I8" s="38">
        <f t="shared" si="1"/>
        <v>400000</v>
      </c>
      <c r="J8" s="28" t="s">
        <v>69</v>
      </c>
      <c r="K8" s="7"/>
    </row>
    <row r="9" spans="1:18" ht="30" customHeight="1" x14ac:dyDescent="0.25">
      <c r="A9" s="27">
        <v>44929</v>
      </c>
      <c r="B9" s="7" t="s">
        <v>40</v>
      </c>
      <c r="C9" s="28" t="str">
        <f>_xlfn.IFNA(VLOOKUP(B9,'Danh mục hàng hóa'!$C$7:$D$33,2,0),0)</f>
        <v>Chuột IBM</v>
      </c>
      <c r="D9" s="7">
        <v>1</v>
      </c>
      <c r="E9" s="38">
        <f>_xlfn.IFNA(VLOOKUP(B9,'TỔNG HỢP NHẬP XUẤT TỒN'!$A$6:$J$32,10,0),0)</f>
        <v>182314.11635138027</v>
      </c>
      <c r="F9" s="69">
        <f t="shared" si="0"/>
        <v>182314.11635138027</v>
      </c>
      <c r="G9" s="38">
        <f>_xlfn.IFNA(VLOOKUP(B9,'TỔNG HỢP NHẬP XUẤT TỒN'!$A$6:$J$32,10,0)*1.5,0)</f>
        <v>273471.17452707043</v>
      </c>
      <c r="H9" s="38">
        <v>400000</v>
      </c>
      <c r="I9" s="38">
        <f t="shared" si="1"/>
        <v>400000</v>
      </c>
      <c r="J9" s="28" t="s">
        <v>68</v>
      </c>
      <c r="K9" s="7" t="s">
        <v>137</v>
      </c>
      <c r="M9" s="52" t="s">
        <v>108</v>
      </c>
      <c r="N9" s="52" t="s">
        <v>109</v>
      </c>
      <c r="O9" s="52" t="s">
        <v>102</v>
      </c>
      <c r="P9" s="52" t="s">
        <v>110</v>
      </c>
      <c r="Q9" s="23" t="s">
        <v>148</v>
      </c>
      <c r="R9" s="23" t="s">
        <v>104</v>
      </c>
    </row>
    <row r="10" spans="1:18" ht="30" customHeight="1" x14ac:dyDescent="0.25">
      <c r="A10" s="27">
        <v>44988</v>
      </c>
      <c r="B10" s="7" t="s">
        <v>41</v>
      </c>
      <c r="C10" s="28" t="str">
        <f>_xlfn.IFNA(VLOOKUP(B10,'Danh mục hàng hóa'!$C$7:$D$33,2,0),0)</f>
        <v>Chuột lenovo bluetooth M1</v>
      </c>
      <c r="D10" s="7">
        <v>1</v>
      </c>
      <c r="E10" s="38">
        <f>_xlfn.IFNA(VLOOKUP(B10,'TỔNG HỢP NHẬP XUẤT TỒN'!$A$6:$J$32,10,0),0)</f>
        <v>128976.97420174477</v>
      </c>
      <c r="F10" s="69">
        <f t="shared" si="0"/>
        <v>128976.97420174477</v>
      </c>
      <c r="G10" s="38">
        <f>_xlfn.IFNA(VLOOKUP(B10,'TỔNG HỢP NHẬP XUẤT TỒN'!$A$6:$J$32,10,0)*1.5,0)</f>
        <v>193465.46130261716</v>
      </c>
      <c r="H10" s="38">
        <v>247000</v>
      </c>
      <c r="I10" s="38">
        <f t="shared" si="1"/>
        <v>247000</v>
      </c>
      <c r="J10" s="28" t="s">
        <v>69</v>
      </c>
      <c r="K10" s="7" t="s">
        <v>137</v>
      </c>
      <c r="M10" s="28" t="s">
        <v>68</v>
      </c>
      <c r="N10" s="70">
        <f>SUMIF($J$6:$J$69,M10,$I$6:$I$69)</f>
        <v>6824000</v>
      </c>
      <c r="O10" s="70">
        <f>SUMIF($J$6:$J$69,M10,$F$6:$F$69)</f>
        <v>3889075.8280958892</v>
      </c>
      <c r="P10" s="71">
        <f>+N10-O10</f>
        <v>2934924.1719041108</v>
      </c>
      <c r="Q10" s="70">
        <f>+P10*20%</f>
        <v>586984.83438082214</v>
      </c>
      <c r="R10" s="71">
        <f>+P10-Q10</f>
        <v>2347939.3375232886</v>
      </c>
    </row>
    <row r="11" spans="1:18" ht="30" customHeight="1" x14ac:dyDescent="0.25">
      <c r="A11" s="27">
        <v>44988</v>
      </c>
      <c r="B11" s="7" t="s">
        <v>41</v>
      </c>
      <c r="C11" s="28" t="str">
        <f>_xlfn.IFNA(VLOOKUP(B11,'Danh mục hàng hóa'!$C$7:$D$33,2,0),0)</f>
        <v>Chuột lenovo bluetooth M1</v>
      </c>
      <c r="D11" s="7">
        <v>1</v>
      </c>
      <c r="E11" s="38">
        <f>_xlfn.IFNA(VLOOKUP(B11,'TỔNG HỢP NHẬP XUẤT TỒN'!$A$6:$J$32,10,0),0)</f>
        <v>128976.97420174477</v>
      </c>
      <c r="F11" s="69">
        <f t="shared" si="0"/>
        <v>128976.97420174477</v>
      </c>
      <c r="G11" s="38">
        <f>_xlfn.IFNA(VLOOKUP(B11,'TỔNG HỢP NHẬP XUẤT TỒN'!$A$6:$J$32,10,0)*1.5,0)</f>
        <v>193465.46130261716</v>
      </c>
      <c r="H11" s="38">
        <v>250000</v>
      </c>
      <c r="I11" s="38">
        <f t="shared" si="1"/>
        <v>250000</v>
      </c>
      <c r="J11" s="28" t="s">
        <v>69</v>
      </c>
      <c r="K11" s="7" t="s">
        <v>137</v>
      </c>
      <c r="M11" s="28" t="s">
        <v>69</v>
      </c>
      <c r="N11" s="70">
        <f>SUMIF($J$6:$J$69,M11,$I$6:$I$69)</f>
        <v>12544059.974201744</v>
      </c>
      <c r="O11" s="70">
        <f>SUMIF($J$6:$J$69,M11,$F$6:$F$69)</f>
        <v>7312122.9874231173</v>
      </c>
      <c r="P11" s="71">
        <f t="shared" ref="P11:P13" si="2">+N11-O11</f>
        <v>5231936.9867786271</v>
      </c>
      <c r="Q11" s="70">
        <f t="shared" ref="Q11:Q12" si="3">+P11*20%</f>
        <v>1046387.3973557255</v>
      </c>
      <c r="R11" s="71">
        <f t="shared" ref="R11:R13" si="4">+P11-Q11</f>
        <v>4185549.5894229016</v>
      </c>
    </row>
    <row r="12" spans="1:18" ht="30" customHeight="1" x14ac:dyDescent="0.25">
      <c r="A12" s="27">
        <v>45049</v>
      </c>
      <c r="B12" s="7" t="s">
        <v>48</v>
      </c>
      <c r="C12" s="28" t="str">
        <f>_xlfn.IFNA(VLOOKUP(B12,'Danh mục hàng hóa'!$C$7:$D$33,2,0),0)</f>
        <v>Loa K3 Pro</v>
      </c>
      <c r="D12" s="7">
        <v>1</v>
      </c>
      <c r="E12" s="38">
        <f>_xlfn.IFNA(VLOOKUP(B12,'TỔNG HỢP NHẬP XUẤT TỒN'!$A$6:$J$32,10,0),0)</f>
        <v>107421.71041666667</v>
      </c>
      <c r="F12" s="69">
        <f t="shared" si="0"/>
        <v>107421.71041666667</v>
      </c>
      <c r="G12" s="38">
        <f>_xlfn.IFNA(VLOOKUP(B12,'TỔNG HỢP NHẬP XUẤT TỒN'!$A$6:$J$32,10,0)*1.5,0)</f>
        <v>161132.56562499999</v>
      </c>
      <c r="H12" s="38">
        <v>179000</v>
      </c>
      <c r="I12" s="38">
        <f t="shared" si="1"/>
        <v>179000</v>
      </c>
      <c r="J12" s="28" t="s">
        <v>68</v>
      </c>
      <c r="K12" s="7"/>
      <c r="M12" s="28" t="s">
        <v>103</v>
      </c>
      <c r="N12" s="70">
        <f>SUMIF($J$6:$J$69,M12,$I$6:$I$69)</f>
        <v>179000</v>
      </c>
      <c r="O12" s="70">
        <f>SUMIF($J$6:$J$69,M12,$F$6:$F$69)</f>
        <v>107421.71041666667</v>
      </c>
      <c r="P12" s="71">
        <f t="shared" si="2"/>
        <v>71578.289583333331</v>
      </c>
      <c r="Q12" s="70">
        <f t="shared" si="3"/>
        <v>14315.657916666667</v>
      </c>
      <c r="R12" s="71">
        <f t="shared" si="4"/>
        <v>57262.631666666668</v>
      </c>
    </row>
    <row r="13" spans="1:18" ht="30" customHeight="1" x14ac:dyDescent="0.25">
      <c r="A13" s="27">
        <v>45049</v>
      </c>
      <c r="B13" s="7" t="s">
        <v>48</v>
      </c>
      <c r="C13" s="28" t="str">
        <f>_xlfn.IFNA(VLOOKUP(B13,'Danh mục hàng hóa'!$C$7:$D$33,2,0),0)</f>
        <v>Loa K3 Pro</v>
      </c>
      <c r="D13" s="7">
        <v>1</v>
      </c>
      <c r="E13" s="38">
        <f>_xlfn.IFNA(VLOOKUP(B13,'TỔNG HỢP NHẬP XUẤT TỒN'!$A$6:$J$32,10,0),0)</f>
        <v>107421.71041666667</v>
      </c>
      <c r="F13" s="69">
        <f t="shared" si="0"/>
        <v>107421.71041666667</v>
      </c>
      <c r="G13" s="38">
        <f>_xlfn.IFNA(VLOOKUP(B13,'TỔNG HỢP NHẬP XUẤT TỒN'!$A$6:$J$32,10,0)*1.5,0)</f>
        <v>161132.56562499999</v>
      </c>
      <c r="H13" s="38">
        <v>179000</v>
      </c>
      <c r="I13" s="38">
        <f t="shared" si="1"/>
        <v>179000</v>
      </c>
      <c r="J13" s="28" t="s">
        <v>170</v>
      </c>
      <c r="K13" s="7" t="s">
        <v>135</v>
      </c>
      <c r="M13" s="28" t="s">
        <v>185</v>
      </c>
      <c r="N13" s="70">
        <f>SUMIF($J$6:$J$69,M13,$I$6:$I$69)</f>
        <v>4240000</v>
      </c>
      <c r="O13" s="70">
        <f>SUMIF($J$6:$J$69,M13,$F$6:$F$69)</f>
        <v>3200297.9067667434</v>
      </c>
      <c r="P13" s="71">
        <f t="shared" si="2"/>
        <v>1039702.0932332566</v>
      </c>
      <c r="Q13" s="71"/>
      <c r="R13" s="71">
        <f t="shared" si="4"/>
        <v>1039702.0932332566</v>
      </c>
    </row>
    <row r="14" spans="1:18" ht="30" customHeight="1" x14ac:dyDescent="0.25">
      <c r="A14" s="27">
        <v>45049</v>
      </c>
      <c r="B14" s="7" t="s">
        <v>149</v>
      </c>
      <c r="C14" s="28" t="str">
        <f>_xlfn.IFNA(VLOOKUP(B14,'Danh mục hàng hóa'!$C$7:$D$33,2,0),0)</f>
        <v>Chuột lenovo bluetooth M1</v>
      </c>
      <c r="D14" s="7">
        <v>6</v>
      </c>
      <c r="E14" s="38">
        <f>_xlfn.IFNA(VLOOKUP(B14,'TỔNG HỢP NHẬP XUẤT TỒN'!$A$6:$J$32,10,0),0)</f>
        <v>128976.97420174477</v>
      </c>
      <c r="F14" s="69">
        <f t="shared" si="0"/>
        <v>773861.84521046863</v>
      </c>
      <c r="G14" s="38">
        <f>_xlfn.IFNA(VLOOKUP(B14,'TỔNG HỢP NHẬP XUẤT TỒN'!$A$6:$J$32,10,0)*1.5,0)</f>
        <v>193465.46130261716</v>
      </c>
      <c r="H14" s="38">
        <v>220000</v>
      </c>
      <c r="I14" s="38">
        <f t="shared" si="1"/>
        <v>1320000</v>
      </c>
      <c r="J14" s="28" t="s">
        <v>69</v>
      </c>
      <c r="K14" s="7" t="s">
        <v>137</v>
      </c>
      <c r="M14" s="23" t="s">
        <v>55</v>
      </c>
      <c r="N14" s="72">
        <f>SUM(N10:N13)</f>
        <v>23787059.974201746</v>
      </c>
      <c r="O14" s="72">
        <f>SUM(O10:O13)</f>
        <v>14508918.432702418</v>
      </c>
      <c r="P14" s="72">
        <f t="shared" ref="P14" si="5">SUM(P10:P13)</f>
        <v>9278141.5414993279</v>
      </c>
      <c r="Q14" s="72">
        <f t="shared" ref="Q14" si="6">SUM(Q10:Q13)</f>
        <v>1647687.8896532145</v>
      </c>
      <c r="R14" s="72">
        <f t="shared" ref="R14" si="7">SUM(R10:R13)</f>
        <v>7630453.6518461136</v>
      </c>
    </row>
    <row r="15" spans="1:18" ht="30" customHeight="1" x14ac:dyDescent="0.25">
      <c r="A15" s="27">
        <v>45082</v>
      </c>
      <c r="B15" s="7" t="s">
        <v>38</v>
      </c>
      <c r="C15" s="28" t="str">
        <f>_xlfn.IFNA(VLOOKUP(B15,'Danh mục hàng hóa'!$C$7:$D$33,2,0),0)</f>
        <v>USB</v>
      </c>
      <c r="D15" s="7">
        <v>1</v>
      </c>
      <c r="E15" s="38">
        <f>_xlfn.IFNA(VLOOKUP(B15,'TỔNG HỢP NHẬP XUẤT TỒN'!$A$6:$J$32,10,0),0)</f>
        <v>112852.5</v>
      </c>
      <c r="F15" s="69">
        <f t="shared" si="0"/>
        <v>112852.5</v>
      </c>
      <c r="G15" s="38">
        <f>_xlfn.IFNA(VLOOKUP(B15,'TỔNG HỢP NHẬP XUẤT TỒN'!$A$6:$J$32,10,0)*1.5,0)</f>
        <v>169278.75</v>
      </c>
      <c r="H15" s="38">
        <v>250000</v>
      </c>
      <c r="I15" s="38">
        <f t="shared" si="1"/>
        <v>250000</v>
      </c>
      <c r="J15" s="28" t="s">
        <v>69</v>
      </c>
      <c r="K15" s="7" t="s">
        <v>135</v>
      </c>
      <c r="M15" s="39"/>
      <c r="N15" s="49"/>
    </row>
    <row r="16" spans="1:18" ht="30" customHeight="1" x14ac:dyDescent="0.25">
      <c r="A16" s="27">
        <v>45172</v>
      </c>
      <c r="B16" s="7" t="s">
        <v>50</v>
      </c>
      <c r="C16" s="28" t="str">
        <f>_xlfn.IFNA(VLOOKUP(B16,'Danh mục hàng hóa'!$C$7:$D$33,2,0),0)</f>
        <v>Sạc Thinkplus gen 2 k hộp</v>
      </c>
      <c r="D16" s="7">
        <v>1</v>
      </c>
      <c r="E16" s="38">
        <f>_xlfn.IFNA(VLOOKUP(B16,'TỔNG HỢP NHẬP XUẤT TỒN'!$A$6:$J$32,10,0),0)</f>
        <v>298513.47499999998</v>
      </c>
      <c r="F16" s="69">
        <f t="shared" si="0"/>
        <v>298513.47499999998</v>
      </c>
      <c r="G16" s="38">
        <f>_xlfn.IFNA(VLOOKUP(B16,'TỔNG HỢP NHẬP XUẤT TỒN'!$A$6:$J$32,10,0)*1.5,0)</f>
        <v>447770.21249999997</v>
      </c>
      <c r="H16" s="38">
        <v>488000</v>
      </c>
      <c r="I16" s="38">
        <f t="shared" si="1"/>
        <v>488000</v>
      </c>
      <c r="J16" s="28" t="s">
        <v>69</v>
      </c>
      <c r="K16" s="7"/>
    </row>
    <row r="17" spans="1:11" ht="30" customHeight="1" x14ac:dyDescent="0.25">
      <c r="A17" s="27">
        <v>45172</v>
      </c>
      <c r="B17" s="7" t="s">
        <v>50</v>
      </c>
      <c r="C17" s="28" t="str">
        <f>_xlfn.IFNA(VLOOKUP(B17,'Danh mục hàng hóa'!$C$7:$D$33,2,0),0)</f>
        <v>Sạc Thinkplus gen 2 k hộp</v>
      </c>
      <c r="D17" s="7">
        <v>1</v>
      </c>
      <c r="E17" s="38">
        <f>_xlfn.IFNA(VLOOKUP(B17,'TỔNG HỢP NHẬP XUẤT TỒN'!$A$6:$J$32,10,0),0)</f>
        <v>298513.47499999998</v>
      </c>
      <c r="F17" s="69">
        <f t="shared" si="0"/>
        <v>298513.47499999998</v>
      </c>
      <c r="G17" s="38">
        <f>_xlfn.IFNA(VLOOKUP(B17,'TỔNG HỢP NHẬP XUẤT TỒN'!$A$6:$J$32,10,0)*1.5,0)</f>
        <v>447770.21249999997</v>
      </c>
      <c r="H17" s="38">
        <v>500000</v>
      </c>
      <c r="I17" s="38">
        <f t="shared" si="1"/>
        <v>500000</v>
      </c>
      <c r="J17" s="28" t="s">
        <v>69</v>
      </c>
      <c r="K17" s="7"/>
    </row>
    <row r="18" spans="1:11" ht="30" customHeight="1" x14ac:dyDescent="0.25">
      <c r="A18" s="27">
        <v>45172</v>
      </c>
      <c r="B18" s="7" t="s">
        <v>149</v>
      </c>
      <c r="C18" s="28" t="str">
        <f>_xlfn.IFNA(VLOOKUP(B18,'Danh mục hàng hóa'!$C$7:$D$33,2,0),0)</f>
        <v>Chuột lenovo bluetooth M1</v>
      </c>
      <c r="D18" s="7">
        <v>1</v>
      </c>
      <c r="E18" s="38">
        <f>_xlfn.IFNA(VLOOKUP(B18,'TỔNG HỢP NHẬP XUẤT TỒN'!$A$6:$J$32,10,0),0)</f>
        <v>128976.97420174477</v>
      </c>
      <c r="F18" s="69">
        <f t="shared" si="0"/>
        <v>128976.97420174477</v>
      </c>
      <c r="G18" s="38">
        <f>_xlfn.IFNA(VLOOKUP(B18,'TỔNG HỢP NHẬP XUẤT TỒN'!$A$6:$J$32,10,0)*1.5,0)</f>
        <v>193465.46130261716</v>
      </c>
      <c r="H18" s="38">
        <v>214000</v>
      </c>
      <c r="I18" s="38">
        <f t="shared" si="1"/>
        <v>214000</v>
      </c>
      <c r="J18" s="28" t="s">
        <v>69</v>
      </c>
      <c r="K18" s="7"/>
    </row>
    <row r="19" spans="1:11" ht="30" customHeight="1" x14ac:dyDescent="0.25">
      <c r="A19" s="27">
        <v>45172</v>
      </c>
      <c r="B19" s="7" t="s">
        <v>39</v>
      </c>
      <c r="C19" s="28" t="str">
        <f>_xlfn.IFNA(VLOOKUP(B19,'Danh mục hàng hóa'!$C$7:$D$33,2,0),0)</f>
        <v>Chuột M24</v>
      </c>
      <c r="D19" s="7">
        <v>1</v>
      </c>
      <c r="E19" s="38">
        <f>_xlfn.IFNA(VLOOKUP(B19,'TỔNG HỢP NHẬP XUẤT TỒN'!$A$6:$J$32,10,0),0)</f>
        <v>96821.919038737062</v>
      </c>
      <c r="F19" s="69">
        <f t="shared" si="0"/>
        <v>96821.919038737062</v>
      </c>
      <c r="G19" s="38">
        <f>_xlfn.IFNA(VLOOKUP(B19,'TỔNG HỢP NHẬP XUẤT TỒN'!$A$6:$J$32,10,0)*1.5,0)</f>
        <v>145232.87855810559</v>
      </c>
      <c r="H19" s="38">
        <v>160000</v>
      </c>
      <c r="I19" s="38">
        <f t="shared" si="1"/>
        <v>160000</v>
      </c>
      <c r="J19" s="28" t="s">
        <v>68</v>
      </c>
      <c r="K19" s="7" t="s">
        <v>135</v>
      </c>
    </row>
    <row r="20" spans="1:11" ht="30" customHeight="1" x14ac:dyDescent="0.25">
      <c r="A20" s="27">
        <v>45202</v>
      </c>
      <c r="B20" s="7" t="s">
        <v>39</v>
      </c>
      <c r="C20" s="28" t="str">
        <f>_xlfn.IFNA(VLOOKUP(B20,'Danh mục hàng hóa'!$C$7:$D$33,2,0),0)</f>
        <v>Chuột M24</v>
      </c>
      <c r="D20" s="7">
        <v>1</v>
      </c>
      <c r="E20" s="38">
        <f>_xlfn.IFNA(VLOOKUP(B20,'TỔNG HỢP NHẬP XUẤT TỒN'!$A$6:$J$32,10,0),0)</f>
        <v>96821.919038737062</v>
      </c>
      <c r="F20" s="69">
        <f t="shared" si="0"/>
        <v>96821.919038737062</v>
      </c>
      <c r="G20" s="38">
        <f>_xlfn.IFNA(VLOOKUP(B20,'TỔNG HỢP NHẬP XUẤT TỒN'!$A$6:$J$32,10,0)*1.5,0)</f>
        <v>145232.87855810559</v>
      </c>
      <c r="H20" s="38">
        <v>160000</v>
      </c>
      <c r="I20" s="38">
        <f t="shared" si="1"/>
        <v>160000</v>
      </c>
      <c r="J20" s="28" t="s">
        <v>68</v>
      </c>
      <c r="K20" s="7" t="s">
        <v>135</v>
      </c>
    </row>
    <row r="21" spans="1:11" ht="30" customHeight="1" x14ac:dyDescent="0.25">
      <c r="A21" s="27">
        <v>45202</v>
      </c>
      <c r="B21" s="7" t="s">
        <v>40</v>
      </c>
      <c r="C21" s="28" t="str">
        <f>_xlfn.IFNA(VLOOKUP(B21,'Danh mục hàng hóa'!$C$7:$D$33,2,0),0)</f>
        <v>Chuột IBM</v>
      </c>
      <c r="D21" s="7">
        <v>1</v>
      </c>
      <c r="E21" s="38">
        <f>_xlfn.IFNA(VLOOKUP(B21,'TỔNG HỢP NHẬP XUẤT TỒN'!$A$6:$J$32,10,0),0)</f>
        <v>182314.11635138027</v>
      </c>
      <c r="F21" s="69">
        <f t="shared" si="0"/>
        <v>182314.11635138027</v>
      </c>
      <c r="G21" s="38">
        <f>_xlfn.IFNA(VLOOKUP(B21,'TỔNG HỢP NHẬP XUẤT TỒN'!$A$6:$J$32,10,0)*1.5,0)</f>
        <v>273471.17452707043</v>
      </c>
      <c r="H21" s="38">
        <v>400000</v>
      </c>
      <c r="I21" s="38">
        <f t="shared" si="1"/>
        <v>400000</v>
      </c>
      <c r="J21" s="28" t="s">
        <v>69</v>
      </c>
      <c r="K21" s="7" t="s">
        <v>135</v>
      </c>
    </row>
    <row r="22" spans="1:11" ht="30" customHeight="1" x14ac:dyDescent="0.25">
      <c r="A22" s="27">
        <v>45202</v>
      </c>
      <c r="B22" s="7" t="s">
        <v>48</v>
      </c>
      <c r="C22" s="28" t="str">
        <f>_xlfn.IFNA(VLOOKUP(B22,'Danh mục hàng hóa'!$C$7:$D$33,2,0),0)</f>
        <v>Loa K3 Pro</v>
      </c>
      <c r="D22" s="7">
        <v>3</v>
      </c>
      <c r="E22" s="38">
        <f>_xlfn.IFNA(VLOOKUP(B22,'TỔNG HỢP NHẬP XUẤT TỒN'!$A$6:$J$32,10,0),0)</f>
        <v>107421.71041666667</v>
      </c>
      <c r="F22" s="69">
        <f t="shared" si="0"/>
        <v>322265.13124999998</v>
      </c>
      <c r="G22" s="38">
        <f>_xlfn.IFNA(VLOOKUP(B22,'TỔNG HỢP NHẬP XUẤT TỒN'!$A$6:$J$32,10,0)*1.5,0)</f>
        <v>161132.56562499999</v>
      </c>
      <c r="H22" s="38">
        <v>160000</v>
      </c>
      <c r="I22" s="38">
        <f t="shared" si="1"/>
        <v>480000</v>
      </c>
      <c r="J22" s="28" t="s">
        <v>69</v>
      </c>
      <c r="K22" s="7" t="s">
        <v>137</v>
      </c>
    </row>
    <row r="23" spans="1:11" ht="30" customHeight="1" x14ac:dyDescent="0.25">
      <c r="A23" s="27">
        <v>45202</v>
      </c>
      <c r="B23" s="7" t="s">
        <v>39</v>
      </c>
      <c r="C23" s="28" t="str">
        <f>_xlfn.IFNA(VLOOKUP(B23,'Danh mục hàng hóa'!$C$7:$D$33,2,0),0)</f>
        <v>Chuột M24</v>
      </c>
      <c r="D23" s="7">
        <v>5</v>
      </c>
      <c r="E23" s="38">
        <f>_xlfn.IFNA(VLOOKUP(B23,'TỔNG HỢP NHẬP XUẤT TỒN'!$A$6:$J$32,10,0),0)</f>
        <v>96821.919038737062</v>
      </c>
      <c r="F23" s="69">
        <f t="shared" si="0"/>
        <v>484109.59519368532</v>
      </c>
      <c r="G23" s="38">
        <f>_xlfn.IFNA(VLOOKUP(B23,'TỔNG HỢP NHẬP XUẤT TỒN'!$A$6:$J$32,10,0)*1.5,0)</f>
        <v>145232.87855810559</v>
      </c>
      <c r="H23" s="38">
        <v>140000</v>
      </c>
      <c r="I23" s="38">
        <f t="shared" si="1"/>
        <v>700000</v>
      </c>
      <c r="J23" s="28" t="s">
        <v>69</v>
      </c>
      <c r="K23" s="7" t="s">
        <v>137</v>
      </c>
    </row>
    <row r="24" spans="1:11" ht="30" customHeight="1" x14ac:dyDescent="0.25">
      <c r="A24" s="27">
        <v>45202</v>
      </c>
      <c r="B24" s="7" t="s">
        <v>41</v>
      </c>
      <c r="C24" s="28" t="str">
        <f>_xlfn.IFNA(VLOOKUP(B24,'Danh mục hàng hóa'!$C$7:$D$33,2,0),0)</f>
        <v>Chuột lenovo bluetooth M1</v>
      </c>
      <c r="D24" s="7">
        <v>2</v>
      </c>
      <c r="E24" s="38">
        <f>_xlfn.IFNA(VLOOKUP(B24,'TỔNG HỢP NHẬP XUẤT TỒN'!$A$6:$J$32,10,0),0)</f>
        <v>128976.97420174477</v>
      </c>
      <c r="F24" s="69">
        <f t="shared" si="0"/>
        <v>257953.94840348954</v>
      </c>
      <c r="G24" s="38">
        <f>_xlfn.IFNA(VLOOKUP(B24,'TỔNG HỢP NHẬP XUẤT TỒN'!$A$6:$J$32,10,0)*1.5,0)</f>
        <v>193465.46130261716</v>
      </c>
      <c r="H24" s="38">
        <v>206000</v>
      </c>
      <c r="I24" s="38">
        <f t="shared" si="1"/>
        <v>412000</v>
      </c>
      <c r="J24" s="28" t="s">
        <v>69</v>
      </c>
      <c r="K24" s="7" t="s">
        <v>137</v>
      </c>
    </row>
    <row r="25" spans="1:11" ht="30" customHeight="1" x14ac:dyDescent="0.25">
      <c r="A25" s="27">
        <v>45202</v>
      </c>
      <c r="B25" s="7" t="s">
        <v>172</v>
      </c>
      <c r="C25" s="28" t="str">
        <f>_xlfn.IFNA(VLOOKUP(B25,'Danh mục hàng hóa'!$C$7:$D$33,2,0),0)</f>
        <v>Chuột M24</v>
      </c>
      <c r="D25" s="7">
        <v>2</v>
      </c>
      <c r="E25" s="38">
        <f>_xlfn.IFNA(VLOOKUP(B25,'TỔNG HỢP NHẬP XUẤT TỒN'!$A$6:$J$32,10,0),0)</f>
        <v>96821.919038737062</v>
      </c>
      <c r="F25" s="69">
        <f t="shared" si="0"/>
        <v>193643.83807747412</v>
      </c>
      <c r="G25" s="38">
        <f>_xlfn.IFNA(VLOOKUP(B25,'TỔNG HỢP NHẬP XUẤT TỒN'!$A$6:$J$32,10,0)*1.5,0)</f>
        <v>145232.87855810559</v>
      </c>
      <c r="H25" s="38">
        <v>160000</v>
      </c>
      <c r="I25" s="38">
        <f t="shared" si="1"/>
        <v>320000</v>
      </c>
      <c r="J25" s="28" t="s">
        <v>68</v>
      </c>
      <c r="K25" s="7"/>
    </row>
    <row r="26" spans="1:11" ht="30" customHeight="1" x14ac:dyDescent="0.25">
      <c r="A26" s="27">
        <v>45233</v>
      </c>
      <c r="B26" s="7" t="s">
        <v>172</v>
      </c>
      <c r="C26" s="28" t="str">
        <f>_xlfn.IFNA(VLOOKUP(B26,'Danh mục hàng hóa'!$C$7:$D$33,2,0),0)</f>
        <v>Chuột M24</v>
      </c>
      <c r="D26" s="7">
        <v>1</v>
      </c>
      <c r="E26" s="38">
        <f>_xlfn.IFNA(VLOOKUP(B26,'TỔNG HỢP NHẬP XUẤT TỒN'!$A$6:$J$32,10,0),0)</f>
        <v>96821.919038737062</v>
      </c>
      <c r="F26" s="69">
        <f t="shared" si="0"/>
        <v>96821.919038737062</v>
      </c>
      <c r="G26" s="38">
        <f>_xlfn.IFNA(VLOOKUP(B26,'TỔNG HỢP NHẬP XUẤT TỒN'!$A$6:$J$32,10,0)*1.5,0)</f>
        <v>145232.87855810559</v>
      </c>
      <c r="H26" s="38">
        <v>160000</v>
      </c>
      <c r="I26" s="38">
        <f t="shared" si="1"/>
        <v>160000</v>
      </c>
      <c r="J26" s="28" t="s">
        <v>69</v>
      </c>
      <c r="K26" s="7"/>
    </row>
    <row r="27" spans="1:11" ht="30" customHeight="1" x14ac:dyDescent="0.25">
      <c r="A27" s="27">
        <v>45233</v>
      </c>
      <c r="B27" s="7" t="s">
        <v>172</v>
      </c>
      <c r="C27" s="28" t="str">
        <f>_xlfn.IFNA(VLOOKUP(B27,'Danh mục hàng hóa'!$C$7:$D$33,2,0),0)</f>
        <v>Chuột M24</v>
      </c>
      <c r="D27" s="7">
        <v>1</v>
      </c>
      <c r="E27" s="38">
        <f>_xlfn.IFNA(VLOOKUP(B27,'TỔNG HỢP NHẬP XUẤT TỒN'!$A$6:$J$32,10,0),0)</f>
        <v>96821.919038737062</v>
      </c>
      <c r="F27" s="69">
        <f t="shared" si="0"/>
        <v>96821.919038737062</v>
      </c>
      <c r="G27" s="38">
        <f>_xlfn.IFNA(VLOOKUP(B27,'TỔNG HỢP NHẬP XUẤT TỒN'!$A$6:$J$32,10,0)*1.5,0)</f>
        <v>145232.87855810559</v>
      </c>
      <c r="H27" s="38">
        <v>160000</v>
      </c>
      <c r="I27" s="38">
        <f t="shared" si="1"/>
        <v>160000</v>
      </c>
      <c r="J27" s="28" t="s">
        <v>68</v>
      </c>
      <c r="K27" s="7"/>
    </row>
    <row r="28" spans="1:11" ht="30" customHeight="1" x14ac:dyDescent="0.25">
      <c r="A28" s="27">
        <v>45263</v>
      </c>
      <c r="B28" s="7" t="s">
        <v>50</v>
      </c>
      <c r="C28" s="28" t="str">
        <f>_xlfn.IFNA(VLOOKUP(B28,'Danh mục hàng hóa'!$C$7:$D$33,2,0),0)</f>
        <v>Sạc Thinkplus gen 2 k hộp</v>
      </c>
      <c r="D28" s="7">
        <v>1</v>
      </c>
      <c r="E28" s="38">
        <f>_xlfn.IFNA(VLOOKUP(B28,'TỔNG HỢP NHẬP XUẤT TỒN'!$A$6:$J$32,10,0),0)</f>
        <v>298513.47499999998</v>
      </c>
      <c r="F28" s="69">
        <f t="shared" si="0"/>
        <v>298513.47499999998</v>
      </c>
      <c r="G28" s="38">
        <f>_xlfn.IFNA(VLOOKUP(B28,'TỔNG HỢP NHẬP XUẤT TỒN'!$A$6:$J$32,10,0)*1.5,0)</f>
        <v>447770.21249999997</v>
      </c>
      <c r="H28" s="38">
        <v>450000</v>
      </c>
      <c r="I28" s="38">
        <f t="shared" si="1"/>
        <v>450000</v>
      </c>
      <c r="J28" s="28" t="s">
        <v>69</v>
      </c>
      <c r="K28" s="7"/>
    </row>
    <row r="29" spans="1:11" ht="30" customHeight="1" x14ac:dyDescent="0.25">
      <c r="A29" s="27">
        <v>45263</v>
      </c>
      <c r="B29" s="7" t="s">
        <v>172</v>
      </c>
      <c r="C29" s="28" t="str">
        <f>_xlfn.IFNA(VLOOKUP(B29,'Danh mục hàng hóa'!$C$7:$D$33,2,0),0)</f>
        <v>Chuột M24</v>
      </c>
      <c r="D29" s="7">
        <v>1</v>
      </c>
      <c r="E29" s="38">
        <f>_xlfn.IFNA(VLOOKUP(B29,'TỔNG HỢP NHẬP XUẤT TỒN'!$A$6:$J$32,10,0),0)</f>
        <v>96821.919038737062</v>
      </c>
      <c r="F29" s="69">
        <f t="shared" si="0"/>
        <v>96821.919038737062</v>
      </c>
      <c r="G29" s="38">
        <f>_xlfn.IFNA(VLOOKUP(B29,'TỔNG HỢP NHẬP XUẤT TỒN'!$A$6:$J$32,10,0)*1.5,0)</f>
        <v>145232.87855810559</v>
      </c>
      <c r="H29" s="38">
        <v>160000</v>
      </c>
      <c r="I29" s="38">
        <f t="shared" si="1"/>
        <v>160000</v>
      </c>
      <c r="J29" s="28" t="s">
        <v>69</v>
      </c>
      <c r="K29" s="7"/>
    </row>
    <row r="30" spans="1:11" ht="30" customHeight="1" x14ac:dyDescent="0.25">
      <c r="A30" s="27">
        <v>45263</v>
      </c>
      <c r="B30" s="33" t="s">
        <v>168</v>
      </c>
      <c r="C30" s="28" t="str">
        <f>_xlfn.IFNA(VLOOKUP(B30,'Danh mục hàng hóa'!$C$7:$D$33,2,0),0)</f>
        <v>Sạc YOGA 2 cổng C</v>
      </c>
      <c r="D30" s="7">
        <v>1</v>
      </c>
      <c r="E30" s="38">
        <f>_xlfn.IFNA(VLOOKUP(B30,'TỔNG HỢP NHẬP XUẤT TỒN'!$A$6:$J$32,10,0),0)</f>
        <v>284609.30143540667</v>
      </c>
      <c r="F30" s="69">
        <f t="shared" si="0"/>
        <v>284609.30143540667</v>
      </c>
      <c r="G30" s="38">
        <f>_xlfn.IFNA(VLOOKUP(B30,'TỔNG HỢP NHẬP XUẤT TỒN'!$A$6:$J$32,10,0)*1.5,0)</f>
        <v>426913.95215311</v>
      </c>
      <c r="H30" s="38">
        <v>600000</v>
      </c>
      <c r="I30" s="38">
        <f t="shared" si="1"/>
        <v>600000</v>
      </c>
      <c r="J30" s="28" t="s">
        <v>68</v>
      </c>
      <c r="K30" s="7"/>
    </row>
    <row r="31" spans="1:11" ht="30" customHeight="1" x14ac:dyDescent="0.25">
      <c r="A31" s="27">
        <v>45263</v>
      </c>
      <c r="B31" s="7" t="s">
        <v>51</v>
      </c>
      <c r="C31" s="28" t="str">
        <f>_xlfn.IFNA(VLOOKUP(B31,'Danh mục hàng hóa'!$C$7:$D$33,2,0),0)</f>
        <v>Dây type C to slim</v>
      </c>
      <c r="D31" s="7">
        <v>1</v>
      </c>
      <c r="E31" s="38">
        <f>_xlfn.IFNA(VLOOKUP(B31,'TỔNG HỢP NHẬP XUẤT TỒN'!$A$6:$J$32,10,0),0)</f>
        <v>73020.600000000006</v>
      </c>
      <c r="F31" s="69">
        <f t="shared" si="0"/>
        <v>73020.600000000006</v>
      </c>
      <c r="G31" s="38">
        <f>_xlfn.IFNA(VLOOKUP(B31,'TỔNG HỢP NHẬP XUẤT TỒN'!$A$6:$J$32,10,0)*1.5,0)</f>
        <v>109530.90000000001</v>
      </c>
      <c r="H31" s="38">
        <v>100000</v>
      </c>
      <c r="I31" s="38">
        <f t="shared" si="1"/>
        <v>100000</v>
      </c>
      <c r="J31" s="28" t="s">
        <v>68</v>
      </c>
      <c r="K31" s="7"/>
    </row>
    <row r="32" spans="1:11" ht="30" customHeight="1" x14ac:dyDescent="0.25">
      <c r="A32" s="28" t="s">
        <v>173</v>
      </c>
      <c r="B32" s="7" t="s">
        <v>139</v>
      </c>
      <c r="C32" s="28" t="str">
        <f>_xlfn.IFNA(VLOOKUP(B32,'Danh mục hàng hóa'!$C$7:$D$33,2,0),0)</f>
        <v>Túi chống sốc màu đen Xiaoxin 14</v>
      </c>
      <c r="D32" s="7">
        <v>1</v>
      </c>
      <c r="E32" s="38">
        <f>_xlfn.IFNA(VLOOKUP(B32,'TỔNG HỢP NHẬP XUẤT TỒN'!$A$6:$J$32,10,0),0)</f>
        <v>119648.55442403491</v>
      </c>
      <c r="F32" s="69">
        <f t="shared" si="0"/>
        <v>119648.55442403491</v>
      </c>
      <c r="G32" s="38">
        <f>_xlfn.IFNA(VLOOKUP(B32,'TỔNG HỢP NHẬP XUẤT TỒN'!$A$6:$J$32,10,0)*1.5,0)</f>
        <v>179472.83163605237</v>
      </c>
      <c r="H32" s="38">
        <v>250000</v>
      </c>
      <c r="I32" s="38">
        <f t="shared" si="1"/>
        <v>250000</v>
      </c>
      <c r="J32" s="28" t="s">
        <v>69</v>
      </c>
      <c r="K32" s="7"/>
    </row>
    <row r="33" spans="1:11" ht="30" customHeight="1" x14ac:dyDescent="0.25">
      <c r="A33" s="28" t="s">
        <v>173</v>
      </c>
      <c r="B33" s="7" t="s">
        <v>172</v>
      </c>
      <c r="C33" s="28" t="str">
        <f>_xlfn.IFNA(VLOOKUP(B33,'Danh mục hàng hóa'!$C$7:$D$33,2,0),0)</f>
        <v>Chuột M24</v>
      </c>
      <c r="D33" s="7">
        <v>2</v>
      </c>
      <c r="E33" s="38">
        <f>_xlfn.IFNA(VLOOKUP(B33,'TỔNG HỢP NHẬP XUẤT TỒN'!$A$6:$J$32,10,0),0)</f>
        <v>96821.919038737062</v>
      </c>
      <c r="F33" s="69">
        <f t="shared" si="0"/>
        <v>193643.83807747412</v>
      </c>
      <c r="G33" s="38">
        <f>_xlfn.IFNA(VLOOKUP(B33,'TỔNG HỢP NHẬP XUẤT TỒN'!$A$6:$J$32,10,0)*1.5,0)</f>
        <v>145232.87855810559</v>
      </c>
      <c r="H33" s="38">
        <v>160000</v>
      </c>
      <c r="I33" s="38">
        <f t="shared" si="1"/>
        <v>320000</v>
      </c>
      <c r="J33" s="28" t="s">
        <v>68</v>
      </c>
      <c r="K33" s="7"/>
    </row>
    <row r="34" spans="1:11" ht="30" customHeight="1" x14ac:dyDescent="0.25">
      <c r="A34" s="28" t="s">
        <v>174</v>
      </c>
      <c r="B34" s="7" t="s">
        <v>48</v>
      </c>
      <c r="C34" s="28" t="str">
        <f>_xlfn.IFNA(VLOOKUP(B34,'Danh mục hàng hóa'!$C$7:$D$33,2,0),0)</f>
        <v>Loa K3 Pro</v>
      </c>
      <c r="D34" s="7">
        <v>2</v>
      </c>
      <c r="E34" s="38">
        <f>_xlfn.IFNA(VLOOKUP(B34,'TỔNG HỢP NHẬP XUẤT TỒN'!$A$6:$J$32,10,0),0)</f>
        <v>107421.71041666667</v>
      </c>
      <c r="F34" s="69">
        <f t="shared" si="0"/>
        <v>214843.42083333334</v>
      </c>
      <c r="G34" s="38">
        <f>_xlfn.IFNA(VLOOKUP(B34,'TỔNG HỢP NHẬP XUẤT TỒN'!$A$6:$J$32,10,0)*1.5,0)</f>
        <v>161132.56562499999</v>
      </c>
      <c r="H34" s="38">
        <v>179000</v>
      </c>
      <c r="I34" s="38">
        <f t="shared" si="1"/>
        <v>358000</v>
      </c>
      <c r="J34" s="28" t="s">
        <v>68</v>
      </c>
      <c r="K34" s="7"/>
    </row>
    <row r="35" spans="1:11" ht="30" customHeight="1" x14ac:dyDescent="0.25">
      <c r="A35" s="28" t="s">
        <v>175</v>
      </c>
      <c r="B35" s="7" t="s">
        <v>47</v>
      </c>
      <c r="C35" s="28" t="str">
        <f>_xlfn.IFNA(VLOOKUP(B35,'Danh mục hàng hóa'!$C$7:$D$33,2,0),0)</f>
        <v>Sạc gen 1 có hộp</v>
      </c>
      <c r="D35" s="7">
        <v>1</v>
      </c>
      <c r="E35" s="38">
        <f>_xlfn.IFNA(VLOOKUP(B35,'TỔNG HỢP NHẬP XUẤT TỒN'!$A$6:$J$32,10,0),0)</f>
        <v>249127</v>
      </c>
      <c r="F35" s="69">
        <f t="shared" si="0"/>
        <v>249127</v>
      </c>
      <c r="G35" s="38">
        <f>_xlfn.IFNA(VLOOKUP(B35,'TỔNG HỢP NHẬP XUẤT TỒN'!$A$6:$J$32,10,0)*1.5,0)</f>
        <v>373690.5</v>
      </c>
      <c r="H35" s="38">
        <v>400000</v>
      </c>
      <c r="I35" s="38">
        <f t="shared" si="1"/>
        <v>400000</v>
      </c>
      <c r="J35" s="28" t="s">
        <v>69</v>
      </c>
      <c r="K35" s="7"/>
    </row>
    <row r="36" spans="1:11" ht="30" customHeight="1" x14ac:dyDescent="0.25">
      <c r="A36" s="28" t="s">
        <v>175</v>
      </c>
      <c r="B36" s="7" t="s">
        <v>44</v>
      </c>
      <c r="C36" s="28" t="str">
        <f>_xlfn.IFNA(VLOOKUP(B36,'Danh mục hàng hóa'!$C$7:$D$33,2,0),0)</f>
        <v>USB C 3in1</v>
      </c>
      <c r="D36" s="7">
        <v>1</v>
      </c>
      <c r="E36" s="38">
        <f>_xlfn.IFNA(VLOOKUP(B36,'TỔNG HỢP NHẬP XUẤT TỒN'!$A$6:$J$32,10,0),0)</f>
        <v>92692.5</v>
      </c>
      <c r="F36" s="69">
        <f t="shared" si="0"/>
        <v>92692.5</v>
      </c>
      <c r="G36" s="38">
        <f>_xlfn.IFNA(VLOOKUP(B36,'TỔNG HỢP NHẬP XUẤT TỒN'!$A$6:$J$32,10,0)*1.5,0)</f>
        <v>139038.75</v>
      </c>
      <c r="H36" s="38">
        <v>230000</v>
      </c>
      <c r="I36" s="38">
        <f t="shared" si="1"/>
        <v>230000</v>
      </c>
      <c r="J36" s="28" t="s">
        <v>69</v>
      </c>
      <c r="K36" s="7"/>
    </row>
    <row r="37" spans="1:11" ht="30" customHeight="1" x14ac:dyDescent="0.25">
      <c r="A37" s="28" t="s">
        <v>175</v>
      </c>
      <c r="B37" s="7" t="s">
        <v>42</v>
      </c>
      <c r="C37" s="28" t="str">
        <f>_xlfn.IFNA(VLOOKUP(B37,'Danh mục hàng hóa'!$C$7:$D$33,2,0),0)</f>
        <v>Sạc YOGA</v>
      </c>
      <c r="D37" s="7">
        <v>1</v>
      </c>
      <c r="E37" s="38">
        <f>_xlfn.IFNA(VLOOKUP(B37,'TỔNG HỢP NHẬP XUẤT TỒN'!$A$6:$J$32,10,0),0)</f>
        <v>238082.66611622242</v>
      </c>
      <c r="F37" s="69">
        <f t="shared" si="0"/>
        <v>238082.66611622242</v>
      </c>
      <c r="G37" s="38">
        <f>_xlfn.IFNA(VLOOKUP(B37,'TỔNG HỢP NHẬP XUẤT TỒN'!$A$6:$J$32,10,0)*1.5,0)</f>
        <v>357123.99917433364</v>
      </c>
      <c r="H37" s="38">
        <v>238083</v>
      </c>
      <c r="I37" s="38">
        <f t="shared" si="1"/>
        <v>238083</v>
      </c>
      <c r="J37" s="28" t="s">
        <v>69</v>
      </c>
      <c r="K37" s="7"/>
    </row>
    <row r="38" spans="1:11" ht="30" customHeight="1" x14ac:dyDescent="0.25">
      <c r="A38" s="28" t="s">
        <v>178</v>
      </c>
      <c r="B38" s="7" t="s">
        <v>39</v>
      </c>
      <c r="C38" s="28" t="str">
        <f>_xlfn.IFNA(VLOOKUP(B38,'Danh mục hàng hóa'!$C$7:$D$33,2,0),0)</f>
        <v>Chuột M24</v>
      </c>
      <c r="D38" s="7">
        <v>2</v>
      </c>
      <c r="E38" s="38">
        <f>_xlfn.IFNA(VLOOKUP(B38,'TỔNG HỢP NHẬP XUẤT TỒN'!$A$6:$J$32,10,0),0)</f>
        <v>96821.919038737062</v>
      </c>
      <c r="F38" s="69">
        <f t="shared" si="0"/>
        <v>193643.83807747412</v>
      </c>
      <c r="G38" s="38">
        <f>_xlfn.IFNA(VLOOKUP(B38,'TỔNG HỢP NHẬP XUẤT TỒN'!$A$6:$J$32,10,0)*1.5,0)</f>
        <v>145232.87855810559</v>
      </c>
      <c r="H38" s="38">
        <v>160000</v>
      </c>
      <c r="I38" s="38">
        <f t="shared" si="1"/>
        <v>320000</v>
      </c>
      <c r="J38" s="28" t="s">
        <v>69</v>
      </c>
      <c r="K38" s="7"/>
    </row>
    <row r="39" spans="1:11" ht="30" customHeight="1" x14ac:dyDescent="0.25">
      <c r="A39" s="28" t="s">
        <v>178</v>
      </c>
      <c r="B39" s="7" t="s">
        <v>179</v>
      </c>
      <c r="C39" s="28" t="str">
        <f>_xlfn.IFNA(VLOOKUP(B39,'Danh mục hàng hóa'!$C$7:$D$33,2,0),0)</f>
        <v>Loa K3 Pro</v>
      </c>
      <c r="D39" s="7">
        <v>2</v>
      </c>
      <c r="E39" s="38">
        <f>_xlfn.IFNA(VLOOKUP(B39,'TỔNG HỢP NHẬP XUẤT TỒN'!$A$6:$J$32,10,0),0)</f>
        <v>107421.71041666667</v>
      </c>
      <c r="F39" s="69">
        <f t="shared" si="0"/>
        <v>214843.42083333334</v>
      </c>
      <c r="G39" s="38">
        <f>_xlfn.IFNA(VLOOKUP(B39,'TỔNG HỢP NHẬP XUẤT TỒN'!$A$6:$J$32,10,0)*1.5,0)</f>
        <v>161132.56562499999</v>
      </c>
      <c r="H39" s="38">
        <v>160000</v>
      </c>
      <c r="I39" s="38">
        <f t="shared" si="1"/>
        <v>320000</v>
      </c>
      <c r="J39" s="28" t="s">
        <v>69</v>
      </c>
      <c r="K39" s="7"/>
    </row>
    <row r="40" spans="1:11" ht="30" customHeight="1" x14ac:dyDescent="0.25">
      <c r="A40" s="28" t="s">
        <v>180</v>
      </c>
      <c r="B40" s="7" t="s">
        <v>181</v>
      </c>
      <c r="C40" s="28" t="str">
        <f>_xlfn.IFNA(VLOOKUP(B40,'Danh mục hàng hóa'!$C$7:$D$33,2,0),0)</f>
        <v>Sạc lenovo to type C bóc máy</v>
      </c>
      <c r="D40" s="7">
        <v>1</v>
      </c>
      <c r="E40" s="38">
        <f>_xlfn.IFNA(VLOOKUP(B40,'TỔNG HỢP NHẬP XUẤT TỒN'!$A$6:$J$32,10,0),0)</f>
        <v>201040</v>
      </c>
      <c r="F40" s="69">
        <f t="shared" si="0"/>
        <v>201040</v>
      </c>
      <c r="G40" s="38">
        <f>_xlfn.IFNA(VLOOKUP(B40,'TỔNG HỢP NHẬP XUẤT TỒN'!$A$6:$J$32,10,0)*1.5,0)</f>
        <v>301560</v>
      </c>
      <c r="H40" s="38">
        <v>350000</v>
      </c>
      <c r="I40" s="38">
        <f>D40*H40</f>
        <v>350000</v>
      </c>
      <c r="J40" s="28" t="s">
        <v>68</v>
      </c>
      <c r="K40" s="7"/>
    </row>
    <row r="41" spans="1:11" ht="30" customHeight="1" x14ac:dyDescent="0.25">
      <c r="A41" s="28" t="s">
        <v>183</v>
      </c>
      <c r="B41" s="7" t="s">
        <v>48</v>
      </c>
      <c r="C41" s="28" t="str">
        <f>_xlfn.IFNA(VLOOKUP(B41,'Danh mục hàng hóa'!$C$7:$D$33,2,0),0)</f>
        <v>Loa K3 Pro</v>
      </c>
      <c r="D41" s="7">
        <v>1</v>
      </c>
      <c r="E41" s="38">
        <f>_xlfn.IFNA(VLOOKUP(B41,'TỔNG HỢP NHẬP XUẤT TỒN'!$A$6:$J$32,10,0),0)</f>
        <v>107421.71041666667</v>
      </c>
      <c r="F41" s="69">
        <f t="shared" si="0"/>
        <v>107421.71041666667</v>
      </c>
      <c r="G41" s="38">
        <f>_xlfn.IFNA(VLOOKUP(B41,'TỔNG HỢP NHẬP XUẤT TỒN'!$A$6:$J$32,10,0)*1.5,0)</f>
        <v>161132.56562499999</v>
      </c>
      <c r="H41" s="38">
        <v>179000</v>
      </c>
      <c r="I41" s="38">
        <f t="shared" si="1"/>
        <v>179000</v>
      </c>
      <c r="J41" s="28" t="s">
        <v>68</v>
      </c>
      <c r="K41" s="7"/>
    </row>
    <row r="42" spans="1:11" ht="30" customHeight="1" x14ac:dyDescent="0.25">
      <c r="A42" s="28" t="s">
        <v>184</v>
      </c>
      <c r="B42" s="7" t="s">
        <v>41</v>
      </c>
      <c r="C42" s="28" t="str">
        <f>_xlfn.IFNA(VLOOKUP(B42,'Danh mục hàng hóa'!$C$7:$D$33,2,0),0)</f>
        <v>Chuột lenovo bluetooth M1</v>
      </c>
      <c r="D42" s="7">
        <v>1</v>
      </c>
      <c r="E42" s="38">
        <f>_xlfn.IFNA(VLOOKUP(B42,'TỔNG HỢP NHẬP XUẤT TỒN'!$A$6:$J$32,10,0),0)</f>
        <v>128976.97420174477</v>
      </c>
      <c r="F42" s="69">
        <f t="shared" si="0"/>
        <v>128976.97420174477</v>
      </c>
      <c r="G42" s="38">
        <f>_xlfn.IFNA(VLOOKUP(B42,'TỔNG HỢP NHẬP XUẤT TỒN'!$A$6:$J$32,10,0)*1.5,0)</f>
        <v>193465.46130261716</v>
      </c>
      <c r="H42" s="38">
        <v>200000</v>
      </c>
      <c r="I42" s="38">
        <f t="shared" si="1"/>
        <v>200000</v>
      </c>
      <c r="J42" s="28" t="s">
        <v>68</v>
      </c>
      <c r="K42" s="7"/>
    </row>
    <row r="43" spans="1:11" ht="30" customHeight="1" x14ac:dyDescent="0.25">
      <c r="A43" s="28" t="s">
        <v>184</v>
      </c>
      <c r="B43" s="7" t="s">
        <v>42</v>
      </c>
      <c r="C43" s="28" t="str">
        <f>_xlfn.IFNA(VLOOKUP(B43,'Danh mục hàng hóa'!$C$7:$D$33,2,0),0)</f>
        <v>Sạc YOGA</v>
      </c>
      <c r="D43" s="7">
        <v>1</v>
      </c>
      <c r="E43" s="38">
        <f>_xlfn.IFNA(VLOOKUP(B43,'TỔNG HỢP NHẬP XUẤT TỒN'!$A$6:$J$32,10,0),0)</f>
        <v>238082.66611622242</v>
      </c>
      <c r="F43" s="69">
        <f t="shared" si="0"/>
        <v>238082.66611622242</v>
      </c>
      <c r="G43" s="38">
        <f>_xlfn.IFNA(VLOOKUP(B43,'TỔNG HỢP NHẬP XUẤT TỒN'!$A$6:$J$32,10,0)*1.5,0)</f>
        <v>357123.99917433364</v>
      </c>
      <c r="H43" s="38">
        <v>500000</v>
      </c>
      <c r="I43" s="38">
        <f t="shared" si="1"/>
        <v>500000</v>
      </c>
      <c r="J43" s="28" t="s">
        <v>69</v>
      </c>
      <c r="K43" s="7"/>
    </row>
    <row r="44" spans="1:11" ht="30" customHeight="1" x14ac:dyDescent="0.25">
      <c r="A44" s="28" t="s">
        <v>184</v>
      </c>
      <c r="B44" s="7" t="s">
        <v>154</v>
      </c>
      <c r="C44" s="28" t="str">
        <f>_xlfn.IFNA(VLOOKUP(B44,'Danh mục hàng hóa'!$C$7:$D$33,2,0),0)</f>
        <v>USB C 6in1</v>
      </c>
      <c r="D44" s="7">
        <v>1</v>
      </c>
      <c r="E44" s="38">
        <f>_xlfn.IFNA(VLOOKUP(B44,'TỔNG HỢP NHẬP XUẤT TỒN'!$A$6:$J$32,10,0),0)</f>
        <v>212845.66666666666</v>
      </c>
      <c r="F44" s="69">
        <f t="shared" si="0"/>
        <v>212845.66666666666</v>
      </c>
      <c r="G44" s="38">
        <f>_xlfn.IFNA(VLOOKUP(B44,'TỔNG HỢP NHẬP XUẤT TỒN'!$A$6:$J$32,10,0)*1.5,0)</f>
        <v>319268.5</v>
      </c>
      <c r="H44" s="38">
        <v>500000</v>
      </c>
      <c r="I44" s="38">
        <f t="shared" si="1"/>
        <v>500000</v>
      </c>
      <c r="J44" s="28" t="s">
        <v>68</v>
      </c>
      <c r="K44" s="7"/>
    </row>
    <row r="45" spans="1:11" ht="30" customHeight="1" x14ac:dyDescent="0.25">
      <c r="A45" s="28" t="s">
        <v>184</v>
      </c>
      <c r="B45" s="7" t="s">
        <v>39</v>
      </c>
      <c r="C45" s="28" t="str">
        <f>_xlfn.IFNA(VLOOKUP(B45,'Danh mục hàng hóa'!$C$7:$D$33,2,0),0)</f>
        <v>Chuột M24</v>
      </c>
      <c r="D45" s="7">
        <v>2</v>
      </c>
      <c r="E45" s="38">
        <f>_xlfn.IFNA(VLOOKUP(B45,'TỔNG HỢP NHẬP XUẤT TỒN'!$A$6:$J$32,10,0),0)</f>
        <v>96821.919038737062</v>
      </c>
      <c r="F45" s="69">
        <f t="shared" si="0"/>
        <v>193643.83807747412</v>
      </c>
      <c r="G45" s="38">
        <f>_xlfn.IFNA(VLOOKUP(B45,'TỔNG HỢP NHẬP XUẤT TỒN'!$A$6:$J$32,10,0)*1.5,0)</f>
        <v>145232.87855810559</v>
      </c>
      <c r="H45" s="38">
        <v>160000</v>
      </c>
      <c r="I45" s="38">
        <f t="shared" si="1"/>
        <v>320000</v>
      </c>
      <c r="J45" s="28" t="s">
        <v>68</v>
      </c>
      <c r="K45" s="7"/>
    </row>
    <row r="46" spans="1:11" ht="30" customHeight="1" x14ac:dyDescent="0.25">
      <c r="A46" s="28" t="s">
        <v>184</v>
      </c>
      <c r="B46" s="7" t="s">
        <v>50</v>
      </c>
      <c r="C46" s="28" t="str">
        <f>_xlfn.IFNA(VLOOKUP(B46,'Danh mục hàng hóa'!$C$7:$D$33,2,0),0)</f>
        <v>Sạc Thinkplus gen 2 k hộp</v>
      </c>
      <c r="D46" s="7">
        <v>1</v>
      </c>
      <c r="E46" s="38">
        <f>_xlfn.IFNA(VLOOKUP(B46,'TỔNG HỢP NHẬP XUẤT TỒN'!$A$6:$J$32,10,0),0)</f>
        <v>298513.47499999998</v>
      </c>
      <c r="F46" s="69">
        <f t="shared" si="0"/>
        <v>298513.47499999998</v>
      </c>
      <c r="G46" s="38">
        <f>_xlfn.IFNA(VLOOKUP(B46,'TỔNG HỢP NHẬP XUẤT TỒN'!$A$6:$J$32,10,0)*1.5,0)</f>
        <v>447770.21249999997</v>
      </c>
      <c r="H46" s="38">
        <v>489000</v>
      </c>
      <c r="I46" s="38">
        <f t="shared" si="1"/>
        <v>489000</v>
      </c>
      <c r="J46" s="28" t="s">
        <v>68</v>
      </c>
      <c r="K46" s="7"/>
    </row>
    <row r="47" spans="1:11" ht="30" customHeight="1" x14ac:dyDescent="0.25">
      <c r="A47" s="28" t="s">
        <v>186</v>
      </c>
      <c r="B47" s="7" t="s">
        <v>146</v>
      </c>
      <c r="C47" s="28" t="str">
        <f>_xlfn.IFNA(VLOOKUP(B47,'Danh mục hàng hóa'!$C$7:$D$33,2,0),0)</f>
        <v>Sạc Thinkplus trắng gen 2 new</v>
      </c>
      <c r="D47" s="7">
        <v>1</v>
      </c>
      <c r="E47" s="38">
        <f>_xlfn.IFNA(VLOOKUP(B47,'TỔNG HỢP NHẬP XUẤT TỒN'!$A$6:$J$32,10,0),0)</f>
        <v>454365</v>
      </c>
      <c r="F47" s="69">
        <f t="shared" si="0"/>
        <v>454365</v>
      </c>
      <c r="G47" s="38">
        <f>_xlfn.IFNA(VLOOKUP(B47,'TỔNG HỢP NHẬP XUẤT TỒN'!$A$6:$J$32,10,0)*1.5,0)</f>
        <v>681547.5</v>
      </c>
      <c r="H47" s="38">
        <v>700000</v>
      </c>
      <c r="I47" s="38">
        <f t="shared" si="1"/>
        <v>700000</v>
      </c>
      <c r="J47" s="28" t="s">
        <v>68</v>
      </c>
      <c r="K47" s="7"/>
    </row>
    <row r="48" spans="1:11" ht="30" customHeight="1" x14ac:dyDescent="0.25">
      <c r="A48" s="28" t="s">
        <v>191</v>
      </c>
      <c r="B48" s="7" t="s">
        <v>179</v>
      </c>
      <c r="C48" s="28" t="str">
        <f>_xlfn.IFNA(VLOOKUP(B48,'Danh mục hàng hóa'!$C$7:$D$33,2,0),0)</f>
        <v>Loa K3 Pro</v>
      </c>
      <c r="D48" s="7">
        <v>1</v>
      </c>
      <c r="E48" s="38">
        <f>_xlfn.IFNA(VLOOKUP(B48,'TỔNG HỢP NHẬP XUẤT TỒN'!$A$6:$J$32,10,0),0)</f>
        <v>107421.71041666667</v>
      </c>
      <c r="F48" s="69">
        <f t="shared" si="0"/>
        <v>107421.71041666667</v>
      </c>
      <c r="G48" s="38">
        <f>_xlfn.IFNA(VLOOKUP(B48,'TỔNG HỢP NHẬP XUẤT TỒN'!$A$6:$J$32,10,0)*1.5,0)</f>
        <v>161132.56562499999</v>
      </c>
      <c r="H48" s="38"/>
      <c r="I48" s="38">
        <f t="shared" si="1"/>
        <v>0</v>
      </c>
      <c r="J48" s="28" t="s">
        <v>185</v>
      </c>
      <c r="K48" s="7" t="s">
        <v>192</v>
      </c>
    </row>
    <row r="49" spans="1:11" ht="30" customHeight="1" x14ac:dyDescent="0.25">
      <c r="A49" s="28" t="s">
        <v>191</v>
      </c>
      <c r="B49" s="7" t="s">
        <v>41</v>
      </c>
      <c r="C49" s="28" t="str">
        <f>_xlfn.IFNA(VLOOKUP(B49,'Danh mục hàng hóa'!$C$7:$D$33,2,0),0)</f>
        <v>Chuột lenovo bluetooth M1</v>
      </c>
      <c r="D49" s="7">
        <v>2</v>
      </c>
      <c r="E49" s="38">
        <f>_xlfn.IFNA(VLOOKUP(B49,'TỔNG HỢP NHẬP XUẤT TỒN'!$A$6:$J$32,10,0),0)</f>
        <v>128976.97420174477</v>
      </c>
      <c r="F49" s="69">
        <f t="shared" si="0"/>
        <v>257953.94840348954</v>
      </c>
      <c r="G49" s="38">
        <f>_xlfn.IFNA(VLOOKUP(B49,'TỔNG HỢP NHẬP XUẤT TỒN'!$A$6:$J$32,10,0)*1.5,0)</f>
        <v>193465.46130261716</v>
      </c>
      <c r="H49" s="38">
        <v>200000</v>
      </c>
      <c r="I49" s="38">
        <f t="shared" si="1"/>
        <v>400000</v>
      </c>
      <c r="J49" s="28" t="s">
        <v>68</v>
      </c>
      <c r="K49" s="7"/>
    </row>
    <row r="50" spans="1:11" ht="30" customHeight="1" x14ac:dyDescent="0.25">
      <c r="A50" s="28" t="s">
        <v>191</v>
      </c>
      <c r="B50" s="7" t="s">
        <v>38</v>
      </c>
      <c r="C50" s="28" t="str">
        <f>_xlfn.IFNA(VLOOKUP(B50,'Danh mục hàng hóa'!$C$7:$D$33,2,0),0)</f>
        <v>USB</v>
      </c>
      <c r="D50" s="7">
        <v>3</v>
      </c>
      <c r="E50" s="38">
        <f>_xlfn.IFNA(VLOOKUP(B50,'TỔNG HỢP NHẬP XUẤT TỒN'!$A$6:$J$32,10,0),0)</f>
        <v>112852.5</v>
      </c>
      <c r="F50" s="69">
        <f t="shared" si="0"/>
        <v>338557.5</v>
      </c>
      <c r="G50" s="38">
        <f>_xlfn.IFNA(VLOOKUP(B50,'TỔNG HỢP NHẬP XUẤT TỒN'!$A$6:$J$32,10,0)*1.5,0)</f>
        <v>169278.75</v>
      </c>
      <c r="H50" s="38">
        <v>200000</v>
      </c>
      <c r="I50" s="38">
        <f t="shared" si="1"/>
        <v>600000</v>
      </c>
      <c r="J50" s="28" t="s">
        <v>69</v>
      </c>
      <c r="K50" s="7"/>
    </row>
    <row r="51" spans="1:11" ht="30" customHeight="1" x14ac:dyDescent="0.25">
      <c r="A51" s="28" t="s">
        <v>193</v>
      </c>
      <c r="B51" s="7" t="s">
        <v>188</v>
      </c>
      <c r="C51" s="28" t="str">
        <f>_xlfn.IFNA(VLOOKUP(B51,'Danh mục hàng hóa'!$C$7:$D$33,2,0),0)</f>
        <v>Túi chống sốc màu đen Xiaoxin 15.6</v>
      </c>
      <c r="D51" s="7">
        <v>1</v>
      </c>
      <c r="E51" s="38">
        <f>_xlfn.IFNA(VLOOKUP(B51,'TỔNG HỢP NHẬP XUẤT TỒN'!$A$6:$J$32,10,0),0)</f>
        <v>120511.18804735476</v>
      </c>
      <c r="F51" s="69">
        <f t="shared" si="0"/>
        <v>120511.18804735476</v>
      </c>
      <c r="G51" s="38">
        <f>_xlfn.IFNA(VLOOKUP(B51,'TỔNG HỢP NHẬP XUẤT TỒN'!$A$6:$J$32,10,0)*1.5,0)</f>
        <v>180766.78207103215</v>
      </c>
      <c r="H51" s="38">
        <v>250000</v>
      </c>
      <c r="I51" s="38">
        <f t="shared" si="1"/>
        <v>250000</v>
      </c>
      <c r="J51" s="28" t="s">
        <v>69</v>
      </c>
      <c r="K51" s="7"/>
    </row>
    <row r="52" spans="1:11" ht="30" customHeight="1" x14ac:dyDescent="0.25">
      <c r="A52" s="28" t="s">
        <v>193</v>
      </c>
      <c r="B52" s="7" t="s">
        <v>138</v>
      </c>
      <c r="C52" s="28" t="str">
        <f>_xlfn.IFNA(VLOOKUP(B52,'Danh mục hàng hóa'!$C$7:$D$33,2,0),0)</f>
        <v>Sạc Thinkplus gen 2 có hộp trắng</v>
      </c>
      <c r="D52" s="7">
        <v>1</v>
      </c>
      <c r="E52" s="38">
        <f>_xlfn.IFNA(VLOOKUP(B52,'TỔNG HỢP NHẬP XUẤT TỒN'!$A$6:$J$32,10,0),0)</f>
        <v>327150</v>
      </c>
      <c r="F52" s="69">
        <f t="shared" si="0"/>
        <v>327150</v>
      </c>
      <c r="G52" s="38">
        <f>_xlfn.IFNA(VLOOKUP(B52,'TỔNG HỢP NHẬP XUẤT TỒN'!$A$6:$J$32,10,0)*1.5,0)</f>
        <v>490725</v>
      </c>
      <c r="H52" s="38">
        <f>650000-11000</f>
        <v>639000</v>
      </c>
      <c r="I52" s="38">
        <f t="shared" si="1"/>
        <v>639000</v>
      </c>
      <c r="J52" s="28" t="s">
        <v>69</v>
      </c>
      <c r="K52" s="7"/>
    </row>
    <row r="53" spans="1:11" ht="30" customHeight="1" x14ac:dyDescent="0.25">
      <c r="A53" s="28" t="s">
        <v>194</v>
      </c>
      <c r="B53" s="7" t="s">
        <v>39</v>
      </c>
      <c r="C53" s="28" t="str">
        <f>_xlfn.IFNA(VLOOKUP(B53,'Danh mục hàng hóa'!$C$7:$D$33,2,0),0)</f>
        <v>Chuột M24</v>
      </c>
      <c r="D53" s="7">
        <v>20</v>
      </c>
      <c r="E53" s="38">
        <f>_xlfn.IFNA(VLOOKUP(B53,'TỔNG HỢP NHẬP XUẤT TỒN'!$A$6:$J$32,10,0),0)</f>
        <v>96821.919038737062</v>
      </c>
      <c r="F53" s="69">
        <f t="shared" si="0"/>
        <v>1936438.3807747413</v>
      </c>
      <c r="G53" s="38">
        <f>_xlfn.IFNA(VLOOKUP(B53,'TỔNG HỢP NHẬP XUẤT TỒN'!$A$6:$J$32,10,0)*1.5,0)</f>
        <v>145232.87855810559</v>
      </c>
      <c r="H53" s="38">
        <v>130000</v>
      </c>
      <c r="I53" s="38">
        <f t="shared" si="1"/>
        <v>2600000</v>
      </c>
      <c r="J53" s="28" t="s">
        <v>185</v>
      </c>
      <c r="K53" s="7"/>
    </row>
    <row r="54" spans="1:11" ht="30" customHeight="1" x14ac:dyDescent="0.25">
      <c r="A54" s="28" t="s">
        <v>194</v>
      </c>
      <c r="B54" s="7" t="s">
        <v>44</v>
      </c>
      <c r="C54" s="28" t="str">
        <f>_xlfn.IFNA(VLOOKUP(B54,'Danh mục hàng hóa'!$C$7:$D$33,2,0),0)</f>
        <v>USB C 3in1</v>
      </c>
      <c r="D54" s="7">
        <v>1</v>
      </c>
      <c r="E54" s="38">
        <f>_xlfn.IFNA(VLOOKUP(B54,'TỔNG HỢP NHẬP XUẤT TỒN'!$A$6:$J$32,10,0),0)</f>
        <v>92692.5</v>
      </c>
      <c r="F54" s="69">
        <f t="shared" si="0"/>
        <v>92692.5</v>
      </c>
      <c r="G54" s="38">
        <f>_xlfn.IFNA(VLOOKUP(B54,'TỔNG HỢP NHẬP XUẤT TỒN'!$A$6:$J$32,10,0)*1.5,0)</f>
        <v>139038.75</v>
      </c>
      <c r="H54" s="38">
        <v>240000</v>
      </c>
      <c r="I54" s="38">
        <f t="shared" si="1"/>
        <v>240000</v>
      </c>
      <c r="J54" s="28" t="s">
        <v>69</v>
      </c>
      <c r="K54" s="7"/>
    </row>
    <row r="55" spans="1:11" ht="30" customHeight="1" x14ac:dyDescent="0.25">
      <c r="A55" s="28" t="s">
        <v>194</v>
      </c>
      <c r="B55" s="7" t="s">
        <v>41</v>
      </c>
      <c r="C55" s="28" t="str">
        <f>_xlfn.IFNA(VLOOKUP(B55,'Danh mục hàng hóa'!$C$7:$D$33,2,0),0)</f>
        <v>Chuột lenovo bluetooth M1</v>
      </c>
      <c r="D55" s="7">
        <v>2</v>
      </c>
      <c r="E55" s="38">
        <f>_xlfn.IFNA(VLOOKUP(B55,'TỔNG HỢP NHẬP XUẤT TỒN'!$A$6:$J$32,10,0),0)</f>
        <v>128976.97420174477</v>
      </c>
      <c r="F55" s="69">
        <f t="shared" si="0"/>
        <v>257953.94840348954</v>
      </c>
      <c r="G55" s="38">
        <f>_xlfn.IFNA(VLOOKUP(B55,'TỔNG HỢP NHẬP XUẤT TỒN'!$A$6:$J$32,10,0)*1.5,0)</f>
        <v>193465.46130261716</v>
      </c>
      <c r="H55" s="38">
        <v>250000</v>
      </c>
      <c r="I55" s="38">
        <f t="shared" si="1"/>
        <v>500000</v>
      </c>
      <c r="J55" s="28" t="s">
        <v>68</v>
      </c>
      <c r="K55" s="7"/>
    </row>
    <row r="56" spans="1:11" ht="30" customHeight="1" x14ac:dyDescent="0.25">
      <c r="A56" s="28" t="s">
        <v>194</v>
      </c>
      <c r="B56" s="7" t="s">
        <v>139</v>
      </c>
      <c r="C56" s="28" t="str">
        <f>_xlfn.IFNA(VLOOKUP(B56,'Danh mục hàng hóa'!$C$7:$D$33,2,0),0)</f>
        <v>Túi chống sốc màu đen Xiaoxin 14</v>
      </c>
      <c r="D56" s="7">
        <v>1</v>
      </c>
      <c r="E56" s="38">
        <f>_xlfn.IFNA(VLOOKUP(B56,'TỔNG HỢP NHẬP XUẤT TỒN'!$A$6:$J$32,10,0),0)</f>
        <v>119648.55442403491</v>
      </c>
      <c r="F56" s="69">
        <f t="shared" ref="F56:F65" si="8">+D56*E56</f>
        <v>119648.55442403491</v>
      </c>
      <c r="G56" s="38">
        <f>_xlfn.IFNA(VLOOKUP(B56,'TỔNG HỢP NHẬP XUẤT TỒN'!$A$6:$J$32,10,0)*1.5,0)</f>
        <v>179472.83163605237</v>
      </c>
      <c r="H56" s="38">
        <v>235000</v>
      </c>
      <c r="I56" s="38">
        <f t="shared" si="1"/>
        <v>235000</v>
      </c>
      <c r="J56" s="28" t="s">
        <v>69</v>
      </c>
      <c r="K56" s="7"/>
    </row>
    <row r="57" spans="1:11" ht="30" customHeight="1" x14ac:dyDescent="0.25">
      <c r="A57" s="28" t="s">
        <v>194</v>
      </c>
      <c r="B57" s="7" t="s">
        <v>188</v>
      </c>
      <c r="C57" s="28" t="str">
        <f>_xlfn.IFNA(VLOOKUP(B57,'Danh mục hàng hóa'!$C$7:$D$33,2,0),0)</f>
        <v>Túi chống sốc màu đen Xiaoxin 15.6</v>
      </c>
      <c r="D57" s="7">
        <v>1</v>
      </c>
      <c r="E57" s="38">
        <f>_xlfn.IFNA(VLOOKUP(B57,'TỔNG HỢP NHẬP XUẤT TỒN'!$A$6:$J$32,10,0),0)</f>
        <v>120511.18804735476</v>
      </c>
      <c r="F57" s="69">
        <f t="shared" si="8"/>
        <v>120511.18804735476</v>
      </c>
      <c r="G57" s="38">
        <f>_xlfn.IFNA(VLOOKUP(B57,'TỔNG HỢP NHẬP XUẤT TỒN'!$A$6:$J$32,10,0)*1.5,0)</f>
        <v>180766.78207103215</v>
      </c>
      <c r="H57" s="38">
        <v>200000</v>
      </c>
      <c r="I57" s="38">
        <f t="shared" si="1"/>
        <v>200000</v>
      </c>
      <c r="J57" s="28" t="s">
        <v>69</v>
      </c>
      <c r="K57" s="7"/>
    </row>
    <row r="58" spans="1:11" ht="30" customHeight="1" x14ac:dyDescent="0.25">
      <c r="A58" s="28" t="s">
        <v>194</v>
      </c>
      <c r="B58" s="7" t="s">
        <v>40</v>
      </c>
      <c r="C58" s="28" t="str">
        <f>_xlfn.IFNA(VLOOKUP(B58,'Danh mục hàng hóa'!$C$7:$D$33,2,0),0)</f>
        <v>Chuột IBM</v>
      </c>
      <c r="D58" s="7">
        <v>1</v>
      </c>
      <c r="E58" s="38">
        <f>_xlfn.IFNA(VLOOKUP(B58,'TỔNG HỢP NHẬP XUẤT TỒN'!$A$6:$J$32,10,0),0)</f>
        <v>182314.11635138027</v>
      </c>
      <c r="F58" s="69">
        <f t="shared" si="8"/>
        <v>182314.11635138027</v>
      </c>
      <c r="G58" s="38">
        <f>_xlfn.IFNA(VLOOKUP(B58,'TỔNG HỢP NHẬP XUẤT TỒN'!$A$6:$J$32,10,0)*1.5,0)</f>
        <v>273471.17452707043</v>
      </c>
      <c r="H58" s="38">
        <f>400000-17000</f>
        <v>383000</v>
      </c>
      <c r="I58" s="38">
        <f t="shared" si="1"/>
        <v>383000</v>
      </c>
      <c r="J58" s="28" t="s">
        <v>69</v>
      </c>
      <c r="K58" s="7"/>
    </row>
    <row r="59" spans="1:11" ht="30" customHeight="1" x14ac:dyDescent="0.25">
      <c r="A59" s="28" t="s">
        <v>195</v>
      </c>
      <c r="B59" s="7" t="s">
        <v>48</v>
      </c>
      <c r="C59" s="28" t="str">
        <f>_xlfn.IFNA(VLOOKUP(B59,'Danh mục hàng hóa'!$C$7:$D$33,2,0),0)</f>
        <v>Loa K3 Pro</v>
      </c>
      <c r="D59" s="7">
        <v>2</v>
      </c>
      <c r="E59" s="38">
        <f>_xlfn.IFNA(VLOOKUP(B59,'TỔNG HỢP NHẬP XUẤT TỒN'!$A$6:$J$32,10,0),0)</f>
        <v>107421.71041666667</v>
      </c>
      <c r="F59" s="69">
        <f t="shared" si="8"/>
        <v>214843.42083333334</v>
      </c>
      <c r="G59" s="38">
        <f>_xlfn.IFNA(VLOOKUP(B59,'TỔNG HỢP NHẬP XUẤT TỒN'!$A$6:$J$32,10,0)*1.5,0)</f>
        <v>161132.56562499999</v>
      </c>
      <c r="H59" s="38">
        <v>170000</v>
      </c>
      <c r="I59" s="38">
        <f t="shared" si="1"/>
        <v>340000</v>
      </c>
      <c r="J59" s="28" t="s">
        <v>69</v>
      </c>
      <c r="K59" s="7"/>
    </row>
    <row r="60" spans="1:11" ht="30" customHeight="1" x14ac:dyDescent="0.25">
      <c r="A60" s="28" t="s">
        <v>195</v>
      </c>
      <c r="B60" s="7" t="s">
        <v>48</v>
      </c>
      <c r="C60" s="28" t="str">
        <f>_xlfn.IFNA(VLOOKUP(B60,'Danh mục hàng hóa'!$C$7:$D$33,2,0),0)</f>
        <v>Loa K3 Pro</v>
      </c>
      <c r="D60" s="7">
        <v>1</v>
      </c>
      <c r="E60" s="38">
        <f>_xlfn.IFNA(VLOOKUP(B60,'TỔNG HỢP NHẬP XUẤT TỒN'!$A$6:$J$32,10,0),0)</f>
        <v>107421.71041666667</v>
      </c>
      <c r="F60" s="69">
        <f t="shared" si="8"/>
        <v>107421.71041666667</v>
      </c>
      <c r="G60" s="38">
        <f>_xlfn.IFNA(VLOOKUP(B60,'TỔNG HỢP NHẬP XUẤT TỒN'!$A$6:$J$32,10,0)*1.5,0)</f>
        <v>161132.56562499999</v>
      </c>
      <c r="H60" s="38">
        <v>179000</v>
      </c>
      <c r="I60" s="38">
        <f t="shared" si="1"/>
        <v>179000</v>
      </c>
      <c r="J60" s="28" t="s">
        <v>68</v>
      </c>
      <c r="K60" s="7"/>
    </row>
    <row r="61" spans="1:11" ht="30" customHeight="1" x14ac:dyDescent="0.25">
      <c r="A61" s="28" t="s">
        <v>196</v>
      </c>
      <c r="B61" s="7" t="s">
        <v>41</v>
      </c>
      <c r="C61" s="28" t="str">
        <f>_xlfn.IFNA(VLOOKUP(B61,'Danh mục hàng hóa'!$C$7:$D$33,2,0),0)</f>
        <v>Chuột lenovo bluetooth M1</v>
      </c>
      <c r="D61" s="7">
        <v>1</v>
      </c>
      <c r="E61" s="38">
        <f>_xlfn.IFNA(VLOOKUP(B61,'TỔNG HỢP NHẬP XUẤT TỒN'!$A$6:$J$32,10,0),0)</f>
        <v>128976.97420174477</v>
      </c>
      <c r="F61" s="69">
        <f t="shared" si="8"/>
        <v>128976.97420174477</v>
      </c>
      <c r="G61" s="38">
        <f>_xlfn.IFNA(VLOOKUP(B61,'TỔNG HỢP NHẬP XUẤT TỒN'!$A$6:$J$32,10,0)*1.5,0)</f>
        <v>193465.46130261716</v>
      </c>
      <c r="H61" s="38">
        <v>250000</v>
      </c>
      <c r="I61" s="38">
        <f t="shared" si="1"/>
        <v>250000</v>
      </c>
      <c r="J61" s="28" t="s">
        <v>69</v>
      </c>
      <c r="K61" s="7"/>
    </row>
    <row r="62" spans="1:11" ht="30" customHeight="1" x14ac:dyDescent="0.25">
      <c r="A62" s="28" t="s">
        <v>196</v>
      </c>
      <c r="B62" s="7" t="s">
        <v>152</v>
      </c>
      <c r="C62" s="28" t="str">
        <f>_xlfn.IFNA(VLOOKUP(B62,'Danh mục hàng hóa'!$C$7:$D$33,2,0),0)</f>
        <v>Sạc gan 1 đen new</v>
      </c>
      <c r="D62" s="7">
        <v>1</v>
      </c>
      <c r="E62" s="38">
        <f>_xlfn.IFNA(VLOOKUP(B62,'TỔNG HỢP NHẬP XUẤT TỒN'!$A$6:$J$32,10,0),0)</f>
        <v>454886.2</v>
      </c>
      <c r="F62" s="69">
        <f t="shared" si="8"/>
        <v>454886.2</v>
      </c>
      <c r="G62" s="38">
        <f>_xlfn.IFNA(VLOOKUP(B62,'TỔNG HỢP NHẬP XUẤT TỒN'!$A$6:$J$32,10,0)*1.5,0)</f>
        <v>682329.3</v>
      </c>
      <c r="H62" s="38">
        <v>650000</v>
      </c>
      <c r="I62" s="38">
        <f t="shared" si="1"/>
        <v>650000</v>
      </c>
      <c r="J62" s="28" t="s">
        <v>185</v>
      </c>
      <c r="K62" s="7"/>
    </row>
    <row r="63" spans="1:11" ht="30" customHeight="1" x14ac:dyDescent="0.25">
      <c r="A63" s="28" t="s">
        <v>199</v>
      </c>
      <c r="B63" s="7" t="s">
        <v>48</v>
      </c>
      <c r="C63" s="28" t="str">
        <f>_xlfn.IFNA(VLOOKUP(B63,'Danh mục hàng hóa'!$C$7:$D$33,2,0),0)</f>
        <v>Loa K3 Pro</v>
      </c>
      <c r="D63" s="7">
        <v>1</v>
      </c>
      <c r="E63" s="38">
        <f>_xlfn.IFNA(VLOOKUP(B63,'TỔNG HỢP NHẬP XUẤT TỒN'!$A$6:$J$32,10,0),0)</f>
        <v>107421.71041666667</v>
      </c>
      <c r="F63" s="69">
        <f t="shared" si="8"/>
        <v>107421.71041666667</v>
      </c>
      <c r="G63" s="38">
        <f>_xlfn.IFNA(VLOOKUP(B63,'TỔNG HỢP NHẬP XUẤT TỒN'!$A$6:$J$32,10,0)*1.5,0)</f>
        <v>161132.56562499999</v>
      </c>
      <c r="H63" s="38">
        <v>179000</v>
      </c>
      <c r="I63" s="38">
        <f t="shared" si="1"/>
        <v>179000</v>
      </c>
      <c r="J63" s="28" t="s">
        <v>69</v>
      </c>
      <c r="K63" s="7"/>
    </row>
    <row r="64" spans="1:11" ht="30" customHeight="1" x14ac:dyDescent="0.25">
      <c r="A64" s="28" t="s">
        <v>199</v>
      </c>
      <c r="B64" s="7" t="s">
        <v>39</v>
      </c>
      <c r="C64" s="28" t="str">
        <f>_xlfn.IFNA(VLOOKUP(B64,'Danh mục hàng hóa'!$C$7:$D$33,2,0),0)</f>
        <v>Chuột M24</v>
      </c>
      <c r="D64" s="7">
        <v>1</v>
      </c>
      <c r="E64" s="38">
        <f>_xlfn.IFNA(VLOOKUP(B64,'TỔNG HỢP NHẬP XUẤT TỒN'!$A$6:$J$32,10,0),0)</f>
        <v>96821.919038737062</v>
      </c>
      <c r="F64" s="69">
        <f t="shared" si="8"/>
        <v>96821.919038737062</v>
      </c>
      <c r="G64" s="38">
        <f>_xlfn.IFNA(VLOOKUP(B64,'TỔNG HỢP NHẬP XUẤT TỒN'!$A$6:$J$32,10,0)*1.5,0)</f>
        <v>145232.87855810559</v>
      </c>
      <c r="H64" s="38">
        <v>160000</v>
      </c>
      <c r="I64" s="38">
        <f t="shared" si="1"/>
        <v>160000</v>
      </c>
      <c r="J64" s="28" t="s">
        <v>69</v>
      </c>
      <c r="K64" s="7"/>
    </row>
    <row r="65" spans="1:11" ht="30" customHeight="1" x14ac:dyDescent="0.25">
      <c r="A65" s="28" t="s">
        <v>199</v>
      </c>
      <c r="B65" s="7" t="s">
        <v>42</v>
      </c>
      <c r="C65" s="28" t="str">
        <f>_xlfn.IFNA(VLOOKUP(B65,'Danh mục hàng hóa'!$C$7:$D$33,2,0),0)</f>
        <v>Sạc YOGA</v>
      </c>
      <c r="D65" s="7">
        <v>1</v>
      </c>
      <c r="E65" s="38">
        <f>_xlfn.IFNA(VLOOKUP(B65,'TỔNG HỢP NHẬP XUẤT TỒN'!$A$6:$J$32,10,0),0)</f>
        <v>238082.66611622242</v>
      </c>
      <c r="F65" s="69">
        <f t="shared" si="8"/>
        <v>238082.66611622242</v>
      </c>
      <c r="G65" s="38">
        <f>_xlfn.IFNA(VLOOKUP(B65,'TỔNG HỢP NHẬP XUẤT TỒN'!$A$6:$J$32,10,0)*1.5,0)</f>
        <v>357123.99917433364</v>
      </c>
      <c r="H65" s="38">
        <v>350000</v>
      </c>
      <c r="I65" s="38">
        <f t="shared" si="1"/>
        <v>350000</v>
      </c>
      <c r="J65" s="28" t="s">
        <v>185</v>
      </c>
      <c r="K65" s="7"/>
    </row>
    <row r="66" spans="1:11" ht="30" customHeight="1" x14ac:dyDescent="0.25">
      <c r="A66" s="28" t="s">
        <v>199</v>
      </c>
      <c r="B66" s="7" t="s">
        <v>48</v>
      </c>
      <c r="C66" s="28" t="str">
        <f>_xlfn.IFNA(VLOOKUP(B66,'Danh mục hàng hóa'!$C$7:$D$33,2,0),0)</f>
        <v>Loa K3 Pro</v>
      </c>
      <c r="D66" s="7">
        <v>2</v>
      </c>
      <c r="E66" s="38">
        <f>_xlfn.IFNA(VLOOKUP(B66,'TỔNG HỢP NHẬP XUẤT TỒN'!$A$6:$J$32,10,0),0)</f>
        <v>107421.71041666667</v>
      </c>
      <c r="F66" s="69">
        <f t="shared" ref="F66" si="9">+D66*E66</f>
        <v>214843.42083333334</v>
      </c>
      <c r="G66" s="38">
        <f>_xlfn.IFNA(VLOOKUP(B66,'TỔNG HỢP NHẬP XUẤT TỒN'!$A$6:$J$32,10,0)*1.5,0)</f>
        <v>161132.56562499999</v>
      </c>
      <c r="H66" s="38">
        <v>140000</v>
      </c>
      <c r="I66" s="38">
        <f t="shared" si="1"/>
        <v>280000</v>
      </c>
      <c r="J66" s="28" t="s">
        <v>185</v>
      </c>
      <c r="K66" s="7"/>
    </row>
    <row r="67" spans="1:11" ht="30" customHeight="1" x14ac:dyDescent="0.25">
      <c r="A67" s="28" t="s">
        <v>199</v>
      </c>
      <c r="B67" s="7" t="s">
        <v>41</v>
      </c>
      <c r="C67" s="28" t="str">
        <f>_xlfn.IFNA(VLOOKUP(B67,'Danh mục hàng hóa'!$C$7:$D$33,2,0),0)</f>
        <v>Chuột lenovo bluetooth M1</v>
      </c>
      <c r="D67" s="7">
        <v>1</v>
      </c>
      <c r="E67" s="38">
        <f>_xlfn.IFNA(VLOOKUP(B67,'TỔNG HỢP NHẬP XUẤT TỒN'!$A$6:$J$32,10,0),0)</f>
        <v>128976.97420174477</v>
      </c>
      <c r="F67" s="69">
        <f t="shared" ref="F67" si="10">+D67*E67</f>
        <v>128976.97420174477</v>
      </c>
      <c r="G67" s="38">
        <f>_xlfn.IFNA(VLOOKUP(B67,'TỔNG HỢP NHẬP XUẤT TỒN'!$A$6:$J$32,10,0)*1.5,0)</f>
        <v>193465.46130261716</v>
      </c>
      <c r="H67" s="38">
        <v>180000</v>
      </c>
      <c r="I67" s="38">
        <f t="shared" si="1"/>
        <v>180000</v>
      </c>
      <c r="J67" s="28" t="s">
        <v>185</v>
      </c>
      <c r="K67" s="7"/>
    </row>
    <row r="68" spans="1:11" ht="30" customHeight="1" x14ac:dyDescent="0.25">
      <c r="A68" s="28" t="s">
        <v>199</v>
      </c>
      <c r="B68" s="7" t="s">
        <v>139</v>
      </c>
      <c r="C68" s="28" t="str">
        <f>_xlfn.IFNA(VLOOKUP(B68,'Danh mục hàng hóa'!$C$7:$D$33,2,0),0)</f>
        <v>Túi chống sốc màu đen Xiaoxin 14</v>
      </c>
      <c r="D68" s="7">
        <v>1</v>
      </c>
      <c r="E68" s="38">
        <f>_xlfn.IFNA(VLOOKUP(B68,'TỔNG HỢP NHẬP XUẤT TỒN'!$A$6:$J$32,10,0),0)</f>
        <v>119648.55442403491</v>
      </c>
      <c r="F68" s="69">
        <f t="shared" ref="F68" si="11">+D68*E68</f>
        <v>119648.55442403491</v>
      </c>
      <c r="G68" s="38">
        <f>_xlfn.IFNA(VLOOKUP(B68,'TỔNG HỢP NHẬP XUẤT TỒN'!$A$6:$J$32,10,0)*1.5,0)</f>
        <v>179472.83163605237</v>
      </c>
      <c r="H68" s="38">
        <v>180000</v>
      </c>
      <c r="I68" s="38">
        <f t="shared" ref="I68:I69" si="12">D68*H68</f>
        <v>180000</v>
      </c>
      <c r="J68" s="28" t="s">
        <v>185</v>
      </c>
      <c r="K68" s="7"/>
    </row>
    <row r="69" spans="1:11" ht="30" customHeight="1" x14ac:dyDescent="0.25">
      <c r="A69" s="28" t="s">
        <v>199</v>
      </c>
      <c r="B69" s="7" t="s">
        <v>41</v>
      </c>
      <c r="C69" s="28" t="str">
        <f>_xlfn.IFNA(VLOOKUP(B69,'Danh mục hàng hóa'!$C$7:$D$33,2,0),0)</f>
        <v>Chuột lenovo bluetooth M1</v>
      </c>
      <c r="D69" s="7">
        <v>1</v>
      </c>
      <c r="E69" s="38">
        <f>_xlfn.IFNA(VLOOKUP(B69,'TỔNG HỢP NHẬP XUẤT TỒN'!$A$6:$J$32,10,0),0)</f>
        <v>128976.97420174477</v>
      </c>
      <c r="F69" s="69">
        <f t="shared" ref="F69" si="13">+D69*E69</f>
        <v>128976.97420174477</v>
      </c>
      <c r="G69" s="38">
        <f>_xlfn.IFNA(VLOOKUP(B69,'TỔNG HỢP NHẬP XUẤT TỒN'!$A$6:$J$32,10,0)*1.5,0)</f>
        <v>193465.46130261716</v>
      </c>
      <c r="H69" s="38">
        <f>E69</f>
        <v>128976.97420174477</v>
      </c>
      <c r="I69" s="38">
        <f t="shared" si="12"/>
        <v>128976.97420174477</v>
      </c>
      <c r="J69" s="28" t="s">
        <v>69</v>
      </c>
      <c r="K69" s="7"/>
    </row>
    <row r="70" spans="1:11" s="6" customFormat="1" ht="30" customHeight="1" x14ac:dyDescent="0.2">
      <c r="A70" s="23" t="s">
        <v>77</v>
      </c>
      <c r="B70" s="23"/>
      <c r="C70" s="23"/>
      <c r="D70" s="23"/>
      <c r="E70" s="45">
        <f>SUM(E6:E69)</f>
        <v>9992675.5625425559</v>
      </c>
      <c r="F70" s="45">
        <f>SUM(F6:F69)</f>
        <v>14508918.432702415</v>
      </c>
      <c r="G70" s="45">
        <f>SUM(G6:G69)</f>
        <v>14989013.343813838</v>
      </c>
      <c r="H70" s="45"/>
      <c r="I70" s="45">
        <f>SUM(I6:I69)</f>
        <v>23787059.974201746</v>
      </c>
      <c r="J70" s="23"/>
      <c r="K70" s="23"/>
    </row>
  </sheetData>
  <autoFilter ref="A5:R70" xr:uid="{00000000-0001-0000-0300-000000000000}"/>
  <mergeCells count="13">
    <mergeCell ref="M2:N2"/>
    <mergeCell ref="G4:G5"/>
    <mergeCell ref="A4:A5"/>
    <mergeCell ref="B4:B5"/>
    <mergeCell ref="C4:C5"/>
    <mergeCell ref="D4:D5"/>
    <mergeCell ref="A2:K2"/>
    <mergeCell ref="K4:K5"/>
    <mergeCell ref="H4:H5"/>
    <mergeCell ref="J4:J5"/>
    <mergeCell ref="I4:I5"/>
    <mergeCell ref="E4:E5"/>
    <mergeCell ref="F4:F5"/>
  </mergeCells>
  <conditionalFormatting sqref="B30">
    <cfRule type="duplicateValues" dxfId="1" priority="1"/>
  </conditionalFormatting>
  <dataValidations count="2">
    <dataValidation type="list" allowBlank="1" showInputMessage="1" showErrorMessage="1" sqref="J1:J5 J70:J1048576" xr:uid="{7F4497E8-B75B-429C-ADBA-8BD1214366C8}">
      <formula1>#REF!</formula1>
    </dataValidation>
    <dataValidation type="list" allowBlank="1" showInputMessage="1" showErrorMessage="1" sqref="J6:J69" xr:uid="{A9821A8D-41B3-4C98-8ABB-B62F0CA6DB81}">
      <formula1>$M$10:$M$13</formula1>
    </dataValidation>
  </dataValidations>
  <pageMargins left="0.7" right="0.7" top="0.75" bottom="0.75" header="0.3" footer="0.3"/>
  <pageSetup paperSize="25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C6C711-48C6-4C6B-B1B6-58EA74195338}">
          <x14:formula1>
            <xm:f>'Danh mục hàng hóa'!$C$7:$C$38</xm:f>
          </x14:formula1>
          <xm:sqref>B4:B69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3"/>
  <sheetViews>
    <sheetView topLeftCell="A2" zoomScale="82" zoomScaleNormal="82" workbookViewId="0">
      <pane ySplit="4" topLeftCell="A15" activePane="bottomLeft" state="frozen"/>
      <selection activeCell="A2" sqref="A2"/>
      <selection pane="bottomLeft" activeCell="N18" sqref="N18"/>
    </sheetView>
  </sheetViews>
  <sheetFormatPr defaultColWidth="9.140625" defaultRowHeight="15" x14ac:dyDescent="0.25"/>
  <cols>
    <col min="1" max="1" width="21" style="12" customWidth="1"/>
    <col min="2" max="2" width="37.140625" style="12" customWidth="1"/>
    <col min="3" max="4" width="12.140625" style="12" customWidth="1"/>
    <col min="5" max="5" width="15.140625" style="12" customWidth="1"/>
    <col min="6" max="6" width="12.140625" style="12" customWidth="1"/>
    <col min="7" max="7" width="14.28515625" style="12" customWidth="1"/>
    <col min="8" max="8" width="13.5703125" style="12" customWidth="1"/>
    <col min="9" max="9" width="12.140625" style="12" customWidth="1"/>
    <col min="10" max="10" width="14.140625" style="12" customWidth="1"/>
    <col min="11" max="11" width="13.28515625" style="12" customWidth="1"/>
    <col min="12" max="13" width="12.140625" style="12" customWidth="1"/>
    <col min="14" max="14" width="14.85546875" style="93" customWidth="1"/>
    <col min="15" max="15" width="29" style="97" customWidth="1"/>
    <col min="16" max="16" width="23.140625" style="12" customWidth="1"/>
    <col min="17" max="17" width="22.85546875" style="12" customWidth="1"/>
    <col min="18" max="16384" width="9.140625" style="12"/>
  </cols>
  <sheetData>
    <row r="2" spans="1:17" ht="29.45" customHeight="1" x14ac:dyDescent="0.25">
      <c r="A2" s="104" t="s">
        <v>67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</row>
    <row r="3" spans="1:17" ht="56.45" customHeight="1" x14ac:dyDescent="0.25">
      <c r="A3" s="111" t="s">
        <v>126</v>
      </c>
      <c r="B3" s="111"/>
      <c r="C3" s="12" t="s">
        <v>65</v>
      </c>
      <c r="D3" s="12" t="s">
        <v>65</v>
      </c>
      <c r="E3" s="12" t="s">
        <v>70</v>
      </c>
      <c r="F3" s="12" t="s">
        <v>70</v>
      </c>
      <c r="G3" s="12" t="s">
        <v>70</v>
      </c>
      <c r="H3" s="12" t="s">
        <v>70</v>
      </c>
      <c r="I3" s="12" t="s">
        <v>70</v>
      </c>
      <c r="J3" s="12" t="s">
        <v>70</v>
      </c>
      <c r="K3" s="12" t="s">
        <v>70</v>
      </c>
      <c r="L3" s="12" t="s">
        <v>70</v>
      </c>
      <c r="M3" s="12" t="s">
        <v>70</v>
      </c>
      <c r="N3" s="93" t="s">
        <v>70</v>
      </c>
      <c r="P3" s="48" t="s">
        <v>100</v>
      </c>
      <c r="Q3" s="48" t="s">
        <v>112</v>
      </c>
    </row>
    <row r="4" spans="1:17" s="39" customFormat="1" ht="40.15" customHeight="1" x14ac:dyDescent="0.25">
      <c r="A4" s="112" t="s">
        <v>56</v>
      </c>
      <c r="B4" s="114" t="s">
        <v>57</v>
      </c>
      <c r="C4" s="116" t="s">
        <v>58</v>
      </c>
      <c r="D4" s="116"/>
      <c r="E4" s="116"/>
      <c r="F4" s="117" t="s">
        <v>59</v>
      </c>
      <c r="G4" s="118"/>
      <c r="H4" s="119"/>
      <c r="I4" s="117" t="s">
        <v>60</v>
      </c>
      <c r="J4" s="118"/>
      <c r="K4" s="119"/>
      <c r="L4" s="117" t="s">
        <v>61</v>
      </c>
      <c r="M4" s="118"/>
      <c r="N4" s="119"/>
      <c r="O4" s="98" t="s">
        <v>134</v>
      </c>
      <c r="P4" s="39" t="s">
        <v>90</v>
      </c>
      <c r="Q4" s="49" t="s">
        <v>94</v>
      </c>
    </row>
    <row r="5" spans="1:17" s="39" customFormat="1" ht="36.6" customHeight="1" x14ac:dyDescent="0.25">
      <c r="A5" s="113"/>
      <c r="B5" s="115"/>
      <c r="C5" s="31" t="s">
        <v>7</v>
      </c>
      <c r="D5" s="31" t="s">
        <v>52</v>
      </c>
      <c r="E5" s="31" t="s">
        <v>53</v>
      </c>
      <c r="F5" s="31" t="s">
        <v>7</v>
      </c>
      <c r="G5" s="31" t="s">
        <v>72</v>
      </c>
      <c r="H5" s="31" t="s">
        <v>53</v>
      </c>
      <c r="I5" s="31" t="s">
        <v>7</v>
      </c>
      <c r="J5" s="32" t="s">
        <v>130</v>
      </c>
      <c r="K5" s="31" t="s">
        <v>53</v>
      </c>
      <c r="L5" s="31" t="s">
        <v>7</v>
      </c>
      <c r="M5" s="31" t="s">
        <v>52</v>
      </c>
      <c r="N5" s="92" t="s">
        <v>53</v>
      </c>
      <c r="O5" s="96"/>
      <c r="P5" s="39" t="s">
        <v>96</v>
      </c>
      <c r="Q5" s="49" t="s">
        <v>95</v>
      </c>
    </row>
    <row r="6" spans="1:17" s="39" customFormat="1" ht="24" customHeight="1" x14ac:dyDescent="0.25">
      <c r="A6" s="33" t="s">
        <v>38</v>
      </c>
      <c r="B6" s="34" t="str">
        <f>VLOOKUP(A6,'Danh mục hàng hóa'!$C$7:$D$33,2,0)</f>
        <v>USB</v>
      </c>
      <c r="C6" s="37">
        <v>6</v>
      </c>
      <c r="D6" s="37">
        <v>112852.5</v>
      </c>
      <c r="E6" s="37">
        <f>C6*D6</f>
        <v>677115</v>
      </c>
      <c r="F6" s="37">
        <f>SUMIF('Nhập hàng'!$F$5:$F$22,'TỔNG HỢP NHẬP XUẤT TỒN'!A6,'Nhập hàng'!$H$5:$H$22)</f>
        <v>0</v>
      </c>
      <c r="G6" s="37">
        <f>IFERROR(SUMIF('Nhập hàng'!$F$5:$F$22,'TỔNG HỢP NHẬP XUẤT TỒN'!A6,'Nhập hàng'!$L$5:$L$22)/SUMIF('Nhập hàng'!$F$5:$F$22,'TỔNG HỢP NHẬP XUẤT TỒN'!A6,'Nhập hàng'!$H$5:$H$22),0)</f>
        <v>0</v>
      </c>
      <c r="H6" s="37">
        <f>F6*G6</f>
        <v>0</v>
      </c>
      <c r="I6" s="37">
        <f>SUMIF('Bán hàng'!$B$6:$B$69,'TỔNG HỢP NHẬP XUẤT TỒN'!A6,'Bán hàng'!$D$6:$D$69)</f>
        <v>4</v>
      </c>
      <c r="J6" s="37">
        <f>IFERROR((C6*D6+F6*G6)/(C6+F6),0)</f>
        <v>112852.5</v>
      </c>
      <c r="K6" s="37">
        <f>I6*J6</f>
        <v>451410</v>
      </c>
      <c r="L6" s="37">
        <f>C6+F6-I6</f>
        <v>2</v>
      </c>
      <c r="M6" s="37">
        <f>J6</f>
        <v>112852.5</v>
      </c>
      <c r="N6" s="94">
        <f>L6*M6</f>
        <v>225705</v>
      </c>
      <c r="O6" s="98">
        <v>4</v>
      </c>
      <c r="P6" s="39" t="s">
        <v>91</v>
      </c>
      <c r="Q6" s="49" t="s">
        <v>97</v>
      </c>
    </row>
    <row r="7" spans="1:17" s="39" customFormat="1" ht="24" customHeight="1" x14ac:dyDescent="0.25">
      <c r="A7" s="33" t="s">
        <v>39</v>
      </c>
      <c r="B7" s="34" t="str">
        <f>VLOOKUP(A7,'Danh mục hàng hóa'!$C$7:$D$33,2,0)</f>
        <v>Chuột M24</v>
      </c>
      <c r="C7" s="37">
        <v>0</v>
      </c>
      <c r="D7" s="37">
        <v>0</v>
      </c>
      <c r="E7" s="37">
        <f t="shared" ref="E7:E32" si="0">C7*D7</f>
        <v>0</v>
      </c>
      <c r="F7" s="37">
        <f>SUMIF('Nhập hàng'!$F$5:$F$22,'TỔNG HỢP NHẬP XUẤT TỒN'!A7,'Nhập hàng'!$H$5:$H$22)</f>
        <v>118</v>
      </c>
      <c r="G7" s="37">
        <f>IFERROR(SUMIF('Nhập hàng'!$F$5:$F$22,'TỔNG HỢP NHẬP XUẤT TỒN'!A7,'Nhập hàng'!$L$5:$L$22)/SUMIF('Nhập hàng'!$F$5:$F$22,'TỔNG HỢP NHẬP XUẤT TỒN'!A7,'Nhập hàng'!$H$5:$H$22),0)</f>
        <v>96821.919038737062</v>
      </c>
      <c r="H7" s="37">
        <f t="shared" ref="H7:H32" si="1">F7*G7</f>
        <v>11424986.446570974</v>
      </c>
      <c r="I7" s="37">
        <f>SUMIF('Bán hàng'!$B$6:$B$69,'TỔNG HỢP NHẬP XUẤT TỒN'!A7,'Bán hàng'!$D$6:$D$69)</f>
        <v>39</v>
      </c>
      <c r="J7" s="37">
        <f t="shared" ref="J7:J32" si="2">IFERROR((C7*D7+F7*G7)/(C7+F7),0)</f>
        <v>96821.919038737062</v>
      </c>
      <c r="K7" s="37">
        <f t="shared" ref="K7:K32" si="3">I7*J7</f>
        <v>3776054.8425107454</v>
      </c>
      <c r="L7" s="37">
        <f t="shared" ref="L7:L32" si="4">C7+F7-I7</f>
        <v>79</v>
      </c>
      <c r="M7" s="37">
        <f t="shared" ref="M7:M32" si="5">J7</f>
        <v>96821.919038737062</v>
      </c>
      <c r="N7" s="94">
        <f t="shared" ref="N7:N32" si="6">L7*M7</f>
        <v>7648931.604060228</v>
      </c>
      <c r="O7" s="98"/>
      <c r="P7" s="39" t="s">
        <v>92</v>
      </c>
      <c r="Q7" s="49" t="s">
        <v>98</v>
      </c>
    </row>
    <row r="8" spans="1:17" s="39" customFormat="1" ht="24" customHeight="1" x14ac:dyDescent="0.25">
      <c r="A8" s="33" t="s">
        <v>40</v>
      </c>
      <c r="B8" s="34" t="str">
        <f>VLOOKUP(A8,'Danh mục hàng hóa'!$C$7:$D$33,2,0)</f>
        <v>Chuột IBM</v>
      </c>
      <c r="C8" s="37">
        <v>2</v>
      </c>
      <c r="D8" s="37">
        <v>170554.2</v>
      </c>
      <c r="E8" s="37">
        <f t="shared" si="0"/>
        <v>341108.4</v>
      </c>
      <c r="F8" s="37">
        <f>SUMIF('Nhập hàng'!$F$5:$F$22,'TỔNG HỢP NHẬP XUẤT TỒN'!A8,'Nhập hàng'!$H$5:$H$22)</f>
        <v>5</v>
      </c>
      <c r="G8" s="37">
        <f>IFERROR(SUMIF('Nhập hàng'!$F$5:$F$22,'TỔNG HỢP NHẬP XUẤT TỒN'!A8,'Nhập hàng'!$L$5:$L$22)/SUMIF('Nhập hàng'!$F$5:$F$22,'TỔNG HỢP NHẬP XUẤT TỒN'!A8,'Nhập hàng'!$H$5:$H$22),0)</f>
        <v>187018.0828919324</v>
      </c>
      <c r="H8" s="37">
        <f t="shared" si="1"/>
        <v>935090.41445966205</v>
      </c>
      <c r="I8" s="37">
        <f>SUMIF('Bán hàng'!$B$6:$B$69,'TỔNG HỢP NHẬP XUẤT TỒN'!A8,'Bán hàng'!$D$6:$D$69)</f>
        <v>3</v>
      </c>
      <c r="J8" s="37">
        <f t="shared" si="2"/>
        <v>182314.11635138027</v>
      </c>
      <c r="K8" s="37">
        <f t="shared" si="3"/>
        <v>546942.34905414085</v>
      </c>
      <c r="L8" s="37">
        <f t="shared" si="4"/>
        <v>4</v>
      </c>
      <c r="M8" s="37">
        <f t="shared" si="5"/>
        <v>182314.11635138027</v>
      </c>
      <c r="N8" s="94">
        <f t="shared" si="6"/>
        <v>729256.4654055211</v>
      </c>
      <c r="O8" s="98"/>
      <c r="P8" s="39" t="s">
        <v>93</v>
      </c>
      <c r="Q8" s="49" t="s">
        <v>99</v>
      </c>
    </row>
    <row r="9" spans="1:17" s="39" customFormat="1" ht="24" customHeight="1" x14ac:dyDescent="0.25">
      <c r="A9" s="33" t="s">
        <v>41</v>
      </c>
      <c r="B9" s="34" t="str">
        <f>VLOOKUP(A9,'Danh mục hàng hóa'!$C$7:$D$33,2,0)</f>
        <v>Chuột lenovo bluetooth M1</v>
      </c>
      <c r="C9" s="37">
        <v>13</v>
      </c>
      <c r="D9" s="37">
        <v>133979.06851346343</v>
      </c>
      <c r="E9" s="37">
        <f t="shared" si="0"/>
        <v>1741727.8906750246</v>
      </c>
      <c r="F9" s="37">
        <f>SUMIF('Nhập hàng'!$F$5:$F$22,'TỔNG HỢP NHẬP XUẤT TỒN'!A9,'Nhập hàng'!$H$5:$H$22)</f>
        <v>30</v>
      </c>
      <c r="G9" s="37">
        <f>IFERROR(SUMIF('Nhập hàng'!$F$5:$F$22,'TỔNG HỢP NHẬP XUẤT TỒN'!A9,'Nhập hàng'!$L$5:$L$22)/SUMIF('Nhập hàng'!$F$5:$F$22,'TỔNG HỢP NHẬP XUẤT TỒN'!A9,'Nhập hàng'!$H$5:$H$22),0)</f>
        <v>126809.4</v>
      </c>
      <c r="H9" s="37">
        <f t="shared" si="1"/>
        <v>3804282</v>
      </c>
      <c r="I9" s="37">
        <f>SUMIF('Bán hàng'!$B$6:$B$69,'TỔNG HỢP NHẬP XUẤT TỒN'!A9,'Bán hàng'!$D$6:$D$69)</f>
        <v>21</v>
      </c>
      <c r="J9" s="37">
        <f>IFERROR((C9*D9+F9*G9)/(C9+F9),0)</f>
        <v>128976.97420174477</v>
      </c>
      <c r="K9" s="37">
        <f t="shared" si="3"/>
        <v>2708516.4582366403</v>
      </c>
      <c r="L9" s="37">
        <f t="shared" si="4"/>
        <v>22</v>
      </c>
      <c r="M9" s="37">
        <f t="shared" si="5"/>
        <v>128976.97420174477</v>
      </c>
      <c r="N9" s="94">
        <f t="shared" si="6"/>
        <v>2837493.4324383847</v>
      </c>
      <c r="O9" s="98"/>
      <c r="P9" s="39" t="s">
        <v>124</v>
      </c>
      <c r="Q9" s="47" t="s">
        <v>125</v>
      </c>
    </row>
    <row r="10" spans="1:17" s="39" customFormat="1" ht="24" customHeight="1" x14ac:dyDescent="0.25">
      <c r="A10" s="33" t="s">
        <v>44</v>
      </c>
      <c r="B10" s="34" t="str">
        <f>VLOOKUP(A10,'Danh mục hàng hóa'!$C$7:$D$33,2,0)</f>
        <v>USB C 3in1</v>
      </c>
      <c r="C10" s="37">
        <v>8</v>
      </c>
      <c r="D10" s="37">
        <v>92692.5</v>
      </c>
      <c r="E10" s="37">
        <f t="shared" si="0"/>
        <v>741540</v>
      </c>
      <c r="F10" s="37">
        <f>SUMIF('Nhập hàng'!$F$5:$F$22,'TỔNG HỢP NHẬP XUẤT TỒN'!A10,'Nhập hàng'!$H$5:$H$22)</f>
        <v>0</v>
      </c>
      <c r="G10" s="37">
        <f>IFERROR(SUMIF('Nhập hàng'!$F$5:$F$22,'TỔNG HỢP NHẬP XUẤT TỒN'!A10,'Nhập hàng'!$L$5:$L$22)/SUMIF('Nhập hàng'!$F$5:$F$22,'TỔNG HỢP NHẬP XUẤT TỒN'!A10,'Nhập hàng'!$H$5:$H$22),0)</f>
        <v>0</v>
      </c>
      <c r="H10" s="37">
        <f t="shared" si="1"/>
        <v>0</v>
      </c>
      <c r="I10" s="37">
        <f>SUMIF('Bán hàng'!$B$6:$B$69,'TỔNG HỢP NHẬP XUẤT TỒN'!A10,'Bán hàng'!$D$6:$D$69)</f>
        <v>2</v>
      </c>
      <c r="J10" s="37">
        <f t="shared" si="2"/>
        <v>92692.5</v>
      </c>
      <c r="K10" s="37">
        <f t="shared" si="3"/>
        <v>185385</v>
      </c>
      <c r="L10" s="37">
        <f t="shared" si="4"/>
        <v>6</v>
      </c>
      <c r="M10" s="37">
        <f t="shared" si="5"/>
        <v>92692.5</v>
      </c>
      <c r="N10" s="94">
        <f t="shared" si="6"/>
        <v>556155</v>
      </c>
      <c r="O10" s="98"/>
    </row>
    <row r="11" spans="1:17" s="39" customFormat="1" ht="24" customHeight="1" x14ac:dyDescent="0.25">
      <c r="A11" s="33" t="s">
        <v>45</v>
      </c>
      <c r="B11" s="34" t="str">
        <f>VLOOKUP(A11,'Danh mục hàng hóa'!$C$7:$D$33,2,0)</f>
        <v>Chuột thinkpad</v>
      </c>
      <c r="C11" s="37">
        <v>5</v>
      </c>
      <c r="D11" s="37">
        <v>251905.6</v>
      </c>
      <c r="E11" s="37">
        <f t="shared" si="0"/>
        <v>1259528</v>
      </c>
      <c r="F11" s="37">
        <f>SUMIF('Nhập hàng'!$F$5:$F$22,'TỔNG HỢP NHẬP XUẤT TỒN'!A11,'Nhập hàng'!$H$5:$H$22)</f>
        <v>0</v>
      </c>
      <c r="G11" s="37">
        <f>IFERROR(SUMIF('Nhập hàng'!$F$5:$F$22,'TỔNG HỢP NHẬP XUẤT TỒN'!A11,'Nhập hàng'!$L$5:$L$22)/SUMIF('Nhập hàng'!$F$5:$F$22,'TỔNG HỢP NHẬP XUẤT TỒN'!A11,'Nhập hàng'!$H$5:$H$22),0)</f>
        <v>0</v>
      </c>
      <c r="H11" s="37">
        <f t="shared" si="1"/>
        <v>0</v>
      </c>
      <c r="I11" s="37">
        <f>SUMIF('Bán hàng'!$B$6:$B$69,'TỔNG HỢP NHẬP XUẤT TỒN'!A11,'Bán hàng'!$D$6:$D$69)</f>
        <v>0</v>
      </c>
      <c r="J11" s="37">
        <f t="shared" si="2"/>
        <v>251905.6</v>
      </c>
      <c r="K11" s="37">
        <f t="shared" si="3"/>
        <v>0</v>
      </c>
      <c r="L11" s="37">
        <f t="shared" si="4"/>
        <v>5</v>
      </c>
      <c r="M11" s="37">
        <f t="shared" si="5"/>
        <v>251905.6</v>
      </c>
      <c r="N11" s="94">
        <f t="shared" si="6"/>
        <v>1259528</v>
      </c>
      <c r="O11" s="98"/>
    </row>
    <row r="12" spans="1:17" s="39" customFormat="1" ht="24" customHeight="1" x14ac:dyDescent="0.25">
      <c r="A12" s="33" t="s">
        <v>46</v>
      </c>
      <c r="B12" s="34" t="str">
        <f>VLOOKUP(A12,'Danh mục hàng hóa'!$C$7:$D$33,2,0)</f>
        <v>Trải bàn xiaomi</v>
      </c>
      <c r="C12" s="37">
        <v>10</v>
      </c>
      <c r="D12" s="37">
        <v>123485.81818181816</v>
      </c>
      <c r="E12" s="37">
        <f t="shared" si="0"/>
        <v>1234858.1818181816</v>
      </c>
      <c r="F12" s="37">
        <f>SUMIF('Nhập hàng'!$F$5:$F$22,'TỔNG HỢP NHẬP XUẤT TỒN'!A12,'Nhập hàng'!$H$5:$H$22)</f>
        <v>0</v>
      </c>
      <c r="G12" s="37">
        <f>IFERROR(SUMIF('Nhập hàng'!$F$5:$F$22,'TỔNG HỢP NHẬP XUẤT TỒN'!A12,'Nhập hàng'!$L$5:$L$22)/SUMIF('Nhập hàng'!$F$5:$F$22,'TỔNG HỢP NHẬP XUẤT TỒN'!A12,'Nhập hàng'!$H$5:$H$22),0)</f>
        <v>0</v>
      </c>
      <c r="H12" s="37">
        <f t="shared" si="1"/>
        <v>0</v>
      </c>
      <c r="I12" s="37">
        <f>SUMIF('Bán hàng'!$B$6:$B$69,'TỔNG HỢP NHẬP XUẤT TỒN'!A12,'Bán hàng'!$D$6:$D$69)</f>
        <v>0</v>
      </c>
      <c r="J12" s="37">
        <f t="shared" si="2"/>
        <v>123485.81818181816</v>
      </c>
      <c r="K12" s="37">
        <f t="shared" si="3"/>
        <v>0</v>
      </c>
      <c r="L12" s="37">
        <f t="shared" si="4"/>
        <v>10</v>
      </c>
      <c r="M12" s="37">
        <f t="shared" si="5"/>
        <v>123485.81818181816</v>
      </c>
      <c r="N12" s="94">
        <f t="shared" si="6"/>
        <v>1234858.1818181816</v>
      </c>
      <c r="O12" s="98"/>
    </row>
    <row r="13" spans="1:17" s="39" customFormat="1" ht="24" customHeight="1" x14ac:dyDescent="0.25">
      <c r="A13" s="33" t="s">
        <v>42</v>
      </c>
      <c r="B13" s="34" t="str">
        <f>VLOOKUP(A13,'Danh mục hàng hóa'!$C$7:$D$33,2,0)</f>
        <v>Sạc YOGA</v>
      </c>
      <c r="C13" s="37">
        <v>7</v>
      </c>
      <c r="D13" s="37">
        <v>238082.66611622242</v>
      </c>
      <c r="E13" s="37">
        <f t="shared" si="0"/>
        <v>1666578.6628135568</v>
      </c>
      <c r="F13" s="37">
        <f>SUMIF('Nhập hàng'!$F$5:$F$22,'TỔNG HỢP NHẬP XUẤT TỒN'!A13,'Nhập hàng'!$H$5:$H$22)</f>
        <v>0</v>
      </c>
      <c r="G13" s="37">
        <f>IFERROR(SUMIF('Nhập hàng'!$F$5:$F$22,'TỔNG HỢP NHẬP XUẤT TỒN'!A13,'Nhập hàng'!$L$5:$L$22)/SUMIF('Nhập hàng'!$F$5:$F$22,'TỔNG HỢP NHẬP XUẤT TỒN'!A13,'Nhập hàng'!$H$5:$H$22),0)</f>
        <v>0</v>
      </c>
      <c r="H13" s="37">
        <f t="shared" si="1"/>
        <v>0</v>
      </c>
      <c r="I13" s="37">
        <f>SUMIF('Bán hàng'!$B$6:$B$69,'TỔNG HỢP NHẬP XUẤT TỒN'!A13,'Bán hàng'!$D$6:$D$69)</f>
        <v>3</v>
      </c>
      <c r="J13" s="37">
        <f t="shared" si="2"/>
        <v>238082.66611622242</v>
      </c>
      <c r="K13" s="37">
        <f t="shared" si="3"/>
        <v>714247.99834866729</v>
      </c>
      <c r="L13" s="37">
        <f t="shared" si="4"/>
        <v>4</v>
      </c>
      <c r="M13" s="37">
        <f t="shared" si="5"/>
        <v>238082.66611622242</v>
      </c>
      <c r="N13" s="94">
        <f t="shared" si="6"/>
        <v>952330.66446488968</v>
      </c>
      <c r="O13" s="98"/>
    </row>
    <row r="14" spans="1:17" s="39" customFormat="1" ht="24" customHeight="1" x14ac:dyDescent="0.25">
      <c r="A14" s="33" t="s">
        <v>43</v>
      </c>
      <c r="B14" s="34" t="str">
        <f>VLOOKUP(A14,'Danh mục hàng hóa'!$C$7:$D$33,2,0)</f>
        <v>Loa TS32A</v>
      </c>
      <c r="C14" s="37">
        <v>6</v>
      </c>
      <c r="D14" s="37">
        <v>137800</v>
      </c>
      <c r="E14" s="37">
        <f t="shared" si="0"/>
        <v>826800</v>
      </c>
      <c r="F14" s="37">
        <f>SUMIF('Nhập hàng'!$F$5:$F$22,'TỔNG HỢP NHẬP XUẤT TỒN'!A14,'Nhập hàng'!$H$5:$H$22)</f>
        <v>0</v>
      </c>
      <c r="G14" s="37">
        <f>IFERROR(SUMIF('Nhập hàng'!$F$5:$F$22,'TỔNG HỢP NHẬP XUẤT TỒN'!A14,'Nhập hàng'!$L$5:$L$22)/SUMIF('Nhập hàng'!$F$5:$F$22,'TỔNG HỢP NHẬP XUẤT TỒN'!A14,'Nhập hàng'!$H$5:$H$22),0)</f>
        <v>0</v>
      </c>
      <c r="H14" s="37">
        <f t="shared" si="1"/>
        <v>0</v>
      </c>
      <c r="I14" s="37">
        <f>SUMIF('Bán hàng'!$B$6:$B$69,'TỔNG HỢP NHẬP XUẤT TỒN'!A14,'Bán hàng'!$D$6:$D$69)</f>
        <v>0</v>
      </c>
      <c r="J14" s="37">
        <f t="shared" si="2"/>
        <v>137800</v>
      </c>
      <c r="K14" s="37">
        <f t="shared" si="3"/>
        <v>0</v>
      </c>
      <c r="L14" s="37">
        <f t="shared" si="4"/>
        <v>6</v>
      </c>
      <c r="M14" s="37">
        <f t="shared" si="5"/>
        <v>137800</v>
      </c>
      <c r="N14" s="94">
        <f t="shared" si="6"/>
        <v>826800</v>
      </c>
      <c r="O14" s="98"/>
    </row>
    <row r="15" spans="1:17" s="39" customFormat="1" ht="24" customHeight="1" x14ac:dyDescent="0.25">
      <c r="A15" s="33" t="s">
        <v>47</v>
      </c>
      <c r="B15" s="34" t="str">
        <f>VLOOKUP(A15,'Danh mục hàng hóa'!$C$7:$D$33,2,0)</f>
        <v>Sạc gen 1 có hộp</v>
      </c>
      <c r="C15" s="37">
        <v>3</v>
      </c>
      <c r="D15" s="37">
        <v>249127</v>
      </c>
      <c r="E15" s="37">
        <f t="shared" si="0"/>
        <v>747381</v>
      </c>
      <c r="F15" s="37">
        <f>SUMIF('Nhập hàng'!$F$5:$F$22,'TỔNG HỢP NHẬP XUẤT TỒN'!A15,'Nhập hàng'!$H$5:$H$22)</f>
        <v>1</v>
      </c>
      <c r="G15" s="37">
        <f>IFERROR(SUMIF('Nhập hàng'!$F$5:$F$22,'TỔNG HỢP NHẬP XUẤT TỒN'!A15,'Nhập hàng'!$L$5:$L$22)/SUMIF('Nhập hàng'!$F$5:$F$22,'TỔNG HỢP NHẬP XUẤT TỒN'!A15,'Nhập hàng'!$H$5:$H$22),0)</f>
        <v>249127</v>
      </c>
      <c r="H15" s="37">
        <f t="shared" si="1"/>
        <v>249127</v>
      </c>
      <c r="I15" s="37">
        <f>SUMIF('Bán hàng'!$B$6:$B$69,'TỔNG HỢP NHẬP XUẤT TỒN'!A15,'Bán hàng'!$D$6:$D$69)</f>
        <v>2</v>
      </c>
      <c r="J15" s="37">
        <f t="shared" si="2"/>
        <v>249127</v>
      </c>
      <c r="K15" s="37">
        <f t="shared" si="3"/>
        <v>498254</v>
      </c>
      <c r="L15" s="37">
        <f t="shared" si="4"/>
        <v>2</v>
      </c>
      <c r="M15" s="37">
        <f t="shared" si="5"/>
        <v>249127</v>
      </c>
      <c r="N15" s="94">
        <f t="shared" si="6"/>
        <v>498254</v>
      </c>
      <c r="O15" s="98"/>
    </row>
    <row r="16" spans="1:17" s="39" customFormat="1" ht="24" customHeight="1" x14ac:dyDescent="0.25">
      <c r="A16" s="33" t="s">
        <v>49</v>
      </c>
      <c r="B16" s="34" t="str">
        <f>VLOOKUP(A16,'Danh mục hàng hóa'!$C$7:$D$33,2,0)</f>
        <v>Sạc lenovo to type C</v>
      </c>
      <c r="C16" s="37">
        <v>5</v>
      </c>
      <c r="D16" s="37">
        <v>138090</v>
      </c>
      <c r="E16" s="37">
        <f t="shared" si="0"/>
        <v>690450</v>
      </c>
      <c r="F16" s="37">
        <f>SUMIF('Nhập hàng'!$F$5:$F$22,'TỔNG HỢP NHẬP XUẤT TỒN'!A16,'Nhập hàng'!$H$5:$H$22)</f>
        <v>0</v>
      </c>
      <c r="G16" s="37">
        <f>IFERROR(SUMIF('Nhập hàng'!$F$5:$F$22,'TỔNG HỢP NHẬP XUẤT TỒN'!A16,'Nhập hàng'!$L$5:$L$22)/SUMIF('Nhập hàng'!$F$5:$F$22,'TỔNG HỢP NHẬP XUẤT TỒN'!A16,'Nhập hàng'!$H$5:$H$22),0)</f>
        <v>0</v>
      </c>
      <c r="H16" s="37">
        <f t="shared" si="1"/>
        <v>0</v>
      </c>
      <c r="I16" s="37">
        <f>SUMIF('Bán hàng'!$B$6:$B$69,'TỔNG HỢP NHẬP XUẤT TỒN'!A16,'Bán hàng'!$D$6:$D$69)</f>
        <v>0</v>
      </c>
      <c r="J16" s="37">
        <f t="shared" si="2"/>
        <v>138090</v>
      </c>
      <c r="K16" s="37">
        <f t="shared" si="3"/>
        <v>0</v>
      </c>
      <c r="L16" s="37">
        <f t="shared" si="4"/>
        <v>5</v>
      </c>
      <c r="M16" s="37">
        <f t="shared" si="5"/>
        <v>138090</v>
      </c>
      <c r="N16" s="94">
        <f t="shared" si="6"/>
        <v>690450</v>
      </c>
      <c r="O16" s="98" t="s">
        <v>176</v>
      </c>
    </row>
    <row r="17" spans="1:15" s="39" customFormat="1" ht="24" customHeight="1" x14ac:dyDescent="0.25">
      <c r="A17" s="33" t="s">
        <v>48</v>
      </c>
      <c r="B17" s="34" t="str">
        <f>VLOOKUP(A17,'Danh mục hàng hóa'!$C$7:$D$33,2,0)</f>
        <v>Loa K3 Pro</v>
      </c>
      <c r="C17" s="37">
        <v>4</v>
      </c>
      <c r="D17" s="37">
        <v>115718.36666666667</v>
      </c>
      <c r="E17" s="37">
        <f t="shared" si="0"/>
        <v>462873.46666666667</v>
      </c>
      <c r="F17" s="37">
        <f>SUMIF('Nhập hàng'!$F$5:$F$22,'TỔNG HỢP NHẬP XUẤT TỒN'!A17,'Nhập hàng'!$H$5:$H$22)</f>
        <v>60</v>
      </c>
      <c r="G17" s="37">
        <f>IFERROR(SUMIF('Nhập hàng'!$F$5:$F$22,'TỔNG HỢP NHẬP XUẤT TỒN'!A17,'Nhập hàng'!$L$5:$L$22)/SUMIF('Nhập hàng'!$F$5:$F$22,'TỔNG HỢP NHẬP XUẤT TỒN'!A17,'Nhập hàng'!$H$5:$H$22),0)</f>
        <v>106868.6</v>
      </c>
      <c r="H17" s="37">
        <f t="shared" si="1"/>
        <v>6412116</v>
      </c>
      <c r="I17" s="37">
        <f>SUMIF('Bán hàng'!$B$6:$B$69,'TỔNG HỢP NHẬP XUẤT TỒN'!A17,'Bán hàng'!$D$6:$D$69)</f>
        <v>17</v>
      </c>
      <c r="J17" s="37">
        <f t="shared" si="2"/>
        <v>107421.71041666667</v>
      </c>
      <c r="K17" s="37">
        <f t="shared" si="3"/>
        <v>1826169.0770833334</v>
      </c>
      <c r="L17" s="37">
        <f t="shared" si="4"/>
        <v>47</v>
      </c>
      <c r="M17" s="37">
        <f t="shared" si="5"/>
        <v>107421.71041666667</v>
      </c>
      <c r="N17" s="94">
        <f t="shared" si="6"/>
        <v>5048820.3895833334</v>
      </c>
      <c r="O17" s="98">
        <v>58</v>
      </c>
    </row>
    <row r="18" spans="1:15" s="39" customFormat="1" ht="24" customHeight="1" x14ac:dyDescent="0.25">
      <c r="A18" s="33" t="s">
        <v>138</v>
      </c>
      <c r="B18" s="34" t="str">
        <f>VLOOKUP(A18,'Danh mục hàng hóa'!$C$7:$D$33,2,0)</f>
        <v>Sạc Thinkplus gen 2 có hộp trắng</v>
      </c>
      <c r="C18" s="37">
        <v>1</v>
      </c>
      <c r="D18" s="37">
        <v>327150</v>
      </c>
      <c r="E18" s="37">
        <f t="shared" si="0"/>
        <v>327150</v>
      </c>
      <c r="F18" s="37">
        <f>SUMIF('Nhập hàng'!$F$5:$F$22,'TỔNG HỢP NHẬP XUẤT TỒN'!A18,'Nhập hàng'!$H$5:$H$22)</f>
        <v>0</v>
      </c>
      <c r="G18" s="37">
        <f>IFERROR(SUMIF('Nhập hàng'!$F$5:$F$22,'TỔNG HỢP NHẬP XUẤT TỒN'!A18,'Nhập hàng'!$L$5:$L$22)/SUMIF('Nhập hàng'!$F$5:$F$22,'TỔNG HỢP NHẬP XUẤT TỒN'!A18,'Nhập hàng'!$H$5:$H$22),0)</f>
        <v>0</v>
      </c>
      <c r="H18" s="37">
        <f t="shared" si="1"/>
        <v>0</v>
      </c>
      <c r="I18" s="37">
        <f>SUMIF('Bán hàng'!$B$6:$B$69,'TỔNG HỢP NHẬP XUẤT TỒN'!A18,'Bán hàng'!$D$6:$D$69)</f>
        <v>1</v>
      </c>
      <c r="J18" s="37">
        <f t="shared" si="2"/>
        <v>327150</v>
      </c>
      <c r="K18" s="37">
        <f t="shared" si="3"/>
        <v>327150</v>
      </c>
      <c r="L18" s="37">
        <f t="shared" si="4"/>
        <v>0</v>
      </c>
      <c r="M18" s="37">
        <f t="shared" si="5"/>
        <v>327150</v>
      </c>
      <c r="N18" s="94">
        <f t="shared" si="6"/>
        <v>0</v>
      </c>
      <c r="O18" s="98"/>
    </row>
    <row r="19" spans="1:15" s="39" customFormat="1" ht="24" customHeight="1" x14ac:dyDescent="0.25">
      <c r="A19" s="33" t="s">
        <v>50</v>
      </c>
      <c r="B19" s="34" t="str">
        <f>VLOOKUP(A19,'Danh mục hàng hóa'!$C$7:$D$33,2,0)</f>
        <v>Sạc Thinkplus gen 2 k hộp</v>
      </c>
      <c r="C19" s="37">
        <v>10</v>
      </c>
      <c r="D19" s="37">
        <v>298513.47499999998</v>
      </c>
      <c r="E19" s="37">
        <f t="shared" si="0"/>
        <v>2985134.75</v>
      </c>
      <c r="F19" s="37">
        <f>SUMIF('Nhập hàng'!$F$5:$F$22,'TỔNG HỢP NHẬP XUẤT TỒN'!A19,'Nhập hàng'!$H$5:$H$22)</f>
        <v>0</v>
      </c>
      <c r="G19" s="37">
        <f>IFERROR(SUMIF('Nhập hàng'!$F$5:$F$22,'TỔNG HỢP NHẬP XUẤT TỒN'!A19,'Nhập hàng'!$L$5:$L$22)/SUMIF('Nhập hàng'!$F$5:$F$22,'TỔNG HỢP NHẬP XUẤT TỒN'!A19,'Nhập hàng'!$H$5:$H$22),0)</f>
        <v>0</v>
      </c>
      <c r="H19" s="37">
        <f t="shared" si="1"/>
        <v>0</v>
      </c>
      <c r="I19" s="37">
        <f>SUMIF('Bán hàng'!$B$6:$B$69,'TỔNG HỢP NHẬP XUẤT TỒN'!A19,'Bán hàng'!$D$6:$D$69)</f>
        <v>4</v>
      </c>
      <c r="J19" s="37">
        <f t="shared" si="2"/>
        <v>298513.47499999998</v>
      </c>
      <c r="K19" s="37">
        <f t="shared" si="3"/>
        <v>1194053.8999999999</v>
      </c>
      <c r="L19" s="37">
        <f t="shared" si="4"/>
        <v>6</v>
      </c>
      <c r="M19" s="37">
        <f t="shared" si="5"/>
        <v>298513.47499999998</v>
      </c>
      <c r="N19" s="94">
        <f t="shared" si="6"/>
        <v>1791080.8499999999</v>
      </c>
      <c r="O19" s="98" t="s">
        <v>177</v>
      </c>
    </row>
    <row r="20" spans="1:15" s="39" customFormat="1" ht="24" customHeight="1" x14ac:dyDescent="0.25">
      <c r="A20" s="33" t="s">
        <v>51</v>
      </c>
      <c r="B20" s="34" t="str">
        <f>VLOOKUP(A20,'Danh mục hàng hóa'!$C$7:$D$33,2,0)</f>
        <v>Dây type C to slim</v>
      </c>
      <c r="C20" s="37">
        <v>10</v>
      </c>
      <c r="D20" s="37">
        <v>73020.600000000006</v>
      </c>
      <c r="E20" s="37">
        <f t="shared" si="0"/>
        <v>730206</v>
      </c>
      <c r="F20" s="37">
        <f>SUMIF('Nhập hàng'!$F$5:$F$22,'TỔNG HỢP NHẬP XUẤT TỒN'!A20,'Nhập hàng'!$H$5:$H$22)</f>
        <v>0</v>
      </c>
      <c r="G20" s="37">
        <f>IFERROR(SUMIF('Nhập hàng'!$F$5:$F$22,'TỔNG HỢP NHẬP XUẤT TỒN'!A20,'Nhập hàng'!$L$5:$L$22)/SUMIF('Nhập hàng'!$F$5:$F$22,'TỔNG HỢP NHẬP XUẤT TỒN'!A20,'Nhập hàng'!$H$5:$H$22),0)</f>
        <v>0</v>
      </c>
      <c r="H20" s="37">
        <f t="shared" si="1"/>
        <v>0</v>
      </c>
      <c r="I20" s="37">
        <f>SUMIF('Bán hàng'!$B$6:$B$69,'TỔNG HỢP NHẬP XUẤT TỒN'!A20,'Bán hàng'!$D$6:$D$69)</f>
        <v>1</v>
      </c>
      <c r="J20" s="37">
        <f t="shared" si="2"/>
        <v>73020.600000000006</v>
      </c>
      <c r="K20" s="37">
        <f t="shared" si="3"/>
        <v>73020.600000000006</v>
      </c>
      <c r="L20" s="37">
        <f t="shared" si="4"/>
        <v>9</v>
      </c>
      <c r="M20" s="37">
        <f t="shared" si="5"/>
        <v>73020.600000000006</v>
      </c>
      <c r="N20" s="94">
        <f t="shared" si="6"/>
        <v>657185.4</v>
      </c>
      <c r="O20" s="98"/>
    </row>
    <row r="21" spans="1:15" s="39" customFormat="1" ht="24" customHeight="1" x14ac:dyDescent="0.25">
      <c r="A21" s="33" t="s">
        <v>181</v>
      </c>
      <c r="B21" s="34" t="str">
        <f>VLOOKUP(A21,'Danh mục hàng hóa'!$C$7:$D$33,2,0)</f>
        <v>Sạc lenovo to type C bóc máy</v>
      </c>
      <c r="C21" s="37"/>
      <c r="D21" s="37"/>
      <c r="E21" s="37">
        <f t="shared" ref="E21" si="7">C21*D21</f>
        <v>0</v>
      </c>
      <c r="F21" s="37">
        <f>SUMIF('Nhập hàng'!$F$5:$F$22,'TỔNG HỢP NHẬP XUẤT TỒN'!A21,'Nhập hàng'!$H$5:$H$22)</f>
        <v>3</v>
      </c>
      <c r="G21" s="37">
        <f>IFERROR(SUMIF('Nhập hàng'!$F$5:$F$22,'TỔNG HỢP NHẬP XUẤT TỒN'!A21,'Nhập hàng'!$L$5:$L$22)/SUMIF('Nhập hàng'!$F$5:$F$22,'TỔNG HỢP NHẬP XUẤT TỒN'!A21,'Nhập hàng'!$H$5:$H$22),0)</f>
        <v>201040</v>
      </c>
      <c r="H21" s="37">
        <f t="shared" ref="H21" si="8">F21*G21</f>
        <v>603120</v>
      </c>
      <c r="I21" s="37">
        <f>SUMIF('Bán hàng'!$B$6:$B$69,'TỔNG HỢP NHẬP XUẤT TỒN'!A21,'Bán hàng'!$D$6:$D$69)</f>
        <v>1</v>
      </c>
      <c r="J21" s="37">
        <f t="shared" ref="J21" si="9">IFERROR((C21*D21+F21*G21)/(C21+F21),0)</f>
        <v>201040</v>
      </c>
      <c r="K21" s="37">
        <f t="shared" ref="K21" si="10">I21*J21</f>
        <v>201040</v>
      </c>
      <c r="L21" s="37">
        <f t="shared" ref="L21" si="11">C21+F21-I21</f>
        <v>2</v>
      </c>
      <c r="M21" s="37">
        <f t="shared" ref="M21" si="12">J21</f>
        <v>201040</v>
      </c>
      <c r="N21" s="94">
        <f t="shared" ref="N21" si="13">L21*M21</f>
        <v>402080</v>
      </c>
      <c r="O21" s="98"/>
    </row>
    <row r="22" spans="1:15" s="39" customFormat="1" ht="24" customHeight="1" x14ac:dyDescent="0.25">
      <c r="A22" s="33" t="s">
        <v>146</v>
      </c>
      <c r="B22" s="34" t="str">
        <f>VLOOKUP(A22,'Danh mục hàng hóa'!$C$7:$D$33,2,0)</f>
        <v>Sạc Thinkplus trắng gen 2 new</v>
      </c>
      <c r="C22" s="37">
        <v>1</v>
      </c>
      <c r="D22" s="37">
        <v>454365</v>
      </c>
      <c r="E22" s="37"/>
      <c r="F22" s="37">
        <f>SUMIF('Nhập hàng'!$F$5:$F$22,'TỔNG HỢP NHẬP XUẤT TỒN'!A22,'Nhập hàng'!$H$5:$H$22)</f>
        <v>0</v>
      </c>
      <c r="G22" s="37">
        <f>IFERROR(SUMIF('Nhập hàng'!$F$5:$F$22,'TỔNG HỢP NHẬP XUẤT TỒN'!A22,'Nhập hàng'!$L$5:$L$22)/SUMIF('Nhập hàng'!$F$5:$F$22,'TỔNG HỢP NHẬP XUẤT TỒN'!A22,'Nhập hàng'!$H$5:$H$22),0)</f>
        <v>0</v>
      </c>
      <c r="H22" s="37">
        <f t="shared" si="1"/>
        <v>0</v>
      </c>
      <c r="I22" s="37">
        <f>SUMIF('Bán hàng'!$B$6:$B$69,'TỔNG HỢP NHẬP XUẤT TỒN'!A22,'Bán hàng'!$D$6:$D$69)</f>
        <v>1</v>
      </c>
      <c r="J22" s="37">
        <f t="shared" ref="J22:J28" si="14">IFERROR((C22*D22+F22*G22)/(C22+F22),0)</f>
        <v>454365</v>
      </c>
      <c r="K22" s="37">
        <f t="shared" ref="K22:K28" si="15">I22*J22</f>
        <v>454365</v>
      </c>
      <c r="L22" s="37">
        <f t="shared" ref="L22:L28" si="16">C22+F22-I22</f>
        <v>0</v>
      </c>
      <c r="M22" s="37">
        <f t="shared" ref="M22:M28" si="17">J22</f>
        <v>454365</v>
      </c>
      <c r="N22" s="94">
        <f t="shared" ref="N22:N28" si="18">L22*M22</f>
        <v>0</v>
      </c>
      <c r="O22" s="98"/>
    </row>
    <row r="23" spans="1:15" s="39" customFormat="1" ht="24" customHeight="1" x14ac:dyDescent="0.25">
      <c r="A23" s="33" t="s">
        <v>142</v>
      </c>
      <c r="B23" s="34" t="str">
        <f>VLOOKUP(A23,'Danh mục hàng hóa'!$C$7:$D$33,2,0)</f>
        <v>Sạc Thinkplus gen 2 đen new</v>
      </c>
      <c r="C23" s="37">
        <v>0</v>
      </c>
      <c r="D23" s="37">
        <v>0</v>
      </c>
      <c r="E23" s="37"/>
      <c r="F23" s="37">
        <f>SUMIF('Nhập hàng'!$F$5:$F$22,'TỔNG HỢP NHẬP XUẤT TỒN'!A23,'Nhập hàng'!$H$5:$H$22)</f>
        <v>2</v>
      </c>
      <c r="G23" s="37">
        <f>IFERROR(SUMIF('Nhập hàng'!$F$5:$F$22,'TỔNG HỢP NHẬP XUẤT TỒN'!A23,'Nhập hàng'!$L$5:$L$22)/SUMIF('Nhập hàng'!$F$5:$F$22,'TỔNG HỢP NHẬP XUẤT TỒN'!A23,'Nhập hàng'!$H$5:$H$22),0)</f>
        <v>468700</v>
      </c>
      <c r="H23" s="37">
        <f t="shared" si="1"/>
        <v>937400</v>
      </c>
      <c r="I23" s="37">
        <f>SUMIF('Bán hàng'!$B$6:$B$69,'TỔNG HỢP NHẬP XUẤT TỒN'!A23,'Bán hàng'!$D$6:$D$69)</f>
        <v>0</v>
      </c>
      <c r="J23" s="37">
        <f t="shared" si="14"/>
        <v>468700</v>
      </c>
      <c r="K23" s="37">
        <f t="shared" si="15"/>
        <v>0</v>
      </c>
      <c r="L23" s="37">
        <f t="shared" si="16"/>
        <v>2</v>
      </c>
      <c r="M23" s="37">
        <f t="shared" si="17"/>
        <v>468700</v>
      </c>
      <c r="N23" s="94">
        <f t="shared" si="18"/>
        <v>937400</v>
      </c>
      <c r="O23" s="98"/>
    </row>
    <row r="24" spans="1:15" s="39" customFormat="1" ht="24" customHeight="1" x14ac:dyDescent="0.25">
      <c r="A24" s="33" t="s">
        <v>143</v>
      </c>
      <c r="B24" s="34" t="str">
        <f>VLOOKUP(A24,'Danh mục hàng hóa'!$C$7:$D$33,2,0)</f>
        <v>Sạc Thinkplus gen 2 Pro đen new</v>
      </c>
      <c r="C24" s="37">
        <v>0</v>
      </c>
      <c r="D24" s="37">
        <v>0</v>
      </c>
      <c r="E24" s="37"/>
      <c r="F24" s="37">
        <f>SUMIF('Nhập hàng'!$F$5:$F$22,'TỔNG HỢP NHẬP XUẤT TỒN'!A24,'Nhập hàng'!$H$5:$H$22)</f>
        <v>1</v>
      </c>
      <c r="G24" s="37">
        <f>IFERROR(SUMIF('Nhập hàng'!$F$5:$F$22,'TỔNG HỢP NHẬP XUẤT TỒN'!A24,'Nhập hàng'!$L$5:$L$22)/SUMIF('Nhập hàng'!$F$5:$F$22,'TỔNG HỢP NHẬP XUẤT TỒN'!A24,'Nhập hàng'!$H$5:$H$22),0)</f>
        <v>612000</v>
      </c>
      <c r="H24" s="37">
        <f t="shared" si="1"/>
        <v>612000</v>
      </c>
      <c r="I24" s="37">
        <f>SUMIF('Bán hàng'!$B$6:$B$69,'TỔNG HỢP NHẬP XUẤT TỒN'!A24,'Bán hàng'!$D$6:$D$69)</f>
        <v>0</v>
      </c>
      <c r="J24" s="37">
        <f t="shared" si="14"/>
        <v>612000</v>
      </c>
      <c r="K24" s="37">
        <f t="shared" si="15"/>
        <v>0</v>
      </c>
      <c r="L24" s="37">
        <f t="shared" si="16"/>
        <v>1</v>
      </c>
      <c r="M24" s="37">
        <f t="shared" si="17"/>
        <v>612000</v>
      </c>
      <c r="N24" s="94">
        <f t="shared" si="18"/>
        <v>612000</v>
      </c>
      <c r="O24" s="98"/>
    </row>
    <row r="25" spans="1:15" s="39" customFormat="1" ht="24" customHeight="1" x14ac:dyDescent="0.25">
      <c r="A25" s="33" t="s">
        <v>139</v>
      </c>
      <c r="B25" s="34" t="str">
        <f>VLOOKUP(A25,'Danh mục hàng hóa'!$C$7:$D$33,2,0)</f>
        <v>Túi chống sốc màu đen Xiaoxin 14</v>
      </c>
      <c r="C25" s="37">
        <v>2</v>
      </c>
      <c r="D25" s="37">
        <v>115277.50389242746</v>
      </c>
      <c r="E25" s="37"/>
      <c r="F25" s="37">
        <f>SUMIF('Nhập hàng'!$F$5:$F$22,'TỔNG HỢP NHẬP XUẤT TỒN'!A25,'Nhập hàng'!$H$5:$H$22)</f>
        <v>10</v>
      </c>
      <c r="G25" s="37">
        <f>IFERROR(SUMIF('Nhập hàng'!$F$5:$F$22,'TỔNG HỢP NHẬP XUẤT TỒN'!A25,'Nhập hàng'!$L$5:$L$22)/SUMIF('Nhập hàng'!$F$5:$F$22,'TỔNG HỢP NHẬP XUẤT TỒN'!A25,'Nhập hàng'!$H$5:$H$22),0)</f>
        <v>120522.76453035642</v>
      </c>
      <c r="H25" s="37">
        <f t="shared" si="1"/>
        <v>1205227.6453035641</v>
      </c>
      <c r="I25" s="37">
        <f>SUMIF('Bán hàng'!$B$6:$B$69,'TỔNG HỢP NHẬP XUẤT TỒN'!A25,'Bán hàng'!$D$6:$D$69)</f>
        <v>3</v>
      </c>
      <c r="J25" s="37">
        <f t="shared" si="14"/>
        <v>119648.55442403491</v>
      </c>
      <c r="K25" s="37">
        <f t="shared" si="15"/>
        <v>358945.66327210475</v>
      </c>
      <c r="L25" s="37">
        <f t="shared" si="16"/>
        <v>9</v>
      </c>
      <c r="M25" s="37">
        <f t="shared" si="17"/>
        <v>119648.55442403491</v>
      </c>
      <c r="N25" s="94">
        <f t="shared" si="18"/>
        <v>1076836.9898163143</v>
      </c>
      <c r="O25" s="98"/>
    </row>
    <row r="26" spans="1:15" s="39" customFormat="1" ht="24" customHeight="1" x14ac:dyDescent="0.25">
      <c r="A26" s="33" t="s">
        <v>152</v>
      </c>
      <c r="B26" s="34" t="str">
        <f>VLOOKUP(A26,'Danh mục hàng hóa'!$C$7:$D$33,2,0)</f>
        <v>Sạc gan 1 đen new</v>
      </c>
      <c r="C26" s="37"/>
      <c r="D26" s="37"/>
      <c r="E26" s="37"/>
      <c r="F26" s="37">
        <f>SUMIF('Nhập hàng'!$F$5:$F$22,'TỔNG HỢP NHẬP XUẤT TỒN'!A26,'Nhập hàng'!$H$5:$H$22)</f>
        <v>5</v>
      </c>
      <c r="G26" s="37">
        <f>IFERROR(SUMIF('Nhập hàng'!$F$5:$F$22,'TỔNG HỢP NHẬP XUẤT TỒN'!A26,'Nhập hàng'!$L$5:$L$22)/SUMIF('Nhập hàng'!$F$5:$F$22,'TỔNG HỢP NHẬP XUẤT TỒN'!A26,'Nhập hàng'!$H$5:$H$22),0)</f>
        <v>454886.2</v>
      </c>
      <c r="H26" s="37">
        <f t="shared" ref="H26" si="19">F26*G26</f>
        <v>2274431</v>
      </c>
      <c r="I26" s="37">
        <f>SUMIF('Bán hàng'!$B$6:$B$69,'TỔNG HỢP NHẬP XUẤT TỒN'!A26,'Bán hàng'!$D$6:$D$69)</f>
        <v>1</v>
      </c>
      <c r="J26" s="37">
        <f t="shared" ref="J26" si="20">IFERROR((C26*D26+F26*G26)/(C26+F26),0)</f>
        <v>454886.2</v>
      </c>
      <c r="K26" s="37">
        <f t="shared" ref="K26" si="21">I26*J26</f>
        <v>454886.2</v>
      </c>
      <c r="L26" s="37">
        <f t="shared" ref="L26" si="22">C26+F26-I26</f>
        <v>4</v>
      </c>
      <c r="M26" s="37">
        <f t="shared" ref="M26" si="23">J26</f>
        <v>454886.2</v>
      </c>
      <c r="N26" s="94">
        <f t="shared" ref="N26" si="24">L26*M26</f>
        <v>1819544.8</v>
      </c>
      <c r="O26" s="98"/>
    </row>
    <row r="27" spans="1:15" s="39" customFormat="1" ht="24" customHeight="1" x14ac:dyDescent="0.25">
      <c r="A27" s="33" t="s">
        <v>154</v>
      </c>
      <c r="B27" s="34" t="str">
        <f>VLOOKUP(A27,'Danh mục hàng hóa'!$C$7:$D$33,2,0)</f>
        <v>USB C 6in1</v>
      </c>
      <c r="C27" s="37"/>
      <c r="D27" s="37"/>
      <c r="E27" s="37"/>
      <c r="F27" s="37">
        <f>SUMIF('Nhập hàng'!$F$5:$F$22,'TỔNG HỢP NHẬP XUẤT TỒN'!A27,'Nhập hàng'!$H$5:$H$22)</f>
        <v>3</v>
      </c>
      <c r="G27" s="37">
        <f>IFERROR(SUMIF('Nhập hàng'!$F$5:$F$22,'TỔNG HỢP NHẬP XUẤT TỒN'!A27,'Nhập hàng'!$L$5:$L$22)/SUMIF('Nhập hàng'!$F$5:$F$22,'TỔNG HỢP NHẬP XUẤT TỒN'!A27,'Nhập hàng'!$H$5:$H$22),0)</f>
        <v>212845.66666666666</v>
      </c>
      <c r="H27" s="37">
        <f t="shared" ref="H27" si="25">F27*G27</f>
        <v>638537</v>
      </c>
      <c r="I27" s="37">
        <f>SUMIF('Bán hàng'!$B$6:$B$69,'TỔNG HỢP NHẬP XUẤT TỒN'!A27,'Bán hàng'!$D$6:$D$69)</f>
        <v>1</v>
      </c>
      <c r="J27" s="37">
        <f t="shared" ref="J27" si="26">IFERROR((C27*D27+F27*G27)/(C27+F27),0)</f>
        <v>212845.66666666666</v>
      </c>
      <c r="K27" s="37">
        <f t="shared" ref="K27" si="27">I27*J27</f>
        <v>212845.66666666666</v>
      </c>
      <c r="L27" s="37">
        <f t="shared" ref="L27" si="28">C27+F27-I27</f>
        <v>2</v>
      </c>
      <c r="M27" s="37">
        <f t="shared" ref="M27" si="29">J27</f>
        <v>212845.66666666666</v>
      </c>
      <c r="N27" s="94">
        <f t="shared" ref="N27" si="30">L27*M27</f>
        <v>425691.33333333331</v>
      </c>
      <c r="O27" s="98"/>
    </row>
    <row r="28" spans="1:15" s="39" customFormat="1" ht="24" customHeight="1" x14ac:dyDescent="0.25">
      <c r="A28" s="33" t="s">
        <v>140</v>
      </c>
      <c r="B28" s="34" t="str">
        <f>VLOOKUP(A28,'Danh mục hàng hóa'!$C$7:$D$33,2,0)</f>
        <v>Balo thinkbook trắng</v>
      </c>
      <c r="C28" s="37">
        <v>0</v>
      </c>
      <c r="D28" s="37">
        <v>0</v>
      </c>
      <c r="E28" s="37"/>
      <c r="F28" s="37">
        <f>SUMIF('Nhập hàng'!$F$5:$F$22,'TỔNG HỢP NHẬP XUẤT TỒN'!A28,'Nhập hàng'!$H$5:$H$22)</f>
        <v>0</v>
      </c>
      <c r="G28" s="37">
        <f>IFERROR(SUMIF('Nhập hàng'!$F$5:$F$22,'TỔNG HỢP NHẬP XUẤT TỒN'!A28,'Nhập hàng'!$L$5:$L$22)/SUMIF('Nhập hàng'!$F$5:$F$22,'TỔNG HỢP NHẬP XUẤT TỒN'!A28,'Nhập hàng'!$H$5:$H$22),0)</f>
        <v>0</v>
      </c>
      <c r="H28" s="37">
        <f t="shared" si="1"/>
        <v>0</v>
      </c>
      <c r="I28" s="37">
        <f>SUMIF('Bán hàng'!$B$6:$B$69,'TỔNG HỢP NHẬP XUẤT TỒN'!A28,'Bán hàng'!$D$6:$D$69)</f>
        <v>0</v>
      </c>
      <c r="J28" s="37">
        <f t="shared" si="14"/>
        <v>0</v>
      </c>
      <c r="K28" s="37">
        <f t="shared" si="15"/>
        <v>0</v>
      </c>
      <c r="L28" s="37">
        <f t="shared" si="16"/>
        <v>0</v>
      </c>
      <c r="M28" s="37">
        <f t="shared" si="17"/>
        <v>0</v>
      </c>
      <c r="N28" s="94">
        <f t="shared" si="18"/>
        <v>0</v>
      </c>
      <c r="O28" s="98"/>
    </row>
    <row r="29" spans="1:15" s="39" customFormat="1" ht="24" customHeight="1" x14ac:dyDescent="0.25">
      <c r="A29" s="33" t="s">
        <v>188</v>
      </c>
      <c r="B29" s="34" t="str">
        <f>VLOOKUP(A29,'Danh mục hàng hóa'!$C$7:$D$33,2,0)</f>
        <v>Túi chống sốc màu đen Xiaoxin 15.6</v>
      </c>
      <c r="C29" s="37"/>
      <c r="D29" s="37"/>
      <c r="E29" s="37"/>
      <c r="F29" s="37">
        <f>SUMIF('Nhập hàng'!$F$5:$F$22,'TỔNG HỢP NHẬP XUẤT TỒN'!A29,'Nhập hàng'!$H$5:$H$22)</f>
        <v>5</v>
      </c>
      <c r="G29" s="37">
        <f>IFERROR(SUMIF('Nhập hàng'!$F$5:$F$22,'TỔNG HỢP NHẬP XUẤT TỒN'!A29,'Nhập hàng'!$L$5:$L$22)/SUMIF('Nhập hàng'!$F$5:$F$22,'TỔNG HỢP NHẬP XUẤT TỒN'!A29,'Nhập hàng'!$H$5:$H$22),0)</f>
        <v>120511.18804735476</v>
      </c>
      <c r="H29" s="37">
        <f t="shared" ref="H29" si="31">F29*G29</f>
        <v>602555.94023677381</v>
      </c>
      <c r="I29" s="37">
        <f>SUMIF('Bán hàng'!$B$6:$B$69,'TỔNG HỢP NHẬP XUẤT TỒN'!A29,'Bán hàng'!$D$6:$D$69)</f>
        <v>2</v>
      </c>
      <c r="J29" s="37">
        <f t="shared" ref="J29" si="32">IFERROR((C29*D29+F29*G29)/(C29+F29),0)</f>
        <v>120511.18804735476</v>
      </c>
      <c r="K29" s="37">
        <f t="shared" ref="K29" si="33">I29*J29</f>
        <v>241022.37609470953</v>
      </c>
      <c r="L29" s="37">
        <f t="shared" ref="L29" si="34">C29+F29-I29</f>
        <v>3</v>
      </c>
      <c r="M29" s="37">
        <f t="shared" ref="M29" si="35">J29</f>
        <v>120511.18804735476</v>
      </c>
      <c r="N29" s="94">
        <f t="shared" ref="N29" si="36">L29*M29</f>
        <v>361533.56414206431</v>
      </c>
      <c r="O29" s="98"/>
    </row>
    <row r="30" spans="1:15" s="39" customFormat="1" ht="24" customHeight="1" x14ac:dyDescent="0.25">
      <c r="A30" s="33" t="s">
        <v>168</v>
      </c>
      <c r="B30" s="34" t="str">
        <f>VLOOKUP(A30,'Danh mục hàng hóa'!$C$7:$D$33,2,0)</f>
        <v>Sạc YOGA 2 cổng C</v>
      </c>
      <c r="C30" s="37"/>
      <c r="D30" s="37"/>
      <c r="E30" s="37"/>
      <c r="F30" s="37">
        <f>SUMIF('Nhập hàng'!$F$5:$F$22,'TỔNG HỢP NHẬP XUẤT TỒN'!A30,'Nhập hàng'!$H$5:$H$22)</f>
        <v>2</v>
      </c>
      <c r="G30" s="37">
        <f>IFERROR(SUMIF('Nhập hàng'!$F$5:$F$22,'TỔNG HỢP NHẬP XUẤT TỒN'!A30,'Nhập hàng'!$L$5:$L$22)/SUMIF('Nhập hàng'!$F$5:$F$22,'TỔNG HỢP NHẬP XUẤT TỒN'!A30,'Nhập hàng'!$H$5:$H$22),0)</f>
        <v>284609.30143540667</v>
      </c>
      <c r="H30" s="37">
        <f t="shared" ref="H30" si="37">F30*G30</f>
        <v>569218.60287081334</v>
      </c>
      <c r="I30" s="37">
        <f>SUMIF('Bán hàng'!$B$6:$B$69,'TỔNG HỢP NHẬP XUẤT TỒN'!A30,'Bán hàng'!$D$6:$D$69)</f>
        <v>1</v>
      </c>
      <c r="J30" s="37">
        <f t="shared" ref="J30" si="38">IFERROR((C30*D30+F30*G30)/(C30+F30),0)</f>
        <v>284609.30143540667</v>
      </c>
      <c r="K30" s="37">
        <f t="shared" ref="K30" si="39">I30*J30</f>
        <v>284609.30143540667</v>
      </c>
      <c r="L30" s="37">
        <f t="shared" ref="L30" si="40">C30+F30-I30</f>
        <v>1</v>
      </c>
      <c r="M30" s="37">
        <f t="shared" ref="M30" si="41">J30</f>
        <v>284609.30143540667</v>
      </c>
      <c r="N30" s="94">
        <f t="shared" ref="N30" si="42">L30*M30</f>
        <v>284609.30143540667</v>
      </c>
      <c r="O30" s="98"/>
    </row>
    <row r="31" spans="1:15" s="39" customFormat="1" ht="24" customHeight="1" x14ac:dyDescent="0.25">
      <c r="A31" s="33" t="s">
        <v>166</v>
      </c>
      <c r="B31" s="34" t="str">
        <f>VLOOKUP(A31,'Danh mục hàng hóa'!$C$7:$D$33,2,0)</f>
        <v>Chuột Thinklife</v>
      </c>
      <c r="C31" s="37"/>
      <c r="D31" s="37"/>
      <c r="E31" s="37"/>
      <c r="F31" s="37">
        <f>SUMIF('Nhập hàng'!$F$5:$F$22,'TỔNG HỢP NHẬP XUẤT TỒN'!A31,'Nhập hàng'!$H$5:$H$22)</f>
        <v>3</v>
      </c>
      <c r="G31" s="37">
        <f>IFERROR(SUMIF('Nhập hàng'!$F$5:$F$22,'TỔNG HỢP NHẬP XUẤT TỒN'!A31,'Nhập hàng'!$L$5:$L$22)/SUMIF('Nhập hàng'!$F$5:$F$22,'TỔNG HỢP NHẬP XUẤT TỒN'!A31,'Nhập hàng'!$H$5:$H$22),0)</f>
        <v>312279.65018607123</v>
      </c>
      <c r="H31" s="37">
        <f t="shared" ref="H31" si="43">F31*G31</f>
        <v>936838.95055821375</v>
      </c>
      <c r="I31" s="37">
        <f>SUMIF('Bán hàng'!$B$6:$B$69,'TỔNG HỢP NHẬP XUẤT TỒN'!A31,'Bán hàng'!$D$6:$D$69)</f>
        <v>0</v>
      </c>
      <c r="J31" s="37">
        <f t="shared" ref="J31" si="44">IFERROR((C31*D31+F31*G31)/(C31+F31),0)</f>
        <v>312279.65018607123</v>
      </c>
      <c r="K31" s="37">
        <f t="shared" ref="K31" si="45">I31*J31</f>
        <v>0</v>
      </c>
      <c r="L31" s="37">
        <f t="shared" ref="L31" si="46">C31+F31-I31</f>
        <v>3</v>
      </c>
      <c r="M31" s="37">
        <f t="shared" ref="M31" si="47">J31</f>
        <v>312279.65018607123</v>
      </c>
      <c r="N31" s="94">
        <f t="shared" ref="N31" si="48">L31*M31</f>
        <v>936838.95055821375</v>
      </c>
      <c r="O31" s="98"/>
    </row>
    <row r="32" spans="1:15" s="39" customFormat="1" ht="24" customHeight="1" x14ac:dyDescent="0.25">
      <c r="A32" s="33" t="s">
        <v>54</v>
      </c>
      <c r="B32" s="34" t="str">
        <f>VLOOKUP(A32,'Danh mục hàng hóa'!$C$7:$D$33,2,0)</f>
        <v>Sạc Dell</v>
      </c>
      <c r="C32" s="37">
        <v>2</v>
      </c>
      <c r="D32" s="37">
        <v>148750</v>
      </c>
      <c r="E32" s="37">
        <f t="shared" si="0"/>
        <v>297500</v>
      </c>
      <c r="F32" s="37">
        <f>SUMIF('Nhập hàng'!$F$5:$F$22,'TỔNG HỢP NHẬP XUẤT TỒN'!A32,'Nhập hàng'!$H$5:$H$22)</f>
        <v>0</v>
      </c>
      <c r="G32" s="37">
        <f>IFERROR(SUMIF('Nhập hàng'!$F$5:$F$22,'TỔNG HỢP NHẬP XUẤT TỒN'!A32,'Nhập hàng'!$L$5:$L$22)/SUMIF('Nhập hàng'!$F$5:$F$22,'TỔNG HỢP NHẬP XUẤT TỒN'!A32,'Nhập hàng'!$H$5:$H$22),0)</f>
        <v>0</v>
      </c>
      <c r="H32" s="37">
        <f t="shared" si="1"/>
        <v>0</v>
      </c>
      <c r="I32" s="37">
        <f>SUMIF('Bán hàng'!$B$6:$B$69,'TỔNG HỢP NHẬP XUẤT TỒN'!A32,'Bán hàng'!$D$6:$D$69)</f>
        <v>0</v>
      </c>
      <c r="J32" s="37">
        <f t="shared" si="2"/>
        <v>148750</v>
      </c>
      <c r="K32" s="37">
        <f t="shared" si="3"/>
        <v>0</v>
      </c>
      <c r="L32" s="37">
        <f t="shared" si="4"/>
        <v>2</v>
      </c>
      <c r="M32" s="37">
        <f t="shared" si="5"/>
        <v>148750</v>
      </c>
      <c r="N32" s="94">
        <f t="shared" si="6"/>
        <v>297500</v>
      </c>
      <c r="O32" s="98"/>
    </row>
    <row r="33" spans="1:15" s="39" customFormat="1" ht="31.5" customHeight="1" x14ac:dyDescent="0.25">
      <c r="A33" s="58" t="s">
        <v>55</v>
      </c>
      <c r="B33" s="58"/>
      <c r="C33" s="58">
        <f>SUM(C6:C32)</f>
        <v>95</v>
      </c>
      <c r="D33" s="59"/>
      <c r="E33" s="59">
        <f>SUM(E6:E32)</f>
        <v>14729951.351973429</v>
      </c>
      <c r="F33" s="59">
        <f>SUM(F6:F32)</f>
        <v>248</v>
      </c>
      <c r="G33" s="59">
        <f>SUM(G6:G32)</f>
        <v>3554039.7727965252</v>
      </c>
      <c r="H33" s="59">
        <f>SUM(H6:H32)</f>
        <v>31204931.000000004</v>
      </c>
      <c r="I33" s="59">
        <f>SUM(I6:I32)</f>
        <v>107</v>
      </c>
      <c r="J33" s="59"/>
      <c r="K33" s="59">
        <f>SUM(K6:K32)</f>
        <v>14508918.432702417</v>
      </c>
      <c r="L33" s="59">
        <f>SUM(L6:L32)</f>
        <v>236</v>
      </c>
      <c r="M33" s="59"/>
      <c r="N33" s="95">
        <f>SUM(N6:N32)</f>
        <v>32110883.927055873</v>
      </c>
      <c r="O33" s="98"/>
    </row>
  </sheetData>
  <mergeCells count="8">
    <mergeCell ref="A2:N2"/>
    <mergeCell ref="A3:B3"/>
    <mergeCell ref="A4:A5"/>
    <mergeCell ref="B4:B5"/>
    <mergeCell ref="C4:E4"/>
    <mergeCell ref="F4:H4"/>
    <mergeCell ref="I4:K4"/>
    <mergeCell ref="L4:N4"/>
  </mergeCells>
  <conditionalFormatting sqref="A4:A1048576">
    <cfRule type="duplicateValues" dxfId="0" priority="1"/>
  </conditionalFormatting>
  <hyperlinks>
    <hyperlink ref="Q4" location="'Nhập hàng'!A1" display="'Nhập hàng'!A1" xr:uid="{00000000-0004-0000-0400-000000000000}"/>
    <hyperlink ref="Q5" location="'Bán hàng'!A1" display="'Bán hàng'!A1" xr:uid="{00000000-0004-0000-0400-000001000000}"/>
    <hyperlink ref="Q6" location="'Các khoản chi phí'!A1" display="'Các khoản chi phí'!A1" xr:uid="{00000000-0004-0000-0400-000002000000}"/>
    <hyperlink ref="Q7" location="'TỔNG HỢP NHẬP XUẤT TỒN'!A1" display="'TỔNG HỢP NHẬP XUẤT TỒN'!A1" xr:uid="{00000000-0004-0000-0400-000003000000}"/>
    <hyperlink ref="Q8" location="'Lãi-Lỗ'!A1" display="'Lãi-Lỗ'!A1" xr:uid="{00000000-0004-0000-0400-000004000000}"/>
    <hyperlink ref="Q9" location="'Danh mục hàng hóa'!A1" display="'Danh mục hàng hóa'!A1" xr:uid="{00000000-0004-0000-0400-000005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'Danh mục hàng hóa'!$C$7:$C$33</xm:f>
          </x14:formula1>
          <xm:sqref>A6:A32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25"/>
  <sheetViews>
    <sheetView topLeftCell="A15" workbookViewId="0">
      <selection activeCell="E25" sqref="E25"/>
    </sheetView>
  </sheetViews>
  <sheetFormatPr defaultColWidth="8.85546875" defaultRowHeight="15.75" x14ac:dyDescent="0.25"/>
  <cols>
    <col min="1" max="1" width="8.85546875" style="39"/>
    <col min="2" max="2" width="14.5703125" style="39" customWidth="1"/>
    <col min="3" max="3" width="17" style="39" customWidth="1"/>
    <col min="4" max="4" width="23.140625" style="39" customWidth="1"/>
    <col min="5" max="5" width="17" style="39" customWidth="1"/>
    <col min="6" max="6" width="16.5703125" style="84" customWidth="1"/>
    <col min="7" max="8" width="8.85546875" style="39"/>
    <col min="9" max="9" width="16.7109375" style="39" customWidth="1"/>
    <col min="10" max="10" width="25.85546875" style="39" customWidth="1"/>
    <col min="11" max="16384" width="8.85546875" style="39"/>
  </cols>
  <sheetData>
    <row r="2" spans="2:10" ht="18.75" x14ac:dyDescent="0.3">
      <c r="B2" s="103" t="s">
        <v>129</v>
      </c>
      <c r="C2" s="103"/>
      <c r="D2" s="103"/>
      <c r="E2" s="103"/>
      <c r="F2" s="103"/>
    </row>
    <row r="3" spans="2:10" ht="32.450000000000003" customHeight="1" x14ac:dyDescent="0.25">
      <c r="B3" s="36" t="s">
        <v>65</v>
      </c>
      <c r="C3" s="36" t="s">
        <v>82</v>
      </c>
      <c r="D3" s="36" t="s">
        <v>70</v>
      </c>
      <c r="E3" s="36" t="s">
        <v>65</v>
      </c>
      <c r="F3" s="81" t="s">
        <v>65</v>
      </c>
    </row>
    <row r="4" spans="2:10" ht="34.15" customHeight="1" x14ac:dyDescent="0.25">
      <c r="B4" s="60" t="s">
        <v>78</v>
      </c>
      <c r="C4" s="60" t="s">
        <v>79</v>
      </c>
      <c r="D4" s="60" t="s">
        <v>88</v>
      </c>
      <c r="E4" s="60" t="s">
        <v>80</v>
      </c>
      <c r="F4" s="76" t="s">
        <v>66</v>
      </c>
      <c r="H4" s="50" t="s">
        <v>81</v>
      </c>
      <c r="I4" s="50"/>
    </row>
    <row r="5" spans="2:10" ht="30" customHeight="1" x14ac:dyDescent="0.25">
      <c r="B5" s="54">
        <v>45141</v>
      </c>
      <c r="C5" s="33" t="s">
        <v>89</v>
      </c>
      <c r="D5" s="33" t="str">
        <f t="shared" ref="D5:D24" si="0">_xlfn.IFNA(VLOOKUP(C5,$H$6:$I$6,2,0),0)</f>
        <v>Chi phí bán hàng</v>
      </c>
      <c r="E5" s="41">
        <v>50000</v>
      </c>
      <c r="F5" s="82" t="s">
        <v>171</v>
      </c>
      <c r="J5" s="39" t="s">
        <v>71</v>
      </c>
    </row>
    <row r="6" spans="2:10" ht="25.15" customHeight="1" x14ac:dyDescent="0.25">
      <c r="B6" s="54" t="s">
        <v>197</v>
      </c>
      <c r="C6" s="33" t="s">
        <v>89</v>
      </c>
      <c r="D6" s="33" t="str">
        <f t="shared" si="0"/>
        <v>Chi phí bán hàng</v>
      </c>
      <c r="E6" s="41">
        <f>400000-249127</f>
        <v>150873</v>
      </c>
      <c r="F6" s="82" t="s">
        <v>201</v>
      </c>
      <c r="H6" s="33" t="s">
        <v>89</v>
      </c>
      <c r="I6" s="33" t="s">
        <v>16</v>
      </c>
      <c r="J6" s="41">
        <f>SUMIF($C$5:$C$24,H6,$E$5:$E$24)</f>
        <v>200873</v>
      </c>
    </row>
    <row r="7" spans="2:10" ht="25.15" customHeight="1" x14ac:dyDescent="0.25">
      <c r="B7" s="46"/>
      <c r="C7" s="33"/>
      <c r="D7" s="33"/>
      <c r="E7" s="41"/>
      <c r="F7" s="82"/>
    </row>
    <row r="8" spans="2:10" ht="25.15" customHeight="1" x14ac:dyDescent="0.25">
      <c r="B8" s="33"/>
      <c r="C8" s="33"/>
      <c r="D8" s="33">
        <f t="shared" si="0"/>
        <v>0</v>
      </c>
      <c r="E8" s="41"/>
      <c r="F8" s="82"/>
    </row>
    <row r="9" spans="2:10" ht="25.15" customHeight="1" x14ac:dyDescent="0.25">
      <c r="B9" s="33"/>
      <c r="C9" s="33"/>
      <c r="D9" s="33">
        <f t="shared" si="0"/>
        <v>0</v>
      </c>
      <c r="E9" s="41"/>
      <c r="F9" s="82"/>
      <c r="H9" s="48" t="s">
        <v>100</v>
      </c>
      <c r="J9" s="48" t="s">
        <v>112</v>
      </c>
    </row>
    <row r="10" spans="2:10" ht="25.15" customHeight="1" x14ac:dyDescent="0.25">
      <c r="B10" s="33"/>
      <c r="C10" s="33"/>
      <c r="D10" s="33">
        <f t="shared" si="0"/>
        <v>0</v>
      </c>
      <c r="E10" s="41"/>
      <c r="F10" s="82"/>
      <c r="H10" s="39" t="s">
        <v>90</v>
      </c>
      <c r="J10" s="51" t="s">
        <v>94</v>
      </c>
    </row>
    <row r="11" spans="2:10" ht="25.15" customHeight="1" x14ac:dyDescent="0.25">
      <c r="B11" s="33"/>
      <c r="C11" s="33"/>
      <c r="D11" s="33">
        <f t="shared" si="0"/>
        <v>0</v>
      </c>
      <c r="E11" s="41"/>
      <c r="F11" s="82"/>
      <c r="H11" s="39" t="s">
        <v>96</v>
      </c>
      <c r="J11" s="51" t="s">
        <v>95</v>
      </c>
    </row>
    <row r="12" spans="2:10" ht="25.15" customHeight="1" x14ac:dyDescent="0.25">
      <c r="B12" s="33"/>
      <c r="C12" s="33"/>
      <c r="D12" s="33">
        <f t="shared" si="0"/>
        <v>0</v>
      </c>
      <c r="E12" s="41"/>
      <c r="F12" s="82"/>
      <c r="H12" s="39" t="s">
        <v>91</v>
      </c>
      <c r="J12" s="51" t="s">
        <v>97</v>
      </c>
    </row>
    <row r="13" spans="2:10" ht="25.15" customHeight="1" x14ac:dyDescent="0.25">
      <c r="B13" s="33"/>
      <c r="C13" s="33"/>
      <c r="D13" s="33">
        <f t="shared" si="0"/>
        <v>0</v>
      </c>
      <c r="E13" s="41"/>
      <c r="F13" s="82"/>
      <c r="H13" s="39" t="s">
        <v>92</v>
      </c>
      <c r="J13" s="51" t="s">
        <v>98</v>
      </c>
    </row>
    <row r="14" spans="2:10" ht="25.15" customHeight="1" x14ac:dyDescent="0.25">
      <c r="B14" s="33"/>
      <c r="C14" s="33"/>
      <c r="D14" s="33">
        <f t="shared" si="0"/>
        <v>0</v>
      </c>
      <c r="E14" s="41"/>
      <c r="F14" s="82"/>
      <c r="H14" s="39" t="s">
        <v>93</v>
      </c>
      <c r="J14" s="51" t="s">
        <v>99</v>
      </c>
    </row>
    <row r="15" spans="2:10" ht="25.15" customHeight="1" x14ac:dyDescent="0.25">
      <c r="B15" s="33"/>
      <c r="C15" s="33"/>
      <c r="D15" s="33">
        <f t="shared" si="0"/>
        <v>0</v>
      </c>
      <c r="E15" s="41"/>
      <c r="F15" s="82"/>
      <c r="H15" s="39" t="s">
        <v>124</v>
      </c>
      <c r="J15" s="47" t="s">
        <v>125</v>
      </c>
    </row>
    <row r="16" spans="2:10" ht="25.15" customHeight="1" x14ac:dyDescent="0.25">
      <c r="B16" s="33"/>
      <c r="C16" s="33"/>
      <c r="D16" s="33">
        <f t="shared" si="0"/>
        <v>0</v>
      </c>
      <c r="E16" s="41"/>
      <c r="F16" s="82"/>
    </row>
    <row r="17" spans="2:6" ht="25.15" customHeight="1" x14ac:dyDescent="0.25">
      <c r="B17" s="33"/>
      <c r="C17" s="33"/>
      <c r="D17" s="33">
        <f t="shared" si="0"/>
        <v>0</v>
      </c>
      <c r="E17" s="41"/>
      <c r="F17" s="82"/>
    </row>
    <row r="18" spans="2:6" ht="25.15" customHeight="1" x14ac:dyDescent="0.25">
      <c r="B18" s="33"/>
      <c r="C18" s="33"/>
      <c r="D18" s="33">
        <f t="shared" si="0"/>
        <v>0</v>
      </c>
      <c r="E18" s="41"/>
      <c r="F18" s="82"/>
    </row>
    <row r="19" spans="2:6" ht="25.15" customHeight="1" x14ac:dyDescent="0.25">
      <c r="B19" s="33"/>
      <c r="C19" s="33"/>
      <c r="D19" s="33">
        <f t="shared" si="0"/>
        <v>0</v>
      </c>
      <c r="E19" s="41"/>
      <c r="F19" s="82"/>
    </row>
    <row r="20" spans="2:6" ht="25.15" customHeight="1" x14ac:dyDescent="0.25">
      <c r="B20" s="33"/>
      <c r="C20" s="33"/>
      <c r="D20" s="33">
        <f t="shared" si="0"/>
        <v>0</v>
      </c>
      <c r="E20" s="41"/>
      <c r="F20" s="82"/>
    </row>
    <row r="21" spans="2:6" ht="25.15" customHeight="1" x14ac:dyDescent="0.25">
      <c r="B21" s="33"/>
      <c r="C21" s="33"/>
      <c r="D21" s="33">
        <f t="shared" si="0"/>
        <v>0</v>
      </c>
      <c r="E21" s="41"/>
      <c r="F21" s="82"/>
    </row>
    <row r="22" spans="2:6" ht="25.15" customHeight="1" x14ac:dyDescent="0.25">
      <c r="B22" s="33"/>
      <c r="C22" s="33"/>
      <c r="D22" s="33">
        <f t="shared" si="0"/>
        <v>0</v>
      </c>
      <c r="E22" s="41"/>
      <c r="F22" s="82"/>
    </row>
    <row r="23" spans="2:6" ht="25.15" customHeight="1" x14ac:dyDescent="0.25">
      <c r="B23" s="33"/>
      <c r="C23" s="33"/>
      <c r="D23" s="33">
        <f t="shared" si="0"/>
        <v>0</v>
      </c>
      <c r="E23" s="41"/>
      <c r="F23" s="82"/>
    </row>
    <row r="24" spans="2:6" ht="25.15" customHeight="1" x14ac:dyDescent="0.25">
      <c r="B24" s="33"/>
      <c r="C24" s="33"/>
      <c r="D24" s="33">
        <f t="shared" si="0"/>
        <v>0</v>
      </c>
      <c r="E24" s="41"/>
      <c r="F24" s="82"/>
    </row>
    <row r="25" spans="2:6" ht="25.15" customHeight="1" x14ac:dyDescent="0.25">
      <c r="B25" s="42" t="s">
        <v>77</v>
      </c>
      <c r="C25" s="42"/>
      <c r="D25" s="35"/>
      <c r="E25" s="67">
        <f>SUM(E5:E24)</f>
        <v>200873</v>
      </c>
      <c r="F25" s="83"/>
    </row>
  </sheetData>
  <mergeCells count="1">
    <mergeCell ref="B2:F2"/>
  </mergeCells>
  <dataValidations count="2">
    <dataValidation type="list" allowBlank="1" showInputMessage="1" showErrorMessage="1" sqref="D25" xr:uid="{00000000-0002-0000-0500-000000000000}">
      <formula1>$I$6:$I$11</formula1>
    </dataValidation>
    <dataValidation type="list" allowBlank="1" showInputMessage="1" showErrorMessage="1" sqref="C5:C24" xr:uid="{00000000-0002-0000-0500-000001000000}">
      <formula1>$H$6:$H$9</formula1>
    </dataValidation>
  </dataValidations>
  <hyperlinks>
    <hyperlink ref="J10" location="'Nhập hàng'!A1" display="'Nhập hàng'!A1" xr:uid="{00000000-0004-0000-0500-000000000000}"/>
    <hyperlink ref="J11" location="'Bán hàng'!A1" display="'Bán hàng'!A1" xr:uid="{00000000-0004-0000-0500-000001000000}"/>
    <hyperlink ref="J12" location="'Các khoản chi phí'!A1" display="'Các khoản chi phí'!A1" xr:uid="{00000000-0004-0000-0500-000002000000}"/>
    <hyperlink ref="J13" location="'TỔNG HỢP NHẬP XUẤT TỒN'!A1" display="'TỔNG HỢP NHẬP XUẤT TỒN'!A1" xr:uid="{00000000-0004-0000-0500-000003000000}"/>
    <hyperlink ref="J14" location="'Lãi-Lỗ'!A1" display="'Lãi-Lỗ'!A1" xr:uid="{00000000-0004-0000-0500-000004000000}"/>
    <hyperlink ref="J15" location="'Danh mục hàng hóa'!A1" display="'Danh mục hàng hóa'!A1" xr:uid="{00000000-0004-0000-0500-000005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13"/>
  <sheetViews>
    <sheetView topLeftCell="C1" workbookViewId="0">
      <selection activeCell="G16" sqref="G16"/>
    </sheetView>
  </sheetViews>
  <sheetFormatPr defaultColWidth="8.85546875" defaultRowHeight="15" x14ac:dyDescent="0.25"/>
  <cols>
    <col min="1" max="1" width="13" style="12" customWidth="1"/>
    <col min="2" max="2" width="9.5703125" style="12" customWidth="1"/>
    <col min="3" max="3" width="21.28515625" style="12" customWidth="1"/>
    <col min="4" max="4" width="11.7109375" style="12" customWidth="1"/>
    <col min="5" max="5" width="8.85546875" style="12"/>
    <col min="6" max="6" width="34.140625" style="12" customWidth="1"/>
    <col min="7" max="7" width="19.7109375" style="12" customWidth="1"/>
    <col min="8" max="8" width="8.85546875" style="12"/>
    <col min="9" max="9" width="22.28515625" style="12" customWidth="1"/>
    <col min="10" max="10" width="28" style="12" customWidth="1"/>
    <col min="11" max="11" width="8.85546875" style="12"/>
    <col min="12" max="12" width="14.140625" style="12" bestFit="1" customWidth="1"/>
    <col min="13" max="13" width="8.85546875" style="12"/>
    <col min="14" max="14" width="11.28515625" style="12" bestFit="1" customWidth="1"/>
    <col min="15" max="15" width="10.42578125" style="12" customWidth="1"/>
    <col min="16" max="16" width="10.140625" style="12" bestFit="1" customWidth="1"/>
    <col min="17" max="16384" width="8.85546875" style="12"/>
  </cols>
  <sheetData>
    <row r="2" spans="1:17" s="30" customFormat="1" ht="18.75" x14ac:dyDescent="0.3">
      <c r="F2" s="103" t="s">
        <v>117</v>
      </c>
      <c r="G2" s="103"/>
    </row>
    <row r="3" spans="1:17" ht="15.75" x14ac:dyDescent="0.25">
      <c r="A3" s="56" t="s">
        <v>107</v>
      </c>
      <c r="B3" s="56"/>
      <c r="C3" s="56"/>
      <c r="D3" s="56"/>
      <c r="G3" s="36" t="s">
        <v>71</v>
      </c>
      <c r="K3" s="12" t="s">
        <v>132</v>
      </c>
      <c r="L3" s="79">
        <v>9000000</v>
      </c>
      <c r="M3" s="12" t="s">
        <v>14</v>
      </c>
      <c r="N3" s="12" t="s">
        <v>136</v>
      </c>
      <c r="P3" s="80">
        <v>3855333</v>
      </c>
    </row>
    <row r="4" spans="1:17" ht="15.75" x14ac:dyDescent="0.25">
      <c r="F4" s="60" t="s">
        <v>73</v>
      </c>
      <c r="G4" s="60" t="s">
        <v>74</v>
      </c>
      <c r="I4" s="48" t="s">
        <v>100</v>
      </c>
      <c r="J4" s="48" t="s">
        <v>112</v>
      </c>
      <c r="L4" s="79">
        <v>19283000</v>
      </c>
      <c r="M4" s="12" t="s">
        <v>15</v>
      </c>
    </row>
    <row r="5" spans="1:17" ht="28.5" x14ac:dyDescent="0.25">
      <c r="A5" s="61" t="s">
        <v>113</v>
      </c>
      <c r="B5" s="62" t="s">
        <v>114</v>
      </c>
      <c r="C5" s="61" t="s">
        <v>115</v>
      </c>
      <c r="D5" s="61" t="s">
        <v>66</v>
      </c>
      <c r="F5" s="33" t="s">
        <v>75</v>
      </c>
      <c r="G5" s="41">
        <f>'Bán hàng'!N14</f>
        <v>23787059.974201746</v>
      </c>
      <c r="I5" s="39" t="s">
        <v>90</v>
      </c>
      <c r="J5" s="49" t="s">
        <v>94</v>
      </c>
      <c r="L5" s="79">
        <f>L3+L4</f>
        <v>28283000</v>
      </c>
      <c r="N5" s="91"/>
    </row>
    <row r="6" spans="1:17" ht="15.75" x14ac:dyDescent="0.25">
      <c r="A6" s="28" t="s">
        <v>15</v>
      </c>
      <c r="B6" s="57">
        <v>0.6</v>
      </c>
      <c r="C6" s="77">
        <f>+G10*B6</f>
        <v>4457748.3911076682</v>
      </c>
      <c r="D6" s="7"/>
      <c r="F6" s="33" t="s">
        <v>76</v>
      </c>
      <c r="G6" s="41">
        <f>'Bán hàng'!O14</f>
        <v>14508918.432702418</v>
      </c>
      <c r="I6" s="39" t="s">
        <v>96</v>
      </c>
      <c r="J6" s="49" t="s">
        <v>95</v>
      </c>
      <c r="L6" s="79">
        <f>'TỔNG HỢP NHẬP XUẤT TỒN'!N33</f>
        <v>32110883.927055873</v>
      </c>
      <c r="N6" s="91"/>
    </row>
    <row r="7" spans="1:17" ht="15.75" x14ac:dyDescent="0.25">
      <c r="A7" s="28" t="s">
        <v>14</v>
      </c>
      <c r="B7" s="57">
        <v>0.4</v>
      </c>
      <c r="C7" s="77">
        <f>+G10*B7</f>
        <v>2971832.2607384454</v>
      </c>
      <c r="D7" s="7"/>
      <c r="F7" s="33" t="s">
        <v>133</v>
      </c>
      <c r="G7" s="41">
        <f>'Các khoản chi phí'!J6</f>
        <v>200873</v>
      </c>
      <c r="I7" s="39" t="s">
        <v>91</v>
      </c>
      <c r="J7" s="49" t="s">
        <v>97</v>
      </c>
      <c r="L7" s="79">
        <f>'Bán hàng'!I70</f>
        <v>23787059.974201746</v>
      </c>
    </row>
    <row r="8" spans="1:17" ht="15.75" x14ac:dyDescent="0.25">
      <c r="A8" s="120" t="s">
        <v>77</v>
      </c>
      <c r="B8" s="121"/>
      <c r="C8" s="78">
        <f>SUM(C6:C7)</f>
        <v>7429580.6518461136</v>
      </c>
      <c r="D8" s="63"/>
      <c r="F8" s="35" t="s">
        <v>116</v>
      </c>
      <c r="G8" s="41">
        <f>G5-G6-G7</f>
        <v>9077268.5414993279</v>
      </c>
      <c r="I8" s="39" t="s">
        <v>92</v>
      </c>
      <c r="J8" s="49" t="s">
        <v>98</v>
      </c>
      <c r="L8" s="79">
        <f>L5-L6+L7</f>
        <v>19959176.047145873</v>
      </c>
    </row>
    <row r="9" spans="1:17" ht="15.75" x14ac:dyDescent="0.25">
      <c r="C9" s="66" t="str">
        <f>IF(C8=G10,"TRUE","FALSE")</f>
        <v>TRUE</v>
      </c>
      <c r="F9" s="53" t="s">
        <v>105</v>
      </c>
      <c r="G9" s="41">
        <f>'Bán hàng'!Q14</f>
        <v>1647687.8896532145</v>
      </c>
      <c r="I9" s="39" t="s">
        <v>93</v>
      </c>
      <c r="J9" s="49" t="s">
        <v>99</v>
      </c>
      <c r="L9" s="12">
        <f>'TỔNG HỢP NHẬP XUẤT TỒN'!K33</f>
        <v>14508918.432702417</v>
      </c>
      <c r="Q9" s="12">
        <f>3800+5400+140+130+140+2520+3000</f>
        <v>15130</v>
      </c>
    </row>
    <row r="10" spans="1:17" ht="15.75" x14ac:dyDescent="0.25">
      <c r="F10" s="64" t="s">
        <v>106</v>
      </c>
      <c r="G10" s="65">
        <f>+G8-G9</f>
        <v>7429580.6518461136</v>
      </c>
      <c r="I10" s="12" t="s">
        <v>124</v>
      </c>
      <c r="J10" s="47" t="s">
        <v>125</v>
      </c>
      <c r="L10" s="91">
        <f>L8-L9</f>
        <v>5450257.6144434568</v>
      </c>
    </row>
    <row r="11" spans="1:17" x14ac:dyDescent="0.25">
      <c r="F11" s="91"/>
      <c r="G11" s="91"/>
    </row>
    <row r="12" spans="1:17" x14ac:dyDescent="0.25">
      <c r="F12" s="91"/>
      <c r="G12" s="91"/>
    </row>
    <row r="13" spans="1:17" x14ac:dyDescent="0.25">
      <c r="G13" s="79"/>
      <c r="I13" s="91"/>
    </row>
  </sheetData>
  <mergeCells count="2">
    <mergeCell ref="F2:G2"/>
    <mergeCell ref="A8:B8"/>
  </mergeCells>
  <hyperlinks>
    <hyperlink ref="J5" location="'Nhập hàng'!A1" display="'Nhập hàng'!A1" xr:uid="{00000000-0004-0000-0600-000000000000}"/>
    <hyperlink ref="J6" location="'Bán hàng'!A1" display="'Bán hàng'!A1" xr:uid="{00000000-0004-0000-0600-000001000000}"/>
    <hyperlink ref="J7" location="'Các khoản chi phí'!A1" display="'Các khoản chi phí'!A1" xr:uid="{00000000-0004-0000-0600-000002000000}"/>
    <hyperlink ref="J8" location="'TỔNG HỢP NHẬP XUẤT TỒN'!A1" display="'TỔNG HỢP NHẬP XUẤT TỒN'!A1" xr:uid="{00000000-0004-0000-0600-000003000000}"/>
    <hyperlink ref="J9" location="'Lãi-Lỗ'!A1" display="'Lãi-Lỗ'!A1" xr:uid="{00000000-0004-0000-0600-000004000000}"/>
    <hyperlink ref="J10" location="'Danh mục hàng hóa'!A1" display="'Danh mục hàng hóa'!A1" xr:uid="{00000000-0004-0000-0600-000005000000}"/>
  </hyperlink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Tổng hợp tồn kho cũ</vt:lpstr>
      <vt:lpstr>Danh mục hàng hóa</vt:lpstr>
      <vt:lpstr>Nhập hàng</vt:lpstr>
      <vt:lpstr>Bán hàng</vt:lpstr>
      <vt:lpstr>TỔNG HỢP NHẬP XUẤT TỒN</vt:lpstr>
      <vt:lpstr>Các khoản chi phí</vt:lpstr>
      <vt:lpstr>Lãi-Lỗ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Maii Maii</dc:creator>
  <cp:lastModifiedBy>Tuan</cp:lastModifiedBy>
  <dcterms:created xsi:type="dcterms:W3CDTF">2023-02-07T15:09:46Z</dcterms:created>
  <dcterms:modified xsi:type="dcterms:W3CDTF">2023-04-02T14:06:22Z</dcterms:modified>
</cp:coreProperties>
</file>