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4D6FCA1C-6999-49CF-A3E0-BE1F95820C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NhapXuat!$K$1:$K$80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F261" i="1"/>
  <c r="F262" i="1"/>
  <c r="F263" i="1"/>
  <c r="F264" i="1"/>
  <c r="F265" i="1"/>
  <c r="F266" i="1"/>
  <c r="F267" i="1"/>
  <c r="C261" i="1"/>
  <c r="C262" i="1"/>
  <c r="C263" i="1"/>
  <c r="C264" i="1"/>
  <c r="C265" i="1"/>
  <c r="C266" i="1"/>
  <c r="C267" i="1"/>
  <c r="C260" i="1"/>
  <c r="F260" i="1"/>
  <c r="G260" i="1" s="1"/>
  <c r="C259" i="1"/>
  <c r="F259" i="1" s="1"/>
  <c r="C258" i="1"/>
  <c r="F258" i="1" s="1"/>
  <c r="C257" i="1"/>
  <c r="F257" i="1"/>
  <c r="J257" i="1" s="1"/>
  <c r="G257" i="1"/>
  <c r="C256" i="1"/>
  <c r="F256" i="1" s="1"/>
  <c r="C255" i="1"/>
  <c r="F255" i="1" s="1"/>
  <c r="C254" i="1"/>
  <c r="F254" i="1" s="1"/>
  <c r="C253" i="1"/>
  <c r="F253" i="1" s="1"/>
  <c r="C252" i="1"/>
  <c r="F252" i="1" s="1"/>
  <c r="C251" i="1"/>
  <c r="F251" i="1" s="1"/>
  <c r="C250" i="1"/>
  <c r="F250" i="1"/>
  <c r="G250" i="1" s="1"/>
  <c r="G245" i="1"/>
  <c r="G246" i="1"/>
  <c r="G247" i="1"/>
  <c r="G248" i="1"/>
  <c r="G249" i="1"/>
  <c r="F245" i="1"/>
  <c r="F246" i="1"/>
  <c r="J246" i="1" s="1"/>
  <c r="F247" i="1"/>
  <c r="F248" i="1"/>
  <c r="F249" i="1"/>
  <c r="J245" i="1"/>
  <c r="J247" i="1"/>
  <c r="J248" i="1"/>
  <c r="J249" i="1"/>
  <c r="C218" i="1"/>
  <c r="D243" i="1"/>
  <c r="D242" i="1"/>
  <c r="C249" i="1"/>
  <c r="C248" i="1"/>
  <c r="C245" i="1"/>
  <c r="C246" i="1"/>
  <c r="C247" i="1"/>
  <c r="C244" i="1"/>
  <c r="F244" i="1" s="1"/>
  <c r="D220" i="1"/>
  <c r="D221" i="1"/>
  <c r="D222" i="1"/>
  <c r="D223" i="1"/>
  <c r="D224" i="1"/>
  <c r="D225" i="1"/>
  <c r="D208" i="1"/>
  <c r="D219" i="1"/>
  <c r="C243" i="1"/>
  <c r="C242" i="1"/>
  <c r="C241" i="1"/>
  <c r="F241" i="1" s="1"/>
  <c r="F232" i="1"/>
  <c r="G232" i="1" s="1"/>
  <c r="D234" i="1"/>
  <c r="F234" i="1" s="1"/>
  <c r="J234" i="1" s="1"/>
  <c r="D235" i="1"/>
  <c r="D236" i="1"/>
  <c r="F236" i="1" s="1"/>
  <c r="G236" i="1" s="1"/>
  <c r="D237" i="1"/>
  <c r="D238" i="1"/>
  <c r="F238" i="1" s="1"/>
  <c r="J238" i="1" s="1"/>
  <c r="D239" i="1"/>
  <c r="D240" i="1"/>
  <c r="F240" i="1" s="1"/>
  <c r="G240" i="1" s="1"/>
  <c r="D233" i="1"/>
  <c r="D229" i="1"/>
  <c r="D230" i="1"/>
  <c r="D231" i="1"/>
  <c r="F231" i="1" s="1"/>
  <c r="G231" i="1" s="1"/>
  <c r="D232" i="1"/>
  <c r="D228" i="1"/>
  <c r="C228" i="1"/>
  <c r="F228" i="1" s="1"/>
  <c r="J228" i="1" s="1"/>
  <c r="C229" i="1"/>
  <c r="F229" i="1" s="1"/>
  <c r="C230" i="1"/>
  <c r="C231" i="1"/>
  <c r="C232" i="1"/>
  <c r="C233" i="1"/>
  <c r="F233" i="1" s="1"/>
  <c r="C234" i="1"/>
  <c r="C235" i="1"/>
  <c r="C236" i="1"/>
  <c r="C237" i="1"/>
  <c r="F237" i="1" s="1"/>
  <c r="C238" i="1"/>
  <c r="C239" i="1"/>
  <c r="C240" i="1"/>
  <c r="D186" i="1"/>
  <c r="F186" i="1" s="1"/>
  <c r="G186" i="1" s="1"/>
  <c r="C203" i="1"/>
  <c r="C204" i="1"/>
  <c r="D204" i="1"/>
  <c r="D203" i="1"/>
  <c r="F203" i="1" s="1"/>
  <c r="J203" i="1" s="1"/>
  <c r="D206" i="1"/>
  <c r="D207" i="1"/>
  <c r="D205" i="1"/>
  <c r="D209" i="1"/>
  <c r="D210" i="1"/>
  <c r="D211" i="1"/>
  <c r="D212" i="1"/>
  <c r="D190" i="1"/>
  <c r="D191" i="1"/>
  <c r="D192" i="1"/>
  <c r="D193" i="1"/>
  <c r="D189" i="1"/>
  <c r="D214" i="1"/>
  <c r="D215" i="1"/>
  <c r="D213" i="1"/>
  <c r="F217" i="1"/>
  <c r="J217" i="1" s="1"/>
  <c r="F188" i="1"/>
  <c r="J188" i="1" s="1"/>
  <c r="F180" i="1"/>
  <c r="G180" i="1" s="1"/>
  <c r="F179" i="1"/>
  <c r="G179" i="1" s="1"/>
  <c r="F178" i="1"/>
  <c r="G178" i="1" s="1"/>
  <c r="C189" i="1"/>
  <c r="F189" i="1" s="1"/>
  <c r="G189" i="1" s="1"/>
  <c r="C190" i="1"/>
  <c r="C191" i="1"/>
  <c r="F191" i="1" s="1"/>
  <c r="J191" i="1" s="1"/>
  <c r="C192" i="1"/>
  <c r="C193" i="1"/>
  <c r="C227" i="1"/>
  <c r="F227" i="1" s="1"/>
  <c r="J227" i="1" s="1"/>
  <c r="C226" i="1"/>
  <c r="F226" i="1" s="1"/>
  <c r="C220" i="1"/>
  <c r="F220" i="1" s="1"/>
  <c r="J220" i="1" s="1"/>
  <c r="C221" i="1"/>
  <c r="F221" i="1" s="1"/>
  <c r="J221" i="1" s="1"/>
  <c r="C222" i="1"/>
  <c r="C223" i="1"/>
  <c r="F223" i="1" s="1"/>
  <c r="G223" i="1" s="1"/>
  <c r="C224" i="1"/>
  <c r="C225" i="1"/>
  <c r="F225" i="1" s="1"/>
  <c r="J225" i="1" s="1"/>
  <c r="C219" i="1"/>
  <c r="F219" i="1" s="1"/>
  <c r="J219" i="1" s="1"/>
  <c r="F218" i="1"/>
  <c r="J218" i="1" s="1"/>
  <c r="C217" i="1"/>
  <c r="C216" i="1"/>
  <c r="F216" i="1" s="1"/>
  <c r="J216" i="1" s="1"/>
  <c r="C214" i="1"/>
  <c r="C215" i="1"/>
  <c r="F215" i="1" s="1"/>
  <c r="C213" i="1"/>
  <c r="C209" i="1"/>
  <c r="F209" i="1" s="1"/>
  <c r="C210" i="1"/>
  <c r="C211" i="1"/>
  <c r="F211" i="1" s="1"/>
  <c r="G211" i="1" s="1"/>
  <c r="C212" i="1"/>
  <c r="C208" i="1"/>
  <c r="F208" i="1" s="1"/>
  <c r="C206" i="1"/>
  <c r="C207" i="1"/>
  <c r="F207" i="1" s="1"/>
  <c r="J207" i="1" s="1"/>
  <c r="C205" i="1"/>
  <c r="D173" i="1"/>
  <c r="F173" i="1" s="1"/>
  <c r="D174" i="1"/>
  <c r="F174" i="1" s="1"/>
  <c r="J174" i="1" s="1"/>
  <c r="D175" i="1"/>
  <c r="F175" i="1" s="1"/>
  <c r="D177" i="1"/>
  <c r="F177" i="1" s="1"/>
  <c r="D176" i="1"/>
  <c r="F176" i="1" s="1"/>
  <c r="J176" i="1" s="1"/>
  <c r="D182" i="1"/>
  <c r="F182" i="1" s="1"/>
  <c r="D183" i="1"/>
  <c r="F183" i="1" s="1"/>
  <c r="D184" i="1"/>
  <c r="F184" i="1" s="1"/>
  <c r="G184" i="1" s="1"/>
  <c r="D185" i="1"/>
  <c r="D181" i="1"/>
  <c r="F181" i="1" s="1"/>
  <c r="D187" i="1"/>
  <c r="F187" i="1" s="1"/>
  <c r="J187" i="1" s="1"/>
  <c r="D195" i="1"/>
  <c r="D196" i="1"/>
  <c r="D197" i="1"/>
  <c r="D198" i="1"/>
  <c r="D199" i="1"/>
  <c r="D200" i="1"/>
  <c r="D201" i="1"/>
  <c r="F201" i="1" s="1"/>
  <c r="J201" i="1" s="1"/>
  <c r="D202" i="1"/>
  <c r="D194" i="1"/>
  <c r="C195" i="1"/>
  <c r="C196" i="1"/>
  <c r="C197" i="1"/>
  <c r="C198" i="1"/>
  <c r="F198" i="1" s="1"/>
  <c r="C199" i="1"/>
  <c r="C200" i="1"/>
  <c r="F200" i="1" s="1"/>
  <c r="C201" i="1"/>
  <c r="C202" i="1"/>
  <c r="F202" i="1" s="1"/>
  <c r="C194" i="1"/>
  <c r="C162" i="1"/>
  <c r="F162" i="1" s="1"/>
  <c r="J162" i="1" s="1"/>
  <c r="C163" i="1"/>
  <c r="C164" i="1"/>
  <c r="F164" i="1" s="1"/>
  <c r="J164" i="1" s="1"/>
  <c r="C161" i="1"/>
  <c r="C160" i="1"/>
  <c r="F160" i="1" s="1"/>
  <c r="G160" i="1" s="1"/>
  <c r="F163" i="1"/>
  <c r="J163" i="1" s="1"/>
  <c r="F161" i="1"/>
  <c r="J161" i="1" s="1"/>
  <c r="F166" i="1"/>
  <c r="J166" i="1" s="1"/>
  <c r="D152" i="1"/>
  <c r="D151" i="1"/>
  <c r="D154" i="1"/>
  <c r="F154" i="1" s="1"/>
  <c r="D153" i="1"/>
  <c r="F153" i="1" s="1"/>
  <c r="C149" i="1"/>
  <c r="F149" i="1" s="1"/>
  <c r="J149" i="1" s="1"/>
  <c r="C150" i="1"/>
  <c r="F150" i="1" s="1"/>
  <c r="C151" i="1"/>
  <c r="C152" i="1"/>
  <c r="C148" i="1"/>
  <c r="F148" i="1" s="1"/>
  <c r="G148" i="1" s="1"/>
  <c r="F157" i="1"/>
  <c r="G157" i="1" s="1"/>
  <c r="F158" i="1"/>
  <c r="J158" i="1" s="1"/>
  <c r="F159" i="1"/>
  <c r="G159" i="1" s="1"/>
  <c r="F165" i="1"/>
  <c r="G165" i="1" s="1"/>
  <c r="F167" i="1"/>
  <c r="J167" i="1" s="1"/>
  <c r="D169" i="1"/>
  <c r="F169" i="1" s="1"/>
  <c r="G169" i="1" s="1"/>
  <c r="D170" i="1"/>
  <c r="F170" i="1" s="1"/>
  <c r="D171" i="1"/>
  <c r="F171" i="1" s="1"/>
  <c r="D172" i="1"/>
  <c r="F172" i="1" s="1"/>
  <c r="D168" i="1"/>
  <c r="F168" i="1" s="1"/>
  <c r="J168" i="1" s="1"/>
  <c r="F156" i="1"/>
  <c r="J156" i="1" s="1"/>
  <c r="F155" i="1"/>
  <c r="G155" i="1" s="1"/>
  <c r="F143" i="1"/>
  <c r="J143" i="1" s="1"/>
  <c r="F144" i="1"/>
  <c r="G144" i="1" s="1"/>
  <c r="F145" i="1"/>
  <c r="G145" i="1" s="1"/>
  <c r="F146" i="1"/>
  <c r="J146" i="1" s="1"/>
  <c r="F147" i="1"/>
  <c r="J147" i="1" s="1"/>
  <c r="F130" i="1"/>
  <c r="F131" i="1"/>
  <c r="F134" i="1"/>
  <c r="F135" i="1"/>
  <c r="F136" i="1"/>
  <c r="J136" i="1" s="1"/>
  <c r="F137" i="1"/>
  <c r="G137" i="1" s="1"/>
  <c r="F138" i="1"/>
  <c r="F139" i="1"/>
  <c r="J139" i="1" s="1"/>
  <c r="F140" i="1"/>
  <c r="F141" i="1"/>
  <c r="G141" i="1" s="1"/>
  <c r="F142" i="1"/>
  <c r="J142" i="1" s="1"/>
  <c r="D133" i="1"/>
  <c r="J260" i="1" l="1"/>
  <c r="J259" i="1"/>
  <c r="G259" i="1"/>
  <c r="J258" i="1"/>
  <c r="G258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41" i="1"/>
  <c r="J241" i="1"/>
  <c r="F151" i="1"/>
  <c r="F194" i="1"/>
  <c r="J194" i="1" s="1"/>
  <c r="F199" i="1"/>
  <c r="F195" i="1"/>
  <c r="J195" i="1" s="1"/>
  <c r="F196" i="1"/>
  <c r="J179" i="1"/>
  <c r="F214" i="1"/>
  <c r="G214" i="1" s="1"/>
  <c r="F212" i="1"/>
  <c r="J212" i="1" s="1"/>
  <c r="F205" i="1"/>
  <c r="F204" i="1"/>
  <c r="J204" i="1" s="1"/>
  <c r="F239" i="1"/>
  <c r="J239" i="1" s="1"/>
  <c r="F235" i="1"/>
  <c r="J235" i="1" s="1"/>
  <c r="F243" i="1"/>
  <c r="F197" i="1"/>
  <c r="G197" i="1" s="1"/>
  <c r="F224" i="1"/>
  <c r="J224" i="1" s="1"/>
  <c r="F230" i="1"/>
  <c r="J230" i="1" s="1"/>
  <c r="G243" i="1"/>
  <c r="J243" i="1"/>
  <c r="F242" i="1"/>
  <c r="G242" i="1" s="1"/>
  <c r="G244" i="1"/>
  <c r="J244" i="1"/>
  <c r="J202" i="1"/>
  <c r="G202" i="1"/>
  <c r="G199" i="1"/>
  <c r="J199" i="1"/>
  <c r="G196" i="1"/>
  <c r="J196" i="1"/>
  <c r="G215" i="1"/>
  <c r="G237" i="1"/>
  <c r="J237" i="1"/>
  <c r="G233" i="1"/>
  <c r="J233" i="1"/>
  <c r="J198" i="1"/>
  <c r="G198" i="1"/>
  <c r="G201" i="1"/>
  <c r="F192" i="1"/>
  <c r="J192" i="1" s="1"/>
  <c r="F185" i="1"/>
  <c r="J185" i="1" s="1"/>
  <c r="F213" i="1"/>
  <c r="G213" i="1" s="1"/>
  <c r="F222" i="1"/>
  <c r="G222" i="1" s="1"/>
  <c r="F210" i="1"/>
  <c r="J210" i="1" s="1"/>
  <c r="F206" i="1"/>
  <c r="J206" i="1" s="1"/>
  <c r="J215" i="1"/>
  <c r="J236" i="1"/>
  <c r="J214" i="1"/>
  <c r="G235" i="1"/>
  <c r="J240" i="1"/>
  <c r="J232" i="1"/>
  <c r="G238" i="1"/>
  <c r="G234" i="1"/>
  <c r="J231" i="1"/>
  <c r="G221" i="1"/>
  <c r="G225" i="1"/>
  <c r="G220" i="1"/>
  <c r="J223" i="1"/>
  <c r="J182" i="1"/>
  <c r="J183" i="1"/>
  <c r="G219" i="1"/>
  <c r="G229" i="1"/>
  <c r="J226" i="1"/>
  <c r="G226" i="1"/>
  <c r="G227" i="1"/>
  <c r="G218" i="1"/>
  <c r="G217" i="1"/>
  <c r="G216" i="1"/>
  <c r="J200" i="1"/>
  <c r="G195" i="1"/>
  <c r="G200" i="1"/>
  <c r="G228" i="1"/>
  <c r="G239" i="1"/>
  <c r="J229" i="1"/>
  <c r="J211" i="1"/>
  <c r="J178" i="1"/>
  <c r="G203" i="1"/>
  <c r="G207" i="1"/>
  <c r="G205" i="1"/>
  <c r="J205" i="1"/>
  <c r="G208" i="1"/>
  <c r="J208" i="1"/>
  <c r="G212" i="1"/>
  <c r="G209" i="1"/>
  <c r="J209" i="1"/>
  <c r="F193" i="1"/>
  <c r="G193" i="1" s="1"/>
  <c r="F190" i="1"/>
  <c r="J190" i="1" s="1"/>
  <c r="G191" i="1"/>
  <c r="J180" i="1"/>
  <c r="J189" i="1"/>
  <c r="G173" i="1"/>
  <c r="J173" i="1"/>
  <c r="J175" i="1"/>
  <c r="G175" i="1"/>
  <c r="G174" i="1"/>
  <c r="J177" i="1"/>
  <c r="G177" i="1"/>
  <c r="J186" i="1"/>
  <c r="J184" i="1"/>
  <c r="J181" i="1"/>
  <c r="G183" i="1"/>
  <c r="G182" i="1"/>
  <c r="G187" i="1"/>
  <c r="G188" i="1"/>
  <c r="G181" i="1"/>
  <c r="G176" i="1"/>
  <c r="G163" i="1"/>
  <c r="G162" i="1"/>
  <c r="G164" i="1"/>
  <c r="F152" i="1"/>
  <c r="G161" i="1"/>
  <c r="G153" i="1"/>
  <c r="G166" i="1"/>
  <c r="J151" i="1"/>
  <c r="G151" i="1"/>
  <c r="J154" i="1"/>
  <c r="J150" i="1"/>
  <c r="G150" i="1"/>
  <c r="G149" i="1"/>
  <c r="J148" i="1"/>
  <c r="J157" i="1"/>
  <c r="G156" i="1"/>
  <c r="G136" i="1"/>
  <c r="G167" i="1"/>
  <c r="J131" i="1"/>
  <c r="J135" i="1"/>
  <c r="G158" i="1"/>
  <c r="J165" i="1"/>
  <c r="G171" i="1"/>
  <c r="J171" i="1"/>
  <c r="G170" i="1"/>
  <c r="J170" i="1"/>
  <c r="J172" i="1"/>
  <c r="G172" i="1"/>
  <c r="G135" i="1"/>
  <c r="G131" i="1"/>
  <c r="J134" i="1"/>
  <c r="J130" i="1"/>
  <c r="J160" i="1"/>
  <c r="G134" i="1"/>
  <c r="G130" i="1"/>
  <c r="J159" i="1"/>
  <c r="J153" i="1"/>
  <c r="G168" i="1"/>
  <c r="J169" i="1"/>
  <c r="G140" i="1"/>
  <c r="J140" i="1"/>
  <c r="J155" i="1"/>
  <c r="G147" i="1"/>
  <c r="G154" i="1"/>
  <c r="G146" i="1"/>
  <c r="J145" i="1"/>
  <c r="G138" i="1"/>
  <c r="J137" i="1"/>
  <c r="G142" i="1"/>
  <c r="J138" i="1"/>
  <c r="J141" i="1"/>
  <c r="J144" i="1"/>
  <c r="G143" i="1"/>
  <c r="G139" i="1"/>
  <c r="C133" i="1"/>
  <c r="F133" i="1" s="1"/>
  <c r="D132" i="1"/>
  <c r="C132" i="1"/>
  <c r="D128" i="1"/>
  <c r="D127" i="1"/>
  <c r="C128" i="1"/>
  <c r="C127" i="1"/>
  <c r="F129" i="1"/>
  <c r="G129" i="1" s="1"/>
  <c r="F126" i="1"/>
  <c r="G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F103" i="1"/>
  <c r="F104" i="1"/>
  <c r="J104" i="1" s="1"/>
  <c r="F105" i="1"/>
  <c r="J105" i="1" s="1"/>
  <c r="F106" i="1"/>
  <c r="J106" i="1" s="1"/>
  <c r="F107" i="1"/>
  <c r="J107" i="1" s="1"/>
  <c r="F108" i="1"/>
  <c r="F109" i="1"/>
  <c r="G109" i="1" s="1"/>
  <c r="F110" i="1"/>
  <c r="F116" i="1"/>
  <c r="J116" i="1" s="1"/>
  <c r="F117" i="1"/>
  <c r="J117" i="1" s="1"/>
  <c r="F123" i="1"/>
  <c r="F124" i="1"/>
  <c r="J124" i="1" s="1"/>
  <c r="F125" i="1"/>
  <c r="J125" i="1" s="1"/>
  <c r="F102" i="1"/>
  <c r="G102" i="1" s="1"/>
  <c r="F78" i="1"/>
  <c r="F101" i="1"/>
  <c r="G101" i="1" s="1"/>
  <c r="F100" i="1"/>
  <c r="J100" i="1" s="1"/>
  <c r="F99" i="1"/>
  <c r="G99" i="1" s="1"/>
  <c r="F98" i="1"/>
  <c r="G98" i="1" s="1"/>
  <c r="F88" i="1"/>
  <c r="J88" i="1" s="1"/>
  <c r="G204" i="1" l="1"/>
  <c r="J197" i="1"/>
  <c r="G224" i="1"/>
  <c r="G194" i="1"/>
  <c r="J222" i="1"/>
  <c r="G185" i="1"/>
  <c r="J242" i="1"/>
  <c r="G230" i="1"/>
  <c r="G210" i="1"/>
  <c r="G190" i="1"/>
  <c r="J193" i="1"/>
  <c r="G206" i="1"/>
  <c r="G192" i="1"/>
  <c r="J213" i="1"/>
  <c r="J152" i="1"/>
  <c r="G152" i="1"/>
  <c r="G133" i="1"/>
  <c r="J133" i="1"/>
  <c r="F132" i="1"/>
  <c r="F128" i="1"/>
  <c r="J128" i="1" s="1"/>
  <c r="J129" i="1"/>
  <c r="F127" i="1"/>
  <c r="G127" i="1" s="1"/>
  <c r="F118" i="1"/>
  <c r="J118" i="1" s="1"/>
  <c r="F121" i="1"/>
  <c r="G121" i="1" s="1"/>
  <c r="F112" i="1"/>
  <c r="G112" i="1" s="1"/>
  <c r="F114" i="1"/>
  <c r="J114" i="1" s="1"/>
  <c r="F111" i="1"/>
  <c r="F113" i="1"/>
  <c r="J113" i="1" s="1"/>
  <c r="G125" i="1"/>
  <c r="J126" i="1"/>
  <c r="G123" i="1"/>
  <c r="F122" i="1"/>
  <c r="F120" i="1"/>
  <c r="G120" i="1" s="1"/>
  <c r="F119" i="1"/>
  <c r="G119" i="1" s="1"/>
  <c r="J123" i="1"/>
  <c r="J108" i="1"/>
  <c r="J103" i="1"/>
  <c r="G108" i="1"/>
  <c r="G103" i="1"/>
  <c r="J115" i="1"/>
  <c r="G110" i="1"/>
  <c r="G107" i="1"/>
  <c r="J110" i="1"/>
  <c r="G115" i="1"/>
  <c r="G106" i="1"/>
  <c r="G105" i="1"/>
  <c r="G117" i="1"/>
  <c r="G124" i="1"/>
  <c r="G116" i="1"/>
  <c r="G104" i="1"/>
  <c r="J109" i="1"/>
  <c r="J102" i="1"/>
  <c r="J98" i="1"/>
  <c r="G88" i="1"/>
  <c r="J101" i="1"/>
  <c r="G100" i="1"/>
  <c r="J99" i="1"/>
  <c r="F96" i="1"/>
  <c r="F97" i="1"/>
  <c r="F54" i="1"/>
  <c r="F53" i="1"/>
  <c r="F52" i="1"/>
  <c r="J52" i="1" s="1"/>
  <c r="F51" i="1"/>
  <c r="F56" i="1"/>
  <c r="F61" i="1"/>
  <c r="F60" i="1"/>
  <c r="J60" i="1" s="1"/>
  <c r="F59" i="1"/>
  <c r="F65" i="1"/>
  <c r="F64" i="1"/>
  <c r="F67" i="1"/>
  <c r="J67" i="1" s="1"/>
  <c r="F71" i="1"/>
  <c r="J71" i="1" s="1"/>
  <c r="F70" i="1"/>
  <c r="J70" i="1" s="1"/>
  <c r="F74" i="1"/>
  <c r="J74" i="1" s="1"/>
  <c r="F73" i="1"/>
  <c r="J73" i="1" s="1"/>
  <c r="J78" i="1"/>
  <c r="F77" i="1"/>
  <c r="F93" i="1"/>
  <c r="J93" i="1" s="1"/>
  <c r="F92" i="1"/>
  <c r="J92" i="1" s="1"/>
  <c r="F91" i="1"/>
  <c r="J91" i="1" s="1"/>
  <c r="F90" i="1"/>
  <c r="J90" i="1" s="1"/>
  <c r="F89" i="1"/>
  <c r="G89" i="1" s="1"/>
  <c r="F87" i="1"/>
  <c r="G87" i="1" s="1"/>
  <c r="F86" i="1"/>
  <c r="G86" i="1" s="1"/>
  <c r="F85" i="1"/>
  <c r="G85" i="1" s="1"/>
  <c r="F84" i="1"/>
  <c r="G84" i="1" s="1"/>
  <c r="F83" i="1"/>
  <c r="F82" i="1"/>
  <c r="G82" i="1" s="1"/>
  <c r="F81" i="1"/>
  <c r="J81" i="1" s="1"/>
  <c r="F80" i="1"/>
  <c r="F94" i="1"/>
  <c r="G94" i="1" s="1"/>
  <c r="F95" i="1"/>
  <c r="J95" i="1" s="1"/>
  <c r="F79" i="1"/>
  <c r="J79" i="1" s="1"/>
  <c r="F76" i="1"/>
  <c r="F75" i="1"/>
  <c r="F72" i="1"/>
  <c r="F69" i="1"/>
  <c r="J69" i="1" s="1"/>
  <c r="F68" i="1"/>
  <c r="J68" i="1" s="1"/>
  <c r="F50" i="1"/>
  <c r="J50" i="1" s="1"/>
  <c r="F55" i="1"/>
  <c r="F57" i="1"/>
  <c r="F58" i="1"/>
  <c r="F62" i="1"/>
  <c r="J62" i="1" s="1"/>
  <c r="F63" i="1"/>
  <c r="J63" i="1" s="1"/>
  <c r="F66" i="1"/>
  <c r="F45" i="1"/>
  <c r="F46" i="1"/>
  <c r="F47" i="1"/>
  <c r="F48" i="1"/>
  <c r="F49" i="1"/>
  <c r="J49" i="1" s="1"/>
  <c r="F28" i="1"/>
  <c r="F29" i="1"/>
  <c r="J29" i="1" s="1"/>
  <c r="F30" i="1"/>
  <c r="F31" i="1"/>
  <c r="F32" i="1"/>
  <c r="F33" i="1"/>
  <c r="F34" i="1"/>
  <c r="F35" i="1"/>
  <c r="F36" i="1"/>
  <c r="J36" i="1" s="1"/>
  <c r="F37" i="1"/>
  <c r="J37" i="1" s="1"/>
  <c r="F38" i="1"/>
  <c r="F39" i="1"/>
  <c r="J39" i="1" s="1"/>
  <c r="F40" i="1"/>
  <c r="F41" i="1"/>
  <c r="J41" i="1" s="1"/>
  <c r="F42" i="1"/>
  <c r="F43" i="1"/>
  <c r="J43" i="1" s="1"/>
  <c r="F44" i="1"/>
  <c r="J44" i="1" s="1"/>
  <c r="C23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" i="1"/>
  <c r="J2" i="1" s="1"/>
  <c r="G114" i="1" l="1"/>
  <c r="J132" i="1"/>
  <c r="G132" i="1"/>
  <c r="J127" i="1"/>
  <c r="G113" i="1"/>
  <c r="J112" i="1"/>
  <c r="G128" i="1"/>
  <c r="G118" i="1"/>
  <c r="G111" i="1"/>
  <c r="J121" i="1"/>
  <c r="J111" i="1"/>
  <c r="G122" i="1"/>
  <c r="J122" i="1"/>
  <c r="J120" i="1"/>
  <c r="J119" i="1"/>
  <c r="G97" i="1"/>
  <c r="J97" i="1"/>
  <c r="J72" i="1"/>
  <c r="J66" i="1"/>
  <c r="J85" i="1"/>
  <c r="J84" i="1"/>
  <c r="J96" i="1"/>
  <c r="G96" i="1"/>
  <c r="J86" i="1"/>
  <c r="J83" i="1"/>
  <c r="G83" i="1"/>
  <c r="G91" i="1"/>
  <c r="G81" i="1"/>
  <c r="J87" i="1"/>
  <c r="G95" i="1"/>
  <c r="J94" i="1"/>
  <c r="G93" i="1"/>
  <c r="G92" i="1"/>
  <c r="G90" i="1"/>
  <c r="J89" i="1"/>
  <c r="J82" i="1"/>
  <c r="G78" i="1"/>
  <c r="G79" i="1"/>
  <c r="G80" i="1"/>
  <c r="J80" i="1"/>
  <c r="J77" i="1"/>
  <c r="G77" i="1"/>
  <c r="G76" i="1"/>
  <c r="J76" i="1"/>
  <c r="J75" i="1"/>
  <c r="G75" i="1"/>
  <c r="G74" i="1"/>
  <c r="G73" i="1"/>
  <c r="G72" i="1"/>
  <c r="J31" i="1"/>
  <c r="G61" i="1"/>
  <c r="G49" i="1"/>
  <c r="G57" i="1"/>
  <c r="G53" i="1"/>
  <c r="G45" i="1"/>
  <c r="G37" i="1"/>
  <c r="G29" i="1"/>
  <c r="G65" i="1"/>
  <c r="G15" i="1"/>
  <c r="G7" i="1"/>
  <c r="G70" i="1"/>
  <c r="G66" i="1"/>
  <c r="G62" i="1"/>
  <c r="G58" i="1"/>
  <c r="G54" i="1"/>
  <c r="G50" i="1"/>
  <c r="G46" i="1"/>
  <c r="G42" i="1"/>
  <c r="G38" i="1"/>
  <c r="G34" i="1"/>
  <c r="G30" i="1"/>
  <c r="G25" i="1"/>
  <c r="G17" i="1"/>
  <c r="G9" i="1"/>
  <c r="G16" i="1"/>
  <c r="G8" i="1"/>
  <c r="G33" i="1"/>
  <c r="G22" i="1"/>
  <c r="G14" i="1"/>
  <c r="G6" i="1"/>
  <c r="G41" i="1"/>
  <c r="G68" i="1"/>
  <c r="G64" i="1"/>
  <c r="G60" i="1"/>
  <c r="G56" i="1"/>
  <c r="G52" i="1"/>
  <c r="G48" i="1"/>
  <c r="G44" i="1"/>
  <c r="G40" i="1"/>
  <c r="G36" i="1"/>
  <c r="G32" i="1"/>
  <c r="G28" i="1"/>
  <c r="G21" i="1"/>
  <c r="G13" i="1"/>
  <c r="G5" i="1"/>
  <c r="G69" i="1"/>
  <c r="G20" i="1"/>
  <c r="G12" i="1"/>
  <c r="G4" i="1"/>
  <c r="G71" i="1"/>
  <c r="G67" i="1"/>
  <c r="G63" i="1"/>
  <c r="G59" i="1"/>
  <c r="G55" i="1"/>
  <c r="G51" i="1"/>
  <c r="G47" i="1"/>
  <c r="G43" i="1"/>
  <c r="G39" i="1"/>
  <c r="G35" i="1"/>
  <c r="G31" i="1"/>
  <c r="G27" i="1"/>
  <c r="G19" i="1"/>
  <c r="G11" i="1"/>
  <c r="G3" i="1"/>
  <c r="G26" i="1"/>
  <c r="G18" i="1"/>
  <c r="G10" i="1"/>
  <c r="G2" i="1"/>
  <c r="J35" i="1"/>
  <c r="J33" i="1"/>
  <c r="J65" i="1"/>
  <c r="J61" i="1"/>
  <c r="J59" i="1"/>
  <c r="J46" i="1"/>
  <c r="J57" i="1"/>
  <c r="J53" i="1"/>
  <c r="J42" i="1"/>
  <c r="J34" i="1"/>
  <c r="J58" i="1"/>
  <c r="J40" i="1"/>
  <c r="J64" i="1"/>
  <c r="J56" i="1"/>
  <c r="J55" i="1"/>
  <c r="J47" i="1"/>
  <c r="J38" i="1"/>
  <c r="J54" i="1"/>
  <c r="J48" i="1"/>
  <c r="J51" i="1"/>
  <c r="J45" i="1"/>
  <c r="J32" i="1"/>
  <c r="J30" i="1"/>
  <c r="J28" i="1"/>
  <c r="F23" i="1"/>
  <c r="J24" i="1"/>
  <c r="J23" i="1" l="1"/>
  <c r="G23" i="1"/>
</calcChain>
</file>

<file path=xl/sharedStrings.xml><?xml version="1.0" encoding="utf-8"?>
<sst xmlns="http://schemas.openxmlformats.org/spreadsheetml/2006/main" count="568" uniqueCount="453">
  <si>
    <t>ID máy</t>
  </si>
  <si>
    <t>Model</t>
  </si>
  <si>
    <t>Giá nhập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</si>
  <si>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</si>
  <si>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</si>
  <si>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</si>
  <si>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</si>
  <si>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</si>
  <si>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</si>
  <si>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</si>
  <si>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</si>
  <si>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</si>
  <si>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</si>
  <si>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</si>
  <si>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</si>
  <si>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</si>
  <si>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</si>
  <si>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</si>
  <si>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</si>
  <si>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</si>
  <si>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</si>
  <si>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</si>
  <si>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</si>
  <si>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</si>
  <si>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</si>
  <si>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</si>
  <si>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</si>
  <si>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</si>
  <si>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</si>
  <si>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</si>
  <si>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</si>
  <si>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</si>
  <si>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</si>
  <si>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</si>
  <si>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</si>
  <si>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</si>
  <si>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</si>
  <si>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</si>
  <si>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</si>
  <si>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</si>
  <si>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</si>
  <si>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</si>
  <si>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3j8p273</t>
  </si>
  <si>
    <t>Giá vốn</t>
  </si>
  <si>
    <t>A Giang Huế</t>
  </si>
  <si>
    <t>37QFHG3</t>
  </si>
  <si>
    <t>A Huy 7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</si>
  <si>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</si>
  <si>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</si>
  <si>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</si>
  <si>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</si>
  <si>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</si>
  <si>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</si>
  <si>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</si>
  <si>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</si>
  <si>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</si>
  <si>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</si>
  <si>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</si>
  <si>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</si>
  <si>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</si>
  <si>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</si>
  <si>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</si>
  <si>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</si>
  <si>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</si>
  <si>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</si>
  <si>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</si>
  <si>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</si>
  <si>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</si>
  <si>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</si>
  <si>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</si>
  <si>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</si>
  <si>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</si>
  <si>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</si>
  <si>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</si>
  <si>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</si>
  <si>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</si>
  <si>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</si>
  <si>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</si>
  <si>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</si>
  <si>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</si>
  <si>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</si>
  <si>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</si>
  <si>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</si>
  <si>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</si>
  <si>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</si>
  <si>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</si>
  <si>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</si>
  <si>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</si>
  <si>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</si>
  <si>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</si>
  <si>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</si>
  <si>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</si>
  <si>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</si>
  <si>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</si>
  <si>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</si>
  <si>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</si>
  <si>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</si>
  <si>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</si>
  <si>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</si>
  <si>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</si>
  <si>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</si>
  <si>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</si>
  <si>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</si>
  <si>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</si>
  <si>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</si>
  <si>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</si>
  <si>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</si>
  <si>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</si>
  <si>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</si>
  <si>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</si>
  <si>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</si>
  <si>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</si>
  <si>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</si>
  <si>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</si>
  <si>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</si>
  <si>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</si>
  <si>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</si>
  <si>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</si>
  <si>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</si>
  <si>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</si>
  <si>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</si>
  <si>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</si>
  <si>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</si>
  <si>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</si>
  <si>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</si>
  <si>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</si>
  <si>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</si>
  <si>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</si>
  <si>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</si>
  <si>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</si>
  <si>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</si>
  <si>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</si>
  <si>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</si>
  <si>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</si>
  <si>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</si>
  <si>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</si>
  <si>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</si>
  <si>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</si>
  <si>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</si>
  <si>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</si>
  <si>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</si>
  <si>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</si>
  <si>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</si>
  <si>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</si>
  <si>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</si>
  <si>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</si>
  <si>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</si>
  <si>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</si>
  <si>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</si>
  <si>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</si>
  <si>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</si>
  <si>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</si>
  <si>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</si>
  <si>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</si>
  <si>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</si>
  <si>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</si>
  <si>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</si>
  <si>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</si>
  <si>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</si>
  <si>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</si>
  <si>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</si>
  <si>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</si>
  <si>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</si>
  <si>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</si>
  <si>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</si>
  <si>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</si>
  <si>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</si>
  <si>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</si>
  <si>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</si>
  <si>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</si>
  <si>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</si>
  <si>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</si>
  <si>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</si>
  <si>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</si>
  <si>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</si>
  <si>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</si>
  <si>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</si>
  <si>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</si>
  <si>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</si>
  <si>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</si>
  <si>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</si>
  <si>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</si>
  <si>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</si>
  <si>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</si>
  <si>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</si>
  <si>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</si>
  <si>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</si>
  <si>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</si>
  <si>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</si>
  <si>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</si>
  <si>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</si>
  <si>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</si>
  <si>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</si>
  <si>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</si>
  <si>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</si>
  <si>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</si>
  <si>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</si>
  <si>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</si>
  <si>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</si>
  <si>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</si>
  <si>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</si>
  <si>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</si>
  <si>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</si>
  <si>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</si>
  <si>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</si>
  <si>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</si>
  <si>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</si>
  <si>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</si>
  <si>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</si>
  <si>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</si>
  <si>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</si>
  <si>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</si>
  <si>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</si>
  <si>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</si>
  <si>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</si>
  <si>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</si>
  <si>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</si>
  <si>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</si>
  <si>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</si>
  <si>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</si>
  <si>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</si>
  <si>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</si>
  <si>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</si>
  <si>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</si>
  <si>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</si>
  <si>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</si>
  <si>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</si>
  <si>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</si>
  <si>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</si>
  <si>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</si>
  <si>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</si>
  <si>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</si>
  <si>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</si>
  <si>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</si>
  <si>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</si>
  <si>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</si>
  <si>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</si>
  <si>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</si>
  <si>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</si>
  <si>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</si>
  <si>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</si>
  <si>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</si>
  <si>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</si>
  <si>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</si>
  <si>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</si>
  <si>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</si>
  <si>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</si>
  <si>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</si>
  <si>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</si>
  <si>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</si>
  <si>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</si>
  <si>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</si>
  <si>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</si>
  <si>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</si>
  <si>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</si>
  <si>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</si>
  <si>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</si>
  <si>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</si>
  <si>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</si>
  <si>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</si>
  <si>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</si>
  <si>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</si>
  <si>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</si>
  <si>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</si>
  <si>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</si>
  <si>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</si>
  <si>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</si>
  <si>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</si>
  <si>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</si>
  <si>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</si>
  <si>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</si>
  <si>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</si>
  <si>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</si>
  <si>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</si>
  <si>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</si>
  <si>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</si>
  <si>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</si>
  <si>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</si>
  <si>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</si>
  <si>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</si>
  <si>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</si>
  <si>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</si>
  <si>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</si>
  <si>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</si>
  <si>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</si>
  <si>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</si>
  <si>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</si>
  <si>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</si>
  <si>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</si>
  <si>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</si>
  <si>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</si>
  <si>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</si>
  <si>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</si>
  <si>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</si>
  <si>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</si>
  <si>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</si>
  <si>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</si>
  <si>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</si>
  <si>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</si>
  <si>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</si>
  <si>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</si>
  <si>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</si>
  <si>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</si>
  <si>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</si>
  <si>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</si>
  <si>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</si>
  <si>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</si>
  <si>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</si>
  <si>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</si>
  <si>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</si>
  <si>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</si>
  <si>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</si>
  <si>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</si>
  <si>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</si>
  <si>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</si>
  <si>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</si>
  <si>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</si>
  <si>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</si>
  <si>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</si>
  <si>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</si>
  <si>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</si>
  <si>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</si>
  <si>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</si>
  <si>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</si>
  <si>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</si>
  <si>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</si>
  <si>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</si>
  <si>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</si>
  <si>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</si>
  <si>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</si>
  <si>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</si>
  <si>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</si>
  <si>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</si>
  <si>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</si>
  <si>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</si>
  <si>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</si>
  <si>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</si>
  <si>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</si>
  <si>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</si>
  <si>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</si>
  <si>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</si>
  <si>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</si>
  <si>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</si>
  <si>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</si>
  <si>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</si>
  <si>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</si>
  <si>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</si>
  <si>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</si>
  <si>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</si>
  <si>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</si>
  <si>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1Z1558TT4298177733</t>
  </si>
  <si>
    <t>Dell Latitude 7320 Intel Core i5-1145G7 13.3" Laptop Computer 256GB - Black</t>
  </si>
  <si>
    <t>784993253632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</si>
  <si>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</si>
  <si>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</si>
  <si>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</si>
  <si>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</si>
  <si>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</si>
  <si>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</si>
  <si>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</si>
  <si>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</si>
  <si>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</si>
  <si>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</si>
  <si>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</si>
  <si>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</si>
  <si>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</si>
  <si>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</si>
  <si>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</si>
  <si>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</si>
  <si>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</si>
  <si>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</si>
  <si>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</si>
  <si>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</si>
  <si>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</si>
  <si>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Sơn</t>
  </si>
  <si>
    <t>E Tiến</t>
  </si>
  <si>
    <t>Lộc</t>
  </si>
  <si>
    <t>9405511206216495615491</t>
  </si>
  <si>
    <t>7390x4</t>
  </si>
  <si>
    <t>Lenovo ThinkBook 15-IML Laptop i5-10210U 1.60GHz 8GB RAM 15" 256GB SSD AC Win 11</t>
  </si>
  <si>
    <t>785709138435</t>
  </si>
  <si>
    <t>Dell Latitude 5531 15.6" Laptop i5-12600H 2.70GHz 8GB DDR5 NO SSD - RL680</t>
  </si>
  <si>
    <t>A Bắc</t>
  </si>
  <si>
    <t>9405511206216812471007</t>
  </si>
  <si>
    <t>USD</t>
  </si>
  <si>
    <t>7410 90u</t>
  </si>
  <si>
    <t>macbook pro 2019 15in 290u</t>
  </si>
  <si>
    <t>9405511206216432230718</t>
  </si>
  <si>
    <t>9405511206216477803366</t>
  </si>
  <si>
    <t>785910954009</t>
  </si>
  <si>
    <t>ThinkPad T480s</t>
  </si>
  <si>
    <t>ThinkPad T580</t>
  </si>
  <si>
    <t>ThinkPad T14</t>
  </si>
  <si>
    <t>ThinkPad T490s</t>
  </si>
  <si>
    <t>ThinkPad T470</t>
  </si>
  <si>
    <t>ThinkPad X1 Carbon 6th</t>
  </si>
  <si>
    <t>ThinkPad X1 Yoga</t>
  </si>
  <si>
    <t>785979455666</t>
  </si>
  <si>
    <t>ThinkPad X1 Carbon 4th</t>
  </si>
  <si>
    <t>9405511206216554059501</t>
  </si>
  <si>
    <t>9405511206216554069876</t>
  </si>
  <si>
    <t>Macbook</t>
  </si>
  <si>
    <t>9405511206216554060873</t>
  </si>
  <si>
    <t>7550 i9 10885H ram 32 ssd 1T</t>
  </si>
  <si>
    <t>7550 i9 10885H ram 32 ssd 1T dent</t>
  </si>
  <si>
    <t>9405511206216512277459</t>
  </si>
  <si>
    <t>9405511206216512271648</t>
  </si>
  <si>
    <t>786624402930</t>
  </si>
  <si>
    <t>7400 k D</t>
  </si>
  <si>
    <t>9405511206216990759416</t>
  </si>
  <si>
    <t>9405511206216990755760</t>
  </si>
  <si>
    <t>Dell Latitude 9330 i5-12400U 4.4ghz 16gb Ram Xe Grap. (No Bott.Cover,Batt,SSD</t>
  </si>
  <si>
    <t>786625487762</t>
  </si>
  <si>
    <t>Dell XPS 13 9305 15-1135G7 2.4ghz 8gb Ram UHD Graphic (No Batt. Bott.Cover, SSD</t>
  </si>
  <si>
    <t>786624822873</t>
  </si>
  <si>
    <t>7400 75u</t>
  </si>
  <si>
    <t>7620 RTX 3050</t>
  </si>
  <si>
    <t>Latitude 7490 Core i5-8350U 8GB</t>
  </si>
  <si>
    <t>Latitude 7490 Core i7-8650U 8GB</t>
  </si>
  <si>
    <t>Latitude 7490 Core i7-8650U 16GB</t>
  </si>
  <si>
    <t>Latitude 7490 Core i5-8350U 4GB</t>
  </si>
  <si>
    <t>Latitude 7390 Core i7-8650U 4GB</t>
  </si>
  <si>
    <t>Latitude 7400 Core i7-8665U 8GB</t>
  </si>
  <si>
    <t>Latitude 7400 Core i7-8665U 4GB</t>
  </si>
  <si>
    <t>Latitude 7480 Core i7-7600U 8GB</t>
  </si>
  <si>
    <t>786204929948</t>
  </si>
  <si>
    <t>786204970923</t>
  </si>
  <si>
    <t>Dell Latitude 9410 i5-10310U 1.7ghz 16gb Ram Intel UHD Graphics (SSD,OS</t>
  </si>
  <si>
    <t>787086282469</t>
  </si>
  <si>
    <t>787001225658</t>
  </si>
  <si>
    <t>Dell Latitude 9510 i7-10710U 1.1ghz 16gb Ram Intel UHD (No Bott. Cover, SSD</t>
  </si>
  <si>
    <t>Dell Latitude 9420 i5-1145G7 2.6ghz 16gb Ram Iris Xe (No Bott.Cover, SSD, No OS)</t>
  </si>
  <si>
    <t>7410 Thay A C D</t>
  </si>
  <si>
    <t>7400 Chết main</t>
  </si>
  <si>
    <t>7410 Cấn</t>
  </si>
  <si>
    <t>9405511206217487107680</t>
  </si>
  <si>
    <t>9405511206217487492717</t>
  </si>
  <si>
    <t>7540 i7/32/1T</t>
  </si>
  <si>
    <t>7530 i7/32/1T/Touch</t>
  </si>
  <si>
    <t>Macbook 15/i7/16/512</t>
  </si>
  <si>
    <t>7400 i5/16/512</t>
  </si>
  <si>
    <t>7410 i5/16/512</t>
  </si>
  <si>
    <t>9405511206217598385205</t>
  </si>
  <si>
    <t>9405511206217596143647</t>
  </si>
  <si>
    <t>A1707</t>
  </si>
  <si>
    <t xml:space="preserve">A2141 </t>
  </si>
  <si>
    <t>A2141</t>
  </si>
  <si>
    <t>A2251</t>
  </si>
  <si>
    <t>A2159</t>
  </si>
  <si>
    <t>A1989</t>
  </si>
  <si>
    <t>A1989 Xấu</t>
  </si>
  <si>
    <t>9405511206217596199927</t>
  </si>
  <si>
    <t>9405511206217596126091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</si>
</sst>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3" fontId="0" fillId="12" borderId="1" xfId="0" applyNumberFormat="1" applyFill="1" applyBorder="1"/>
    <xf numFmtId="0" fontId="0" fillId="12" borderId="1" xfId="0" applyFill="1" applyBorder="1"/>
    <xf numFmtId="49" fontId="3" fillId="12" borderId="1" xfId="0" applyNumberFormat="1" applyFont="1" applyFill="1" applyBorder="1"/>
    <xf numFmtId="0" fontId="0" fillId="9" borderId="2" xfId="0" applyFill="1" applyBorder="1" applyAlignment="1">
      <alignment horizontal="center"/>
    </xf>
    <xf numFmtId="0" fontId="0" fillId="0" borderId="3" xfId="0" applyBorder="1"/>
    <xf numFmtId="3" fontId="9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Border="1"/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0" fontId="0" fillId="0" borderId="2" xfId="0" applyBorder="1"/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0" fontId="3" fillId="0" borderId="0" xfId="0" applyFont="1"/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0" fontId="4" fillId="0" borderId="0" xfId="0" applyFont="1"/>
    <xf numFmtId="3" fontId="9" fillId="13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0" fontId="0" fillId="15" borderId="1" xfId="0" applyFill="1" applyBorder="1"/>
    <xf numFmtId="3" fontId="0" fillId="15" borderId="1" xfId="0" applyNumberFormat="1" applyFill="1" applyBorder="1"/>
    <xf numFmtId="164" fontId="4" fillId="10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right" wrapText="1"/>
    </xf>
    <xf numFmtId="0" fontId="5" fillId="7" borderId="1" xfId="1" applyFont="1" applyFill="1" applyBorder="1" applyAlignment="1">
      <alignment horizontal="right" wrapText="1"/>
    </xf>
    <xf numFmtId="0" fontId="5" fillId="5" borderId="1" xfId="1" applyFont="1" applyFill="1" applyBorder="1" applyAlignment="1">
      <alignment horizontal="right" wrapText="1"/>
    </xf>
    <xf numFmtId="0" fontId="9" fillId="0" borderId="1" xfId="1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5" fillId="11" borderId="1" xfId="0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5" fillId="10" borderId="1" xfId="1" applyFont="1" applyFill="1" applyBorder="1" applyAlignment="1">
      <alignment horizontal="right"/>
    </xf>
    <xf numFmtId="0" fontId="5" fillId="9" borderId="1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11" borderId="1" xfId="1" applyFont="1" applyFill="1" applyBorder="1" applyAlignment="1">
      <alignment horizontal="right" vertical="center" wrapText="1"/>
    </xf>
    <xf numFmtId="0" fontId="5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0" fillId="13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right" wrapText="1"/>
    </xf>
    <xf numFmtId="0" fontId="5" fillId="14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5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horizontal="right"/>
    </xf>
    <xf numFmtId="8" fontId="5" fillId="0" borderId="1" xfId="0" applyNumberFormat="1" applyFont="1" applyBorder="1" applyAlignment="1">
      <alignment horizontal="right" wrapText="1"/>
    </xf>
    <xf numFmtId="0" fontId="5" fillId="15" borderId="1" xfId="0" applyFont="1" applyFill="1" applyBorder="1" applyAlignment="1">
      <alignment horizontal="right" wrapText="1"/>
    </xf>
    <xf numFmtId="0" fontId="4" fillId="16" borderId="1" xfId="0" applyFont="1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4" borderId="1" xfId="0" applyFill="1" applyBorder="1" applyAlignment="1">
      <alignment horizontal="right" wrapText="1"/>
    </xf>
    <xf numFmtId="0" fontId="5" fillId="9" borderId="1" xfId="0" applyFont="1" applyFill="1" applyBorder="1" applyAlignment="1">
      <alignment horizontal="right" wrapText="1"/>
    </xf>
    <xf numFmtId="49" fontId="0" fillId="9" borderId="1" xfId="0" applyNumberFormat="1" applyFill="1" applyBorder="1"/>
    <xf numFmtId="0" fontId="0" fillId="9" borderId="2" xfId="0" applyFill="1" applyBorder="1"/>
    <xf numFmtId="0" fontId="0" fillId="9" borderId="3" xfId="0" applyFill="1" applyBorder="1"/>
    <xf numFmtId="164" fontId="4" fillId="12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1" fillId="0" borderId="0" xfId="1"/>
    <xf numFmtId="0" fontId="5" fillId="17" borderId="1" xfId="0" applyFont="1" applyFill="1" applyBorder="1" applyAlignment="1">
      <alignment horizontal="right" wrapText="1"/>
    </xf>
    <xf numFmtId="3" fontId="0" fillId="17" borderId="1" xfId="0" applyNumberFormat="1" applyFill="1" applyBorder="1"/>
    <xf numFmtId="0" fontId="0" fillId="17" borderId="1" xfId="0" applyFill="1" applyBorder="1"/>
    <xf numFmtId="49" fontId="0" fillId="17" borderId="1" xfId="0" applyNumberFormat="1" applyFill="1" applyBorder="1"/>
    <xf numFmtId="49" fontId="0" fillId="9" borderId="2" xfId="0" applyNumberForma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15" borderId="2" xfId="0" applyNumberFormat="1" applyFill="1" applyBorder="1" applyAlignment="1">
      <alignment horizontal="center" vertical="center"/>
    </xf>
    <xf numFmtId="49" fontId="0" fillId="15" borderId="4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15" borderId="1" xfId="0" applyNumberFormat="1" applyFill="1" applyBorder="1"/>
    <xf numFmtId="49" fontId="0" fillId="12" borderId="1" xfId="0" applyNumberForma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106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165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166464698547" TargetMode="External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"/>
  <sheetViews>
    <sheetView tabSelected="1" zoomScale="85" zoomScaleNormal="85" workbookViewId="0">
      <pane ySplit="1" topLeftCell="A222" activePane="bottomLeft" state="frozen"/>
      <selection pane="bottomLeft" activeCell="N262" sqref="N262"/>
    </sheetView>
  </sheetViews>
  <sheetFormatPr defaultRowHeight="15" x14ac:dyDescent="0.25"/>
  <cols>
    <col min="1" max="1" width="9.140625" style="2"/>
    <col min="2" max="2" width="80.42578125" style="95" customWidth="1"/>
    <col min="3" max="4" width="12.140625" style="3" customWidth="1"/>
    <col min="5" max="5" width="11.140625" style="3" customWidth="1"/>
    <col min="6" max="6" width="13.85546875" style="3" customWidth="1"/>
    <col min="7" max="7" width="12.85546875" style="3" customWidth="1"/>
    <col min="8" max="8" width="11.140625" style="3" bestFit="1" customWidth="1"/>
    <col min="9" max="9" width="12.28515625" style="3" hidden="1" customWidth="1"/>
    <col min="10" max="10" width="15.85546875" style="3" customWidth="1"/>
    <col min="11" max="11" width="22.42578125" style="2" customWidth="1"/>
    <col min="12" max="12" width="11.42578125" style="2" hidden="1" customWidth="1"/>
    <col min="13" max="13" width="12" style="2" bestFit="1" customWidth="1"/>
    <col min="14" max="14" width="27.28515625" style="9" customWidth="1"/>
    <col min="15" max="16" width="9.140625" style="2"/>
    <col min="17" max="17" width="9.140625" style="2" customWidth="1"/>
    <col min="18" max="16384" width="9.140625" style="2"/>
  </cols>
  <sheetData>
    <row r="1" spans="1:15" x14ac:dyDescent="0.25">
      <c r="A1" s="45" t="s">
        <v>64</v>
      </c>
      <c r="B1" s="94" t="s">
        <v>1</v>
      </c>
      <c r="C1" s="5" t="s">
        <v>2</v>
      </c>
      <c r="D1" s="5" t="s">
        <v>39</v>
      </c>
      <c r="E1" s="5" t="s">
        <v>47</v>
      </c>
      <c r="F1" s="5" t="s">
        <v>43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17</v>
      </c>
      <c r="L1" s="5" t="s">
        <v>16</v>
      </c>
      <c r="M1" s="4" t="s">
        <v>0</v>
      </c>
      <c r="N1" s="8" t="s">
        <v>48</v>
      </c>
      <c r="O1" s="2" t="s">
        <v>384</v>
      </c>
    </row>
    <row r="2" spans="1:15" hidden="1" x14ac:dyDescent="0.25">
      <c r="A2" s="46">
        <v>1</v>
      </c>
      <c r="B2" s="95" t="s">
        <v>8</v>
      </c>
      <c r="C2" s="3">
        <v>6700000</v>
      </c>
      <c r="F2" s="3">
        <f>C2+D2+E2</f>
        <v>6700000</v>
      </c>
      <c r="G2" s="3">
        <f>(F2*25%)+F2</f>
        <v>8375000</v>
      </c>
      <c r="H2" s="3">
        <v>7600000</v>
      </c>
      <c r="J2" s="3">
        <f>H2-I2-F2</f>
        <v>900000</v>
      </c>
      <c r="K2" s="2" t="s">
        <v>18</v>
      </c>
      <c r="M2" s="2">
        <v>34534861886</v>
      </c>
    </row>
    <row r="3" spans="1:15" hidden="1" x14ac:dyDescent="0.25">
      <c r="A3" s="46">
        <v>2</v>
      </c>
      <c r="B3" s="95" t="s">
        <v>7</v>
      </c>
      <c r="C3" s="3">
        <v>6500000</v>
      </c>
      <c r="F3" s="3">
        <f t="shared" ref="F3:F43" si="0">C3+D3+E3</f>
        <v>6500000</v>
      </c>
      <c r="G3" s="3">
        <f>(F3*25%)+F3</f>
        <v>8125000</v>
      </c>
      <c r="H3" s="3">
        <v>7250000</v>
      </c>
      <c r="I3" s="3">
        <v>5000</v>
      </c>
      <c r="J3" s="3">
        <f>H3-I3-F3</f>
        <v>745000</v>
      </c>
      <c r="K3" s="2" t="s">
        <v>19</v>
      </c>
    </row>
    <row r="4" spans="1:15" hidden="1" x14ac:dyDescent="0.25">
      <c r="A4" s="46">
        <v>3</v>
      </c>
      <c r="B4" s="95" t="s">
        <v>11</v>
      </c>
      <c r="C4" s="3">
        <v>4900000</v>
      </c>
      <c r="F4" s="3">
        <f t="shared" si="0"/>
        <v>4900000</v>
      </c>
      <c r="G4" s="3">
        <f>(F4*25%)+F4</f>
        <v>6125000</v>
      </c>
      <c r="H4" s="3">
        <v>5400000</v>
      </c>
      <c r="J4" s="3">
        <f>H4-I4-F4</f>
        <v>500000</v>
      </c>
      <c r="K4" s="2" t="s">
        <v>20</v>
      </c>
      <c r="M4" s="2" t="s">
        <v>9</v>
      </c>
    </row>
    <row r="5" spans="1:15" hidden="1" x14ac:dyDescent="0.25">
      <c r="A5" s="46">
        <v>4</v>
      </c>
      <c r="B5" s="95" t="s">
        <v>12</v>
      </c>
      <c r="C5" s="3">
        <v>6700000</v>
      </c>
      <c r="F5" s="3">
        <f t="shared" si="0"/>
        <v>6700000</v>
      </c>
      <c r="G5" s="3">
        <f>(F5*25%)+F5</f>
        <v>8375000</v>
      </c>
      <c r="H5" s="3">
        <v>7600000</v>
      </c>
      <c r="I5" s="3">
        <v>420000</v>
      </c>
      <c r="J5" s="3">
        <f>H5-I5-F5</f>
        <v>480000</v>
      </c>
      <c r="K5" s="2" t="s">
        <v>84</v>
      </c>
      <c r="M5" s="2" t="s">
        <v>10</v>
      </c>
    </row>
    <row r="6" spans="1:15" hidden="1" x14ac:dyDescent="0.25">
      <c r="A6" s="46">
        <v>5</v>
      </c>
      <c r="B6" s="95" t="s">
        <v>14</v>
      </c>
      <c r="C6" s="3">
        <v>7150000</v>
      </c>
      <c r="F6" s="3">
        <f t="shared" si="0"/>
        <v>7150000</v>
      </c>
      <c r="G6" s="3">
        <f>(F6*25%)+F6</f>
        <v>8937500</v>
      </c>
      <c r="H6" s="3">
        <v>7500000</v>
      </c>
      <c r="J6" s="3">
        <f>H6-I6-F6</f>
        <v>350000</v>
      </c>
      <c r="K6" s="2" t="s">
        <v>26</v>
      </c>
      <c r="M6" s="2" t="s">
        <v>13</v>
      </c>
    </row>
    <row r="7" spans="1:15" hidden="1" x14ac:dyDescent="0.25">
      <c r="A7" s="46">
        <v>6</v>
      </c>
      <c r="B7" s="95" t="s">
        <v>21</v>
      </c>
      <c r="C7" s="3">
        <v>7500000</v>
      </c>
      <c r="F7" s="3">
        <f t="shared" si="0"/>
        <v>7500000</v>
      </c>
      <c r="G7" s="3">
        <f>(F7*25%)+F7</f>
        <v>9375000</v>
      </c>
      <c r="H7" s="3">
        <v>7500000</v>
      </c>
      <c r="I7" s="3">
        <v>10000</v>
      </c>
      <c r="J7" s="3">
        <f>H7-I7-F7</f>
        <v>-10000</v>
      </c>
      <c r="K7" s="2" t="s">
        <v>34</v>
      </c>
      <c r="M7" s="2" t="s">
        <v>15</v>
      </c>
    </row>
    <row r="8" spans="1:15" hidden="1" x14ac:dyDescent="0.25">
      <c r="A8" s="46">
        <v>7</v>
      </c>
      <c r="B8" s="95" t="s">
        <v>12</v>
      </c>
      <c r="C8" s="3">
        <v>6700000</v>
      </c>
      <c r="F8" s="3">
        <f t="shared" si="0"/>
        <v>6700000</v>
      </c>
      <c r="G8" s="3">
        <f>(F8*25%)+F8</f>
        <v>8375000</v>
      </c>
      <c r="H8" s="3">
        <v>7350000</v>
      </c>
      <c r="I8" s="3">
        <v>10000</v>
      </c>
      <c r="J8" s="3">
        <f>H8-I8-F8</f>
        <v>640000</v>
      </c>
      <c r="K8" s="2" t="s">
        <v>22</v>
      </c>
    </row>
    <row r="9" spans="1:15" hidden="1" x14ac:dyDescent="0.25">
      <c r="A9" s="46">
        <v>8</v>
      </c>
      <c r="B9" s="95" t="s">
        <v>24</v>
      </c>
      <c r="C9" s="3">
        <v>11500000</v>
      </c>
      <c r="F9" s="3">
        <f t="shared" si="0"/>
        <v>11500000</v>
      </c>
      <c r="G9" s="3">
        <f>(F9*25%)+F9</f>
        <v>14375000</v>
      </c>
      <c r="H9" s="3">
        <v>12000000</v>
      </c>
      <c r="J9" s="3">
        <f>H9-I9-F9</f>
        <v>500000</v>
      </c>
      <c r="K9" s="2" t="s">
        <v>25</v>
      </c>
      <c r="M9" s="2" t="s">
        <v>23</v>
      </c>
    </row>
    <row r="10" spans="1:15" hidden="1" x14ac:dyDescent="0.25">
      <c r="A10" s="46">
        <v>9</v>
      </c>
      <c r="B10" s="95" t="s">
        <v>27</v>
      </c>
      <c r="C10" s="3">
        <v>6500000</v>
      </c>
      <c r="F10" s="3">
        <f t="shared" si="0"/>
        <v>6500000</v>
      </c>
      <c r="G10" s="3">
        <f>(F10*25%)+F10</f>
        <v>8125000</v>
      </c>
      <c r="H10" s="3">
        <v>7500000</v>
      </c>
      <c r="J10" s="3">
        <f>H10-I10-F10</f>
        <v>1000000</v>
      </c>
      <c r="K10" s="2" t="s">
        <v>19</v>
      </c>
    </row>
    <row r="11" spans="1:15" hidden="1" x14ac:dyDescent="0.25">
      <c r="A11" s="46">
        <v>10</v>
      </c>
      <c r="B11" s="95" t="s">
        <v>27</v>
      </c>
      <c r="C11" s="3">
        <v>6500000</v>
      </c>
      <c r="F11" s="3">
        <f t="shared" si="0"/>
        <v>6500000</v>
      </c>
      <c r="G11" s="3">
        <f>(F11*25%)+F11</f>
        <v>8125000</v>
      </c>
      <c r="H11" s="3">
        <v>6900000</v>
      </c>
      <c r="I11" s="3">
        <v>100000</v>
      </c>
      <c r="J11" s="3">
        <f>H11-I11-F11</f>
        <v>300000</v>
      </c>
      <c r="K11" s="2" t="s">
        <v>85</v>
      </c>
      <c r="M11" s="2" t="s">
        <v>28</v>
      </c>
    </row>
    <row r="12" spans="1:15" hidden="1" x14ac:dyDescent="0.25">
      <c r="A12" s="46">
        <v>11</v>
      </c>
      <c r="B12" s="95" t="s">
        <v>29</v>
      </c>
      <c r="C12" s="3">
        <v>5000000</v>
      </c>
      <c r="F12" s="3">
        <f t="shared" si="0"/>
        <v>5000000</v>
      </c>
      <c r="G12" s="3">
        <f>(F12*25%)+F12</f>
        <v>6250000</v>
      </c>
      <c r="H12" s="3">
        <v>5800000</v>
      </c>
      <c r="I12" s="3">
        <v>5000</v>
      </c>
      <c r="J12" s="3">
        <f>H12-I12-F12</f>
        <v>795000</v>
      </c>
      <c r="K12" s="2" t="s">
        <v>30</v>
      </c>
      <c r="L12" s="2" t="s">
        <v>36</v>
      </c>
    </row>
    <row r="13" spans="1:15" hidden="1" x14ac:dyDescent="0.25">
      <c r="A13" s="46">
        <v>12</v>
      </c>
      <c r="B13" s="95" t="s">
        <v>32</v>
      </c>
      <c r="C13" s="3">
        <v>5500000</v>
      </c>
      <c r="F13" s="3">
        <f t="shared" si="0"/>
        <v>5500000</v>
      </c>
      <c r="G13" s="3">
        <f>(F13*25%)+F13</f>
        <v>6875000</v>
      </c>
      <c r="H13" s="3">
        <v>6300000</v>
      </c>
      <c r="J13" s="3">
        <f>H13-I13-F13</f>
        <v>800000</v>
      </c>
      <c r="K13" s="2" t="s">
        <v>30</v>
      </c>
      <c r="L13" s="2" t="s">
        <v>36</v>
      </c>
    </row>
    <row r="14" spans="1:15" hidden="1" x14ac:dyDescent="0.25">
      <c r="A14" s="46">
        <v>13</v>
      </c>
      <c r="B14" s="95" t="s">
        <v>32</v>
      </c>
      <c r="C14" s="3">
        <v>5500000</v>
      </c>
      <c r="F14" s="3">
        <f t="shared" si="0"/>
        <v>5500000</v>
      </c>
      <c r="G14" s="3">
        <f>(F14*25%)+F14</f>
        <v>6875000</v>
      </c>
      <c r="H14" s="3">
        <v>6600000</v>
      </c>
      <c r="J14" s="3">
        <f>H14-I14-F14</f>
        <v>1100000</v>
      </c>
      <c r="K14" s="2" t="s">
        <v>86</v>
      </c>
    </row>
    <row r="15" spans="1:15" hidden="1" x14ac:dyDescent="0.25">
      <c r="A15" s="46">
        <v>14</v>
      </c>
      <c r="B15" s="95" t="s">
        <v>33</v>
      </c>
      <c r="C15" s="3">
        <v>5700000</v>
      </c>
      <c r="F15" s="3">
        <f t="shared" si="0"/>
        <v>5700000</v>
      </c>
      <c r="G15" s="3">
        <f>(F15*25%)+F15</f>
        <v>7125000</v>
      </c>
      <c r="H15" s="3">
        <v>6200000</v>
      </c>
      <c r="J15" s="3">
        <f>H15-I15-F15</f>
        <v>500000</v>
      </c>
      <c r="K15" s="2" t="s">
        <v>31</v>
      </c>
      <c r="L15" s="2" t="s">
        <v>35</v>
      </c>
    </row>
    <row r="16" spans="1:15" hidden="1" x14ac:dyDescent="0.25">
      <c r="A16" s="46">
        <v>15</v>
      </c>
      <c r="B16" s="95" t="s">
        <v>37</v>
      </c>
      <c r="C16" s="3">
        <v>8000000</v>
      </c>
      <c r="F16" s="3">
        <f t="shared" si="0"/>
        <v>8000000</v>
      </c>
      <c r="G16" s="3">
        <f>(F16*25%)+F16</f>
        <v>10000000</v>
      </c>
      <c r="H16" s="3">
        <v>10500000</v>
      </c>
      <c r="J16" s="3">
        <f>H16-I16-F16</f>
        <v>2500000</v>
      </c>
      <c r="K16" s="2" t="s">
        <v>46</v>
      </c>
    </row>
    <row r="17" spans="1:14" hidden="1" x14ac:dyDescent="0.25">
      <c r="A17" s="46">
        <v>16</v>
      </c>
      <c r="B17" s="95" t="s">
        <v>40</v>
      </c>
      <c r="C17" s="3">
        <v>9693017</v>
      </c>
      <c r="D17" s="3">
        <v>1142570</v>
      </c>
      <c r="F17" s="3">
        <f t="shared" si="0"/>
        <v>10835587</v>
      </c>
      <c r="G17" s="3">
        <f>(F17*25%)+F17</f>
        <v>13544483.75</v>
      </c>
      <c r="H17" s="3">
        <v>14000000</v>
      </c>
      <c r="J17" s="3">
        <f>H17-I17-F17</f>
        <v>3164413</v>
      </c>
      <c r="K17" s="2" t="s">
        <v>44</v>
      </c>
    </row>
    <row r="18" spans="1:14" hidden="1" x14ac:dyDescent="0.25">
      <c r="A18" s="46">
        <v>17</v>
      </c>
      <c r="B18" s="95" t="s">
        <v>41</v>
      </c>
      <c r="C18" s="3">
        <v>5000000</v>
      </c>
      <c r="F18" s="3">
        <f t="shared" si="0"/>
        <v>5000000</v>
      </c>
      <c r="G18" s="3">
        <f>(F18*25%)+F18</f>
        <v>6250000</v>
      </c>
      <c r="H18" s="3">
        <v>5500000</v>
      </c>
      <c r="J18" s="3">
        <f>H18-I18-F18</f>
        <v>500000</v>
      </c>
      <c r="K18" s="2" t="s">
        <v>30</v>
      </c>
      <c r="L18" s="2" t="s">
        <v>36</v>
      </c>
      <c r="M18" s="2" t="s">
        <v>42</v>
      </c>
    </row>
    <row r="19" spans="1:14" hidden="1" x14ac:dyDescent="0.25">
      <c r="A19" s="46">
        <v>18</v>
      </c>
      <c r="B19" s="95" t="s">
        <v>41</v>
      </c>
      <c r="C19" s="3">
        <v>4500000</v>
      </c>
      <c r="F19" s="3">
        <f t="shared" si="0"/>
        <v>4500000</v>
      </c>
      <c r="G19" s="3">
        <f>(F19*25%)+F19</f>
        <v>5625000</v>
      </c>
      <c r="H19" s="3">
        <v>5500000</v>
      </c>
      <c r="J19" s="3">
        <f>H19-I19-F19</f>
        <v>1000000</v>
      </c>
      <c r="K19" s="2" t="s">
        <v>30</v>
      </c>
      <c r="L19" s="2" t="s">
        <v>36</v>
      </c>
    </row>
    <row r="20" spans="1:14" hidden="1" x14ac:dyDescent="0.25">
      <c r="A20" s="46">
        <v>19</v>
      </c>
      <c r="B20" s="96" t="s">
        <v>38</v>
      </c>
      <c r="C20" s="7">
        <v>6794437</v>
      </c>
      <c r="D20" s="7">
        <v>1189453</v>
      </c>
      <c r="E20" s="7"/>
      <c r="F20" s="3">
        <f t="shared" si="0"/>
        <v>7983890</v>
      </c>
      <c r="G20" s="7">
        <f>(F20*25%)+F20</f>
        <v>9979862.5</v>
      </c>
      <c r="H20" s="7">
        <v>9500000</v>
      </c>
      <c r="I20" s="7">
        <v>50000</v>
      </c>
      <c r="J20" s="3">
        <f>H20-I20-F20</f>
        <v>1466110</v>
      </c>
      <c r="K20" s="2" t="s">
        <v>30</v>
      </c>
      <c r="L20" s="6"/>
      <c r="M20" s="6" t="s">
        <v>76</v>
      </c>
      <c r="N20" s="10"/>
    </row>
    <row r="21" spans="1:14" hidden="1" x14ac:dyDescent="0.25">
      <c r="A21" s="46">
        <v>20</v>
      </c>
      <c r="B21" s="95" t="s">
        <v>50</v>
      </c>
      <c r="C21" s="3">
        <v>7839722</v>
      </c>
      <c r="D21" s="3">
        <v>1109083</v>
      </c>
      <c r="E21" s="3">
        <v>300000</v>
      </c>
      <c r="F21" s="3">
        <f t="shared" si="0"/>
        <v>9248805</v>
      </c>
      <c r="G21" s="3">
        <f>(F21*25%)+F21</f>
        <v>11561006.25</v>
      </c>
      <c r="H21" s="3">
        <v>12000000</v>
      </c>
      <c r="I21" s="3">
        <v>1500000</v>
      </c>
      <c r="J21" s="3">
        <f>H21-I21-F21</f>
        <v>1251195</v>
      </c>
      <c r="K21" s="2" t="s">
        <v>55</v>
      </c>
      <c r="M21" s="2" t="s">
        <v>45</v>
      </c>
    </row>
    <row r="22" spans="1:14" hidden="1" x14ac:dyDescent="0.25">
      <c r="A22" s="46">
        <v>21</v>
      </c>
      <c r="B22" s="95" t="s">
        <v>51</v>
      </c>
      <c r="C22" s="3">
        <v>9561005</v>
      </c>
      <c r="D22" s="3">
        <v>1000000</v>
      </c>
      <c r="F22" s="3">
        <f t="shared" si="0"/>
        <v>10561005</v>
      </c>
      <c r="G22" s="3">
        <f>(F22*25%)+F22</f>
        <v>13201256.25</v>
      </c>
      <c r="H22" s="3">
        <v>12000000</v>
      </c>
      <c r="I22" s="3">
        <v>900000</v>
      </c>
      <c r="J22" s="3">
        <f>H22-I22-F22</f>
        <v>538995</v>
      </c>
      <c r="K22" s="2" t="s">
        <v>55</v>
      </c>
    </row>
    <row r="23" spans="1:14" s="16" customFormat="1" hidden="1" x14ac:dyDescent="0.25">
      <c r="A23" s="47">
        <v>22</v>
      </c>
      <c r="B23" s="97" t="s">
        <v>54</v>
      </c>
      <c r="C23" s="15">
        <f>5182073+150000</f>
        <v>5332073</v>
      </c>
      <c r="D23" s="15">
        <v>1375000</v>
      </c>
      <c r="E23" s="15">
        <v>-1000000</v>
      </c>
      <c r="F23" s="15">
        <f>C23+D23+E23</f>
        <v>5707073</v>
      </c>
      <c r="G23" s="15">
        <f>(F23*25%)+F23</f>
        <v>7133841.25</v>
      </c>
      <c r="H23" s="15">
        <v>8200000</v>
      </c>
      <c r="I23" s="15"/>
      <c r="J23" s="15">
        <f>H23-I23-F23</f>
        <v>2492927</v>
      </c>
      <c r="K23" s="16" t="s">
        <v>88</v>
      </c>
      <c r="M23" s="16" t="s">
        <v>75</v>
      </c>
      <c r="N23" s="18" t="s">
        <v>49</v>
      </c>
    </row>
    <row r="24" spans="1:14" s="16" customFormat="1" hidden="1" x14ac:dyDescent="0.25">
      <c r="A24" s="47">
        <v>23</v>
      </c>
      <c r="B24" s="97" t="s">
        <v>52</v>
      </c>
      <c r="C24" s="15">
        <v>3281172</v>
      </c>
      <c r="D24" s="15">
        <v>1075000</v>
      </c>
      <c r="E24" s="15"/>
      <c r="F24" s="15">
        <f t="shared" si="0"/>
        <v>4356172</v>
      </c>
      <c r="G24" s="15">
        <f>(F24*25%)+F24</f>
        <v>5445215</v>
      </c>
      <c r="H24" s="15">
        <v>6400000</v>
      </c>
      <c r="I24" s="15"/>
      <c r="J24" s="15">
        <f>H24-I24-F24</f>
        <v>2043828</v>
      </c>
      <c r="K24" s="16" t="s">
        <v>55</v>
      </c>
      <c r="N24" s="18" t="s">
        <v>57</v>
      </c>
    </row>
    <row r="25" spans="1:14" s="16" customFormat="1" hidden="1" x14ac:dyDescent="0.25">
      <c r="A25" s="47">
        <v>24</v>
      </c>
      <c r="B25" s="97" t="s">
        <v>53</v>
      </c>
      <c r="C25" s="15">
        <v>4493148</v>
      </c>
      <c r="D25" s="15">
        <v>1075000</v>
      </c>
      <c r="E25" s="15">
        <v>490000</v>
      </c>
      <c r="F25" s="15">
        <f t="shared" si="0"/>
        <v>6058148</v>
      </c>
      <c r="G25" s="15">
        <f>(F25*25%)+F25</f>
        <v>7572685</v>
      </c>
      <c r="H25" s="15">
        <v>8000000</v>
      </c>
      <c r="I25" s="15"/>
      <c r="J25" s="15">
        <f>H25-I25-F25</f>
        <v>1941852</v>
      </c>
      <c r="K25" s="16" t="s">
        <v>44</v>
      </c>
      <c r="M25" s="16" t="s">
        <v>87</v>
      </c>
      <c r="N25" s="18" t="s">
        <v>58</v>
      </c>
    </row>
    <row r="26" spans="1:14" s="16" customFormat="1" hidden="1" x14ac:dyDescent="0.25">
      <c r="A26" s="47">
        <v>25</v>
      </c>
      <c r="B26" s="98" t="s">
        <v>56</v>
      </c>
      <c r="C26" s="19">
        <v>3801801</v>
      </c>
      <c r="D26" s="15">
        <v>1075000</v>
      </c>
      <c r="E26" s="15"/>
      <c r="F26" s="15">
        <f t="shared" si="0"/>
        <v>4876801</v>
      </c>
      <c r="G26" s="15">
        <f>(F26*25%)+F26</f>
        <v>6096001.25</v>
      </c>
      <c r="H26" s="15">
        <v>7950000</v>
      </c>
      <c r="I26" s="15"/>
      <c r="J26" s="15">
        <f>H26-I26-F26</f>
        <v>3073199</v>
      </c>
      <c r="K26" s="16" t="s">
        <v>55</v>
      </c>
      <c r="N26" s="17" t="s">
        <v>59</v>
      </c>
    </row>
    <row r="27" spans="1:14" s="16" customFormat="1" hidden="1" x14ac:dyDescent="0.25">
      <c r="A27" s="47">
        <v>26</v>
      </c>
      <c r="B27" s="97" t="s">
        <v>60</v>
      </c>
      <c r="C27" s="27">
        <v>6537888</v>
      </c>
      <c r="D27" s="15">
        <v>1050000</v>
      </c>
      <c r="E27" s="15">
        <v>200000</v>
      </c>
      <c r="F27" s="15">
        <f t="shared" si="0"/>
        <v>7787888</v>
      </c>
      <c r="G27" s="15">
        <f>(F27*25%)+F27</f>
        <v>9734860</v>
      </c>
      <c r="H27" s="15">
        <v>9500000</v>
      </c>
      <c r="I27" s="15"/>
      <c r="J27" s="15">
        <f>H27-I27-F27</f>
        <v>1712112</v>
      </c>
      <c r="K27" s="16" t="s">
        <v>81</v>
      </c>
      <c r="M27" s="16" t="s">
        <v>80</v>
      </c>
      <c r="N27" s="28" t="s">
        <v>62</v>
      </c>
    </row>
    <row r="28" spans="1:14" s="16" customFormat="1" hidden="1" x14ac:dyDescent="0.25">
      <c r="A28" s="47">
        <v>27</v>
      </c>
      <c r="B28" s="99" t="s">
        <v>61</v>
      </c>
      <c r="C28" s="20">
        <v>7887859</v>
      </c>
      <c r="D28" s="21">
        <v>850000</v>
      </c>
      <c r="E28" s="21">
        <v>650000</v>
      </c>
      <c r="F28" s="21">
        <f t="shared" si="0"/>
        <v>9387859</v>
      </c>
      <c r="G28" s="21">
        <f>(F28*25%)+F28</f>
        <v>11734823.75</v>
      </c>
      <c r="H28" s="21">
        <v>10500000</v>
      </c>
      <c r="I28" s="21"/>
      <c r="J28" s="21">
        <f>H28-I28-F28</f>
        <v>1112141</v>
      </c>
      <c r="K28" s="22" t="s">
        <v>178</v>
      </c>
      <c r="L28" s="22"/>
      <c r="M28" s="22" t="s">
        <v>111</v>
      </c>
      <c r="N28" s="23" t="s">
        <v>66</v>
      </c>
    </row>
    <row r="29" spans="1:14" s="16" customFormat="1" hidden="1" x14ac:dyDescent="0.25">
      <c r="A29" s="47">
        <v>28</v>
      </c>
      <c r="B29" s="98" t="s">
        <v>63</v>
      </c>
      <c r="C29" s="15">
        <v>4850950</v>
      </c>
      <c r="D29" s="15">
        <v>1000000</v>
      </c>
      <c r="E29" s="15"/>
      <c r="F29" s="15">
        <f t="shared" si="0"/>
        <v>5850950</v>
      </c>
      <c r="G29" s="15">
        <f>(F29*25%)+F29</f>
        <v>7313687.5</v>
      </c>
      <c r="H29" s="15">
        <v>8500000</v>
      </c>
      <c r="I29" s="15"/>
      <c r="J29" s="15">
        <f>H29-I29-F29</f>
        <v>2649050</v>
      </c>
      <c r="K29" s="16" t="s">
        <v>103</v>
      </c>
      <c r="N29" s="17" t="s">
        <v>65</v>
      </c>
    </row>
    <row r="30" spans="1:14" s="25" customFormat="1" hidden="1" x14ac:dyDescent="0.25">
      <c r="A30" s="48">
        <v>29</v>
      </c>
      <c r="B30" s="100" t="s">
        <v>67</v>
      </c>
      <c r="C30" s="24">
        <v>8317935</v>
      </c>
      <c r="D30" s="24">
        <v>850000</v>
      </c>
      <c r="E30" s="24"/>
      <c r="F30" s="24">
        <f t="shared" si="0"/>
        <v>9167935</v>
      </c>
      <c r="G30" s="24">
        <f>(F30*25%)+F30</f>
        <v>11459918.75</v>
      </c>
      <c r="H30" s="24">
        <v>9000000</v>
      </c>
      <c r="I30" s="24"/>
      <c r="J30" s="24">
        <f>H30-I30-F30</f>
        <v>-167935</v>
      </c>
      <c r="K30" s="25" t="s">
        <v>109</v>
      </c>
      <c r="N30" s="26" t="s">
        <v>74</v>
      </c>
    </row>
    <row r="31" spans="1:14" s="16" customFormat="1" hidden="1" x14ac:dyDescent="0.25">
      <c r="A31" s="47">
        <v>30</v>
      </c>
      <c r="B31" s="101" t="s">
        <v>68</v>
      </c>
      <c r="C31" s="15">
        <v>4258422</v>
      </c>
      <c r="D31" s="15">
        <v>1064000</v>
      </c>
      <c r="E31" s="15">
        <v>-1000000</v>
      </c>
      <c r="F31" s="15">
        <f t="shared" si="0"/>
        <v>4322422</v>
      </c>
      <c r="G31" s="15">
        <f>(F31*25%)+F31</f>
        <v>5403027.5</v>
      </c>
      <c r="H31" s="15">
        <v>5500000</v>
      </c>
      <c r="I31" s="15"/>
      <c r="J31" s="15">
        <f>H31-I31-F31</f>
        <v>1177578</v>
      </c>
      <c r="K31" s="16" t="s">
        <v>103</v>
      </c>
      <c r="N31" s="17" t="s">
        <v>69</v>
      </c>
    </row>
    <row r="32" spans="1:14" hidden="1" x14ac:dyDescent="0.25">
      <c r="A32" s="46">
        <v>31</v>
      </c>
      <c r="B32" s="102" t="s">
        <v>70</v>
      </c>
      <c r="C32" s="58">
        <v>6651048</v>
      </c>
      <c r="D32" s="58">
        <v>833000</v>
      </c>
      <c r="E32" s="58">
        <v>300000</v>
      </c>
      <c r="F32" s="58">
        <f t="shared" si="0"/>
        <v>7784048</v>
      </c>
      <c r="G32" s="58">
        <f>(F32*25%)+F32</f>
        <v>9730060</v>
      </c>
      <c r="H32" s="58">
        <v>8500000</v>
      </c>
      <c r="I32" s="58"/>
      <c r="J32" s="58">
        <f>H32-I32-F32</f>
        <v>715952</v>
      </c>
      <c r="K32" s="59" t="s">
        <v>30</v>
      </c>
      <c r="L32" s="59"/>
      <c r="M32" s="59"/>
      <c r="N32" s="60" t="s">
        <v>73</v>
      </c>
    </row>
    <row r="33" spans="1:14" hidden="1" x14ac:dyDescent="0.25">
      <c r="A33" s="46">
        <v>32</v>
      </c>
      <c r="B33" s="98" t="s">
        <v>71</v>
      </c>
      <c r="C33" s="3">
        <v>3558942</v>
      </c>
      <c r="D33" s="3">
        <v>2000000</v>
      </c>
      <c r="F33" s="3">
        <f t="shared" si="0"/>
        <v>5558942</v>
      </c>
      <c r="G33" s="3">
        <f>(F33*25%)+F33</f>
        <v>6948677.5</v>
      </c>
      <c r="H33" s="3">
        <v>6000000</v>
      </c>
      <c r="J33" s="3">
        <f>H33-I33-F33</f>
        <v>441058</v>
      </c>
      <c r="N33" s="9" t="s">
        <v>72</v>
      </c>
    </row>
    <row r="34" spans="1:14" ht="30" hidden="1" x14ac:dyDescent="0.25">
      <c r="A34" s="46">
        <v>33</v>
      </c>
      <c r="B34" s="103" t="s">
        <v>77</v>
      </c>
      <c r="C34" s="3">
        <v>9299103</v>
      </c>
      <c r="D34" s="3">
        <v>850000</v>
      </c>
      <c r="F34" s="3">
        <f t="shared" si="0"/>
        <v>10149103</v>
      </c>
      <c r="G34" s="3">
        <f>(F34*25%)+F34</f>
        <v>12686378.75</v>
      </c>
      <c r="H34" s="3">
        <v>11000000</v>
      </c>
      <c r="J34" s="3">
        <f>H34-I34-F34</f>
        <v>850897</v>
      </c>
      <c r="N34" s="9" t="s">
        <v>89</v>
      </c>
    </row>
    <row r="35" spans="1:14" hidden="1" x14ac:dyDescent="0.25">
      <c r="A35" s="46">
        <v>34</v>
      </c>
      <c r="B35" s="103" t="s">
        <v>78</v>
      </c>
      <c r="C35" s="3">
        <v>7849892</v>
      </c>
      <c r="D35" s="3">
        <v>1100000</v>
      </c>
      <c r="F35" s="3">
        <f t="shared" si="0"/>
        <v>8949892</v>
      </c>
      <c r="G35" s="3">
        <f>(F35*25%)+F35</f>
        <v>11187365</v>
      </c>
      <c r="H35" s="3">
        <v>9000000</v>
      </c>
      <c r="J35" s="3">
        <f>H35-I35-F35</f>
        <v>50108</v>
      </c>
      <c r="N35" s="9" t="s">
        <v>79</v>
      </c>
    </row>
    <row r="36" spans="1:14" ht="30" hidden="1" x14ac:dyDescent="0.25">
      <c r="A36" s="46">
        <v>35</v>
      </c>
      <c r="B36" s="103" t="s">
        <v>82</v>
      </c>
      <c r="C36" s="3">
        <v>3972000</v>
      </c>
      <c r="D36" s="3">
        <v>850000</v>
      </c>
      <c r="F36" s="3">
        <f t="shared" si="0"/>
        <v>4822000</v>
      </c>
      <c r="G36" s="3">
        <f>(F36*25%)+F36</f>
        <v>6027500</v>
      </c>
      <c r="H36" s="3">
        <v>7000000</v>
      </c>
      <c r="J36" s="3">
        <f>H36-I36-F36</f>
        <v>2178000</v>
      </c>
      <c r="K36" s="2" t="s">
        <v>112</v>
      </c>
      <c r="N36" s="9" t="s">
        <v>90</v>
      </c>
    </row>
    <row r="37" spans="1:14" hidden="1" x14ac:dyDescent="0.25">
      <c r="A37" s="46">
        <v>36</v>
      </c>
      <c r="B37" s="98" t="s">
        <v>83</v>
      </c>
      <c r="C37" s="3">
        <v>8467000</v>
      </c>
      <c r="D37" s="3">
        <v>850000</v>
      </c>
      <c r="F37" s="3">
        <f t="shared" si="0"/>
        <v>9317000</v>
      </c>
      <c r="G37" s="3">
        <f>(F37*25%)+F37</f>
        <v>11646250</v>
      </c>
      <c r="H37" s="3" t="s">
        <v>104</v>
      </c>
      <c r="J37" s="3" t="e">
        <f>H37-I37-F37</f>
        <v>#VALUE!</v>
      </c>
      <c r="N37" s="9" t="s">
        <v>91</v>
      </c>
    </row>
    <row r="38" spans="1:14" s="11" customFormat="1" ht="33.75" hidden="1" customHeight="1" x14ac:dyDescent="0.25">
      <c r="A38" s="46">
        <v>37</v>
      </c>
      <c r="B38" s="104" t="s">
        <v>94</v>
      </c>
      <c r="C38" s="14">
        <v>3178000</v>
      </c>
      <c r="D38" s="14">
        <v>1370000</v>
      </c>
      <c r="E38" s="14"/>
      <c r="F38" s="14">
        <f t="shared" si="0"/>
        <v>4548000</v>
      </c>
      <c r="G38" s="3">
        <f>(F38*25%)+F38</f>
        <v>5685000</v>
      </c>
      <c r="H38" s="14">
        <v>5800000</v>
      </c>
      <c r="I38" s="14"/>
      <c r="J38" s="3">
        <f>H38-I38-F38</f>
        <v>1252000</v>
      </c>
      <c r="N38" s="12" t="s">
        <v>92</v>
      </c>
    </row>
    <row r="39" spans="1:14" ht="30" hidden="1" x14ac:dyDescent="0.25">
      <c r="A39" s="46">
        <v>38</v>
      </c>
      <c r="B39" s="95" t="s">
        <v>95</v>
      </c>
      <c r="C39" s="13">
        <v>4560000</v>
      </c>
      <c r="D39" s="14">
        <v>850000</v>
      </c>
      <c r="F39" s="3">
        <f t="shared" si="0"/>
        <v>5410000</v>
      </c>
      <c r="G39" s="3">
        <f>(F39*25%)+F39</f>
        <v>6762500</v>
      </c>
      <c r="H39" s="3">
        <v>7000000</v>
      </c>
      <c r="J39" s="3">
        <f>H39-I39-F39</f>
        <v>1590000</v>
      </c>
      <c r="K39" s="2" t="s">
        <v>110</v>
      </c>
      <c r="N39" s="12" t="s">
        <v>93</v>
      </c>
    </row>
    <row r="40" spans="1:14" ht="28.5" hidden="1" x14ac:dyDescent="0.25">
      <c r="A40" s="46">
        <v>39</v>
      </c>
      <c r="B40" s="104" t="s">
        <v>96</v>
      </c>
      <c r="C40" s="3">
        <v>6156000</v>
      </c>
      <c r="D40" s="14">
        <v>850000</v>
      </c>
      <c r="F40" s="3">
        <f t="shared" si="0"/>
        <v>7006000</v>
      </c>
      <c r="G40" s="3">
        <f>(F40*25%)+F40</f>
        <v>8757500</v>
      </c>
      <c r="H40" s="3">
        <v>8500000</v>
      </c>
      <c r="J40" s="3">
        <f>H40-I40-F40</f>
        <v>1494000</v>
      </c>
      <c r="N40" s="9" t="s">
        <v>99</v>
      </c>
    </row>
    <row r="41" spans="1:14" ht="28.5" hidden="1" x14ac:dyDescent="0.25">
      <c r="A41" s="46">
        <v>40</v>
      </c>
      <c r="B41" s="104" t="s">
        <v>97</v>
      </c>
      <c r="C41" s="3">
        <v>4126000</v>
      </c>
      <c r="D41" s="14">
        <v>1450000</v>
      </c>
      <c r="F41" s="3">
        <f t="shared" si="0"/>
        <v>5576000</v>
      </c>
      <c r="G41" s="3">
        <f>(F41*25%)+F41</f>
        <v>6970000</v>
      </c>
      <c r="H41" s="3">
        <v>7500000</v>
      </c>
      <c r="J41" s="3">
        <f>H41-I41-F41</f>
        <v>1924000</v>
      </c>
      <c r="N41" s="9" t="s">
        <v>98</v>
      </c>
    </row>
    <row r="42" spans="1:14" hidden="1" x14ac:dyDescent="0.25">
      <c r="A42" s="46">
        <v>41</v>
      </c>
      <c r="B42" s="95" t="s">
        <v>100</v>
      </c>
      <c r="C42" s="13">
        <v>3192000</v>
      </c>
      <c r="D42" s="14">
        <v>850000</v>
      </c>
      <c r="F42" s="3">
        <f t="shared" si="0"/>
        <v>4042000</v>
      </c>
      <c r="G42" s="3">
        <f>(F42*25%)+F42</f>
        <v>5052500</v>
      </c>
      <c r="H42" s="3">
        <v>5500000</v>
      </c>
      <c r="J42" s="3">
        <f>H42-I42-F42</f>
        <v>1458000</v>
      </c>
      <c r="N42" s="12" t="s">
        <v>108</v>
      </c>
    </row>
    <row r="43" spans="1:14" hidden="1" x14ac:dyDescent="0.25">
      <c r="A43" s="46">
        <v>42</v>
      </c>
      <c r="B43" s="98" t="s">
        <v>101</v>
      </c>
      <c r="C43" s="13">
        <v>6065000</v>
      </c>
      <c r="D43" s="3">
        <v>850000</v>
      </c>
      <c r="F43" s="3">
        <f t="shared" si="0"/>
        <v>6915000</v>
      </c>
      <c r="G43" s="3">
        <f>(F43*25%)+F43</f>
        <v>8643750</v>
      </c>
      <c r="H43" s="3">
        <v>8500000</v>
      </c>
      <c r="J43" s="3">
        <f>H43-I43-F43</f>
        <v>1585000</v>
      </c>
      <c r="K43" s="2" t="s">
        <v>107</v>
      </c>
      <c r="N43" s="12" t="s">
        <v>102</v>
      </c>
    </row>
    <row r="44" spans="1:14" hidden="1" x14ac:dyDescent="0.25">
      <c r="A44" s="46">
        <v>43</v>
      </c>
      <c r="B44" s="98" t="s">
        <v>105</v>
      </c>
      <c r="C44" s="13">
        <v>3268000</v>
      </c>
      <c r="D44" s="3">
        <v>850000</v>
      </c>
      <c r="F44" s="3">
        <f>C44+D44+E44</f>
        <v>4118000</v>
      </c>
      <c r="G44" s="3">
        <f>(F44*25%)+F44</f>
        <v>5147500</v>
      </c>
      <c r="H44" s="3">
        <v>5000000</v>
      </c>
      <c r="J44" s="3">
        <f>H44-I44-F44</f>
        <v>882000</v>
      </c>
      <c r="K44" s="2" t="s">
        <v>158</v>
      </c>
      <c r="N44" s="29" t="s">
        <v>106</v>
      </c>
    </row>
    <row r="45" spans="1:14" hidden="1" x14ac:dyDescent="0.25">
      <c r="A45" s="46">
        <v>44</v>
      </c>
      <c r="B45" s="105" t="s">
        <v>113</v>
      </c>
      <c r="C45" s="13">
        <v>3223000</v>
      </c>
      <c r="D45" s="3">
        <v>644000</v>
      </c>
      <c r="E45" s="3">
        <v>800000</v>
      </c>
      <c r="F45" s="3">
        <f t="shared" ref="F45:F72" si="1">C45+D45+E45</f>
        <v>4667000</v>
      </c>
      <c r="G45" s="3">
        <f>(F45*25%)+F45</f>
        <v>5833750</v>
      </c>
      <c r="H45" s="3">
        <v>7500000</v>
      </c>
      <c r="J45" s="3">
        <f>H45-I45-F45</f>
        <v>2833000</v>
      </c>
      <c r="K45" s="2" t="s">
        <v>156</v>
      </c>
      <c r="N45" s="29" t="s">
        <v>114</v>
      </c>
    </row>
    <row r="46" spans="1:14" hidden="1" x14ac:dyDescent="0.25">
      <c r="A46" s="46">
        <v>45</v>
      </c>
      <c r="B46" s="105" t="s">
        <v>115</v>
      </c>
      <c r="C46" s="13">
        <v>3632000</v>
      </c>
      <c r="D46" s="3">
        <v>896000</v>
      </c>
      <c r="F46" s="3">
        <f t="shared" si="1"/>
        <v>4528000</v>
      </c>
      <c r="G46" s="3">
        <f>(F46*25%)+F46</f>
        <v>5660000</v>
      </c>
      <c r="H46" s="3">
        <v>5800000</v>
      </c>
      <c r="J46" s="3">
        <f>H46-I46-F46</f>
        <v>1272000</v>
      </c>
      <c r="K46" s="2" t="s">
        <v>103</v>
      </c>
      <c r="N46" s="29" t="s">
        <v>116</v>
      </c>
    </row>
    <row r="47" spans="1:14" hidden="1" x14ac:dyDescent="0.25">
      <c r="A47" s="46">
        <v>46</v>
      </c>
      <c r="B47" s="105" t="s">
        <v>117</v>
      </c>
      <c r="C47" s="13">
        <v>3813000</v>
      </c>
      <c r="D47" s="3">
        <v>842000</v>
      </c>
      <c r="E47" s="3">
        <v>450000</v>
      </c>
      <c r="F47" s="3">
        <f t="shared" si="1"/>
        <v>5105000</v>
      </c>
      <c r="G47" s="3">
        <f>(F47*25%)+F47</f>
        <v>6381250</v>
      </c>
      <c r="H47" s="3">
        <v>6000000</v>
      </c>
      <c r="J47" s="3">
        <f>H47-I47-F47</f>
        <v>895000</v>
      </c>
      <c r="K47" s="2" t="s">
        <v>157</v>
      </c>
      <c r="N47" s="29" t="s">
        <v>118</v>
      </c>
    </row>
    <row r="48" spans="1:14" hidden="1" x14ac:dyDescent="0.25">
      <c r="A48" s="46">
        <v>47</v>
      </c>
      <c r="B48" s="105" t="s">
        <v>119</v>
      </c>
      <c r="C48" s="13">
        <v>6219000</v>
      </c>
      <c r="D48" s="3">
        <v>842000</v>
      </c>
      <c r="E48" s="3">
        <v>150000</v>
      </c>
      <c r="F48" s="3">
        <f t="shared" si="1"/>
        <v>7211000</v>
      </c>
      <c r="G48" s="3">
        <f>(F48*25%)+F48</f>
        <v>9013750</v>
      </c>
      <c r="H48" s="3">
        <v>8400000</v>
      </c>
      <c r="J48" s="3">
        <f>H48-I48-F48</f>
        <v>1189000</v>
      </c>
      <c r="K48" s="2" t="s">
        <v>19</v>
      </c>
      <c r="N48" s="29" t="s">
        <v>120</v>
      </c>
    </row>
    <row r="49" spans="1:14" hidden="1" x14ac:dyDescent="0.25">
      <c r="A49" s="46">
        <v>48</v>
      </c>
      <c r="B49" s="98" t="s">
        <v>121</v>
      </c>
      <c r="C49" s="13">
        <v>4149000</v>
      </c>
      <c r="D49" s="3">
        <v>821000</v>
      </c>
      <c r="E49" s="3">
        <v>300000</v>
      </c>
      <c r="F49" s="3">
        <f t="shared" si="1"/>
        <v>5270000</v>
      </c>
      <c r="G49" s="3">
        <f>(F49*25%)+F49</f>
        <v>6587500</v>
      </c>
      <c r="H49" s="3">
        <v>6200000</v>
      </c>
      <c r="J49" s="3">
        <f>H49-I49-F49</f>
        <v>930000</v>
      </c>
      <c r="K49" s="2" t="s">
        <v>158</v>
      </c>
      <c r="N49" s="29" t="s">
        <v>122</v>
      </c>
    </row>
    <row r="50" spans="1:14" hidden="1" x14ac:dyDescent="0.25">
      <c r="A50" s="46">
        <v>49</v>
      </c>
      <c r="B50" s="98" t="s">
        <v>123</v>
      </c>
      <c r="C50" s="13">
        <v>3648000</v>
      </c>
      <c r="D50" s="3">
        <v>883000</v>
      </c>
      <c r="E50" s="3">
        <v>200000</v>
      </c>
      <c r="F50" s="3">
        <f t="shared" si="1"/>
        <v>4731000</v>
      </c>
      <c r="G50" s="3">
        <f>(F50*25%)+F50</f>
        <v>5913750</v>
      </c>
      <c r="H50" s="3">
        <v>6500000</v>
      </c>
      <c r="J50" s="3">
        <f>H50-I50-F50</f>
        <v>1769000</v>
      </c>
      <c r="K50" s="2" t="s">
        <v>55</v>
      </c>
      <c r="N50" s="12" t="s">
        <v>124</v>
      </c>
    </row>
    <row r="51" spans="1:14" hidden="1" x14ac:dyDescent="0.25">
      <c r="A51" s="46">
        <v>50</v>
      </c>
      <c r="B51" s="104" t="s">
        <v>125</v>
      </c>
      <c r="C51" s="13">
        <v>4560000</v>
      </c>
      <c r="D51" s="3">
        <v>698500</v>
      </c>
      <c r="F51" s="3">
        <f t="shared" si="1"/>
        <v>5258500</v>
      </c>
      <c r="G51" s="3">
        <f>(F51*25%)+F51</f>
        <v>6573125</v>
      </c>
      <c r="J51" s="3">
        <f>H51-I51-F51</f>
        <v>-5258500</v>
      </c>
      <c r="N51" s="12" t="s">
        <v>126</v>
      </c>
    </row>
    <row r="52" spans="1:14" ht="28.5" hidden="1" x14ac:dyDescent="0.25">
      <c r="A52" s="46">
        <v>51</v>
      </c>
      <c r="B52" s="106" t="s">
        <v>127</v>
      </c>
      <c r="C52" s="61">
        <v>4560000</v>
      </c>
      <c r="D52" s="58">
        <v>985000</v>
      </c>
      <c r="E52" s="58">
        <v>200000</v>
      </c>
      <c r="F52" s="58">
        <f t="shared" si="1"/>
        <v>5745000</v>
      </c>
      <c r="G52" s="58">
        <f>(F52*25%)+F52</f>
        <v>7181250</v>
      </c>
      <c r="H52" s="58">
        <v>6600000</v>
      </c>
      <c r="I52" s="58"/>
      <c r="J52" s="58">
        <f>H52-I52-F52</f>
        <v>855000</v>
      </c>
      <c r="K52" s="59"/>
      <c r="L52" s="59"/>
      <c r="M52" s="59"/>
      <c r="N52" s="62" t="s">
        <v>128</v>
      </c>
    </row>
    <row r="53" spans="1:14" s="43" customFormat="1" hidden="1" x14ac:dyDescent="0.25">
      <c r="A53" s="49">
        <v>52</v>
      </c>
      <c r="B53" s="107" t="s">
        <v>129</v>
      </c>
      <c r="C53" s="41">
        <v>3192000</v>
      </c>
      <c r="D53" s="42">
        <v>903000</v>
      </c>
      <c r="E53" s="42">
        <v>200000</v>
      </c>
      <c r="F53" s="42">
        <f t="shared" si="1"/>
        <v>4295000</v>
      </c>
      <c r="G53" s="42">
        <f>(F53*25%)+F53</f>
        <v>5368750</v>
      </c>
      <c r="H53" s="42">
        <v>5000000</v>
      </c>
      <c r="I53" s="42"/>
      <c r="J53" s="42">
        <f>H53-I53-F53</f>
        <v>705000</v>
      </c>
      <c r="K53" s="43" t="s">
        <v>30</v>
      </c>
      <c r="N53" s="44" t="s">
        <v>130</v>
      </c>
    </row>
    <row r="54" spans="1:14" hidden="1" x14ac:dyDescent="0.25">
      <c r="A54" s="46">
        <v>53</v>
      </c>
      <c r="B54" s="98" t="s">
        <v>131</v>
      </c>
      <c r="C54" s="13">
        <v>4149000</v>
      </c>
      <c r="D54" s="3">
        <v>739000</v>
      </c>
      <c r="F54" s="3">
        <f t="shared" si="1"/>
        <v>4888000</v>
      </c>
      <c r="G54" s="3">
        <f>(F54*25%)+F54</f>
        <v>6110000</v>
      </c>
      <c r="H54" s="3">
        <v>6000000</v>
      </c>
      <c r="J54" s="3">
        <f>H54-I54-F54</f>
        <v>1112000</v>
      </c>
      <c r="K54" s="2" t="s">
        <v>158</v>
      </c>
      <c r="N54" s="12" t="s">
        <v>132</v>
      </c>
    </row>
    <row r="55" spans="1:14" hidden="1" x14ac:dyDescent="0.25">
      <c r="A55" s="46">
        <v>54</v>
      </c>
      <c r="B55" s="98" t="s">
        <v>133</v>
      </c>
      <c r="C55" s="13">
        <v>4104000</v>
      </c>
      <c r="D55" s="3">
        <v>607500</v>
      </c>
      <c r="E55" s="3">
        <v>650000</v>
      </c>
      <c r="F55" s="3">
        <f t="shared" si="1"/>
        <v>5361500</v>
      </c>
      <c r="G55" s="3">
        <f>(F55*25%)+F55</f>
        <v>6701875</v>
      </c>
      <c r="H55" s="3">
        <v>6750000</v>
      </c>
      <c r="J55" s="3">
        <f>H55-I55-F55</f>
        <v>1388500</v>
      </c>
      <c r="K55" s="2" t="s">
        <v>19</v>
      </c>
      <c r="N55" s="12" t="s">
        <v>134</v>
      </c>
    </row>
    <row r="56" spans="1:14" s="43" customFormat="1" hidden="1" x14ac:dyDescent="0.25">
      <c r="A56" s="49">
        <v>55</v>
      </c>
      <c r="B56" s="107" t="s">
        <v>177</v>
      </c>
      <c r="C56" s="41">
        <v>1960000</v>
      </c>
      <c r="D56" s="42">
        <v>833000</v>
      </c>
      <c r="E56" s="42">
        <v>900000</v>
      </c>
      <c r="F56" s="42">
        <f t="shared" si="1"/>
        <v>3693000</v>
      </c>
      <c r="G56" s="42">
        <f>(F56*25%)+F56</f>
        <v>4616250</v>
      </c>
      <c r="H56" s="42">
        <v>5000000</v>
      </c>
      <c r="I56" s="42"/>
      <c r="J56" s="42">
        <f>H56-I56-F56</f>
        <v>1307000</v>
      </c>
      <c r="K56" s="43" t="s">
        <v>30</v>
      </c>
      <c r="N56" s="44" t="s">
        <v>135</v>
      </c>
    </row>
    <row r="57" spans="1:14" ht="28.5" hidden="1" x14ac:dyDescent="0.25">
      <c r="A57" s="46">
        <v>56</v>
      </c>
      <c r="B57" s="104" t="s">
        <v>136</v>
      </c>
      <c r="C57" s="13">
        <v>3762000</v>
      </c>
      <c r="D57" s="3">
        <v>760000</v>
      </c>
      <c r="E57" s="3">
        <v>800000</v>
      </c>
      <c r="F57" s="3">
        <f t="shared" si="1"/>
        <v>5322000</v>
      </c>
      <c r="G57" s="3">
        <f>(F57*25%)+F57</f>
        <v>6652500</v>
      </c>
      <c r="H57" s="3">
        <v>6300000</v>
      </c>
      <c r="J57" s="3">
        <f>H57-I57-F57</f>
        <v>978000</v>
      </c>
      <c r="K57" s="2" t="s">
        <v>19</v>
      </c>
      <c r="M57" s="2" t="s">
        <v>155</v>
      </c>
      <c r="N57" s="12" t="s">
        <v>137</v>
      </c>
    </row>
    <row r="58" spans="1:14" hidden="1" x14ac:dyDescent="0.25">
      <c r="A58" s="46">
        <v>57</v>
      </c>
      <c r="B58" s="108" t="s">
        <v>138</v>
      </c>
      <c r="C58" s="13">
        <v>6441000</v>
      </c>
      <c r="D58" s="78">
        <v>771500</v>
      </c>
      <c r="F58" s="3">
        <f t="shared" si="1"/>
        <v>7212500</v>
      </c>
      <c r="G58" s="3">
        <f>(F58*25%)+F58</f>
        <v>9015625</v>
      </c>
      <c r="H58" s="3">
        <v>9300000</v>
      </c>
      <c r="J58" s="3">
        <f>H58-I58-F58</f>
        <v>2087500</v>
      </c>
      <c r="K58" s="2" t="s">
        <v>165</v>
      </c>
      <c r="N58" s="12" t="s">
        <v>139</v>
      </c>
    </row>
    <row r="59" spans="1:14" s="40" customFormat="1" hidden="1" x14ac:dyDescent="0.25">
      <c r="A59" s="50">
        <v>58</v>
      </c>
      <c r="B59" s="109" t="s">
        <v>140</v>
      </c>
      <c r="C59" s="38">
        <v>7435000</v>
      </c>
      <c r="D59" s="39">
        <v>924000</v>
      </c>
      <c r="E59" s="39"/>
      <c r="F59" s="39">
        <f t="shared" si="1"/>
        <v>8359000</v>
      </c>
      <c r="G59" s="39">
        <f>(F59*25%)+F59</f>
        <v>10448750</v>
      </c>
      <c r="H59" s="39" t="s">
        <v>179</v>
      </c>
      <c r="I59" s="39"/>
      <c r="J59" s="39" t="e">
        <f>H59-I59-F59</f>
        <v>#VALUE!</v>
      </c>
      <c r="K59" s="40" t="s">
        <v>158</v>
      </c>
      <c r="N59" s="51" t="s">
        <v>141</v>
      </c>
    </row>
    <row r="60" spans="1:14" ht="14.25" hidden="1" customHeight="1" x14ac:dyDescent="0.25">
      <c r="A60" s="46">
        <v>59</v>
      </c>
      <c r="B60" s="98" t="s">
        <v>226</v>
      </c>
      <c r="C60" s="13">
        <v>1824000</v>
      </c>
      <c r="D60" s="3">
        <v>739500</v>
      </c>
      <c r="E60" s="3">
        <v>300000</v>
      </c>
      <c r="F60" s="3">
        <f t="shared" si="1"/>
        <v>2863500</v>
      </c>
      <c r="G60" s="3">
        <f>(F60*25%)+F60</f>
        <v>3579375</v>
      </c>
      <c r="H60" s="3">
        <v>4500000</v>
      </c>
      <c r="J60" s="3">
        <f>H60-I60-F60</f>
        <v>1636500</v>
      </c>
      <c r="N60" s="12" t="s">
        <v>142</v>
      </c>
    </row>
    <row r="61" spans="1:14" s="36" customFormat="1" ht="14.25" hidden="1" customHeight="1" x14ac:dyDescent="0.25">
      <c r="A61" s="52">
        <v>60</v>
      </c>
      <c r="B61" s="110" t="s">
        <v>143</v>
      </c>
      <c r="C61" s="34">
        <v>6328000</v>
      </c>
      <c r="D61" s="35">
        <v>985000</v>
      </c>
      <c r="E61" s="35">
        <v>200000</v>
      </c>
      <c r="F61" s="35">
        <f t="shared" si="1"/>
        <v>7513000</v>
      </c>
      <c r="G61" s="35">
        <f>(F61*25%)+F61</f>
        <v>9391250</v>
      </c>
      <c r="H61" s="35">
        <v>8500000</v>
      </c>
      <c r="I61" s="35"/>
      <c r="J61" s="35">
        <f>H61-I61-F61</f>
        <v>987000</v>
      </c>
      <c r="N61" s="37" t="s">
        <v>144</v>
      </c>
    </row>
    <row r="62" spans="1:14" hidden="1" x14ac:dyDescent="0.25">
      <c r="A62" s="46">
        <v>61</v>
      </c>
      <c r="B62" s="105" t="s">
        <v>145</v>
      </c>
      <c r="C62" s="13">
        <v>3762000</v>
      </c>
      <c r="D62" s="3">
        <v>699000</v>
      </c>
      <c r="E62" s="3">
        <v>1000000</v>
      </c>
      <c r="F62" s="3">
        <f t="shared" si="1"/>
        <v>5461000</v>
      </c>
      <c r="G62" s="3">
        <f>(F62*25%)+F62</f>
        <v>6826250</v>
      </c>
      <c r="H62" s="3">
        <v>6000000</v>
      </c>
      <c r="J62" s="3">
        <f>H62-I62-F62</f>
        <v>539000</v>
      </c>
      <c r="K62" s="2" t="s">
        <v>209</v>
      </c>
      <c r="N62" s="12" t="s">
        <v>146</v>
      </c>
    </row>
    <row r="63" spans="1:14" hidden="1" x14ac:dyDescent="0.25">
      <c r="A63" s="46">
        <v>62</v>
      </c>
      <c r="B63" s="105" t="s">
        <v>147</v>
      </c>
      <c r="C63" s="13">
        <v>4000000</v>
      </c>
      <c r="D63" s="3">
        <v>780500</v>
      </c>
      <c r="E63" s="3">
        <v>300000</v>
      </c>
      <c r="F63" s="3">
        <f t="shared" si="1"/>
        <v>5080500</v>
      </c>
      <c r="G63" s="3">
        <f>(F63*25%)+F63</f>
        <v>6350625</v>
      </c>
      <c r="H63" s="3">
        <v>5700000</v>
      </c>
      <c r="J63" s="3">
        <f>H63-I63-F63</f>
        <v>619500</v>
      </c>
      <c r="K63" s="2" t="s">
        <v>166</v>
      </c>
      <c r="N63" s="12" t="s">
        <v>148</v>
      </c>
    </row>
    <row r="64" spans="1:14" s="25" customFormat="1" ht="14.25" hidden="1" customHeight="1" x14ac:dyDescent="0.25">
      <c r="A64" s="48">
        <v>63</v>
      </c>
      <c r="B64" s="111" t="s">
        <v>149</v>
      </c>
      <c r="C64" s="32">
        <v>6350000</v>
      </c>
      <c r="D64" s="24">
        <v>900000</v>
      </c>
      <c r="E64" s="24">
        <v>200000</v>
      </c>
      <c r="F64" s="24">
        <f t="shared" si="1"/>
        <v>7450000</v>
      </c>
      <c r="G64" s="24">
        <f>(F64*25%)+F64</f>
        <v>9312500</v>
      </c>
      <c r="H64" s="24">
        <v>8500000</v>
      </c>
      <c r="I64" s="24"/>
      <c r="J64" s="24">
        <f>H64-I64-F64</f>
        <v>1050000</v>
      </c>
      <c r="N64" s="33" t="s">
        <v>150</v>
      </c>
    </row>
    <row r="65" spans="1:14" ht="14.25" hidden="1" customHeight="1" x14ac:dyDescent="0.25">
      <c r="A65" s="46">
        <v>64</v>
      </c>
      <c r="B65" s="105" t="s">
        <v>151</v>
      </c>
      <c r="C65" s="13">
        <v>2712000</v>
      </c>
      <c r="D65" s="3">
        <v>842000</v>
      </c>
      <c r="E65" s="3">
        <v>150000</v>
      </c>
      <c r="F65" s="3">
        <f t="shared" si="1"/>
        <v>3704000</v>
      </c>
      <c r="G65" s="3">
        <f>(F65*25%)+F65</f>
        <v>4630000</v>
      </c>
      <c r="H65" s="3" t="s">
        <v>212</v>
      </c>
      <c r="J65" s="3" t="e">
        <f>H65-I65-F65</f>
        <v>#VALUE!</v>
      </c>
      <c r="K65" s="2" t="s">
        <v>158</v>
      </c>
      <c r="N65" s="12" t="s">
        <v>152</v>
      </c>
    </row>
    <row r="66" spans="1:14" hidden="1" x14ac:dyDescent="0.25">
      <c r="A66" s="46">
        <v>65</v>
      </c>
      <c r="B66" s="105" t="s">
        <v>153</v>
      </c>
      <c r="C66" s="13">
        <v>2440000</v>
      </c>
      <c r="D66" s="3">
        <v>71750</v>
      </c>
      <c r="F66" s="3">
        <f t="shared" si="1"/>
        <v>2511750</v>
      </c>
      <c r="G66" s="3">
        <f>(F66*25%)+F66</f>
        <v>3139687.5</v>
      </c>
      <c r="J66" s="3">
        <f>H66-I66-F66</f>
        <v>-2511750</v>
      </c>
      <c r="N66" s="12" t="s">
        <v>154</v>
      </c>
    </row>
    <row r="67" spans="1:14" s="43" customFormat="1" ht="14.25" hidden="1" customHeight="1" x14ac:dyDescent="0.25">
      <c r="A67" s="49">
        <v>66</v>
      </c>
      <c r="B67" s="112" t="s">
        <v>159</v>
      </c>
      <c r="C67" s="41">
        <v>3351000</v>
      </c>
      <c r="D67" s="42">
        <v>760000</v>
      </c>
      <c r="E67" s="42">
        <v>200000</v>
      </c>
      <c r="F67" s="42">
        <f t="shared" si="1"/>
        <v>4311000</v>
      </c>
      <c r="G67" s="42">
        <f>(F67*25%)+F67</f>
        <v>5388750</v>
      </c>
      <c r="H67" s="42" t="s">
        <v>213</v>
      </c>
      <c r="I67" s="42"/>
      <c r="J67" s="3" t="e">
        <f>H67-I67-F67</f>
        <v>#VALUE!</v>
      </c>
      <c r="N67" s="44" t="s">
        <v>160</v>
      </c>
    </row>
    <row r="68" spans="1:14" ht="14.25" hidden="1" customHeight="1" x14ac:dyDescent="0.25">
      <c r="A68" s="46">
        <v>67</v>
      </c>
      <c r="B68" s="105" t="s">
        <v>161</v>
      </c>
      <c r="C68" s="13">
        <v>3511000</v>
      </c>
      <c r="D68" s="3">
        <v>719000</v>
      </c>
      <c r="F68" s="3">
        <f t="shared" si="1"/>
        <v>4230000</v>
      </c>
      <c r="G68" s="3">
        <f>(F68*25%)+F68</f>
        <v>5287500</v>
      </c>
      <c r="H68" s="3">
        <v>5800000</v>
      </c>
      <c r="J68" s="3">
        <f>H68-I68-F68</f>
        <v>1570000</v>
      </c>
      <c r="K68" s="2" t="s">
        <v>103</v>
      </c>
      <c r="N68" s="12" t="s">
        <v>162</v>
      </c>
    </row>
    <row r="69" spans="1:14" ht="14.25" hidden="1" customHeight="1" x14ac:dyDescent="0.25">
      <c r="A69" s="46">
        <v>68</v>
      </c>
      <c r="B69" s="105" t="s">
        <v>163</v>
      </c>
      <c r="C69" s="13">
        <v>7204000</v>
      </c>
      <c r="D69" s="3">
        <v>698500</v>
      </c>
      <c r="E69" s="3">
        <v>350000</v>
      </c>
      <c r="F69" s="3">
        <f t="shared" si="1"/>
        <v>8252500</v>
      </c>
      <c r="G69" s="3">
        <f>(F69*25%)+F69</f>
        <v>10315625</v>
      </c>
      <c r="H69" s="3">
        <v>10700000</v>
      </c>
      <c r="J69" s="3">
        <f>H69-I69-F69</f>
        <v>2447500</v>
      </c>
      <c r="N69" s="12" t="s">
        <v>164</v>
      </c>
    </row>
    <row r="70" spans="1:14" s="36" customFormat="1" ht="14.25" hidden="1" customHeight="1" x14ac:dyDescent="0.25">
      <c r="A70" s="52">
        <v>69</v>
      </c>
      <c r="B70" s="113" t="s">
        <v>210</v>
      </c>
      <c r="C70" s="53">
        <v>2964000</v>
      </c>
      <c r="D70" s="53">
        <v>821500</v>
      </c>
      <c r="E70" s="53"/>
      <c r="F70" s="53">
        <f t="shared" si="1"/>
        <v>3785500</v>
      </c>
      <c r="G70" s="53">
        <f>(F70*25%)+F70</f>
        <v>4731875</v>
      </c>
      <c r="H70" s="53">
        <v>4000000</v>
      </c>
      <c r="I70" s="53"/>
      <c r="J70" s="3">
        <f>H70-I70-F70</f>
        <v>214500</v>
      </c>
      <c r="K70" s="54" t="s">
        <v>251</v>
      </c>
      <c r="L70" s="54"/>
      <c r="M70" s="54"/>
      <c r="N70" s="55" t="s">
        <v>167</v>
      </c>
    </row>
    <row r="71" spans="1:14" ht="14.25" hidden="1" customHeight="1" x14ac:dyDescent="0.25">
      <c r="A71" s="52">
        <v>70</v>
      </c>
      <c r="B71" s="98" t="s">
        <v>168</v>
      </c>
      <c r="C71" s="13">
        <v>4423000</v>
      </c>
      <c r="D71" s="3">
        <v>821500</v>
      </c>
      <c r="E71" s="3">
        <v>350000</v>
      </c>
      <c r="F71" s="3">
        <f t="shared" si="1"/>
        <v>5594500</v>
      </c>
      <c r="G71" s="3">
        <f>(F71*25%)+F71</f>
        <v>6993125</v>
      </c>
      <c r="H71" s="3">
        <v>8000000</v>
      </c>
      <c r="J71" s="3">
        <f>H71-I71-F71</f>
        <v>2405500</v>
      </c>
      <c r="K71" s="2" t="s">
        <v>249</v>
      </c>
      <c r="N71" s="12" t="s">
        <v>169</v>
      </c>
    </row>
    <row r="72" spans="1:14" s="66" customFormat="1" ht="14.25" hidden="1" customHeight="1" x14ac:dyDescent="0.25">
      <c r="A72" s="56">
        <v>71</v>
      </c>
      <c r="B72" s="114" t="s">
        <v>180</v>
      </c>
      <c r="C72" s="64">
        <v>3306000</v>
      </c>
      <c r="D72" s="65">
        <v>794000</v>
      </c>
      <c r="E72" s="65"/>
      <c r="F72" s="65">
        <f t="shared" si="1"/>
        <v>4100000</v>
      </c>
      <c r="G72" s="65">
        <f>(F72*25%)+F72</f>
        <v>5125000</v>
      </c>
      <c r="H72" s="65">
        <v>5500000</v>
      </c>
      <c r="I72" s="65"/>
      <c r="J72" s="3">
        <f>H72-I72-F72</f>
        <v>1400000</v>
      </c>
      <c r="K72" s="66" t="s">
        <v>206</v>
      </c>
      <c r="N72" s="162" t="s">
        <v>181</v>
      </c>
    </row>
    <row r="73" spans="1:14" ht="14.25" hidden="1" customHeight="1" x14ac:dyDescent="0.25">
      <c r="A73" s="52">
        <v>72</v>
      </c>
      <c r="B73" s="114" t="s">
        <v>180</v>
      </c>
      <c r="C73" s="13">
        <v>3306000</v>
      </c>
      <c r="D73" s="3">
        <v>794000</v>
      </c>
      <c r="E73" s="3">
        <v>450000</v>
      </c>
      <c r="F73" s="3">
        <f t="shared" ref="F73:F136" si="2">C73+D73+E73</f>
        <v>4550000</v>
      </c>
      <c r="G73" s="3">
        <f>(F73*25%)+F73</f>
        <v>5687500</v>
      </c>
      <c r="H73" s="3">
        <v>8000000</v>
      </c>
      <c r="J73" s="3">
        <f>H73-I73-F73</f>
        <v>3450000</v>
      </c>
      <c r="K73" s="2" t="s">
        <v>248</v>
      </c>
      <c r="N73" s="162"/>
    </row>
    <row r="74" spans="1:14" s="57" customFormat="1" ht="14.25" hidden="1" customHeight="1" x14ac:dyDescent="0.25">
      <c r="A74" s="67">
        <v>73</v>
      </c>
      <c r="B74" s="115" t="s">
        <v>211</v>
      </c>
      <c r="C74" s="68">
        <v>3306000</v>
      </c>
      <c r="D74" s="69">
        <v>794000</v>
      </c>
      <c r="E74" s="70">
        <v>150000</v>
      </c>
      <c r="F74" s="69">
        <f t="shared" si="2"/>
        <v>4250000</v>
      </c>
      <c r="G74" s="69">
        <f>(F74*25%)+F74</f>
        <v>5312500</v>
      </c>
      <c r="H74" s="69">
        <v>5000000</v>
      </c>
      <c r="I74" s="69"/>
      <c r="J74" s="3">
        <f>H74-I74-F74</f>
        <v>750000</v>
      </c>
      <c r="L74" s="71"/>
      <c r="M74" s="71"/>
      <c r="N74" s="162"/>
    </row>
    <row r="75" spans="1:14" ht="14.25" hidden="1" customHeight="1" x14ac:dyDescent="0.25">
      <c r="A75" s="52">
        <v>74</v>
      </c>
      <c r="B75" s="98" t="s">
        <v>182</v>
      </c>
      <c r="C75" s="13">
        <v>6974748</v>
      </c>
      <c r="D75" s="3">
        <v>780000</v>
      </c>
      <c r="F75" s="3">
        <f t="shared" si="2"/>
        <v>7754748</v>
      </c>
      <c r="G75" s="3">
        <f>(F75*25%)+F75</f>
        <v>9693435</v>
      </c>
      <c r="H75" s="3">
        <v>10800000</v>
      </c>
      <c r="J75" s="3">
        <f>H75-I75-F75</f>
        <v>3045252</v>
      </c>
      <c r="K75" s="2" t="s">
        <v>208</v>
      </c>
      <c r="N75" s="12" t="s">
        <v>183</v>
      </c>
    </row>
    <row r="76" spans="1:14" ht="14.25" hidden="1" customHeight="1" x14ac:dyDescent="0.25">
      <c r="A76" s="52">
        <v>75</v>
      </c>
      <c r="B76" s="114" t="s">
        <v>184</v>
      </c>
      <c r="C76" s="13">
        <v>2188000</v>
      </c>
      <c r="D76" s="3">
        <v>51250</v>
      </c>
      <c r="F76" s="3">
        <f t="shared" si="2"/>
        <v>2239250</v>
      </c>
      <c r="G76" s="3">
        <f>(F76*25%)+F76</f>
        <v>2799062.5</v>
      </c>
      <c r="J76" s="3">
        <f>H76-I76-F76</f>
        <v>-2239250</v>
      </c>
      <c r="N76" s="12" t="s">
        <v>185</v>
      </c>
    </row>
    <row r="77" spans="1:14" ht="14.25" hidden="1" customHeight="1" x14ac:dyDescent="0.25">
      <c r="A77" s="52">
        <v>76</v>
      </c>
      <c r="B77" s="114" t="s">
        <v>186</v>
      </c>
      <c r="C77" s="13">
        <v>5706000</v>
      </c>
      <c r="D77" s="3">
        <v>760000</v>
      </c>
      <c r="E77" s="3">
        <v>600000</v>
      </c>
      <c r="F77" s="3">
        <f t="shared" si="2"/>
        <v>7066000</v>
      </c>
      <c r="G77" s="3">
        <f>(F77*25%)+F77</f>
        <v>8832500</v>
      </c>
      <c r="H77" s="3">
        <v>9000000</v>
      </c>
      <c r="J77" s="3">
        <f>H77-I77-F77</f>
        <v>1934000</v>
      </c>
      <c r="K77" s="2" t="s">
        <v>302</v>
      </c>
      <c r="N77" s="12" t="s">
        <v>187</v>
      </c>
    </row>
    <row r="78" spans="1:14" ht="14.25" hidden="1" customHeight="1" x14ac:dyDescent="0.25">
      <c r="A78" s="52">
        <v>77</v>
      </c>
      <c r="B78" s="114" t="s">
        <v>188</v>
      </c>
      <c r="C78" s="13">
        <v>5244000</v>
      </c>
      <c r="D78" s="3">
        <v>821500</v>
      </c>
      <c r="E78" s="3">
        <v>600000</v>
      </c>
      <c r="F78" s="3">
        <f>C78+D78+E78</f>
        <v>6665500</v>
      </c>
      <c r="G78" s="3">
        <f>(F78*25%)+F78</f>
        <v>8331875</v>
      </c>
      <c r="H78" s="3">
        <v>7250000</v>
      </c>
      <c r="J78" s="3">
        <f>H78-I78-F78</f>
        <v>584500</v>
      </c>
      <c r="K78" s="2" t="s">
        <v>250</v>
      </c>
      <c r="M78" s="2" t="s">
        <v>240</v>
      </c>
      <c r="N78" s="12" t="s">
        <v>239</v>
      </c>
    </row>
    <row r="79" spans="1:14" ht="14.25" hidden="1" customHeight="1" x14ac:dyDescent="0.25">
      <c r="A79" s="52">
        <v>78</v>
      </c>
      <c r="B79" s="114" t="s">
        <v>189</v>
      </c>
      <c r="C79" s="3">
        <v>2508000</v>
      </c>
      <c r="D79" s="3">
        <v>52000</v>
      </c>
      <c r="F79" s="3">
        <f t="shared" si="2"/>
        <v>2560000</v>
      </c>
      <c r="G79" s="3">
        <f>(F79*25%)+F79</f>
        <v>3200000</v>
      </c>
      <c r="J79" s="3">
        <f>H79-I79-F79</f>
        <v>-2560000</v>
      </c>
      <c r="N79" s="9" t="s">
        <v>190</v>
      </c>
    </row>
    <row r="80" spans="1:14" ht="30" hidden="1" x14ac:dyDescent="0.25">
      <c r="A80" s="52">
        <v>79</v>
      </c>
      <c r="B80" s="95" t="s">
        <v>191</v>
      </c>
      <c r="C80" s="3">
        <v>7410000</v>
      </c>
      <c r="D80" s="3">
        <v>719999</v>
      </c>
      <c r="E80" s="3">
        <v>350000</v>
      </c>
      <c r="F80" s="3">
        <f t="shared" si="2"/>
        <v>8479999</v>
      </c>
      <c r="G80" s="3">
        <f>(F80*25%)+F80</f>
        <v>10599998.75</v>
      </c>
      <c r="H80" s="3">
        <v>10800000</v>
      </c>
      <c r="J80" s="3">
        <f>H80-I80-F80</f>
        <v>2320001</v>
      </c>
      <c r="K80" s="2" t="s">
        <v>165</v>
      </c>
      <c r="N80" s="9" t="s">
        <v>192</v>
      </c>
    </row>
    <row r="81" spans="1:14" hidden="1" x14ac:dyDescent="0.25">
      <c r="A81" s="52">
        <v>80</v>
      </c>
      <c r="B81" s="114" t="s">
        <v>193</v>
      </c>
      <c r="C81" s="3">
        <v>7410000</v>
      </c>
      <c r="D81" s="3">
        <v>698500</v>
      </c>
      <c r="E81" s="3">
        <v>350000</v>
      </c>
      <c r="F81" s="3">
        <f t="shared" si="2"/>
        <v>8458500</v>
      </c>
      <c r="G81" s="3">
        <f>(F81*25%)+F81</f>
        <v>10573125</v>
      </c>
      <c r="H81" s="3">
        <v>10500000</v>
      </c>
      <c r="J81" s="3">
        <f>H81-I81-F81</f>
        <v>2041500</v>
      </c>
      <c r="K81" s="2" t="s">
        <v>165</v>
      </c>
      <c r="N81" s="9" t="s">
        <v>194</v>
      </c>
    </row>
    <row r="82" spans="1:14" hidden="1" x14ac:dyDescent="0.25">
      <c r="A82" s="52">
        <v>81</v>
      </c>
      <c r="B82" s="116" t="s">
        <v>196</v>
      </c>
      <c r="C82" s="3">
        <v>7288000</v>
      </c>
      <c r="D82" s="3">
        <v>903500</v>
      </c>
      <c r="F82" s="3">
        <f t="shared" si="2"/>
        <v>8191500</v>
      </c>
      <c r="G82" s="3">
        <f>(F82*25%)+F82</f>
        <v>10239375</v>
      </c>
      <c r="H82" s="3">
        <v>10250000</v>
      </c>
      <c r="J82" s="3">
        <f>H82-I82-F82</f>
        <v>2058500</v>
      </c>
      <c r="K82" s="2" t="s">
        <v>156</v>
      </c>
      <c r="N82" s="9" t="s">
        <v>195</v>
      </c>
    </row>
    <row r="83" spans="1:14" hidden="1" x14ac:dyDescent="0.25">
      <c r="A83" s="52">
        <v>82</v>
      </c>
      <c r="B83" s="95" t="s">
        <v>198</v>
      </c>
      <c r="C83" s="3">
        <v>4309000</v>
      </c>
      <c r="D83" s="3">
        <v>1047000</v>
      </c>
      <c r="F83" s="3">
        <f t="shared" si="2"/>
        <v>5356000</v>
      </c>
      <c r="G83" s="3">
        <f>(F83*25%)+F83</f>
        <v>6695000</v>
      </c>
      <c r="H83" s="3">
        <v>6300000</v>
      </c>
      <c r="J83" s="3">
        <f>H83-I83-F83</f>
        <v>944000</v>
      </c>
      <c r="K83" s="2" t="s">
        <v>19</v>
      </c>
      <c r="N83" s="9" t="s">
        <v>197</v>
      </c>
    </row>
    <row r="84" spans="1:14" hidden="1" x14ac:dyDescent="0.25">
      <c r="A84" s="52">
        <v>83</v>
      </c>
      <c r="B84" s="95" t="s">
        <v>200</v>
      </c>
      <c r="C84" s="3">
        <v>2599000</v>
      </c>
      <c r="D84" s="3">
        <v>51250</v>
      </c>
      <c r="F84" s="3">
        <f t="shared" si="2"/>
        <v>2650250</v>
      </c>
      <c r="G84" s="3">
        <f>(F84*25%)+F84</f>
        <v>3312812.5</v>
      </c>
      <c r="J84" s="3">
        <f>H84-I84-F84</f>
        <v>-2650250</v>
      </c>
      <c r="N84" s="9" t="s">
        <v>199</v>
      </c>
    </row>
    <row r="85" spans="1:14" hidden="1" x14ac:dyDescent="0.25">
      <c r="A85" s="52">
        <v>84</v>
      </c>
      <c r="B85" s="95" t="s">
        <v>202</v>
      </c>
      <c r="C85" s="3">
        <v>4104000</v>
      </c>
      <c r="D85" s="3">
        <v>801000</v>
      </c>
      <c r="E85" s="3">
        <v>700000</v>
      </c>
      <c r="F85" s="3">
        <f t="shared" si="2"/>
        <v>5605000</v>
      </c>
      <c r="G85" s="3">
        <f>(F85*25%)+F85</f>
        <v>7006250</v>
      </c>
      <c r="H85" s="3">
        <v>7000000</v>
      </c>
      <c r="J85" s="3">
        <f>H85-I85-F85</f>
        <v>1395000</v>
      </c>
      <c r="K85" s="2" t="s">
        <v>294</v>
      </c>
      <c r="M85" s="2" t="s">
        <v>238</v>
      </c>
      <c r="N85" s="9" t="s">
        <v>201</v>
      </c>
    </row>
    <row r="86" spans="1:14" hidden="1" x14ac:dyDescent="0.25">
      <c r="A86" s="56">
        <v>85</v>
      </c>
      <c r="B86" s="114" t="s">
        <v>204</v>
      </c>
      <c r="C86" s="3">
        <v>3990000</v>
      </c>
      <c r="D86" s="3">
        <v>739500</v>
      </c>
      <c r="E86" s="3">
        <v>900000</v>
      </c>
      <c r="F86" s="3">
        <f t="shared" si="2"/>
        <v>5629500</v>
      </c>
      <c r="G86" s="3">
        <f>(F86*25%)+F86</f>
        <v>7036875</v>
      </c>
      <c r="H86" s="3">
        <v>7000000</v>
      </c>
      <c r="J86" s="3">
        <f>H86-I86-F86</f>
        <v>1370500</v>
      </c>
      <c r="K86" s="2" t="s">
        <v>293</v>
      </c>
      <c r="N86" s="63" t="s">
        <v>203</v>
      </c>
    </row>
    <row r="87" spans="1:14" hidden="1" x14ac:dyDescent="0.25">
      <c r="A87" s="52">
        <v>86</v>
      </c>
      <c r="B87" s="114" t="s">
        <v>205</v>
      </c>
      <c r="C87" s="3">
        <v>5586000</v>
      </c>
      <c r="D87" s="3">
        <v>821500</v>
      </c>
      <c r="F87" s="3">
        <f t="shared" si="2"/>
        <v>6407500</v>
      </c>
      <c r="G87" s="3">
        <f>(F87*25%)+F87</f>
        <v>8009375</v>
      </c>
      <c r="H87" s="3">
        <v>10600000</v>
      </c>
      <c r="J87" s="3">
        <f>H87-I87-F87</f>
        <v>4192500</v>
      </c>
      <c r="K87" s="2" t="s">
        <v>233</v>
      </c>
      <c r="N87" s="9" t="s">
        <v>216</v>
      </c>
    </row>
    <row r="88" spans="1:14" hidden="1" x14ac:dyDescent="0.25">
      <c r="A88" s="52"/>
      <c r="B88" s="114" t="s">
        <v>235</v>
      </c>
      <c r="C88" s="3">
        <v>4720000</v>
      </c>
      <c r="D88" s="3">
        <v>740000</v>
      </c>
      <c r="E88" s="3">
        <v>750000</v>
      </c>
      <c r="F88" s="3">
        <f t="shared" si="2"/>
        <v>6210000</v>
      </c>
      <c r="G88" s="3">
        <f>(F88*25%)+F88</f>
        <v>7762500</v>
      </c>
      <c r="J88" s="3">
        <f>H88-I88-F88</f>
        <v>-6210000</v>
      </c>
      <c r="M88" s="2" t="s">
        <v>236</v>
      </c>
      <c r="N88" s="9" t="s">
        <v>252</v>
      </c>
    </row>
    <row r="89" spans="1:14" hidden="1" x14ac:dyDescent="0.25">
      <c r="B89" s="117" t="s">
        <v>215</v>
      </c>
      <c r="C89" s="3">
        <v>4400000</v>
      </c>
      <c r="D89" s="3">
        <v>801000</v>
      </c>
      <c r="E89" s="3">
        <v>750000</v>
      </c>
      <c r="F89" s="3">
        <f t="shared" si="2"/>
        <v>5951000</v>
      </c>
      <c r="G89" s="3">
        <f>(F89*25%)+F89</f>
        <v>7438750</v>
      </c>
      <c r="H89" s="3">
        <v>8350000</v>
      </c>
      <c r="J89" s="3">
        <f>H89-I89-F89</f>
        <v>2399000</v>
      </c>
      <c r="K89" s="2" t="s">
        <v>285</v>
      </c>
      <c r="M89" s="2" t="s">
        <v>234</v>
      </c>
      <c r="N89" s="9" t="s">
        <v>214</v>
      </c>
    </row>
    <row r="90" spans="1:14" hidden="1" x14ac:dyDescent="0.25">
      <c r="B90" s="118" t="s">
        <v>232</v>
      </c>
      <c r="C90" s="3">
        <v>5170000</v>
      </c>
      <c r="D90" s="3">
        <v>945000</v>
      </c>
      <c r="E90" s="3">
        <v>950000</v>
      </c>
      <c r="F90" s="3">
        <f t="shared" si="2"/>
        <v>7065000</v>
      </c>
      <c r="G90" s="3">
        <f>(F90*25%)+F90</f>
        <v>8831250</v>
      </c>
      <c r="H90" s="3">
        <v>10000000</v>
      </c>
      <c r="J90" s="3">
        <f>H90-I90-F90</f>
        <v>2935000</v>
      </c>
      <c r="M90" s="2" t="s">
        <v>237</v>
      </c>
      <c r="N90" s="9" t="s">
        <v>217</v>
      </c>
    </row>
    <row r="91" spans="1:14" s="74" customFormat="1" hidden="1" x14ac:dyDescent="0.25">
      <c r="A91" s="72"/>
      <c r="B91" s="119" t="s">
        <v>218</v>
      </c>
      <c r="C91" s="73">
        <v>157</v>
      </c>
      <c r="D91" s="73"/>
      <c r="E91" s="73"/>
      <c r="F91" s="73">
        <f t="shared" si="2"/>
        <v>157</v>
      </c>
      <c r="G91" s="73">
        <f>(F91*25%)+F91</f>
        <v>196.25</v>
      </c>
      <c r="H91" s="73"/>
      <c r="I91" s="73"/>
      <c r="J91" s="73">
        <f>H91-I91-F91</f>
        <v>-157</v>
      </c>
      <c r="N91" s="75" t="s">
        <v>219</v>
      </c>
    </row>
    <row r="92" spans="1:14" hidden="1" x14ac:dyDescent="0.25">
      <c r="B92" s="95" t="s">
        <v>220</v>
      </c>
      <c r="C92" s="3">
        <v>3442800</v>
      </c>
      <c r="D92" s="3">
        <v>700000</v>
      </c>
      <c r="E92" s="3">
        <v>250000</v>
      </c>
      <c r="F92" s="3">
        <f t="shared" si="2"/>
        <v>4392800</v>
      </c>
      <c r="G92" s="3">
        <f>(F92*25%)+F92</f>
        <v>5491000</v>
      </c>
      <c r="H92" s="3">
        <v>3000000</v>
      </c>
      <c r="J92" s="3">
        <f>H92-I92-F92</f>
        <v>-1392800</v>
      </c>
      <c r="K92" s="2" t="s">
        <v>19</v>
      </c>
      <c r="N92" s="9" t="s">
        <v>221</v>
      </c>
    </row>
    <row r="93" spans="1:14" hidden="1" x14ac:dyDescent="0.25">
      <c r="B93" s="95" t="s">
        <v>222</v>
      </c>
      <c r="C93" s="3">
        <v>5312000</v>
      </c>
      <c r="D93" s="3">
        <v>719000</v>
      </c>
      <c r="E93" s="3">
        <v>850000</v>
      </c>
      <c r="F93" s="3">
        <f t="shared" si="2"/>
        <v>6881000</v>
      </c>
      <c r="G93" s="3">
        <f>(F93*25%)+F93</f>
        <v>8601250</v>
      </c>
      <c r="H93" s="3">
        <v>8500000</v>
      </c>
      <c r="J93" s="3">
        <f>H93-I93-F93</f>
        <v>1619000</v>
      </c>
      <c r="K93" s="2" t="s">
        <v>281</v>
      </c>
      <c r="N93" s="9" t="s">
        <v>223</v>
      </c>
    </row>
    <row r="94" spans="1:14" s="74" customFormat="1" hidden="1" x14ac:dyDescent="0.25">
      <c r="B94" s="120" t="s">
        <v>224</v>
      </c>
      <c r="C94" s="73">
        <v>229</v>
      </c>
      <c r="D94" s="73"/>
      <c r="E94" s="73"/>
      <c r="F94" s="73">
        <f t="shared" si="2"/>
        <v>229</v>
      </c>
      <c r="G94" s="73">
        <f>(F94*25%)+F94</f>
        <v>286.25</v>
      </c>
      <c r="H94" s="73"/>
      <c r="I94" s="73"/>
      <c r="J94" s="73">
        <f>H94-I94-F94</f>
        <v>-229</v>
      </c>
      <c r="N94" s="75" t="s">
        <v>228</v>
      </c>
    </row>
    <row r="95" spans="1:14" s="74" customFormat="1" hidden="1" x14ac:dyDescent="0.25">
      <c r="B95" s="120" t="s">
        <v>225</v>
      </c>
      <c r="C95" s="73">
        <v>280</v>
      </c>
      <c r="D95" s="73"/>
      <c r="E95" s="73"/>
      <c r="F95" s="73">
        <f t="shared" si="2"/>
        <v>280</v>
      </c>
      <c r="G95" s="73">
        <f>(F95*25%)+F95</f>
        <v>350</v>
      </c>
      <c r="H95" s="73"/>
      <c r="I95" s="73"/>
      <c r="J95" s="73">
        <f>H95-I95-F95</f>
        <v>-280</v>
      </c>
      <c r="N95" s="75" t="s">
        <v>227</v>
      </c>
    </row>
    <row r="96" spans="1:14" s="22" customFormat="1" hidden="1" x14ac:dyDescent="0.25">
      <c r="B96" s="99" t="s">
        <v>229</v>
      </c>
      <c r="C96" s="21">
        <v>4018000</v>
      </c>
      <c r="D96" s="79">
        <v>985000</v>
      </c>
      <c r="E96" s="21">
        <v>350000</v>
      </c>
      <c r="F96" s="21">
        <f t="shared" si="2"/>
        <v>5353000</v>
      </c>
      <c r="G96" s="21">
        <f>(F96*25%)+F96</f>
        <v>6691250</v>
      </c>
      <c r="H96" s="21">
        <v>6700000</v>
      </c>
      <c r="I96" s="21"/>
      <c r="J96" s="21">
        <f>H96-I96-F96</f>
        <v>1347000</v>
      </c>
      <c r="K96" s="22" t="s">
        <v>289</v>
      </c>
      <c r="M96" s="22" t="s">
        <v>291</v>
      </c>
      <c r="N96" s="160" t="s">
        <v>231</v>
      </c>
    </row>
    <row r="97" spans="2:14" hidden="1" x14ac:dyDescent="0.25">
      <c r="B97" s="95" t="s">
        <v>230</v>
      </c>
      <c r="C97" s="3">
        <v>3713000</v>
      </c>
      <c r="D97" s="3">
        <v>985000</v>
      </c>
      <c r="F97" s="3">
        <f t="shared" si="2"/>
        <v>4698000</v>
      </c>
      <c r="G97" s="3">
        <f>(F97*25%)+F97</f>
        <v>5872500</v>
      </c>
      <c r="J97" s="3">
        <f>H97-I97-F97</f>
        <v>-4698000</v>
      </c>
      <c r="N97" s="161"/>
    </row>
    <row r="98" spans="2:14" s="82" customFormat="1" x14ac:dyDescent="0.25">
      <c r="B98" s="121" t="s">
        <v>241</v>
      </c>
      <c r="C98" s="81">
        <v>6110000</v>
      </c>
      <c r="D98" s="81">
        <v>719000</v>
      </c>
      <c r="E98" s="81">
        <v>1604000</v>
      </c>
      <c r="F98" s="81">
        <f t="shared" si="2"/>
        <v>8433000</v>
      </c>
      <c r="G98" s="81">
        <f>(F98*25%)+F98</f>
        <v>10541250</v>
      </c>
      <c r="H98" s="81"/>
      <c r="I98" s="81"/>
      <c r="J98" s="81">
        <f>H98-I98-F98</f>
        <v>-8433000</v>
      </c>
      <c r="N98" s="83" t="s">
        <v>242</v>
      </c>
    </row>
    <row r="99" spans="2:14" hidden="1" x14ac:dyDescent="0.25">
      <c r="B99" s="95" t="s">
        <v>243</v>
      </c>
      <c r="C99" s="3">
        <v>3420000</v>
      </c>
      <c r="D99" s="3">
        <v>986000</v>
      </c>
      <c r="F99" s="3">
        <f t="shared" si="2"/>
        <v>4406000</v>
      </c>
      <c r="G99" s="3">
        <f>(F99*25%)+F99</f>
        <v>5507500</v>
      </c>
      <c r="H99" s="3">
        <v>5800000</v>
      </c>
      <c r="J99" s="3">
        <f>H99-I99-F99</f>
        <v>1394000</v>
      </c>
      <c r="K99" s="2" t="s">
        <v>376</v>
      </c>
      <c r="N99" s="63" t="s">
        <v>244</v>
      </c>
    </row>
    <row r="100" spans="2:14" ht="30" hidden="1" x14ac:dyDescent="0.25">
      <c r="B100" s="95" t="s">
        <v>245</v>
      </c>
      <c r="C100" s="3">
        <v>3315000</v>
      </c>
      <c r="F100" s="3">
        <f t="shared" si="2"/>
        <v>3315000</v>
      </c>
      <c r="G100" s="3">
        <f>(F100*25%)+F100</f>
        <v>4143750</v>
      </c>
      <c r="J100" s="3">
        <f>H100-I100-F100</f>
        <v>-3315000</v>
      </c>
    </row>
    <row r="101" spans="2:14" s="74" customFormat="1" ht="30" hidden="1" x14ac:dyDescent="0.25">
      <c r="B101" s="120" t="s">
        <v>246</v>
      </c>
      <c r="C101" s="73">
        <v>219</v>
      </c>
      <c r="D101" s="73"/>
      <c r="E101" s="73"/>
      <c r="F101" s="73">
        <f t="shared" si="2"/>
        <v>219</v>
      </c>
      <c r="G101" s="73">
        <f>(F101*25%)+F101</f>
        <v>273.75</v>
      </c>
      <c r="H101" s="73"/>
      <c r="I101" s="73"/>
      <c r="J101" s="73">
        <f>H101-I101-F101</f>
        <v>-219</v>
      </c>
      <c r="N101" s="63" t="s">
        <v>256</v>
      </c>
    </row>
    <row r="102" spans="2:14" ht="30" hidden="1" x14ac:dyDescent="0.25">
      <c r="B102" s="95" t="s">
        <v>258</v>
      </c>
      <c r="C102" s="3">
        <v>4149000</v>
      </c>
      <c r="D102" s="3">
        <v>699000</v>
      </c>
      <c r="F102" s="3">
        <f t="shared" si="2"/>
        <v>4848000</v>
      </c>
      <c r="G102" s="3">
        <f>(F102*25%)+F102</f>
        <v>6060000</v>
      </c>
      <c r="H102" s="3">
        <v>8000000</v>
      </c>
      <c r="J102" s="3">
        <f>H102-I102-F102</f>
        <v>3152000</v>
      </c>
      <c r="M102" s="2" t="s">
        <v>292</v>
      </c>
      <c r="N102" s="9" t="s">
        <v>257</v>
      </c>
    </row>
    <row r="103" spans="2:14" s="74" customFormat="1" ht="30" hidden="1" x14ac:dyDescent="0.25">
      <c r="B103" s="120" t="s">
        <v>247</v>
      </c>
      <c r="C103" s="73"/>
      <c r="D103" s="73"/>
      <c r="E103" s="73"/>
      <c r="F103" s="3">
        <f t="shared" si="2"/>
        <v>0</v>
      </c>
      <c r="G103" s="3">
        <f>(F103*25%)+F103</f>
        <v>0</v>
      </c>
      <c r="H103" s="73"/>
      <c r="I103" s="73"/>
      <c r="J103" s="3">
        <f>H103-I103-F103</f>
        <v>0</v>
      </c>
      <c r="N103" s="76" t="s">
        <v>253</v>
      </c>
    </row>
    <row r="104" spans="2:14" hidden="1" x14ac:dyDescent="0.25">
      <c r="B104" s="95" t="s">
        <v>255</v>
      </c>
      <c r="C104" s="3">
        <v>3776000</v>
      </c>
      <c r="D104" s="3">
        <v>781000</v>
      </c>
      <c r="E104" s="3">
        <v>560000</v>
      </c>
      <c r="F104" s="3">
        <f t="shared" si="2"/>
        <v>5117000</v>
      </c>
      <c r="G104" s="3">
        <f>(F104*25%)+F104</f>
        <v>6396250</v>
      </c>
      <c r="H104" s="3">
        <v>7500000</v>
      </c>
      <c r="J104" s="3">
        <f>H104-I104-F104</f>
        <v>2383000</v>
      </c>
      <c r="K104" s="2" t="s">
        <v>303</v>
      </c>
      <c r="N104" s="9" t="s">
        <v>254</v>
      </c>
    </row>
    <row r="105" spans="2:14" hidden="1" x14ac:dyDescent="0.25">
      <c r="B105" s="122" t="s">
        <v>260</v>
      </c>
      <c r="C105" s="3">
        <v>8208000</v>
      </c>
      <c r="D105" s="3">
        <v>1067000</v>
      </c>
      <c r="F105" s="3">
        <f t="shared" si="2"/>
        <v>9275000</v>
      </c>
      <c r="G105" s="3">
        <f>(F105*25%)+F105</f>
        <v>11593750</v>
      </c>
      <c r="H105" s="3">
        <v>10400000</v>
      </c>
      <c r="J105" s="3">
        <f>H105-I105-F105</f>
        <v>1125000</v>
      </c>
      <c r="N105" s="9" t="s">
        <v>259</v>
      </c>
    </row>
    <row r="106" spans="2:14" hidden="1" x14ac:dyDescent="0.25">
      <c r="B106" s="123" t="s">
        <v>261</v>
      </c>
      <c r="C106" s="3">
        <v>4012000</v>
      </c>
      <c r="D106" s="3">
        <v>760000</v>
      </c>
      <c r="E106" s="3">
        <v>350000</v>
      </c>
      <c r="F106" s="3">
        <f t="shared" si="2"/>
        <v>5122000</v>
      </c>
      <c r="G106" s="3">
        <f>(F106*25%)+F106</f>
        <v>6402500</v>
      </c>
      <c r="H106" s="3">
        <v>8000000</v>
      </c>
      <c r="J106" s="3">
        <f>H106-I106-F106</f>
        <v>2878000</v>
      </c>
      <c r="K106" s="2" t="s">
        <v>304</v>
      </c>
      <c r="N106" s="9" t="s">
        <v>262</v>
      </c>
    </row>
    <row r="107" spans="2:14" s="85" customFormat="1" x14ac:dyDescent="0.25">
      <c r="B107" s="121" t="s">
        <v>263</v>
      </c>
      <c r="C107" s="84">
        <v>5540000</v>
      </c>
      <c r="D107" s="84">
        <v>678000</v>
      </c>
      <c r="E107" s="84"/>
      <c r="F107" s="84">
        <f t="shared" si="2"/>
        <v>6218000</v>
      </c>
      <c r="G107" s="84">
        <f>(F107*25%)+F107</f>
        <v>7772500</v>
      </c>
      <c r="H107" s="84"/>
      <c r="I107" s="84"/>
      <c r="J107" s="84">
        <f>H107-I107-F107</f>
        <v>-6218000</v>
      </c>
      <c r="N107" s="86" t="s">
        <v>264</v>
      </c>
    </row>
    <row r="108" spans="2:14" hidden="1" x14ac:dyDescent="0.25">
      <c r="B108" s="95" t="s">
        <v>266</v>
      </c>
      <c r="C108" s="3">
        <v>7080000</v>
      </c>
      <c r="D108" s="3">
        <v>842000</v>
      </c>
      <c r="F108" s="3">
        <f t="shared" si="2"/>
        <v>7922000</v>
      </c>
      <c r="G108" s="3">
        <f>(F108*25%)+F108</f>
        <v>9902500</v>
      </c>
      <c r="H108" s="3">
        <v>10000000</v>
      </c>
      <c r="J108" s="3">
        <f>H108-I108-F108</f>
        <v>2078000</v>
      </c>
      <c r="K108" s="2" t="s">
        <v>325</v>
      </c>
      <c r="N108" s="76" t="s">
        <v>265</v>
      </c>
    </row>
    <row r="109" spans="2:14" s="22" customFormat="1" hidden="1" x14ac:dyDescent="0.25">
      <c r="B109" s="99" t="s">
        <v>267</v>
      </c>
      <c r="C109" s="21">
        <v>4200000</v>
      </c>
      <c r="D109" s="21">
        <v>781000</v>
      </c>
      <c r="E109" s="21">
        <v>430000</v>
      </c>
      <c r="F109" s="21">
        <f t="shared" si="2"/>
        <v>5411000</v>
      </c>
      <c r="G109" s="21">
        <f>(F109*25%)+F109</f>
        <v>6763750</v>
      </c>
      <c r="H109" s="21">
        <v>6150000</v>
      </c>
      <c r="I109" s="21"/>
      <c r="J109" s="21">
        <f>H109-I109-F109</f>
        <v>739000</v>
      </c>
      <c r="K109" s="22" t="s">
        <v>289</v>
      </c>
      <c r="M109" s="22" t="s">
        <v>290</v>
      </c>
      <c r="N109" s="77" t="s">
        <v>268</v>
      </c>
    </row>
    <row r="110" spans="2:14" hidden="1" x14ac:dyDescent="0.25">
      <c r="B110" s="95" t="s">
        <v>269</v>
      </c>
      <c r="C110" s="3">
        <v>7080000</v>
      </c>
      <c r="D110" s="3">
        <v>945000</v>
      </c>
      <c r="F110" s="3">
        <f t="shared" si="2"/>
        <v>8025000</v>
      </c>
      <c r="G110" s="3">
        <f>(F110*25%)+F110</f>
        <v>10031250</v>
      </c>
      <c r="H110" s="3">
        <v>10500000</v>
      </c>
      <c r="J110" s="3">
        <f>H110-I110-F110</f>
        <v>2475000</v>
      </c>
      <c r="K110" s="2" t="s">
        <v>158</v>
      </c>
      <c r="N110" s="9" t="s">
        <v>270</v>
      </c>
    </row>
    <row r="111" spans="2:14" s="22" customFormat="1" hidden="1" x14ac:dyDescent="0.25">
      <c r="B111" s="99" t="s">
        <v>271</v>
      </c>
      <c r="C111" s="21">
        <f>13776000/4</f>
        <v>3444000</v>
      </c>
      <c r="D111" s="21">
        <f>3120000/5</f>
        <v>624000</v>
      </c>
      <c r="E111" s="21"/>
      <c r="F111" s="21">
        <f t="shared" si="2"/>
        <v>4068000</v>
      </c>
      <c r="G111" s="21">
        <f>(F111*25%)+F111</f>
        <v>5085000</v>
      </c>
      <c r="H111" s="21">
        <v>5300000</v>
      </c>
      <c r="I111" s="21"/>
      <c r="J111" s="21">
        <f>H111-I111-F111</f>
        <v>1232000</v>
      </c>
      <c r="K111" s="22" t="s">
        <v>289</v>
      </c>
      <c r="M111" s="22" t="s">
        <v>286</v>
      </c>
      <c r="N111" s="160" t="s">
        <v>272</v>
      </c>
    </row>
    <row r="112" spans="2:14" s="22" customFormat="1" hidden="1" x14ac:dyDescent="0.25">
      <c r="B112" s="99" t="s">
        <v>271</v>
      </c>
      <c r="C112" s="21">
        <f t="shared" ref="C112:C114" si="3">13776000/4</f>
        <v>3444000</v>
      </c>
      <c r="D112" s="21">
        <f t="shared" ref="D112:D115" si="4">3120000/5</f>
        <v>624000</v>
      </c>
      <c r="E112" s="21"/>
      <c r="F112" s="21">
        <f t="shared" ref="F112:F113" si="5">C112+D112+E112</f>
        <v>4068000</v>
      </c>
      <c r="G112" s="21">
        <f>(F112*25%)+F112</f>
        <v>5085000</v>
      </c>
      <c r="H112" s="21">
        <v>5300000</v>
      </c>
      <c r="I112" s="21"/>
      <c r="J112" s="21">
        <f>H112-I112-F112</f>
        <v>1232000</v>
      </c>
      <c r="K112" s="22" t="s">
        <v>289</v>
      </c>
      <c r="M112" s="22" t="s">
        <v>287</v>
      </c>
      <c r="N112" s="163"/>
    </row>
    <row r="113" spans="2:14" s="22" customFormat="1" hidden="1" x14ac:dyDescent="0.25">
      <c r="B113" s="99" t="s">
        <v>271</v>
      </c>
      <c r="C113" s="21">
        <f t="shared" si="3"/>
        <v>3444000</v>
      </c>
      <c r="D113" s="21">
        <f t="shared" si="4"/>
        <v>624000</v>
      </c>
      <c r="E113" s="21"/>
      <c r="F113" s="21">
        <f t="shared" si="5"/>
        <v>4068000</v>
      </c>
      <c r="G113" s="21">
        <f>(F113*25%)+F113</f>
        <v>5085000</v>
      </c>
      <c r="H113" s="21">
        <v>5300000</v>
      </c>
      <c r="I113" s="21"/>
      <c r="J113" s="21">
        <f>H113-I113-F113</f>
        <v>1232000</v>
      </c>
      <c r="K113" s="22" t="s">
        <v>289</v>
      </c>
      <c r="M113" s="22" t="s">
        <v>288</v>
      </c>
      <c r="N113" s="163"/>
    </row>
    <row r="114" spans="2:14" hidden="1" x14ac:dyDescent="0.25">
      <c r="B114" s="95" t="s">
        <v>271</v>
      </c>
      <c r="C114" s="3">
        <f t="shared" si="3"/>
        <v>3444000</v>
      </c>
      <c r="D114" s="21">
        <f t="shared" si="4"/>
        <v>624000</v>
      </c>
      <c r="F114" s="3">
        <f t="shared" ref="F114" si="6">C114+D114+E114</f>
        <v>4068000</v>
      </c>
      <c r="G114" s="3">
        <f>(F114*25%)+F114</f>
        <v>5085000</v>
      </c>
      <c r="J114" s="3">
        <f>H114-I114-F114</f>
        <v>-4068000</v>
      </c>
      <c r="N114" s="163"/>
    </row>
    <row r="115" spans="2:14" hidden="1" x14ac:dyDescent="0.25">
      <c r="B115" s="95" t="s">
        <v>273</v>
      </c>
      <c r="C115" s="3">
        <v>5166000</v>
      </c>
      <c r="D115" s="21">
        <f t="shared" si="4"/>
        <v>624000</v>
      </c>
      <c r="F115" s="3">
        <f t="shared" si="2"/>
        <v>5790000</v>
      </c>
      <c r="G115" s="3">
        <f>(F115*25%)+F115</f>
        <v>7237500</v>
      </c>
      <c r="H115" s="3">
        <v>6400000</v>
      </c>
      <c r="J115" s="3">
        <f>H115-I115-F115</f>
        <v>610000</v>
      </c>
      <c r="K115" s="2" t="s">
        <v>30</v>
      </c>
      <c r="N115" s="161"/>
    </row>
    <row r="116" spans="2:14" hidden="1" x14ac:dyDescent="0.25">
      <c r="B116" s="95" t="s">
        <v>274</v>
      </c>
      <c r="C116" s="3">
        <v>3465000</v>
      </c>
      <c r="F116" s="3">
        <f t="shared" si="2"/>
        <v>3465000</v>
      </c>
      <c r="G116" s="3">
        <f>(F116*25%)+F116</f>
        <v>4331250</v>
      </c>
      <c r="J116" s="3">
        <f>H116-I116-F116</f>
        <v>-3465000</v>
      </c>
      <c r="N116" s="9" t="s">
        <v>275</v>
      </c>
    </row>
    <row r="117" spans="2:14" hidden="1" x14ac:dyDescent="0.25">
      <c r="B117" s="95" t="s">
        <v>276</v>
      </c>
      <c r="C117" s="3">
        <v>7906000</v>
      </c>
      <c r="D117" s="3">
        <v>740000</v>
      </c>
      <c r="E117" s="3">
        <v>350000</v>
      </c>
      <c r="F117" s="3">
        <f t="shared" si="2"/>
        <v>8996000</v>
      </c>
      <c r="G117" s="3">
        <f>(F117*25%)+F117</f>
        <v>11245000</v>
      </c>
      <c r="H117" s="3">
        <v>10500000</v>
      </c>
      <c r="J117" s="3">
        <f>H117-I117-F117</f>
        <v>1504000</v>
      </c>
      <c r="K117" s="2" t="s">
        <v>165</v>
      </c>
      <c r="N117" s="9" t="s">
        <v>277</v>
      </c>
    </row>
    <row r="118" spans="2:14" s="25" customFormat="1" hidden="1" x14ac:dyDescent="0.25">
      <c r="B118" s="124" t="s">
        <v>278</v>
      </c>
      <c r="C118" s="24">
        <f>13570000/4</f>
        <v>3392500</v>
      </c>
      <c r="D118" s="80">
        <f>3718000/4</f>
        <v>929500</v>
      </c>
      <c r="E118" s="24"/>
      <c r="F118" s="3">
        <f t="shared" si="2"/>
        <v>4322000</v>
      </c>
      <c r="G118" s="3">
        <f>(F118*25%)+F118</f>
        <v>5402500</v>
      </c>
      <c r="H118" s="24">
        <v>5800000</v>
      </c>
      <c r="I118" s="24"/>
      <c r="J118" s="3">
        <f>H118-I118-F118</f>
        <v>1478000</v>
      </c>
      <c r="K118" s="25" t="s">
        <v>158</v>
      </c>
      <c r="N118" s="164" t="s">
        <v>279</v>
      </c>
    </row>
    <row r="119" spans="2:14" s="25" customFormat="1" hidden="1" x14ac:dyDescent="0.25">
      <c r="B119" s="124" t="s">
        <v>278</v>
      </c>
      <c r="C119" s="24">
        <f t="shared" ref="C119:C122" si="7">13570000/4</f>
        <v>3392500</v>
      </c>
      <c r="D119" s="80">
        <f t="shared" ref="D119:D122" si="8">3718000/4</f>
        <v>929500</v>
      </c>
      <c r="E119" s="24"/>
      <c r="F119" s="3">
        <f t="shared" si="2"/>
        <v>4322000</v>
      </c>
      <c r="G119" s="3">
        <f>(F119*25%)+F119</f>
        <v>5402500</v>
      </c>
      <c r="H119" s="24">
        <v>5800000</v>
      </c>
      <c r="I119" s="24"/>
      <c r="J119" s="3">
        <f>H119-I119-F119</f>
        <v>1478000</v>
      </c>
      <c r="K119" s="25" t="s">
        <v>158</v>
      </c>
      <c r="N119" s="165"/>
    </row>
    <row r="120" spans="2:14" s="25" customFormat="1" hidden="1" x14ac:dyDescent="0.25">
      <c r="B120" s="124" t="s">
        <v>278</v>
      </c>
      <c r="C120" s="24">
        <f t="shared" si="7"/>
        <v>3392500</v>
      </c>
      <c r="D120" s="80">
        <f t="shared" si="8"/>
        <v>929500</v>
      </c>
      <c r="E120" s="24"/>
      <c r="F120" s="3">
        <f t="shared" si="2"/>
        <v>4322000</v>
      </c>
      <c r="G120" s="3">
        <f>(F120*25%)+F120</f>
        <v>5402500</v>
      </c>
      <c r="H120" s="24">
        <v>5800000</v>
      </c>
      <c r="I120" s="24"/>
      <c r="J120" s="3">
        <f>H120-I120-F120</f>
        <v>1478000</v>
      </c>
      <c r="K120" s="25" t="s">
        <v>158</v>
      </c>
      <c r="N120" s="165"/>
    </row>
    <row r="121" spans="2:14" s="25" customFormat="1" hidden="1" x14ac:dyDescent="0.25">
      <c r="B121" s="124" t="s">
        <v>278</v>
      </c>
      <c r="C121" s="24">
        <f t="shared" si="7"/>
        <v>3392500</v>
      </c>
      <c r="D121" s="80">
        <f t="shared" si="8"/>
        <v>929500</v>
      </c>
      <c r="E121" s="24"/>
      <c r="F121" s="3">
        <f t="shared" si="2"/>
        <v>4322000</v>
      </c>
      <c r="G121" s="3">
        <f>(F121*25%)+F121</f>
        <v>5402500</v>
      </c>
      <c r="H121" s="24">
        <v>5800000</v>
      </c>
      <c r="I121" s="24"/>
      <c r="J121" s="3">
        <f>H121-I121-F121</f>
        <v>1478000</v>
      </c>
      <c r="K121" s="25" t="s">
        <v>158</v>
      </c>
      <c r="N121" s="165"/>
    </row>
    <row r="122" spans="2:14" s="25" customFormat="1" hidden="1" x14ac:dyDescent="0.25">
      <c r="B122" s="124" t="s">
        <v>278</v>
      </c>
      <c r="C122" s="24">
        <f t="shared" si="7"/>
        <v>3392500</v>
      </c>
      <c r="D122" s="80">
        <f t="shared" si="8"/>
        <v>929500</v>
      </c>
      <c r="E122" s="24"/>
      <c r="F122" s="3">
        <f t="shared" si="2"/>
        <v>4322000</v>
      </c>
      <c r="G122" s="3">
        <f>(F122*25%)+F122</f>
        <v>5402500</v>
      </c>
      <c r="H122" s="24">
        <v>5500000</v>
      </c>
      <c r="I122" s="24"/>
      <c r="J122" s="3">
        <f>H122-I122-F122</f>
        <v>1178000</v>
      </c>
      <c r="K122" s="25" t="s">
        <v>295</v>
      </c>
      <c r="N122" s="166"/>
    </row>
    <row r="123" spans="2:14" hidden="1" x14ac:dyDescent="0.25">
      <c r="B123" s="95" t="s">
        <v>280</v>
      </c>
      <c r="C123" s="3">
        <v>7080000</v>
      </c>
      <c r="D123" s="3">
        <v>801000</v>
      </c>
      <c r="F123" s="3">
        <f t="shared" si="2"/>
        <v>7881000</v>
      </c>
      <c r="G123" s="3">
        <f>(F123*25%)+F123</f>
        <v>9851250</v>
      </c>
      <c r="H123" s="3">
        <v>9500000</v>
      </c>
      <c r="J123" s="3">
        <f>H123-I123-F123</f>
        <v>1619000</v>
      </c>
      <c r="K123" s="2" t="s">
        <v>301</v>
      </c>
      <c r="N123" s="9" t="s">
        <v>282</v>
      </c>
    </row>
    <row r="124" spans="2:14" s="25" customFormat="1" hidden="1" x14ac:dyDescent="0.25">
      <c r="B124" s="124" t="s">
        <v>283</v>
      </c>
      <c r="C124" s="24">
        <v>6680000</v>
      </c>
      <c r="D124" s="24">
        <v>801000</v>
      </c>
      <c r="E124" s="24">
        <v>350000</v>
      </c>
      <c r="F124" s="24">
        <f t="shared" si="2"/>
        <v>7831000</v>
      </c>
      <c r="G124" s="24">
        <f>(F124*25%)+F124</f>
        <v>9788750</v>
      </c>
      <c r="H124" s="24">
        <v>9500000</v>
      </c>
      <c r="I124" s="24"/>
      <c r="J124" s="24">
        <f>H124-I124-F124</f>
        <v>1669000</v>
      </c>
      <c r="N124" s="26" t="s">
        <v>284</v>
      </c>
    </row>
    <row r="125" spans="2:14" s="25" customFormat="1" hidden="1" x14ac:dyDescent="0.25">
      <c r="B125" s="124" t="s">
        <v>297</v>
      </c>
      <c r="C125" s="24">
        <v>7488000</v>
      </c>
      <c r="D125" s="24">
        <v>821000</v>
      </c>
      <c r="E125" s="24"/>
      <c r="F125" s="24">
        <f t="shared" si="2"/>
        <v>8309000</v>
      </c>
      <c r="G125" s="24">
        <f>(F125*25%)+F125</f>
        <v>10386250</v>
      </c>
      <c r="H125" s="24">
        <v>9800000</v>
      </c>
      <c r="I125" s="24"/>
      <c r="J125" s="24">
        <f>H125-I125-F125</f>
        <v>1491000</v>
      </c>
      <c r="K125" s="25" t="s">
        <v>103</v>
      </c>
      <c r="N125" s="26" t="s">
        <v>300</v>
      </c>
    </row>
    <row r="126" spans="2:14" hidden="1" x14ac:dyDescent="0.25">
      <c r="B126" s="95" t="s">
        <v>298</v>
      </c>
      <c r="C126" s="3">
        <v>7776000</v>
      </c>
      <c r="D126" s="3">
        <v>781000</v>
      </c>
      <c r="F126" s="3">
        <f t="shared" si="2"/>
        <v>8557000</v>
      </c>
      <c r="G126" s="3">
        <f>(F126*25%)+F126</f>
        <v>10696250</v>
      </c>
      <c r="H126" s="3">
        <v>10500000</v>
      </c>
      <c r="J126" s="3">
        <f>H126-I126-F126</f>
        <v>1943000</v>
      </c>
      <c r="K126" s="2" t="s">
        <v>165</v>
      </c>
      <c r="N126" s="9" t="s">
        <v>299</v>
      </c>
    </row>
    <row r="127" spans="2:14" hidden="1" x14ac:dyDescent="0.25">
      <c r="B127" s="95" t="s">
        <v>305</v>
      </c>
      <c r="C127" s="3">
        <f>8160000/2</f>
        <v>4080000</v>
      </c>
      <c r="D127" s="3">
        <f>1582000/2</f>
        <v>791000</v>
      </c>
      <c r="F127" s="3">
        <f t="shared" si="2"/>
        <v>4871000</v>
      </c>
      <c r="G127" s="3">
        <f>(F127*25%)+F127</f>
        <v>6088750</v>
      </c>
      <c r="J127" s="3">
        <f>H127-I127-F127</f>
        <v>-4871000</v>
      </c>
      <c r="N127" s="9" t="s">
        <v>306</v>
      </c>
    </row>
    <row r="128" spans="2:14" hidden="1" x14ac:dyDescent="0.25">
      <c r="B128" s="95" t="s">
        <v>305</v>
      </c>
      <c r="C128" s="3">
        <f>8160000/2</f>
        <v>4080000</v>
      </c>
      <c r="D128" s="3">
        <f>1582000/2</f>
        <v>791000</v>
      </c>
      <c r="F128" s="3">
        <f t="shared" ref="F128" si="9">C128+D128+E128</f>
        <v>4871000</v>
      </c>
      <c r="G128" s="3">
        <f>(F128*25%)+F128</f>
        <v>6088750</v>
      </c>
      <c r="J128" s="3">
        <f>H128-I128-F128</f>
        <v>-4871000</v>
      </c>
      <c r="N128" s="9" t="s">
        <v>306</v>
      </c>
    </row>
    <row r="129" spans="2:14" s="59" customFormat="1" ht="30" hidden="1" x14ac:dyDescent="0.25">
      <c r="B129" s="125" t="s">
        <v>326</v>
      </c>
      <c r="C129" s="58">
        <v>6500000</v>
      </c>
      <c r="D129" s="58">
        <v>1006000</v>
      </c>
      <c r="E129" s="58"/>
      <c r="F129" s="58">
        <f t="shared" si="2"/>
        <v>7506000</v>
      </c>
      <c r="G129" s="58">
        <f>(F129*25%)+F129</f>
        <v>9382500</v>
      </c>
      <c r="H129" s="58">
        <v>7500000</v>
      </c>
      <c r="I129" s="58"/>
      <c r="J129" s="58">
        <f>H129-I129-F129</f>
        <v>-6000</v>
      </c>
      <c r="N129" s="60" t="s">
        <v>307</v>
      </c>
    </row>
    <row r="130" spans="2:14" hidden="1" x14ac:dyDescent="0.25">
      <c r="B130" s="95" t="s">
        <v>308</v>
      </c>
      <c r="C130" s="3">
        <v>4000000</v>
      </c>
      <c r="D130" s="3">
        <v>842000</v>
      </c>
      <c r="F130" s="58">
        <f t="shared" si="2"/>
        <v>4842000</v>
      </c>
      <c r="G130" s="58">
        <f>(F130*25%)+F130</f>
        <v>6052500</v>
      </c>
      <c r="H130" s="58"/>
      <c r="J130" s="58">
        <f>H130-I130-F130</f>
        <v>-4842000</v>
      </c>
      <c r="K130" s="2" t="s">
        <v>158</v>
      </c>
      <c r="N130" s="9" t="s">
        <v>309</v>
      </c>
    </row>
    <row r="131" spans="2:14" hidden="1" x14ac:dyDescent="0.25">
      <c r="B131" s="95" t="s">
        <v>310</v>
      </c>
      <c r="C131" s="3">
        <v>5150000</v>
      </c>
      <c r="D131" s="3">
        <v>842000</v>
      </c>
      <c r="F131" s="58">
        <f t="shared" si="2"/>
        <v>5992000</v>
      </c>
      <c r="G131" s="58">
        <f>(F131*25%)+F131</f>
        <v>7490000</v>
      </c>
      <c r="H131" s="58"/>
      <c r="J131" s="58">
        <f>H131-I131-F131</f>
        <v>-5992000</v>
      </c>
      <c r="N131" s="9" t="s">
        <v>311</v>
      </c>
    </row>
    <row r="132" spans="2:14" hidden="1" x14ac:dyDescent="0.25">
      <c r="B132" s="95" t="s">
        <v>312</v>
      </c>
      <c r="C132" s="3">
        <f>8500000/2</f>
        <v>4250000</v>
      </c>
      <c r="D132" s="3">
        <f>1479000/2</f>
        <v>739500</v>
      </c>
      <c r="F132" s="58">
        <f t="shared" si="2"/>
        <v>4989500</v>
      </c>
      <c r="G132" s="58">
        <f>(F132*25%)+F132</f>
        <v>6236875</v>
      </c>
      <c r="H132" s="58"/>
      <c r="J132" s="58">
        <f>H132-I132-F132</f>
        <v>-4989500</v>
      </c>
      <c r="N132" s="9" t="s">
        <v>313</v>
      </c>
    </row>
    <row r="133" spans="2:14" hidden="1" x14ac:dyDescent="0.25">
      <c r="B133" s="95" t="s">
        <v>312</v>
      </c>
      <c r="C133" s="3">
        <f>8500000/2</f>
        <v>4250000</v>
      </c>
      <c r="D133" s="3">
        <f>1479000/2</f>
        <v>739500</v>
      </c>
      <c r="F133" s="58">
        <f t="shared" si="2"/>
        <v>4989500</v>
      </c>
      <c r="G133" s="58">
        <f>(F133*25%)+F133</f>
        <v>6236875</v>
      </c>
      <c r="H133" s="58"/>
      <c r="J133" s="58">
        <f>H133-I133-F133</f>
        <v>-4989500</v>
      </c>
      <c r="N133" s="9" t="s">
        <v>313</v>
      </c>
    </row>
    <row r="134" spans="2:14" hidden="1" x14ac:dyDescent="0.25">
      <c r="B134" s="95" t="s">
        <v>314</v>
      </c>
      <c r="C134" s="3">
        <v>5500000</v>
      </c>
      <c r="D134" s="3">
        <v>739000</v>
      </c>
      <c r="F134" s="58">
        <f t="shared" si="2"/>
        <v>6239000</v>
      </c>
      <c r="G134" s="58">
        <f>(F134*25%)+F134</f>
        <v>7798750</v>
      </c>
      <c r="H134" s="58"/>
      <c r="J134" s="58">
        <f>H134-I134-F134</f>
        <v>-6239000</v>
      </c>
      <c r="N134" s="9" t="s">
        <v>315</v>
      </c>
    </row>
    <row r="135" spans="2:14" hidden="1" x14ac:dyDescent="0.25">
      <c r="B135" s="95" t="s">
        <v>316</v>
      </c>
      <c r="C135" s="3">
        <v>5750000</v>
      </c>
      <c r="D135" s="3">
        <v>842000</v>
      </c>
      <c r="F135" s="58">
        <f t="shared" si="2"/>
        <v>6592000</v>
      </c>
      <c r="G135" s="58">
        <f>(F135*25%)+F135</f>
        <v>8240000</v>
      </c>
      <c r="H135" s="58"/>
      <c r="J135" s="58">
        <f>H135-I135-F135</f>
        <v>-6592000</v>
      </c>
      <c r="N135" s="9" t="s">
        <v>317</v>
      </c>
    </row>
    <row r="136" spans="2:14" ht="15.75" hidden="1" customHeight="1" x14ac:dyDescent="0.25">
      <c r="B136" s="95" t="s">
        <v>320</v>
      </c>
      <c r="F136" s="58">
        <f t="shared" si="2"/>
        <v>0</v>
      </c>
      <c r="G136" s="58">
        <f>(F136*25%)+F136</f>
        <v>0</v>
      </c>
      <c r="H136" s="58"/>
      <c r="J136" s="58">
        <f>H136-I136-F136</f>
        <v>0</v>
      </c>
      <c r="N136" s="9" t="s">
        <v>318</v>
      </c>
    </row>
    <row r="137" spans="2:14" ht="15.75" hidden="1" customHeight="1" x14ac:dyDescent="0.25">
      <c r="B137" s="95" t="s">
        <v>320</v>
      </c>
      <c r="F137" s="58">
        <f t="shared" ref="F137:F200" si="10">C137+D137+E137</f>
        <v>0</v>
      </c>
      <c r="G137" s="58">
        <f>(F137*25%)+F137</f>
        <v>0</v>
      </c>
      <c r="H137" s="58"/>
      <c r="J137" s="58">
        <f>H137-I137-F137</f>
        <v>0</v>
      </c>
      <c r="N137" s="9" t="s">
        <v>319</v>
      </c>
    </row>
    <row r="138" spans="2:14" ht="15.75" hidden="1" customHeight="1" x14ac:dyDescent="0.25">
      <c r="B138" s="126" t="s">
        <v>322</v>
      </c>
      <c r="C138" s="3">
        <v>3600000</v>
      </c>
      <c r="D138" s="3">
        <v>862000</v>
      </c>
      <c r="E138" s="3">
        <v>250000</v>
      </c>
      <c r="F138" s="58">
        <f t="shared" si="10"/>
        <v>4712000</v>
      </c>
      <c r="G138" s="58">
        <f>(F138*25%)+F138</f>
        <v>5890000</v>
      </c>
      <c r="H138" s="58"/>
      <c r="J138" s="58">
        <f>H138-I138-F138</f>
        <v>-4712000</v>
      </c>
      <c r="K138" s="2" t="s">
        <v>359</v>
      </c>
      <c r="N138" s="9" t="s">
        <v>321</v>
      </c>
    </row>
    <row r="139" spans="2:14" hidden="1" x14ac:dyDescent="0.25">
      <c r="B139" s="127" t="s">
        <v>324</v>
      </c>
      <c r="C139" s="3">
        <v>5832000</v>
      </c>
      <c r="D139" s="87">
        <v>801000</v>
      </c>
      <c r="F139" s="58">
        <f t="shared" si="10"/>
        <v>6633000</v>
      </c>
      <c r="G139" s="58">
        <f>(F139*25%)+F139</f>
        <v>8291250</v>
      </c>
      <c r="H139" s="58">
        <v>10000000</v>
      </c>
      <c r="J139" s="58">
        <f>H139-I139-F139</f>
        <v>3367000</v>
      </c>
      <c r="K139" s="2" t="s">
        <v>327</v>
      </c>
      <c r="N139" s="9" t="s">
        <v>323</v>
      </c>
    </row>
    <row r="140" spans="2:14" hidden="1" x14ac:dyDescent="0.25">
      <c r="B140" s="95" t="s">
        <v>329</v>
      </c>
      <c r="C140" s="3">
        <v>7200000</v>
      </c>
      <c r="D140" s="3">
        <v>842000</v>
      </c>
      <c r="E140" s="3">
        <v>350000</v>
      </c>
      <c r="F140" s="58">
        <f t="shared" si="10"/>
        <v>8392000</v>
      </c>
      <c r="G140" s="58">
        <f>(F140*25%)+F140</f>
        <v>10490000</v>
      </c>
      <c r="H140" s="58">
        <v>14000000</v>
      </c>
      <c r="J140" s="58">
        <f>H140-I140-F140</f>
        <v>5608000</v>
      </c>
      <c r="K140" s="2" t="s">
        <v>359</v>
      </c>
      <c r="N140" s="9" t="s">
        <v>328</v>
      </c>
    </row>
    <row r="141" spans="2:14" hidden="1" x14ac:dyDescent="0.25">
      <c r="B141" s="95" t="s">
        <v>331</v>
      </c>
      <c r="C141" s="3">
        <v>6720000</v>
      </c>
      <c r="D141" s="87">
        <v>801000</v>
      </c>
      <c r="F141" s="58">
        <f t="shared" si="10"/>
        <v>7521000</v>
      </c>
      <c r="G141" s="58">
        <f>(F141*25%)+F141</f>
        <v>9401250</v>
      </c>
      <c r="H141" s="58"/>
      <c r="J141" s="58">
        <f>H141-I141-F141</f>
        <v>-7521000</v>
      </c>
      <c r="N141" s="9" t="s">
        <v>330</v>
      </c>
    </row>
    <row r="142" spans="2:14" hidden="1" x14ac:dyDescent="0.25">
      <c r="B142" s="95" t="s">
        <v>332</v>
      </c>
      <c r="C142" s="3">
        <v>9840000</v>
      </c>
      <c r="D142" s="3">
        <v>862000</v>
      </c>
      <c r="E142" s="3">
        <v>550000</v>
      </c>
      <c r="F142" s="58">
        <f t="shared" si="10"/>
        <v>11252000</v>
      </c>
      <c r="G142" s="58">
        <f>(F142*25%)+F142</f>
        <v>14065000</v>
      </c>
      <c r="H142" s="58">
        <v>13000000</v>
      </c>
      <c r="J142" s="58">
        <f>H142-I142-F142</f>
        <v>1748000</v>
      </c>
      <c r="K142" s="2" t="s">
        <v>30</v>
      </c>
      <c r="N142" s="9" t="s">
        <v>333</v>
      </c>
    </row>
    <row r="143" spans="2:14" hidden="1" x14ac:dyDescent="0.25">
      <c r="B143" s="95" t="s">
        <v>334</v>
      </c>
      <c r="C143" s="3">
        <v>9600000</v>
      </c>
      <c r="D143" s="3">
        <v>904000</v>
      </c>
      <c r="F143" s="58">
        <f t="shared" si="10"/>
        <v>10504000</v>
      </c>
      <c r="G143" s="58">
        <f>(F143*25%)+F143</f>
        <v>13130000</v>
      </c>
      <c r="H143" s="58">
        <v>13300000</v>
      </c>
      <c r="J143" s="58">
        <f>H143-I143-F143</f>
        <v>2796000</v>
      </c>
      <c r="K143" s="2" t="s">
        <v>251</v>
      </c>
      <c r="N143" s="9" t="s">
        <v>335</v>
      </c>
    </row>
    <row r="144" spans="2:14" hidden="1" x14ac:dyDescent="0.25">
      <c r="B144" s="95" t="s">
        <v>337</v>
      </c>
      <c r="C144" s="3">
        <v>5760000</v>
      </c>
      <c r="D144" s="3">
        <v>700000</v>
      </c>
      <c r="F144" s="58">
        <f t="shared" si="10"/>
        <v>6460000</v>
      </c>
      <c r="G144" s="58">
        <f>(F144*25%)+F144</f>
        <v>8075000</v>
      </c>
      <c r="H144" s="3">
        <v>10500000</v>
      </c>
      <c r="J144" s="58">
        <f>H144-I144-F144</f>
        <v>4040000</v>
      </c>
      <c r="N144" s="9" t="s">
        <v>336</v>
      </c>
    </row>
    <row r="145" spans="2:14" hidden="1" x14ac:dyDescent="0.25">
      <c r="B145" s="95" t="s">
        <v>338</v>
      </c>
      <c r="C145" s="3">
        <v>3072000</v>
      </c>
      <c r="D145" s="3">
        <v>920000</v>
      </c>
      <c r="E145" s="3">
        <v>550000</v>
      </c>
      <c r="F145" s="58">
        <f t="shared" si="10"/>
        <v>4542000</v>
      </c>
      <c r="G145" s="58">
        <f>(F145*25%)+F145</f>
        <v>5677500</v>
      </c>
      <c r="H145" s="3">
        <v>8000000</v>
      </c>
      <c r="J145" s="58">
        <f>H145-I145-F145</f>
        <v>3458000</v>
      </c>
      <c r="N145" s="9" t="s">
        <v>339</v>
      </c>
    </row>
    <row r="146" spans="2:14" hidden="1" x14ac:dyDescent="0.25">
      <c r="B146" s="95" t="s">
        <v>341</v>
      </c>
      <c r="C146" s="3">
        <v>7440000</v>
      </c>
      <c r="D146" s="3">
        <v>903000</v>
      </c>
      <c r="E146" s="3">
        <v>880000</v>
      </c>
      <c r="F146" s="58">
        <f t="shared" si="10"/>
        <v>9223000</v>
      </c>
      <c r="G146" s="58">
        <f>(F146*25%)+F146</f>
        <v>11528750</v>
      </c>
      <c r="H146" s="3">
        <v>14000000</v>
      </c>
      <c r="J146" s="58">
        <f>H146-I146-F146</f>
        <v>4777000</v>
      </c>
      <c r="K146" s="2" t="s">
        <v>375</v>
      </c>
      <c r="N146" s="9" t="s">
        <v>340</v>
      </c>
    </row>
    <row r="147" spans="2:14" hidden="1" x14ac:dyDescent="0.25">
      <c r="B147" s="128" t="s">
        <v>343</v>
      </c>
      <c r="C147" s="3">
        <v>9240000</v>
      </c>
      <c r="D147" s="3">
        <v>883000</v>
      </c>
      <c r="F147" s="58">
        <f t="shared" si="10"/>
        <v>10123000</v>
      </c>
      <c r="G147" s="58">
        <f>(F147*25%)+F147</f>
        <v>12653750</v>
      </c>
      <c r="H147" s="3">
        <v>11000000</v>
      </c>
      <c r="J147" s="58">
        <f>H147-I147-F147</f>
        <v>877000</v>
      </c>
      <c r="K147" s="2" t="s">
        <v>382</v>
      </c>
      <c r="N147" s="9" t="s">
        <v>342</v>
      </c>
    </row>
    <row r="148" spans="2:14" hidden="1" x14ac:dyDescent="0.25">
      <c r="B148" s="95" t="s">
        <v>362</v>
      </c>
      <c r="C148" s="3">
        <f>12000000/5</f>
        <v>2400000</v>
      </c>
      <c r="F148" s="58">
        <f t="shared" si="10"/>
        <v>2400000</v>
      </c>
      <c r="G148" s="58">
        <f>(F148*25%)+F148</f>
        <v>3000000</v>
      </c>
      <c r="H148" s="3">
        <v>5800000</v>
      </c>
      <c r="J148" s="58">
        <f>H148-I148-F148</f>
        <v>3400000</v>
      </c>
      <c r="N148" s="160" t="s">
        <v>344</v>
      </c>
    </row>
    <row r="149" spans="2:14" hidden="1" x14ac:dyDescent="0.25">
      <c r="B149" s="95" t="s">
        <v>362</v>
      </c>
      <c r="C149" s="3">
        <f t="shared" ref="C149:C152" si="11">12000000/5</f>
        <v>2400000</v>
      </c>
      <c r="F149" s="58">
        <f t="shared" si="10"/>
        <v>2400000</v>
      </c>
      <c r="G149" s="58">
        <f>(F149*25%)+F149</f>
        <v>3000000</v>
      </c>
      <c r="H149" s="3">
        <v>5800000</v>
      </c>
      <c r="J149" s="58">
        <f>H149-I149-F149</f>
        <v>3400000</v>
      </c>
      <c r="N149" s="163"/>
    </row>
    <row r="150" spans="2:14" hidden="1" x14ac:dyDescent="0.25">
      <c r="B150" s="95" t="s">
        <v>362</v>
      </c>
      <c r="C150" s="3">
        <f t="shared" si="11"/>
        <v>2400000</v>
      </c>
      <c r="F150" s="58">
        <f t="shared" si="10"/>
        <v>2400000</v>
      </c>
      <c r="G150" s="58">
        <f>(F150*25%)+F150</f>
        <v>3000000</v>
      </c>
      <c r="H150" s="3">
        <v>5800000</v>
      </c>
      <c r="J150" s="58">
        <f>H150-I150-F150</f>
        <v>3400000</v>
      </c>
      <c r="N150" s="161"/>
    </row>
    <row r="151" spans="2:14" hidden="1" x14ac:dyDescent="0.25">
      <c r="B151" s="95" t="s">
        <v>362</v>
      </c>
      <c r="C151" s="3">
        <f t="shared" si="11"/>
        <v>2400000</v>
      </c>
      <c r="D151" s="3">
        <f>2876000/4</f>
        <v>719000</v>
      </c>
      <c r="F151" s="58">
        <f t="shared" si="10"/>
        <v>3119000</v>
      </c>
      <c r="G151" s="58">
        <f>(F151*25%)+F151</f>
        <v>3898750</v>
      </c>
      <c r="H151" s="3">
        <v>5800000</v>
      </c>
      <c r="J151" s="58">
        <f>H151-I151-F151</f>
        <v>2681000</v>
      </c>
      <c r="N151" s="160" t="s">
        <v>345</v>
      </c>
    </row>
    <row r="152" spans="2:14" hidden="1" x14ac:dyDescent="0.25">
      <c r="B152" s="95" t="s">
        <v>362</v>
      </c>
      <c r="C152" s="3">
        <f t="shared" si="11"/>
        <v>2400000</v>
      </c>
      <c r="D152" s="3">
        <f>2876000/4</f>
        <v>719000</v>
      </c>
      <c r="F152" s="58">
        <f t="shared" si="10"/>
        <v>3119000</v>
      </c>
      <c r="G152" s="58">
        <f>(F152*25%)+F152</f>
        <v>3898750</v>
      </c>
      <c r="H152" s="3">
        <v>5800000</v>
      </c>
      <c r="J152" s="58">
        <f>H152-I152-F152</f>
        <v>2681000</v>
      </c>
      <c r="N152" s="163"/>
    </row>
    <row r="153" spans="2:14" hidden="1" x14ac:dyDescent="0.25">
      <c r="B153" s="95" t="s">
        <v>363</v>
      </c>
      <c r="C153" s="3">
        <v>4800000</v>
      </c>
      <c r="D153" s="3">
        <f>2876000/4</f>
        <v>719000</v>
      </c>
      <c r="F153" s="58">
        <f t="shared" si="10"/>
        <v>5519000</v>
      </c>
      <c r="G153" s="58">
        <f>(F153*25%)+F153</f>
        <v>6898750</v>
      </c>
      <c r="J153" s="58">
        <f>H153-I153-F153</f>
        <v>-5519000</v>
      </c>
      <c r="N153" s="163"/>
    </row>
    <row r="154" spans="2:14" hidden="1" x14ac:dyDescent="0.25">
      <c r="B154" s="95" t="s">
        <v>365</v>
      </c>
      <c r="C154" s="3">
        <v>7200000</v>
      </c>
      <c r="D154" s="3">
        <f>2876000/4</f>
        <v>719000</v>
      </c>
      <c r="F154" s="58">
        <f t="shared" si="10"/>
        <v>7919000</v>
      </c>
      <c r="G154" s="58">
        <f>(F154*25%)+F154</f>
        <v>9898750</v>
      </c>
      <c r="H154" s="3">
        <v>13000000</v>
      </c>
      <c r="J154" s="58">
        <f>H154-I154-F154</f>
        <v>5081000</v>
      </c>
      <c r="K154" s="2" t="s">
        <v>374</v>
      </c>
      <c r="N154" s="161"/>
    </row>
    <row r="155" spans="2:14" hidden="1" x14ac:dyDescent="0.25">
      <c r="B155" s="95" t="s">
        <v>347</v>
      </c>
      <c r="C155" s="3">
        <v>1944000</v>
      </c>
      <c r="D155" s="3">
        <v>698000</v>
      </c>
      <c r="F155" s="3">
        <f t="shared" si="10"/>
        <v>2642000</v>
      </c>
      <c r="G155" s="58">
        <f>(F155*25%)+F155</f>
        <v>3302500</v>
      </c>
      <c r="H155" s="3">
        <v>4000000</v>
      </c>
      <c r="J155" s="3">
        <f>H155-I155-F155</f>
        <v>1358000</v>
      </c>
      <c r="K155" s="2" t="s">
        <v>374</v>
      </c>
      <c r="N155" s="9" t="s">
        <v>346</v>
      </c>
    </row>
    <row r="156" spans="2:14" s="74" customFormat="1" hidden="1" x14ac:dyDescent="0.25">
      <c r="B156" s="120" t="s">
        <v>349</v>
      </c>
      <c r="C156" s="73">
        <v>7658569</v>
      </c>
      <c r="D156" s="87">
        <v>903000</v>
      </c>
      <c r="E156" s="73"/>
      <c r="F156" s="73">
        <f t="shared" si="10"/>
        <v>8561569</v>
      </c>
      <c r="G156" s="88">
        <f>(F156*25%)+F156</f>
        <v>10701961.25</v>
      </c>
      <c r="H156" s="73"/>
      <c r="I156" s="73"/>
      <c r="J156" s="73">
        <f>H156-I156-F156</f>
        <v>-8561569</v>
      </c>
      <c r="N156" s="75" t="s">
        <v>348</v>
      </c>
    </row>
    <row r="157" spans="2:14" hidden="1" x14ac:dyDescent="0.25">
      <c r="B157" s="95" t="s">
        <v>351</v>
      </c>
      <c r="C157" s="3">
        <v>8280000</v>
      </c>
      <c r="D157" s="3">
        <v>921000</v>
      </c>
      <c r="F157" s="73">
        <f t="shared" si="10"/>
        <v>9201000</v>
      </c>
      <c r="G157" s="3">
        <f>(F157*25%)+F157</f>
        <v>11501250</v>
      </c>
      <c r="H157" s="3">
        <v>10000000</v>
      </c>
      <c r="J157" s="3">
        <f>H157-I157-F157</f>
        <v>799000</v>
      </c>
      <c r="N157" s="9" t="s">
        <v>350</v>
      </c>
    </row>
    <row r="158" spans="2:14" hidden="1" x14ac:dyDescent="0.25">
      <c r="B158" s="95" t="s">
        <v>353</v>
      </c>
      <c r="C158" s="3">
        <v>3675000</v>
      </c>
      <c r="D158" s="3">
        <v>875000</v>
      </c>
      <c r="F158" s="73">
        <f t="shared" si="10"/>
        <v>4550000</v>
      </c>
      <c r="G158" s="3">
        <f>(F158*25%)+F158</f>
        <v>5687500</v>
      </c>
      <c r="H158" s="3">
        <v>5700000</v>
      </c>
      <c r="J158" s="3">
        <f>H158-I158-F158</f>
        <v>1150000</v>
      </c>
      <c r="K158" s="2" t="s">
        <v>88</v>
      </c>
      <c r="N158" s="9" t="s">
        <v>352</v>
      </c>
    </row>
    <row r="159" spans="2:14" s="25" customFormat="1" hidden="1" x14ac:dyDescent="0.25">
      <c r="B159" s="124" t="s">
        <v>355</v>
      </c>
      <c r="C159" s="24">
        <v>8400000</v>
      </c>
      <c r="D159" s="24">
        <v>819000</v>
      </c>
      <c r="E159" s="24"/>
      <c r="F159" s="24">
        <f t="shared" si="10"/>
        <v>9219000</v>
      </c>
      <c r="G159" s="24">
        <f>(F159*25%)+F159</f>
        <v>11523750</v>
      </c>
      <c r="H159" s="24">
        <v>12500000</v>
      </c>
      <c r="I159" s="24"/>
      <c r="J159" s="24">
        <f>H159-I159-F159</f>
        <v>3281000</v>
      </c>
      <c r="K159" s="25" t="s">
        <v>19</v>
      </c>
      <c r="N159" s="167" t="s">
        <v>354</v>
      </c>
    </row>
    <row r="160" spans="2:14" s="25" customFormat="1" hidden="1" x14ac:dyDescent="0.25">
      <c r="B160" s="124" t="s">
        <v>320</v>
      </c>
      <c r="C160" s="24">
        <f>10800000/5</f>
        <v>2160000</v>
      </c>
      <c r="D160" s="24">
        <v>819000</v>
      </c>
      <c r="E160" s="24"/>
      <c r="F160" s="24">
        <f t="shared" si="10"/>
        <v>2979000</v>
      </c>
      <c r="G160" s="24">
        <f>(F160*25%)+F160</f>
        <v>3723750</v>
      </c>
      <c r="H160" s="24">
        <v>6000000</v>
      </c>
      <c r="I160" s="24"/>
      <c r="J160" s="24">
        <f>H160-I160-F160</f>
        <v>3021000</v>
      </c>
      <c r="K160" s="25" t="s">
        <v>88</v>
      </c>
      <c r="N160" s="168"/>
    </row>
    <row r="161" spans="2:15" s="25" customFormat="1" hidden="1" x14ac:dyDescent="0.25">
      <c r="B161" s="124" t="s">
        <v>320</v>
      </c>
      <c r="C161" s="24">
        <f>10800000/5</f>
        <v>2160000</v>
      </c>
      <c r="D161" s="24">
        <v>819000</v>
      </c>
      <c r="E161" s="24"/>
      <c r="F161" s="24">
        <f t="shared" ref="F161:F162" si="12">C161+D161+E161</f>
        <v>2979000</v>
      </c>
      <c r="G161" s="24">
        <f>(F161*25%)+F161</f>
        <v>3723750</v>
      </c>
      <c r="H161" s="24">
        <v>6000000</v>
      </c>
      <c r="I161" s="24"/>
      <c r="J161" s="24">
        <f>H161-I161-F161</f>
        <v>3021000</v>
      </c>
      <c r="K161" s="25" t="s">
        <v>88</v>
      </c>
      <c r="N161" s="89"/>
    </row>
    <row r="162" spans="2:15" s="25" customFormat="1" hidden="1" x14ac:dyDescent="0.25">
      <c r="B162" s="124" t="s">
        <v>320</v>
      </c>
      <c r="C162" s="24">
        <f t="shared" ref="C162:C164" si="13">10800000/5</f>
        <v>2160000</v>
      </c>
      <c r="D162" s="24">
        <v>819000</v>
      </c>
      <c r="E162" s="24"/>
      <c r="F162" s="24">
        <f t="shared" si="12"/>
        <v>2979000</v>
      </c>
      <c r="G162" s="24">
        <f>(F162*25%)+F162</f>
        <v>3723750</v>
      </c>
      <c r="H162" s="24">
        <v>6000000</v>
      </c>
      <c r="I162" s="24"/>
      <c r="J162" s="24">
        <f>H162-I162-F162</f>
        <v>3021000</v>
      </c>
      <c r="K162" s="25" t="s">
        <v>88</v>
      </c>
      <c r="N162" s="89"/>
    </row>
    <row r="163" spans="2:15" s="25" customFormat="1" hidden="1" x14ac:dyDescent="0.25">
      <c r="B163" s="124" t="s">
        <v>320</v>
      </c>
      <c r="C163" s="24">
        <f t="shared" si="13"/>
        <v>2160000</v>
      </c>
      <c r="D163" s="24">
        <v>819000</v>
      </c>
      <c r="E163" s="24"/>
      <c r="F163" s="24">
        <f t="shared" ref="F163" si="14">C163+D163+E163</f>
        <v>2979000</v>
      </c>
      <c r="G163" s="24">
        <f>(F163*25%)+F163</f>
        <v>3723750</v>
      </c>
      <c r="H163" s="24">
        <v>6000000</v>
      </c>
      <c r="I163" s="24"/>
      <c r="J163" s="24">
        <f>H163-I163-F163</f>
        <v>3021000</v>
      </c>
      <c r="K163" s="25" t="s">
        <v>88</v>
      </c>
      <c r="N163" s="89"/>
    </row>
    <row r="164" spans="2:15" s="25" customFormat="1" hidden="1" x14ac:dyDescent="0.25">
      <c r="B164" s="124" t="s">
        <v>320</v>
      </c>
      <c r="C164" s="24">
        <f t="shared" si="13"/>
        <v>2160000</v>
      </c>
      <c r="D164" s="24">
        <v>819000</v>
      </c>
      <c r="E164" s="24"/>
      <c r="F164" s="24">
        <f t="shared" ref="F164" si="15">C164+D164+E164</f>
        <v>2979000</v>
      </c>
      <c r="G164" s="24">
        <f>(F164*25%)+F164</f>
        <v>3723750</v>
      </c>
      <c r="H164" s="24">
        <v>6000000</v>
      </c>
      <c r="I164" s="24"/>
      <c r="J164" s="24">
        <f>H164-I164-F164</f>
        <v>3021000</v>
      </c>
      <c r="K164" s="25" t="s">
        <v>88</v>
      </c>
      <c r="N164" s="89"/>
    </row>
    <row r="165" spans="2:15" s="25" customFormat="1" hidden="1" x14ac:dyDescent="0.25">
      <c r="B165" s="124">
        <v>7410</v>
      </c>
      <c r="C165" s="24">
        <v>2640000</v>
      </c>
      <c r="D165" s="24">
        <v>819000</v>
      </c>
      <c r="E165" s="24">
        <v>300000</v>
      </c>
      <c r="F165" s="24">
        <f t="shared" si="10"/>
        <v>3759000</v>
      </c>
      <c r="G165" s="24">
        <f>(F165*25%)+F165</f>
        <v>4698750</v>
      </c>
      <c r="H165" s="24">
        <v>6800000</v>
      </c>
      <c r="I165" s="24"/>
      <c r="J165" s="24">
        <f>H165-I165-F165</f>
        <v>3041000</v>
      </c>
      <c r="N165" s="26" t="s">
        <v>356</v>
      </c>
    </row>
    <row r="166" spans="2:15" x14ac:dyDescent="0.25">
      <c r="B166" s="95" t="s">
        <v>368</v>
      </c>
      <c r="C166" s="3">
        <v>6615000</v>
      </c>
      <c r="D166" s="61">
        <v>545000</v>
      </c>
      <c r="E166" s="3">
        <v>2700000</v>
      </c>
      <c r="F166" s="73">
        <f t="shared" si="10"/>
        <v>9860000</v>
      </c>
      <c r="G166" s="3">
        <f>(F166*25%)+F166</f>
        <v>12325000</v>
      </c>
      <c r="J166" s="3">
        <f>H166-I166-F166</f>
        <v>-9860000</v>
      </c>
      <c r="N166" s="9" t="s">
        <v>367</v>
      </c>
    </row>
    <row r="167" spans="2:15" hidden="1" x14ac:dyDescent="0.25">
      <c r="B167" s="95" t="s">
        <v>358</v>
      </c>
      <c r="C167" s="3">
        <v>7680000</v>
      </c>
      <c r="D167" s="2">
        <v>760000</v>
      </c>
      <c r="F167" s="73">
        <f>C167+D166+E167</f>
        <v>8225000</v>
      </c>
      <c r="G167" s="3">
        <f>(F167*25%)+F167</f>
        <v>10281250</v>
      </c>
      <c r="H167" s="3">
        <v>10400000</v>
      </c>
      <c r="J167" s="3">
        <f>H167-I167-F167</f>
        <v>2175000</v>
      </c>
      <c r="K167" s="2" t="s">
        <v>166</v>
      </c>
      <c r="N167" s="9" t="s">
        <v>357</v>
      </c>
    </row>
    <row r="168" spans="2:15" hidden="1" x14ac:dyDescent="0.25">
      <c r="B168" s="95" t="s">
        <v>360</v>
      </c>
      <c r="C168" s="3">
        <v>1960000</v>
      </c>
      <c r="D168" s="13">
        <f>3156000/5</f>
        <v>631200</v>
      </c>
      <c r="F168" s="73">
        <f t="shared" si="10"/>
        <v>2591200</v>
      </c>
      <c r="G168" s="3">
        <f>(F168*25%)+F168</f>
        <v>3239000</v>
      </c>
      <c r="H168" s="3">
        <v>4200000</v>
      </c>
      <c r="J168" s="3">
        <f>H168-I168-F168</f>
        <v>1608800</v>
      </c>
      <c r="N168" s="160" t="s">
        <v>361</v>
      </c>
    </row>
    <row r="169" spans="2:15" hidden="1" x14ac:dyDescent="0.25">
      <c r="B169" s="95" t="s">
        <v>360</v>
      </c>
      <c r="C169" s="3">
        <v>1960000</v>
      </c>
      <c r="D169" s="13">
        <f t="shared" ref="D169:D172" si="16">3156000/5</f>
        <v>631200</v>
      </c>
      <c r="F169" s="73">
        <f t="shared" si="10"/>
        <v>2591200</v>
      </c>
      <c r="G169" s="3">
        <f>(F169*25%)+F169</f>
        <v>3239000</v>
      </c>
      <c r="H169" s="3">
        <v>4200000</v>
      </c>
      <c r="J169" s="3">
        <f>H169-I169-F169</f>
        <v>1608800</v>
      </c>
      <c r="N169" s="163"/>
    </row>
    <row r="170" spans="2:15" hidden="1" x14ac:dyDescent="0.25">
      <c r="B170" s="95" t="s">
        <v>360</v>
      </c>
      <c r="C170" s="3">
        <v>1960000</v>
      </c>
      <c r="D170" s="13">
        <f t="shared" si="16"/>
        <v>631200</v>
      </c>
      <c r="F170" s="73">
        <f t="shared" si="10"/>
        <v>2591200</v>
      </c>
      <c r="G170" s="3">
        <f>(F170*25%)+F170</f>
        <v>3239000</v>
      </c>
      <c r="H170" s="3">
        <v>4500000</v>
      </c>
      <c r="J170" s="3">
        <f>H170-I170-F170</f>
        <v>1908800</v>
      </c>
      <c r="N170" s="163"/>
    </row>
    <row r="171" spans="2:15" hidden="1" x14ac:dyDescent="0.25">
      <c r="B171" s="95" t="s">
        <v>360</v>
      </c>
      <c r="C171" s="3">
        <v>1960000</v>
      </c>
      <c r="D171" s="13">
        <f t="shared" si="16"/>
        <v>631200</v>
      </c>
      <c r="F171" s="73">
        <f t="shared" si="10"/>
        <v>2591200</v>
      </c>
      <c r="G171" s="3">
        <f>(F171*25%)+F171</f>
        <v>3239000</v>
      </c>
      <c r="H171" s="3">
        <v>4500000</v>
      </c>
      <c r="J171" s="3">
        <f>H171-I171-F171</f>
        <v>1908800</v>
      </c>
      <c r="N171" s="163"/>
    </row>
    <row r="172" spans="2:15" hidden="1" x14ac:dyDescent="0.25">
      <c r="B172" s="95" t="s">
        <v>360</v>
      </c>
      <c r="C172" s="3">
        <v>1960000</v>
      </c>
      <c r="D172" s="13">
        <f t="shared" si="16"/>
        <v>631200</v>
      </c>
      <c r="F172" s="73">
        <f t="shared" si="10"/>
        <v>2591200</v>
      </c>
      <c r="G172" s="3">
        <f>(F172*25%)+F172</f>
        <v>3239000</v>
      </c>
      <c r="H172" s="3">
        <v>4500000</v>
      </c>
      <c r="J172" s="3">
        <f>H172-I172-F172</f>
        <v>1908800</v>
      </c>
      <c r="N172" s="161"/>
    </row>
    <row r="173" spans="2:15" hidden="1" x14ac:dyDescent="0.25">
      <c r="B173" s="95" t="s">
        <v>362</v>
      </c>
      <c r="C173" s="3">
        <v>2205000</v>
      </c>
      <c r="D173" s="81">
        <f t="shared" ref="D173:D175" si="17">4261000/5</f>
        <v>852200</v>
      </c>
      <c r="E173" s="3">
        <v>200000</v>
      </c>
      <c r="F173" s="73">
        <f t="shared" si="10"/>
        <v>3257200</v>
      </c>
      <c r="G173" s="3">
        <f>(F173*25%)+F173</f>
        <v>4071500</v>
      </c>
      <c r="H173" s="3">
        <v>5500000</v>
      </c>
      <c r="J173" s="3">
        <f>H173-I173-F173</f>
        <v>2242800</v>
      </c>
      <c r="N173" s="160" t="s">
        <v>383</v>
      </c>
      <c r="O173" s="148">
        <v>735</v>
      </c>
    </row>
    <row r="174" spans="2:15" hidden="1" x14ac:dyDescent="0.25">
      <c r="B174" s="95" t="s">
        <v>362</v>
      </c>
      <c r="C174" s="3">
        <v>2205000</v>
      </c>
      <c r="D174" s="81">
        <f t="shared" si="17"/>
        <v>852200</v>
      </c>
      <c r="E174" s="3">
        <v>800000</v>
      </c>
      <c r="F174" s="73">
        <f t="shared" si="10"/>
        <v>3857200</v>
      </c>
      <c r="G174" s="3">
        <f>(F174*25%)+F174</f>
        <v>4821500</v>
      </c>
      <c r="H174" s="3">
        <v>5500000</v>
      </c>
      <c r="J174" s="3">
        <f>H174-I174-F174</f>
        <v>1642800</v>
      </c>
      <c r="N174" s="163"/>
      <c r="O174" s="149"/>
    </row>
    <row r="175" spans="2:15" hidden="1" x14ac:dyDescent="0.25">
      <c r="B175" s="95" t="s">
        <v>364</v>
      </c>
      <c r="C175" s="3">
        <v>1715000</v>
      </c>
      <c r="D175" s="81">
        <f t="shared" si="17"/>
        <v>852200</v>
      </c>
      <c r="F175" s="73">
        <f>C175+D175+E175</f>
        <v>2567200</v>
      </c>
      <c r="G175" s="3">
        <f>(F175*25%)+F175</f>
        <v>3209000</v>
      </c>
      <c r="H175" s="3">
        <v>4000000</v>
      </c>
      <c r="J175" s="3">
        <f>H175-I175-F175</f>
        <v>1432800</v>
      </c>
      <c r="N175" s="163"/>
      <c r="O175" s="149"/>
    </row>
    <row r="176" spans="2:15" hidden="1" x14ac:dyDescent="0.25">
      <c r="B176" s="95" t="s">
        <v>365</v>
      </c>
      <c r="C176" s="3">
        <v>6125000</v>
      </c>
      <c r="D176" s="81">
        <f>4261000/5</f>
        <v>852200</v>
      </c>
      <c r="F176" s="73">
        <f t="shared" si="10"/>
        <v>6977200</v>
      </c>
      <c r="G176" s="3">
        <f>(F176*25%)+F176</f>
        <v>8721500</v>
      </c>
      <c r="H176" s="3">
        <v>8000000</v>
      </c>
      <c r="J176" s="3">
        <f>H176-I176-F176</f>
        <v>1022800</v>
      </c>
      <c r="N176" s="163"/>
      <c r="O176" s="149"/>
    </row>
    <row r="177" spans="1:15" hidden="1" x14ac:dyDescent="0.25">
      <c r="B177" s="95" t="s">
        <v>366</v>
      </c>
      <c r="C177" s="3">
        <v>7350000</v>
      </c>
      <c r="D177" s="81">
        <f>4261000/5</f>
        <v>852200</v>
      </c>
      <c r="F177" s="73">
        <f t="shared" si="10"/>
        <v>8202200</v>
      </c>
      <c r="G177" s="3">
        <f>(F177*25%)+F177</f>
        <v>10252750</v>
      </c>
      <c r="H177" s="3">
        <v>12400000</v>
      </c>
      <c r="J177" s="3">
        <f>H177-I177-F177</f>
        <v>4197800</v>
      </c>
      <c r="N177" s="161"/>
      <c r="O177" s="150"/>
    </row>
    <row r="178" spans="1:15" hidden="1" x14ac:dyDescent="0.25">
      <c r="B178" s="95" t="s">
        <v>372</v>
      </c>
      <c r="C178" s="3">
        <v>5397000</v>
      </c>
      <c r="D178" s="3">
        <v>737000</v>
      </c>
      <c r="F178" s="73">
        <f t="shared" si="10"/>
        <v>6134000</v>
      </c>
      <c r="G178" s="3">
        <f>(F178*25%)+F178</f>
        <v>7667500</v>
      </c>
      <c r="H178" s="3">
        <v>7500000</v>
      </c>
      <c r="J178" s="3">
        <f>H178-I178-F178</f>
        <v>1366000</v>
      </c>
      <c r="N178" s="9" t="s">
        <v>373</v>
      </c>
    </row>
    <row r="179" spans="1:15" ht="16.5" hidden="1" x14ac:dyDescent="0.3">
      <c r="B179" s="95" t="s">
        <v>369</v>
      </c>
      <c r="C179" s="90">
        <v>1211798</v>
      </c>
      <c r="D179" s="3">
        <v>23000</v>
      </c>
      <c r="F179" s="73">
        <f t="shared" si="10"/>
        <v>1234798</v>
      </c>
      <c r="G179" s="3">
        <f>(F179*25%)+F179</f>
        <v>1543497.5</v>
      </c>
      <c r="J179" s="3">
        <f>H179-I179-F179</f>
        <v>-1234798</v>
      </c>
      <c r="N179" s="9" t="s">
        <v>370</v>
      </c>
    </row>
    <row r="180" spans="1:15" hidden="1" x14ac:dyDescent="0.25">
      <c r="B180" s="95" t="s">
        <v>371</v>
      </c>
      <c r="C180" s="3">
        <v>2520000</v>
      </c>
      <c r="D180" s="84">
        <v>92000</v>
      </c>
      <c r="F180" s="73">
        <f t="shared" si="10"/>
        <v>2612000</v>
      </c>
      <c r="G180" s="3">
        <f>(F180*25%)+F180</f>
        <v>3265000</v>
      </c>
      <c r="J180" s="3">
        <f>H180-I180-F180</f>
        <v>-2612000</v>
      </c>
    </row>
    <row r="181" spans="1:15" hidden="1" x14ac:dyDescent="0.25">
      <c r="A181" s="91"/>
      <c r="B181" s="129" t="s">
        <v>378</v>
      </c>
      <c r="C181" s="92">
        <v>2125000</v>
      </c>
      <c r="D181" s="92">
        <f>3892000/5</f>
        <v>778400</v>
      </c>
      <c r="E181" s="92"/>
      <c r="F181" s="73">
        <f t="shared" si="10"/>
        <v>2903400</v>
      </c>
      <c r="G181" s="3">
        <f>(F181*25%)+F181</f>
        <v>3629250</v>
      </c>
      <c r="H181" s="92">
        <v>4500000</v>
      </c>
      <c r="I181" s="92"/>
      <c r="J181" s="3">
        <f>H181-I181-F181</f>
        <v>1596600</v>
      </c>
      <c r="K181" s="91"/>
      <c r="L181" s="91"/>
      <c r="M181" s="91"/>
      <c r="N181" s="157" t="s">
        <v>377</v>
      </c>
      <c r="O181" s="148">
        <v>640</v>
      </c>
    </row>
    <row r="182" spans="1:15" hidden="1" x14ac:dyDescent="0.25">
      <c r="A182" s="91"/>
      <c r="B182" s="129" t="s">
        <v>378</v>
      </c>
      <c r="C182" s="92">
        <v>2125000</v>
      </c>
      <c r="D182" s="92">
        <f t="shared" ref="D182:D185" si="18">3892000/5</f>
        <v>778400</v>
      </c>
      <c r="E182" s="92"/>
      <c r="F182" s="73">
        <f t="shared" si="10"/>
        <v>2903400</v>
      </c>
      <c r="G182" s="3">
        <f>(F182*25%)+F182</f>
        <v>3629250</v>
      </c>
      <c r="H182" s="92">
        <v>4500000</v>
      </c>
      <c r="I182" s="92"/>
      <c r="J182" s="3">
        <f>H182-I182-F182</f>
        <v>1596600</v>
      </c>
      <c r="K182" s="91"/>
      <c r="L182" s="91"/>
      <c r="M182" s="91"/>
      <c r="N182" s="158"/>
      <c r="O182" s="149"/>
    </row>
    <row r="183" spans="1:15" hidden="1" x14ac:dyDescent="0.25">
      <c r="A183" s="91"/>
      <c r="B183" s="129" t="s">
        <v>378</v>
      </c>
      <c r="C183" s="92">
        <v>2125000</v>
      </c>
      <c r="D183" s="92">
        <f t="shared" si="18"/>
        <v>778400</v>
      </c>
      <c r="E183" s="92"/>
      <c r="F183" s="73">
        <f t="shared" si="10"/>
        <v>2903400</v>
      </c>
      <c r="G183" s="3">
        <f>(F183*25%)+F183</f>
        <v>3629250</v>
      </c>
      <c r="H183" s="92">
        <v>4500000</v>
      </c>
      <c r="I183" s="92"/>
      <c r="J183" s="3">
        <f>H183-I183-F183</f>
        <v>1596600</v>
      </c>
      <c r="K183" s="91"/>
      <c r="L183" s="91"/>
      <c r="M183" s="91"/>
      <c r="N183" s="158"/>
      <c r="O183" s="149"/>
    </row>
    <row r="184" spans="1:15" hidden="1" x14ac:dyDescent="0.25">
      <c r="A184" s="91"/>
      <c r="B184" s="129" t="s">
        <v>378</v>
      </c>
      <c r="C184" s="92">
        <v>2125000</v>
      </c>
      <c r="D184" s="92">
        <f t="shared" si="18"/>
        <v>778400</v>
      </c>
      <c r="E184" s="92"/>
      <c r="F184" s="73">
        <f t="shared" si="10"/>
        <v>2903400</v>
      </c>
      <c r="G184" s="3">
        <f>(F184*25%)+F184</f>
        <v>3629250</v>
      </c>
      <c r="H184" s="92">
        <v>4500000</v>
      </c>
      <c r="I184" s="92"/>
      <c r="J184" s="3">
        <f>H184-I184-F184</f>
        <v>1596600</v>
      </c>
      <c r="K184" s="91"/>
      <c r="L184" s="91"/>
      <c r="M184" s="91"/>
      <c r="N184" s="158"/>
      <c r="O184" s="149"/>
    </row>
    <row r="185" spans="1:15" hidden="1" x14ac:dyDescent="0.25">
      <c r="A185" s="91"/>
      <c r="B185" s="129">
        <v>7540</v>
      </c>
      <c r="C185" s="92">
        <v>7500000</v>
      </c>
      <c r="D185" s="92">
        <f t="shared" si="18"/>
        <v>778400</v>
      </c>
      <c r="E185" s="92"/>
      <c r="F185" s="73">
        <f t="shared" si="10"/>
        <v>8278400</v>
      </c>
      <c r="G185" s="3">
        <f>(F185*25%)+F185</f>
        <v>10348000</v>
      </c>
      <c r="H185" s="92">
        <v>11750000</v>
      </c>
      <c r="I185" s="92"/>
      <c r="J185" s="3">
        <f>H185-I185-F185</f>
        <v>3471600</v>
      </c>
      <c r="K185" s="91"/>
      <c r="L185" s="91"/>
      <c r="M185" s="91"/>
      <c r="N185" s="159"/>
      <c r="O185" s="150"/>
    </row>
    <row r="186" spans="1:15" s="91" customFormat="1" x14ac:dyDescent="0.25">
      <c r="B186" s="129" t="s">
        <v>379</v>
      </c>
      <c r="C186" s="92">
        <v>4150000</v>
      </c>
      <c r="D186" s="92">
        <f>1842000/2</f>
        <v>921000</v>
      </c>
      <c r="E186" s="92">
        <v>800000</v>
      </c>
      <c r="F186" s="92">
        <f t="shared" si="10"/>
        <v>5871000</v>
      </c>
      <c r="G186" s="92">
        <f>(F186*25%)+F186</f>
        <v>7338750</v>
      </c>
      <c r="H186" s="92">
        <v>6700000</v>
      </c>
      <c r="I186" s="92"/>
      <c r="J186" s="92">
        <f>H186-I186-F186</f>
        <v>829000</v>
      </c>
      <c r="N186" s="160" t="s">
        <v>380</v>
      </c>
    </row>
    <row r="187" spans="1:15" hidden="1" x14ac:dyDescent="0.25">
      <c r="B187" s="95" t="s">
        <v>379</v>
      </c>
      <c r="C187" s="3">
        <v>4150000</v>
      </c>
      <c r="D187" s="3">
        <f>1842000/2</f>
        <v>921000</v>
      </c>
      <c r="F187" s="73">
        <f t="shared" si="10"/>
        <v>5071000</v>
      </c>
      <c r="G187" s="3">
        <f>(F187*25%)+F187</f>
        <v>6338750</v>
      </c>
      <c r="H187" s="3">
        <v>6500000</v>
      </c>
      <c r="J187" s="3">
        <f>H187-I187-F187</f>
        <v>1429000</v>
      </c>
      <c r="N187" s="161"/>
    </row>
    <row r="188" spans="1:15" s="36" customFormat="1" x14ac:dyDescent="0.25">
      <c r="B188" s="135" t="s">
        <v>381</v>
      </c>
      <c r="C188" s="35">
        <v>7395000</v>
      </c>
      <c r="D188" s="35">
        <v>875000</v>
      </c>
      <c r="E188" s="35">
        <v>500000</v>
      </c>
      <c r="F188" s="35">
        <f t="shared" si="10"/>
        <v>8770000</v>
      </c>
      <c r="G188" s="35">
        <f>(F188*25%)+F188</f>
        <v>10962500</v>
      </c>
      <c r="H188" s="35"/>
      <c r="I188" s="35"/>
      <c r="J188" s="35">
        <f>H188-I188-F188</f>
        <v>-8770000</v>
      </c>
      <c r="N188" s="136" t="s">
        <v>388</v>
      </c>
    </row>
    <row r="189" spans="1:15" s="6" customFormat="1" hidden="1" x14ac:dyDescent="0.25">
      <c r="B189" s="96" t="s">
        <v>386</v>
      </c>
      <c r="C189" s="39">
        <f t="shared" ref="C189:C193" si="19">O189*25000</f>
        <v>7250000</v>
      </c>
      <c r="D189" s="7">
        <f>3800000/5</f>
        <v>760000</v>
      </c>
      <c r="E189" s="7"/>
      <c r="F189" s="73">
        <f t="shared" si="10"/>
        <v>8010000</v>
      </c>
      <c r="G189" s="3">
        <f>(F189*25%)+F189</f>
        <v>10012500</v>
      </c>
      <c r="H189" s="7">
        <v>14500000</v>
      </c>
      <c r="I189" s="7"/>
      <c r="J189" s="3">
        <f>H189-I189-F189</f>
        <v>6490000</v>
      </c>
      <c r="N189" s="151" t="s">
        <v>387</v>
      </c>
      <c r="O189" s="131">
        <v>290</v>
      </c>
    </row>
    <row r="190" spans="1:15" s="6" customFormat="1" hidden="1" x14ac:dyDescent="0.25">
      <c r="B190" s="96" t="s">
        <v>386</v>
      </c>
      <c r="C190" s="39">
        <f t="shared" si="19"/>
        <v>7250000</v>
      </c>
      <c r="D190" s="7">
        <f t="shared" ref="D190:D193" si="20">3800000/5</f>
        <v>760000</v>
      </c>
      <c r="E190" s="7"/>
      <c r="F190" s="73">
        <f t="shared" si="10"/>
        <v>8010000</v>
      </c>
      <c r="G190" s="3">
        <f>(F190*25%)+F190</f>
        <v>10012500</v>
      </c>
      <c r="H190" s="7">
        <v>13000000</v>
      </c>
      <c r="I190" s="7"/>
      <c r="J190" s="3">
        <f>H190-I190-F190</f>
        <v>4990000</v>
      </c>
      <c r="N190" s="152"/>
      <c r="O190" s="132">
        <v>290</v>
      </c>
    </row>
    <row r="191" spans="1:15" s="6" customFormat="1" hidden="1" x14ac:dyDescent="0.25">
      <c r="B191" s="96" t="s">
        <v>385</v>
      </c>
      <c r="C191" s="39">
        <f t="shared" si="19"/>
        <v>2250000</v>
      </c>
      <c r="D191" s="7">
        <f t="shared" si="20"/>
        <v>760000</v>
      </c>
      <c r="E191" s="7"/>
      <c r="F191" s="73">
        <f t="shared" si="10"/>
        <v>3010000</v>
      </c>
      <c r="G191" s="3">
        <f>(F191*25%)+F191</f>
        <v>3762500</v>
      </c>
      <c r="H191" s="7">
        <v>7500000</v>
      </c>
      <c r="I191" s="7"/>
      <c r="J191" s="3">
        <f>H191-I191-F191</f>
        <v>4490000</v>
      </c>
      <c r="N191" s="152"/>
      <c r="O191" s="132">
        <v>90</v>
      </c>
    </row>
    <row r="192" spans="1:15" s="6" customFormat="1" hidden="1" x14ac:dyDescent="0.25">
      <c r="B192" s="96" t="s">
        <v>385</v>
      </c>
      <c r="C192" s="39">
        <f t="shared" si="19"/>
        <v>2250000</v>
      </c>
      <c r="D192" s="7">
        <f t="shared" si="20"/>
        <v>760000</v>
      </c>
      <c r="E192" s="7"/>
      <c r="F192" s="73">
        <f t="shared" si="10"/>
        <v>3010000</v>
      </c>
      <c r="G192" s="3">
        <f>(F192*25%)+F192</f>
        <v>3762500</v>
      </c>
      <c r="H192" s="7">
        <v>7500000</v>
      </c>
      <c r="I192" s="7"/>
      <c r="J192" s="3">
        <f>H192-I192-F192</f>
        <v>4490000</v>
      </c>
      <c r="N192" s="152"/>
      <c r="O192" s="132">
        <v>90</v>
      </c>
    </row>
    <row r="193" spans="2:15" s="6" customFormat="1" hidden="1" x14ac:dyDescent="0.25">
      <c r="B193" s="96" t="s">
        <v>415</v>
      </c>
      <c r="C193" s="39">
        <f t="shared" si="19"/>
        <v>1875000</v>
      </c>
      <c r="D193" s="7">
        <f t="shared" si="20"/>
        <v>760000</v>
      </c>
      <c r="E193" s="7"/>
      <c r="F193" s="73">
        <f t="shared" si="10"/>
        <v>2635000</v>
      </c>
      <c r="G193" s="3">
        <f>(F193*25%)+F193</f>
        <v>3293750</v>
      </c>
      <c r="H193" s="7">
        <v>6000000</v>
      </c>
      <c r="I193" s="7"/>
      <c r="J193" s="3">
        <f>H193-I193-F193</f>
        <v>3365000</v>
      </c>
      <c r="N193" s="153"/>
      <c r="O193" s="133">
        <v>75</v>
      </c>
    </row>
    <row r="194" spans="2:15" s="40" customFormat="1" x14ac:dyDescent="0.25">
      <c r="B194" s="130" t="s">
        <v>390</v>
      </c>
      <c r="C194" s="39">
        <f>O194*25000</f>
        <v>2250000</v>
      </c>
      <c r="D194" s="39">
        <f>5575000/9</f>
        <v>619444.4444444445</v>
      </c>
      <c r="E194" s="39">
        <v>500000</v>
      </c>
      <c r="F194" s="73">
        <f t="shared" si="10"/>
        <v>3369444.4444444445</v>
      </c>
      <c r="G194" s="3">
        <f>(F194*25%)+F194</f>
        <v>4211805.555555556</v>
      </c>
      <c r="H194" s="39"/>
      <c r="I194" s="39"/>
      <c r="J194" s="3">
        <f>H194-I194-F194</f>
        <v>-3369444.4444444445</v>
      </c>
      <c r="N194" s="154" t="s">
        <v>389</v>
      </c>
      <c r="O194" s="93">
        <v>90</v>
      </c>
    </row>
    <row r="195" spans="2:15" s="40" customFormat="1" x14ac:dyDescent="0.25">
      <c r="B195" s="130" t="s">
        <v>391</v>
      </c>
      <c r="C195" s="39">
        <f t="shared" ref="C195:C202" si="21">O195*25000</f>
        <v>2750000</v>
      </c>
      <c r="D195" s="39">
        <f t="shared" ref="D195:D202" si="22">5575000/9</f>
        <v>619444.4444444445</v>
      </c>
      <c r="E195" s="39">
        <v>1260000</v>
      </c>
      <c r="F195" s="73">
        <f t="shared" si="10"/>
        <v>4629444.444444444</v>
      </c>
      <c r="G195" s="3">
        <f>(F195*25%)+F195</f>
        <v>5786805.555555555</v>
      </c>
      <c r="H195" s="39"/>
      <c r="I195" s="39"/>
      <c r="J195" s="3">
        <f>H195-I195-F195</f>
        <v>-4629444.444444444</v>
      </c>
      <c r="N195" s="155"/>
      <c r="O195" s="93">
        <v>110</v>
      </c>
    </row>
    <row r="196" spans="2:15" s="40" customFormat="1" x14ac:dyDescent="0.25">
      <c r="B196" s="130" t="s">
        <v>392</v>
      </c>
      <c r="C196" s="39">
        <f t="shared" si="21"/>
        <v>4250000</v>
      </c>
      <c r="D196" s="39">
        <f t="shared" si="22"/>
        <v>619444.4444444445</v>
      </c>
      <c r="E196" s="39"/>
      <c r="F196" s="73">
        <f t="shared" si="10"/>
        <v>4869444.444444444</v>
      </c>
      <c r="G196" s="3">
        <f>(F196*25%)+F196</f>
        <v>6086805.555555555</v>
      </c>
      <c r="H196" s="39"/>
      <c r="I196" s="39"/>
      <c r="J196" s="3">
        <f>H196-I196-F196</f>
        <v>-4869444.444444444</v>
      </c>
      <c r="N196" s="155"/>
      <c r="O196" s="93">
        <v>170</v>
      </c>
    </row>
    <row r="197" spans="2:15" s="40" customFormat="1" hidden="1" x14ac:dyDescent="0.25">
      <c r="B197" s="130" t="s">
        <v>393</v>
      </c>
      <c r="C197" s="39">
        <f t="shared" si="21"/>
        <v>2250000</v>
      </c>
      <c r="D197" s="39">
        <f t="shared" si="22"/>
        <v>619444.4444444445</v>
      </c>
      <c r="E197" s="39"/>
      <c r="F197" s="73">
        <f t="shared" si="10"/>
        <v>2869444.4444444445</v>
      </c>
      <c r="G197" s="3">
        <f>(F197*25%)+F197</f>
        <v>3586805.5555555555</v>
      </c>
      <c r="H197" s="39">
        <v>4500000</v>
      </c>
      <c r="I197" s="39"/>
      <c r="J197" s="3">
        <f>H197-I197-F197</f>
        <v>1630555.5555555555</v>
      </c>
      <c r="N197" s="155"/>
      <c r="O197" s="93">
        <v>90</v>
      </c>
    </row>
    <row r="198" spans="2:15" s="40" customFormat="1" x14ac:dyDescent="0.25">
      <c r="B198" s="130" t="s">
        <v>394</v>
      </c>
      <c r="C198" s="39">
        <f t="shared" si="21"/>
        <v>1625000</v>
      </c>
      <c r="D198" s="39">
        <f t="shared" si="22"/>
        <v>619444.4444444445</v>
      </c>
      <c r="E198" s="39"/>
      <c r="F198" s="73">
        <f t="shared" si="10"/>
        <v>2244444.4444444445</v>
      </c>
      <c r="G198" s="3">
        <f>(F198*25%)+F198</f>
        <v>2805555.5555555555</v>
      </c>
      <c r="H198" s="39"/>
      <c r="I198" s="39"/>
      <c r="J198" s="3">
        <f>H198-I198-F198</f>
        <v>-2244444.4444444445</v>
      </c>
      <c r="N198" s="155"/>
      <c r="O198" s="93">
        <v>65</v>
      </c>
    </row>
    <row r="199" spans="2:15" s="40" customFormat="1" x14ac:dyDescent="0.25">
      <c r="B199" s="130" t="s">
        <v>398</v>
      </c>
      <c r="C199" s="39">
        <f t="shared" si="21"/>
        <v>1625000</v>
      </c>
      <c r="D199" s="39">
        <f t="shared" si="22"/>
        <v>619444.4444444445</v>
      </c>
      <c r="E199" s="39"/>
      <c r="F199" s="73">
        <f t="shared" si="10"/>
        <v>2244444.4444444445</v>
      </c>
      <c r="G199" s="3">
        <f>(F199*25%)+F199</f>
        <v>2805555.5555555555</v>
      </c>
      <c r="H199" s="39"/>
      <c r="I199" s="39"/>
      <c r="J199" s="3">
        <f>H199-I199-F199</f>
        <v>-2244444.4444444445</v>
      </c>
      <c r="N199" s="155"/>
      <c r="O199" s="93">
        <v>65</v>
      </c>
    </row>
    <row r="200" spans="2:15" s="40" customFormat="1" hidden="1" x14ac:dyDescent="0.25">
      <c r="B200" s="130" t="s">
        <v>395</v>
      </c>
      <c r="C200" s="39">
        <f t="shared" si="21"/>
        <v>1875000</v>
      </c>
      <c r="D200" s="39">
        <f t="shared" si="22"/>
        <v>619444.4444444445</v>
      </c>
      <c r="E200" s="39">
        <v>850000</v>
      </c>
      <c r="F200" s="73">
        <f t="shared" si="10"/>
        <v>3344444.4444444445</v>
      </c>
      <c r="G200" s="3">
        <f>(F200*25%)+F200</f>
        <v>4180555.5555555555</v>
      </c>
      <c r="H200" s="39">
        <v>5500000</v>
      </c>
      <c r="I200" s="39"/>
      <c r="J200" s="3">
        <f>H200-I200-F200</f>
        <v>2155555.5555555555</v>
      </c>
      <c r="N200" s="155"/>
      <c r="O200" s="93">
        <v>75</v>
      </c>
    </row>
    <row r="201" spans="2:15" s="40" customFormat="1" x14ac:dyDescent="0.25">
      <c r="B201" s="130" t="s">
        <v>396</v>
      </c>
      <c r="C201" s="39">
        <f t="shared" si="21"/>
        <v>2750000</v>
      </c>
      <c r="D201" s="39">
        <f t="shared" si="22"/>
        <v>619444.4444444445</v>
      </c>
      <c r="E201" s="39"/>
      <c r="F201" s="73">
        <f t="shared" ref="F201:F250" si="23">C201+D201+E201</f>
        <v>3369444.4444444445</v>
      </c>
      <c r="G201" s="3">
        <f>(F201*25%)+F201</f>
        <v>4211805.555555556</v>
      </c>
      <c r="H201" s="39"/>
      <c r="I201" s="39"/>
      <c r="J201" s="3">
        <f>H201-I201-F201</f>
        <v>-3369444.4444444445</v>
      </c>
      <c r="N201" s="155"/>
      <c r="O201" s="93">
        <v>110</v>
      </c>
    </row>
    <row r="202" spans="2:15" s="40" customFormat="1" x14ac:dyDescent="0.25">
      <c r="B202" s="130" t="s">
        <v>390</v>
      </c>
      <c r="C202" s="39">
        <f t="shared" si="21"/>
        <v>2000000</v>
      </c>
      <c r="D202" s="39">
        <f t="shared" si="22"/>
        <v>619444.4444444445</v>
      </c>
      <c r="E202" s="39">
        <v>500000</v>
      </c>
      <c r="F202" s="73">
        <f t="shared" si="23"/>
        <v>3119444.4444444445</v>
      </c>
      <c r="G202" s="3">
        <f>(F202*25%)+F202</f>
        <v>3899305.5555555555</v>
      </c>
      <c r="H202" s="39"/>
      <c r="I202" s="39"/>
      <c r="J202" s="3">
        <f>H202-I202-F202</f>
        <v>-3119444.4444444445</v>
      </c>
      <c r="N202" s="156"/>
      <c r="O202" s="93">
        <v>80</v>
      </c>
    </row>
    <row r="203" spans="2:15" s="36" customFormat="1" x14ac:dyDescent="0.25">
      <c r="B203" s="135" t="s">
        <v>416</v>
      </c>
      <c r="C203" s="35">
        <f>O203*25000</f>
        <v>10000000</v>
      </c>
      <c r="D203" s="35">
        <f>1684000/2</f>
        <v>842000</v>
      </c>
      <c r="E203" s="35">
        <v>930000</v>
      </c>
      <c r="F203" s="35">
        <f t="shared" si="23"/>
        <v>11772000</v>
      </c>
      <c r="G203" s="35">
        <f>(F203*25%)+F203</f>
        <v>14715000</v>
      </c>
      <c r="H203" s="35"/>
      <c r="I203" s="35"/>
      <c r="J203" s="35">
        <f>H203-I203-F203</f>
        <v>-11772000</v>
      </c>
      <c r="N203" s="146" t="s">
        <v>397</v>
      </c>
      <c r="O203" s="137">
        <v>400</v>
      </c>
    </row>
    <row r="204" spans="2:15" s="36" customFormat="1" x14ac:dyDescent="0.25">
      <c r="B204" s="135">
        <v>7620</v>
      </c>
      <c r="C204" s="35">
        <f>O204*25000</f>
        <v>8750000</v>
      </c>
      <c r="D204" s="35">
        <f>1684000/2</f>
        <v>842000</v>
      </c>
      <c r="E204" s="35">
        <v>1500000</v>
      </c>
      <c r="F204" s="35">
        <f t="shared" si="23"/>
        <v>11092000</v>
      </c>
      <c r="G204" s="35">
        <f>(F204*25%)+F204</f>
        <v>13865000</v>
      </c>
      <c r="H204" s="35"/>
      <c r="I204" s="35"/>
      <c r="J204" s="35">
        <f>H204-I204-F204</f>
        <v>-11092000</v>
      </c>
      <c r="N204" s="147"/>
      <c r="O204" s="138">
        <v>350</v>
      </c>
    </row>
    <row r="205" spans="2:15" s="54" customFormat="1" hidden="1" x14ac:dyDescent="0.25">
      <c r="B205" s="113">
        <v>7410</v>
      </c>
      <c r="C205" s="53">
        <f>90*25000</f>
        <v>2250000</v>
      </c>
      <c r="D205" s="53">
        <f>2833000/4</f>
        <v>708250</v>
      </c>
      <c r="E205" s="53"/>
      <c r="F205" s="73">
        <f t="shared" si="23"/>
        <v>2958250</v>
      </c>
      <c r="G205" s="3">
        <f>(F205*25%)+F205</f>
        <v>3697812.5</v>
      </c>
      <c r="H205" s="53">
        <v>7000000</v>
      </c>
      <c r="I205" s="53"/>
      <c r="J205" s="3">
        <f>H205-I205-F205</f>
        <v>4041750</v>
      </c>
      <c r="N205" s="172" t="s">
        <v>399</v>
      </c>
    </row>
    <row r="206" spans="2:15" s="54" customFormat="1" hidden="1" x14ac:dyDescent="0.25">
      <c r="B206" s="113">
        <v>7410</v>
      </c>
      <c r="C206" s="53">
        <f t="shared" ref="C206:C207" si="24">90*25000</f>
        <v>2250000</v>
      </c>
      <c r="D206" s="53">
        <f t="shared" ref="D206:D207" si="25">2833000/4</f>
        <v>708250</v>
      </c>
      <c r="E206" s="53"/>
      <c r="F206" s="73">
        <f t="shared" si="23"/>
        <v>2958250</v>
      </c>
      <c r="G206" s="3">
        <f>(F206*25%)+F206</f>
        <v>3697812.5</v>
      </c>
      <c r="H206" s="53">
        <v>7000000</v>
      </c>
      <c r="I206" s="53"/>
      <c r="J206" s="3">
        <f>H206-I206-F206</f>
        <v>4041750</v>
      </c>
      <c r="N206" s="173"/>
    </row>
    <row r="207" spans="2:15" s="54" customFormat="1" hidden="1" x14ac:dyDescent="0.25">
      <c r="B207" s="113">
        <v>7410</v>
      </c>
      <c r="C207" s="53">
        <f t="shared" si="24"/>
        <v>2250000</v>
      </c>
      <c r="D207" s="53">
        <f t="shared" si="25"/>
        <v>708250</v>
      </c>
      <c r="E207" s="53"/>
      <c r="F207" s="73">
        <f t="shared" si="23"/>
        <v>2958250</v>
      </c>
      <c r="G207" s="3">
        <f>(F207*25%)+F207</f>
        <v>3697812.5</v>
      </c>
      <c r="H207" s="53">
        <v>7000000</v>
      </c>
      <c r="I207" s="53"/>
      <c r="J207" s="3">
        <f>H207-I207-F207</f>
        <v>4041750</v>
      </c>
      <c r="N207" s="174"/>
    </row>
    <row r="208" spans="2:15" s="82" customFormat="1" x14ac:dyDescent="0.25">
      <c r="B208" s="134" t="s">
        <v>433</v>
      </c>
      <c r="C208" s="81">
        <f>75*25000</f>
        <v>1875000</v>
      </c>
      <c r="D208" s="53">
        <f>2833000/4</f>
        <v>708250</v>
      </c>
      <c r="E208" s="81"/>
      <c r="F208" s="81">
        <f t="shared" si="23"/>
        <v>2583250</v>
      </c>
      <c r="G208" s="81">
        <f>(F208*25%)+F208</f>
        <v>3229062.5</v>
      </c>
      <c r="H208" s="81"/>
      <c r="I208" s="81"/>
      <c r="J208" s="81">
        <f>H208-I208-F208</f>
        <v>-2583250</v>
      </c>
      <c r="N208" s="172" t="s">
        <v>400</v>
      </c>
    </row>
    <row r="209" spans="2:15" s="54" customFormat="1" hidden="1" x14ac:dyDescent="0.25">
      <c r="B209" s="113">
        <v>7400</v>
      </c>
      <c r="C209" s="53">
        <f t="shared" ref="C209:C212" si="26">75*25000</f>
        <v>1875000</v>
      </c>
      <c r="D209" s="53">
        <f t="shared" ref="D209:D212" si="27">2810000/4</f>
        <v>702500</v>
      </c>
      <c r="E209" s="53"/>
      <c r="F209" s="73">
        <f t="shared" si="23"/>
        <v>2577500</v>
      </c>
      <c r="G209" s="3">
        <f>(F209*25%)+F209</f>
        <v>3221875</v>
      </c>
      <c r="H209" s="53">
        <v>6000000</v>
      </c>
      <c r="I209" s="53"/>
      <c r="J209" s="3">
        <f>H209-I209-F209</f>
        <v>3422500</v>
      </c>
      <c r="N209" s="173"/>
    </row>
    <row r="210" spans="2:15" s="54" customFormat="1" hidden="1" x14ac:dyDescent="0.25">
      <c r="B210" s="113">
        <v>7400</v>
      </c>
      <c r="C210" s="53">
        <f t="shared" si="26"/>
        <v>1875000</v>
      </c>
      <c r="D210" s="53">
        <f t="shared" si="27"/>
        <v>702500</v>
      </c>
      <c r="E210" s="53"/>
      <c r="F210" s="73">
        <f t="shared" si="23"/>
        <v>2577500</v>
      </c>
      <c r="G210" s="3">
        <f>(F210*25%)+F210</f>
        <v>3221875</v>
      </c>
      <c r="H210" s="53">
        <v>6000000</v>
      </c>
      <c r="I210" s="53"/>
      <c r="J210" s="3">
        <f>H210-I210-F210</f>
        <v>3422500</v>
      </c>
      <c r="N210" s="173"/>
    </row>
    <row r="211" spans="2:15" s="54" customFormat="1" hidden="1" x14ac:dyDescent="0.25">
      <c r="B211" s="113">
        <v>7400</v>
      </c>
      <c r="C211" s="53">
        <f t="shared" si="26"/>
        <v>1875000</v>
      </c>
      <c r="D211" s="53">
        <f t="shared" si="27"/>
        <v>702500</v>
      </c>
      <c r="E211" s="53"/>
      <c r="F211" s="73">
        <f t="shared" si="23"/>
        <v>2577500</v>
      </c>
      <c r="G211" s="3">
        <f>(F211*25%)+F211</f>
        <v>3221875</v>
      </c>
      <c r="H211" s="53">
        <v>6000000</v>
      </c>
      <c r="I211" s="53"/>
      <c r="J211" s="3">
        <f>H211-I211-F211</f>
        <v>3422500</v>
      </c>
      <c r="N211" s="173"/>
    </row>
    <row r="212" spans="2:15" s="54" customFormat="1" hidden="1" x14ac:dyDescent="0.25">
      <c r="B212" s="113">
        <v>7400</v>
      </c>
      <c r="C212" s="53">
        <f t="shared" si="26"/>
        <v>1875000</v>
      </c>
      <c r="D212" s="53">
        <f t="shared" si="27"/>
        <v>702500</v>
      </c>
      <c r="E212" s="53"/>
      <c r="F212" s="73">
        <f t="shared" si="23"/>
        <v>2577500</v>
      </c>
      <c r="G212" s="3">
        <f>(F212*25%)+F212</f>
        <v>3221875</v>
      </c>
      <c r="H212" s="53">
        <v>6000000</v>
      </c>
      <c r="I212" s="53"/>
      <c r="J212" s="3">
        <f>H212-I212-F212</f>
        <v>3422500</v>
      </c>
      <c r="N212" s="174"/>
    </row>
    <row r="213" spans="2:15" s="6" customFormat="1" hidden="1" x14ac:dyDescent="0.25">
      <c r="B213" s="96" t="s">
        <v>401</v>
      </c>
      <c r="C213" s="7">
        <f>375*25000</f>
        <v>9375000</v>
      </c>
      <c r="D213" s="7">
        <f>2625000/3</f>
        <v>875000</v>
      </c>
      <c r="E213" s="7"/>
      <c r="F213" s="73">
        <f t="shared" si="23"/>
        <v>10250000</v>
      </c>
      <c r="G213" s="3">
        <f>(F213*25%)+F213</f>
        <v>12812500</v>
      </c>
      <c r="H213" s="7">
        <v>13000000</v>
      </c>
      <c r="I213" s="7"/>
      <c r="J213" s="3">
        <f>H213-I213-F213</f>
        <v>2750000</v>
      </c>
      <c r="N213" s="151" t="s">
        <v>402</v>
      </c>
    </row>
    <row r="214" spans="2:15" s="6" customFormat="1" hidden="1" x14ac:dyDescent="0.25">
      <c r="B214" s="96" t="s">
        <v>401</v>
      </c>
      <c r="C214" s="7">
        <f t="shared" ref="C214:C215" si="28">375*25000</f>
        <v>9375000</v>
      </c>
      <c r="D214" s="7">
        <f t="shared" ref="D214:D215" si="29">2625000/3</f>
        <v>875000</v>
      </c>
      <c r="E214" s="7"/>
      <c r="F214" s="73">
        <f t="shared" si="23"/>
        <v>10250000</v>
      </c>
      <c r="G214" s="3">
        <f>(F214*25%)+F214</f>
        <v>12812500</v>
      </c>
      <c r="H214" s="7">
        <v>12000000</v>
      </c>
      <c r="I214" s="7"/>
      <c r="J214" s="3">
        <f>H214-I214-F214</f>
        <v>1750000</v>
      </c>
      <c r="N214" s="152"/>
    </row>
    <row r="215" spans="2:15" s="6" customFormat="1" x14ac:dyDescent="0.25">
      <c r="B215" s="96" t="s">
        <v>439</v>
      </c>
      <c r="C215" s="7">
        <f t="shared" si="28"/>
        <v>9375000</v>
      </c>
      <c r="D215" s="7">
        <f t="shared" si="29"/>
        <v>875000</v>
      </c>
      <c r="E215" s="7">
        <v>950000</v>
      </c>
      <c r="F215" s="73">
        <f t="shared" si="23"/>
        <v>11200000</v>
      </c>
      <c r="G215" s="3">
        <f>(F215*25%)+F215</f>
        <v>14000000</v>
      </c>
      <c r="H215" s="7"/>
      <c r="I215" s="7"/>
      <c r="J215" s="3">
        <f>H215-I215-F215</f>
        <v>-11200000</v>
      </c>
      <c r="N215" s="153"/>
    </row>
    <row r="216" spans="2:15" hidden="1" x14ac:dyDescent="0.25">
      <c r="B216" s="95" t="s">
        <v>403</v>
      </c>
      <c r="C216" s="3">
        <f>600*25000</f>
        <v>15000000</v>
      </c>
      <c r="D216" s="3">
        <v>1128000</v>
      </c>
      <c r="F216" s="73">
        <f t="shared" si="23"/>
        <v>16128000</v>
      </c>
      <c r="G216" s="3">
        <f>(F216*25%)+F216</f>
        <v>20160000</v>
      </c>
      <c r="H216" s="3">
        <v>20500000</v>
      </c>
      <c r="J216" s="3">
        <f>H216-I216-F216</f>
        <v>4372000</v>
      </c>
      <c r="N216" s="9" t="s">
        <v>405</v>
      </c>
    </row>
    <row r="217" spans="2:15" hidden="1" x14ac:dyDescent="0.25">
      <c r="B217" s="95" t="s">
        <v>404</v>
      </c>
      <c r="C217" s="3">
        <f>500*25000</f>
        <v>12500000</v>
      </c>
      <c r="D217" s="3">
        <v>1220000</v>
      </c>
      <c r="F217" s="73">
        <f t="shared" si="23"/>
        <v>13720000</v>
      </c>
      <c r="G217" s="3">
        <f>(F217*25%)+F217</f>
        <v>17150000</v>
      </c>
      <c r="H217" s="3">
        <v>18500000</v>
      </c>
      <c r="J217" s="3">
        <f>H217-I217-F217</f>
        <v>4780000</v>
      </c>
      <c r="N217" s="9" t="s">
        <v>406</v>
      </c>
    </row>
    <row r="218" spans="2:15" s="82" customFormat="1" x14ac:dyDescent="0.25">
      <c r="B218" s="121" t="s">
        <v>432</v>
      </c>
      <c r="C218" s="81">
        <f>25000*200</f>
        <v>5000000</v>
      </c>
      <c r="D218" s="81">
        <v>898000</v>
      </c>
      <c r="E218" s="81"/>
      <c r="F218" s="81">
        <f t="shared" si="23"/>
        <v>5898000</v>
      </c>
      <c r="G218" s="81">
        <f>(F218*25%)+F218</f>
        <v>7372500</v>
      </c>
      <c r="H218" s="81"/>
      <c r="I218" s="81"/>
      <c r="J218" s="81">
        <f>H218-I218-F218</f>
        <v>-5898000</v>
      </c>
      <c r="N218" s="83" t="s">
        <v>407</v>
      </c>
    </row>
    <row r="219" spans="2:15" s="6" customFormat="1" x14ac:dyDescent="0.25">
      <c r="B219" s="96" t="s">
        <v>408</v>
      </c>
      <c r="C219" s="7">
        <f>O219*25000</f>
        <v>2225000</v>
      </c>
      <c r="D219" s="7">
        <f>3363000/5</f>
        <v>672600</v>
      </c>
      <c r="E219" s="7">
        <v>1000000</v>
      </c>
      <c r="F219" s="73">
        <f t="shared" si="23"/>
        <v>3897600</v>
      </c>
      <c r="G219" s="3">
        <f>(F219*25%)+F219</f>
        <v>4872000</v>
      </c>
      <c r="H219" s="7"/>
      <c r="I219" s="7"/>
      <c r="J219" s="3">
        <f>H219-I219-F219</f>
        <v>-3897600</v>
      </c>
      <c r="N219" s="10" t="s">
        <v>409</v>
      </c>
      <c r="O219" s="6">
        <v>89</v>
      </c>
    </row>
    <row r="220" spans="2:15" s="6" customFormat="1" x14ac:dyDescent="0.25">
      <c r="B220" s="96" t="s">
        <v>408</v>
      </c>
      <c r="C220" s="7">
        <f t="shared" ref="C220:C250" si="30">O220*25000</f>
        <v>2225000</v>
      </c>
      <c r="D220" s="7">
        <f t="shared" ref="D220:D225" si="31">3363000/5</f>
        <v>672600</v>
      </c>
      <c r="E220" s="7"/>
      <c r="F220" s="73">
        <f t="shared" si="23"/>
        <v>2897600</v>
      </c>
      <c r="G220" s="3">
        <f>(F220*25%)+F220</f>
        <v>3622000</v>
      </c>
      <c r="H220" s="7"/>
      <c r="I220" s="7"/>
      <c r="J220" s="3">
        <f>H220-I220-F220</f>
        <v>-2897600</v>
      </c>
      <c r="N220" s="151" t="s">
        <v>410</v>
      </c>
      <c r="O220" s="6">
        <v>89</v>
      </c>
    </row>
    <row r="221" spans="2:15" s="6" customFormat="1" hidden="1" x14ac:dyDescent="0.25">
      <c r="B221" s="96">
        <v>7390</v>
      </c>
      <c r="C221" s="7">
        <f t="shared" si="30"/>
        <v>1750000</v>
      </c>
      <c r="D221" s="7">
        <f t="shared" si="31"/>
        <v>672600</v>
      </c>
      <c r="E221" s="7">
        <v>150000</v>
      </c>
      <c r="F221" s="73">
        <f t="shared" si="23"/>
        <v>2572600</v>
      </c>
      <c r="G221" s="3">
        <f>(F221*25%)+F221</f>
        <v>3215750</v>
      </c>
      <c r="H221" s="7">
        <v>4500000</v>
      </c>
      <c r="I221" s="7"/>
      <c r="J221" s="3">
        <f>H221-I221-F221</f>
        <v>1927400</v>
      </c>
      <c r="N221" s="152"/>
      <c r="O221" s="6">
        <v>70</v>
      </c>
    </row>
    <row r="222" spans="2:15" s="6" customFormat="1" x14ac:dyDescent="0.25">
      <c r="B222" s="96">
        <v>7390</v>
      </c>
      <c r="C222" s="7">
        <f t="shared" si="30"/>
        <v>1750000</v>
      </c>
      <c r="D222" s="7">
        <f t="shared" si="31"/>
        <v>672600</v>
      </c>
      <c r="E222" s="7">
        <v>150000</v>
      </c>
      <c r="F222" s="73">
        <f t="shared" si="23"/>
        <v>2572600</v>
      </c>
      <c r="G222" s="3">
        <f>(F222*25%)+F222</f>
        <v>3215750</v>
      </c>
      <c r="H222" s="7">
        <v>4500000</v>
      </c>
      <c r="I222" s="7"/>
      <c r="J222" s="3">
        <f>H222-I222-F222</f>
        <v>1927400</v>
      </c>
      <c r="N222" s="152"/>
      <c r="O222" s="6">
        <v>70</v>
      </c>
    </row>
    <row r="223" spans="2:15" s="25" customFormat="1" x14ac:dyDescent="0.25">
      <c r="B223" s="124" t="s">
        <v>434</v>
      </c>
      <c r="C223" s="24">
        <f t="shared" si="30"/>
        <v>2500000</v>
      </c>
      <c r="D223" s="24">
        <f t="shared" si="31"/>
        <v>672600</v>
      </c>
      <c r="E223" s="24"/>
      <c r="F223" s="24">
        <f t="shared" si="23"/>
        <v>3172600</v>
      </c>
      <c r="G223" s="24">
        <f>(F223*25%)+F223</f>
        <v>3965750</v>
      </c>
      <c r="H223" s="24"/>
      <c r="I223" s="24"/>
      <c r="J223" s="24">
        <f>H223-I223-F223</f>
        <v>-3172600</v>
      </c>
      <c r="N223" s="152"/>
      <c r="O223" s="25">
        <v>100</v>
      </c>
    </row>
    <row r="224" spans="2:15" s="6" customFormat="1" hidden="1" x14ac:dyDescent="0.25">
      <c r="B224" s="96">
        <v>7410</v>
      </c>
      <c r="C224" s="7">
        <f t="shared" si="30"/>
        <v>2500000</v>
      </c>
      <c r="D224" s="7">
        <f t="shared" si="31"/>
        <v>672600</v>
      </c>
      <c r="E224" s="7">
        <v>300000</v>
      </c>
      <c r="F224" s="73">
        <f t="shared" si="23"/>
        <v>3472600</v>
      </c>
      <c r="G224" s="3">
        <f>(F224*25%)+F224</f>
        <v>4340750</v>
      </c>
      <c r="H224" s="7">
        <v>6700000</v>
      </c>
      <c r="I224" s="7"/>
      <c r="J224" s="3">
        <f>H224-I224-F224</f>
        <v>3227400</v>
      </c>
      <c r="N224" s="152"/>
      <c r="O224" s="6">
        <v>100</v>
      </c>
    </row>
    <row r="225" spans="2:15" s="6" customFormat="1" hidden="1" x14ac:dyDescent="0.25">
      <c r="B225" s="96">
        <v>7410</v>
      </c>
      <c r="C225" s="7">
        <f t="shared" si="30"/>
        <v>2500000</v>
      </c>
      <c r="D225" s="7">
        <f t="shared" si="31"/>
        <v>672600</v>
      </c>
      <c r="E225" s="7">
        <v>300000</v>
      </c>
      <c r="F225" s="73">
        <f t="shared" si="23"/>
        <v>3472600</v>
      </c>
      <c r="G225" s="3">
        <f>(F225*25%)+F225</f>
        <v>4340750</v>
      </c>
      <c r="H225" s="7">
        <v>7200000</v>
      </c>
      <c r="I225" s="7"/>
      <c r="J225" s="3">
        <f>H225-I225-F225</f>
        <v>3727400</v>
      </c>
      <c r="N225" s="153"/>
      <c r="O225" s="6">
        <v>100</v>
      </c>
    </row>
    <row r="226" spans="2:15" x14ac:dyDescent="0.25">
      <c r="B226" s="95" t="s">
        <v>411</v>
      </c>
      <c r="C226" s="3">
        <f t="shared" si="30"/>
        <v>7500000</v>
      </c>
      <c r="D226" s="3">
        <v>645000</v>
      </c>
      <c r="E226" s="3">
        <v>1520000</v>
      </c>
      <c r="F226" s="73">
        <f t="shared" si="23"/>
        <v>9665000</v>
      </c>
      <c r="G226" s="3">
        <f>(F226*25%)+F226</f>
        <v>12081250</v>
      </c>
      <c r="J226" s="3">
        <f>H226-I226-F226</f>
        <v>-9665000</v>
      </c>
      <c r="N226" s="9" t="s">
        <v>412</v>
      </c>
      <c r="O226" s="2">
        <v>300</v>
      </c>
    </row>
    <row r="227" spans="2:15" hidden="1" x14ac:dyDescent="0.25">
      <c r="B227" s="95" t="s">
        <v>413</v>
      </c>
      <c r="C227" s="3">
        <f t="shared" si="30"/>
        <v>6250000</v>
      </c>
      <c r="D227" s="3">
        <v>668000</v>
      </c>
      <c r="E227" s="3">
        <v>600000</v>
      </c>
      <c r="F227" s="73">
        <f t="shared" si="23"/>
        <v>7518000</v>
      </c>
      <c r="G227" s="3">
        <f>(F227*25%)+F227</f>
        <v>9397500</v>
      </c>
      <c r="H227" s="3">
        <v>8500000</v>
      </c>
      <c r="J227" s="3">
        <f>H227-I227-F227</f>
        <v>982000</v>
      </c>
      <c r="N227" s="9" t="s">
        <v>414</v>
      </c>
      <c r="O227" s="2">
        <v>250</v>
      </c>
    </row>
    <row r="228" spans="2:15" s="22" customFormat="1" hidden="1" x14ac:dyDescent="0.25">
      <c r="B228" s="99" t="s">
        <v>417</v>
      </c>
      <c r="C228" s="21">
        <f t="shared" si="30"/>
        <v>2250000</v>
      </c>
      <c r="D228" s="21">
        <f>3087000/5</f>
        <v>617400</v>
      </c>
      <c r="E228" s="21">
        <v>300000</v>
      </c>
      <c r="F228" s="73">
        <f t="shared" si="23"/>
        <v>3167400</v>
      </c>
      <c r="G228" s="3">
        <f>(F228*25%)+F228</f>
        <v>3959250</v>
      </c>
      <c r="H228" s="21">
        <v>5000000</v>
      </c>
      <c r="I228" s="21"/>
      <c r="J228" s="21">
        <f>H228-I228-F228</f>
        <v>1832600</v>
      </c>
      <c r="N228" s="169" t="s">
        <v>425</v>
      </c>
      <c r="O228" s="140">
        <v>90</v>
      </c>
    </row>
    <row r="229" spans="2:15" s="22" customFormat="1" hidden="1" x14ac:dyDescent="0.25">
      <c r="B229" s="99" t="s">
        <v>418</v>
      </c>
      <c r="C229" s="21">
        <f t="shared" si="30"/>
        <v>2500000</v>
      </c>
      <c r="D229" s="21">
        <f t="shared" ref="D229:D232" si="32">3087000/5</f>
        <v>617400</v>
      </c>
      <c r="E229" s="21">
        <v>930000</v>
      </c>
      <c r="F229" s="73">
        <f>C229+D229+E229</f>
        <v>4047400</v>
      </c>
      <c r="G229" s="3">
        <f>(F229*25%)+F229</f>
        <v>5059250</v>
      </c>
      <c r="H229" s="21">
        <v>5000000</v>
      </c>
      <c r="I229" s="21"/>
      <c r="J229" s="21">
        <f>H229-I229-F229</f>
        <v>952600</v>
      </c>
      <c r="N229" s="170"/>
      <c r="O229" s="140">
        <v>100</v>
      </c>
    </row>
    <row r="230" spans="2:15" s="22" customFormat="1" hidden="1" x14ac:dyDescent="0.25">
      <c r="B230" s="99" t="s">
        <v>419</v>
      </c>
      <c r="C230" s="21">
        <f t="shared" si="30"/>
        <v>2500000</v>
      </c>
      <c r="D230" s="21">
        <f t="shared" si="32"/>
        <v>617400</v>
      </c>
      <c r="E230" s="21">
        <v>930000</v>
      </c>
      <c r="F230" s="73">
        <f>C230+D230+E230</f>
        <v>4047400</v>
      </c>
      <c r="G230" s="3">
        <f>(F230*25%)+F230</f>
        <v>5059250</v>
      </c>
      <c r="H230" s="21">
        <v>5000000</v>
      </c>
      <c r="I230" s="21"/>
      <c r="J230" s="21">
        <f>H230-I230-F230</f>
        <v>952600</v>
      </c>
      <c r="N230" s="170"/>
      <c r="O230" s="140">
        <v>100</v>
      </c>
    </row>
    <row r="231" spans="2:15" s="22" customFormat="1" hidden="1" x14ac:dyDescent="0.25">
      <c r="B231" s="99" t="s">
        <v>418</v>
      </c>
      <c r="C231" s="21">
        <f t="shared" si="30"/>
        <v>2500000</v>
      </c>
      <c r="D231" s="21">
        <f t="shared" si="32"/>
        <v>617400</v>
      </c>
      <c r="E231" s="21">
        <v>930000</v>
      </c>
      <c r="F231" s="73">
        <f>C231+D231+E231</f>
        <v>4047400</v>
      </c>
      <c r="G231" s="3">
        <f>(F231*25%)+F231</f>
        <v>5059250</v>
      </c>
      <c r="H231" s="21">
        <v>5000000</v>
      </c>
      <c r="I231" s="21"/>
      <c r="J231" s="21">
        <f>H231-I231-F231</f>
        <v>952600</v>
      </c>
      <c r="N231" s="170"/>
      <c r="O231" s="140">
        <v>100</v>
      </c>
    </row>
    <row r="232" spans="2:15" s="22" customFormat="1" hidden="1" x14ac:dyDescent="0.25">
      <c r="B232" s="99" t="s">
        <v>418</v>
      </c>
      <c r="C232" s="21">
        <f t="shared" si="30"/>
        <v>2500000</v>
      </c>
      <c r="D232" s="21">
        <f t="shared" si="32"/>
        <v>617400</v>
      </c>
      <c r="E232" s="21">
        <v>930000</v>
      </c>
      <c r="F232" s="73">
        <f>C232+D232+E232</f>
        <v>4047400</v>
      </c>
      <c r="G232" s="3">
        <f>(F232*25%)+F232</f>
        <v>5059250</v>
      </c>
      <c r="H232" s="21">
        <v>5000000</v>
      </c>
      <c r="I232" s="21"/>
      <c r="J232" s="21">
        <f>H232-I232-F232</f>
        <v>952600</v>
      </c>
      <c r="N232" s="171"/>
      <c r="O232" s="140">
        <v>100</v>
      </c>
    </row>
    <row r="233" spans="2:15" s="54" customFormat="1" x14ac:dyDescent="0.25">
      <c r="B233" s="113" t="s">
        <v>418</v>
      </c>
      <c r="C233" s="53">
        <f t="shared" si="30"/>
        <v>2500000</v>
      </c>
      <c r="D233" s="53">
        <f>4976000/8</f>
        <v>622000</v>
      </c>
      <c r="E233" s="53"/>
      <c r="F233" s="73">
        <f t="shared" si="23"/>
        <v>3122000</v>
      </c>
      <c r="G233" s="3">
        <f>(F233*25%)+F233</f>
        <v>3902500</v>
      </c>
      <c r="H233" s="53"/>
      <c r="I233" s="53"/>
      <c r="J233" s="21">
        <f>H233-I233-F233</f>
        <v>-3122000</v>
      </c>
      <c r="N233" s="172" t="s">
        <v>426</v>
      </c>
      <c r="O233" s="139">
        <v>100</v>
      </c>
    </row>
    <row r="234" spans="2:15" s="54" customFormat="1" x14ac:dyDescent="0.25">
      <c r="B234" s="113" t="s">
        <v>420</v>
      </c>
      <c r="C234" s="53">
        <f t="shared" si="30"/>
        <v>2250000</v>
      </c>
      <c r="D234" s="53">
        <f t="shared" ref="D234:D240" si="33">4976000/8</f>
        <v>622000</v>
      </c>
      <c r="E234" s="53"/>
      <c r="F234" s="73">
        <f t="shared" si="23"/>
        <v>2872000</v>
      </c>
      <c r="G234" s="3">
        <f>(F234*25%)+F234</f>
        <v>3590000</v>
      </c>
      <c r="H234" s="53"/>
      <c r="I234" s="53"/>
      <c r="J234" s="21">
        <f>H234-I234-F234</f>
        <v>-2872000</v>
      </c>
      <c r="N234" s="173"/>
      <c r="O234" s="139">
        <v>90</v>
      </c>
    </row>
    <row r="235" spans="2:15" s="54" customFormat="1" x14ac:dyDescent="0.25">
      <c r="B235" s="113" t="s">
        <v>421</v>
      </c>
      <c r="C235" s="53">
        <f t="shared" si="30"/>
        <v>1250000</v>
      </c>
      <c r="D235" s="53">
        <f t="shared" si="33"/>
        <v>622000</v>
      </c>
      <c r="E235" s="53"/>
      <c r="F235" s="73">
        <f t="shared" si="23"/>
        <v>1872000</v>
      </c>
      <c r="G235" s="3">
        <f>(F235*25%)+F235</f>
        <v>2340000</v>
      </c>
      <c r="H235" s="53"/>
      <c r="I235" s="53"/>
      <c r="J235" s="21">
        <f>H235-I235-F235</f>
        <v>-1872000</v>
      </c>
      <c r="N235" s="173"/>
      <c r="O235" s="139">
        <v>50</v>
      </c>
    </row>
    <row r="236" spans="2:15" s="54" customFormat="1" x14ac:dyDescent="0.25">
      <c r="B236" s="113" t="s">
        <v>422</v>
      </c>
      <c r="C236" s="53">
        <f t="shared" si="30"/>
        <v>2250000</v>
      </c>
      <c r="D236" s="53">
        <f t="shared" si="33"/>
        <v>622000</v>
      </c>
      <c r="E236" s="53"/>
      <c r="F236" s="73">
        <f t="shared" si="23"/>
        <v>2872000</v>
      </c>
      <c r="G236" s="3">
        <f>(F236*25%)+F236</f>
        <v>3590000</v>
      </c>
      <c r="H236" s="53"/>
      <c r="I236" s="53"/>
      <c r="J236" s="21">
        <f>H236-I236-F236</f>
        <v>-2872000</v>
      </c>
      <c r="N236" s="173"/>
      <c r="O236" s="139">
        <v>90</v>
      </c>
    </row>
    <row r="237" spans="2:15" s="54" customFormat="1" x14ac:dyDescent="0.25">
      <c r="B237" s="113" t="s">
        <v>423</v>
      </c>
      <c r="C237" s="53">
        <f t="shared" si="30"/>
        <v>2500000</v>
      </c>
      <c r="D237" s="53">
        <f t="shared" si="33"/>
        <v>622000</v>
      </c>
      <c r="E237" s="53"/>
      <c r="F237" s="73">
        <f t="shared" si="23"/>
        <v>3122000</v>
      </c>
      <c r="G237" s="3">
        <f>(F237*25%)+F237</f>
        <v>3902500</v>
      </c>
      <c r="H237" s="53"/>
      <c r="I237" s="53"/>
      <c r="J237" s="21">
        <f>H237-I237-F237</f>
        <v>-3122000</v>
      </c>
      <c r="N237" s="173"/>
      <c r="O237" s="139">
        <v>100</v>
      </c>
    </row>
    <row r="238" spans="2:15" s="54" customFormat="1" x14ac:dyDescent="0.25">
      <c r="B238" s="113" t="s">
        <v>422</v>
      </c>
      <c r="C238" s="53">
        <f t="shared" si="30"/>
        <v>2500000</v>
      </c>
      <c r="D238" s="53">
        <f t="shared" si="33"/>
        <v>622000</v>
      </c>
      <c r="E238" s="53"/>
      <c r="F238" s="73">
        <f t="shared" si="23"/>
        <v>3122000</v>
      </c>
      <c r="G238" s="3">
        <f>(F238*25%)+F238</f>
        <v>3902500</v>
      </c>
      <c r="H238" s="53"/>
      <c r="I238" s="53"/>
      <c r="J238" s="21">
        <f>H238-I238-F238</f>
        <v>-3122000</v>
      </c>
      <c r="N238" s="173"/>
      <c r="O238" s="139">
        <v>100</v>
      </c>
    </row>
    <row r="239" spans="2:15" s="54" customFormat="1" hidden="1" x14ac:dyDescent="0.25">
      <c r="B239" s="113" t="s">
        <v>423</v>
      </c>
      <c r="C239" s="53">
        <f t="shared" si="30"/>
        <v>2500000</v>
      </c>
      <c r="D239" s="53">
        <f t="shared" si="33"/>
        <v>622000</v>
      </c>
      <c r="E239" s="53">
        <v>500000</v>
      </c>
      <c r="F239" s="73">
        <f t="shared" si="23"/>
        <v>3622000</v>
      </c>
      <c r="G239" s="3">
        <f>(F239*25%)+F239</f>
        <v>4527500</v>
      </c>
      <c r="H239" s="53">
        <v>5000000</v>
      </c>
      <c r="I239" s="53"/>
      <c r="J239" s="21">
        <f>H239-I239-F239</f>
        <v>1378000</v>
      </c>
      <c r="N239" s="173"/>
      <c r="O239" s="139">
        <v>100</v>
      </c>
    </row>
    <row r="240" spans="2:15" s="54" customFormat="1" hidden="1" x14ac:dyDescent="0.25">
      <c r="B240" s="113" t="s">
        <v>424</v>
      </c>
      <c r="C240" s="53">
        <f t="shared" si="30"/>
        <v>2000000</v>
      </c>
      <c r="D240" s="53">
        <f t="shared" si="33"/>
        <v>622000</v>
      </c>
      <c r="E240" s="53">
        <v>150000</v>
      </c>
      <c r="F240" s="73">
        <f t="shared" si="23"/>
        <v>2772000</v>
      </c>
      <c r="G240" s="3">
        <f>(F240*25%)+F240</f>
        <v>3465000</v>
      </c>
      <c r="H240" s="53">
        <v>4250000</v>
      </c>
      <c r="I240" s="53"/>
      <c r="J240" s="21">
        <f>H240-I240-F240</f>
        <v>1478000</v>
      </c>
      <c r="N240" s="174"/>
      <c r="O240" s="139">
        <v>80</v>
      </c>
    </row>
    <row r="241" spans="2:15" x14ac:dyDescent="0.25">
      <c r="B241" s="141" t="s">
        <v>427</v>
      </c>
      <c r="C241" s="3">
        <f t="shared" si="30"/>
        <v>5750000</v>
      </c>
      <c r="F241" s="73">
        <f t="shared" si="23"/>
        <v>5750000</v>
      </c>
      <c r="G241" s="3">
        <f>(F241*25%)+F241</f>
        <v>7187500</v>
      </c>
      <c r="J241" s="21">
        <f>H241-I241-F241</f>
        <v>-5750000</v>
      </c>
      <c r="N241" s="9" t="s">
        <v>428</v>
      </c>
      <c r="O241" s="2">
        <v>230</v>
      </c>
    </row>
    <row r="242" spans="2:15" x14ac:dyDescent="0.25">
      <c r="B242" s="95" t="s">
        <v>430</v>
      </c>
      <c r="C242" s="3">
        <f t="shared" si="30"/>
        <v>6250000</v>
      </c>
      <c r="D242" s="3">
        <f>1336000/2</f>
        <v>668000</v>
      </c>
      <c r="F242" s="3">
        <f t="shared" si="23"/>
        <v>6918000</v>
      </c>
      <c r="G242" s="3">
        <f>(F242*25%)+F242</f>
        <v>8647500</v>
      </c>
      <c r="J242" s="21">
        <f>H242-I242-F242</f>
        <v>-6918000</v>
      </c>
      <c r="N242" s="175" t="s">
        <v>429</v>
      </c>
      <c r="O242" s="2">
        <v>250</v>
      </c>
    </row>
    <row r="243" spans="2:15" x14ac:dyDescent="0.25">
      <c r="B243" s="95" t="s">
        <v>431</v>
      </c>
      <c r="C243" s="3">
        <f t="shared" si="30"/>
        <v>7500000</v>
      </c>
      <c r="D243" s="3">
        <f>1336000/2</f>
        <v>668000</v>
      </c>
      <c r="F243" s="3">
        <f t="shared" si="23"/>
        <v>8168000</v>
      </c>
      <c r="G243" s="3">
        <f>(F243*25%)+F243</f>
        <v>10210000</v>
      </c>
      <c r="J243" s="21">
        <f>H243-I243-F243</f>
        <v>-8168000</v>
      </c>
      <c r="N243" s="176"/>
      <c r="O243" s="2">
        <v>300</v>
      </c>
    </row>
    <row r="244" spans="2:15" s="144" customFormat="1" x14ac:dyDescent="0.25">
      <c r="B244" s="142">
        <v>7400</v>
      </c>
      <c r="C244" s="143">
        <f t="shared" si="30"/>
        <v>2125000</v>
      </c>
      <c r="D244" s="143"/>
      <c r="E244" s="143"/>
      <c r="F244" s="143">
        <f t="shared" si="23"/>
        <v>2125000</v>
      </c>
      <c r="G244" s="143">
        <f>(F244*25%)+F244</f>
        <v>2656250</v>
      </c>
      <c r="H244" s="143"/>
      <c r="I244" s="143"/>
      <c r="J244" s="143">
        <f>H244-I244-F244</f>
        <v>-2125000</v>
      </c>
      <c r="N244" s="145" t="s">
        <v>435</v>
      </c>
      <c r="O244" s="144">
        <v>85</v>
      </c>
    </row>
    <row r="245" spans="2:15" s="144" customFormat="1" x14ac:dyDescent="0.25">
      <c r="B245" s="142">
        <v>7400</v>
      </c>
      <c r="C245" s="143">
        <f t="shared" si="30"/>
        <v>2125000</v>
      </c>
      <c r="D245" s="143"/>
      <c r="E245" s="143"/>
      <c r="F245" s="143">
        <f t="shared" si="23"/>
        <v>2125000</v>
      </c>
      <c r="G245" s="143">
        <f t="shared" ref="F245:G260" si="34">(F245*25%)+F245</f>
        <v>2656250</v>
      </c>
      <c r="H245" s="143"/>
      <c r="I245" s="143"/>
      <c r="J245" s="143">
        <f t="shared" ref="J245:J250" si="35">H245-I245-F245</f>
        <v>-2125000</v>
      </c>
      <c r="N245" s="145" t="s">
        <v>436</v>
      </c>
      <c r="O245" s="144">
        <v>85</v>
      </c>
    </row>
    <row r="246" spans="2:15" s="144" customFormat="1" x14ac:dyDescent="0.25">
      <c r="B246" s="142">
        <v>7400</v>
      </c>
      <c r="C246" s="143">
        <f t="shared" si="30"/>
        <v>2125000</v>
      </c>
      <c r="D246" s="143"/>
      <c r="E246" s="143"/>
      <c r="F246" s="143">
        <f t="shared" si="23"/>
        <v>2125000</v>
      </c>
      <c r="G246" s="143">
        <f t="shared" si="34"/>
        <v>2656250</v>
      </c>
      <c r="H246" s="143"/>
      <c r="I246" s="143"/>
      <c r="J246" s="143">
        <f t="shared" si="35"/>
        <v>-2125000</v>
      </c>
      <c r="N246" s="145"/>
      <c r="O246" s="144">
        <v>85</v>
      </c>
    </row>
    <row r="247" spans="2:15" s="144" customFormat="1" x14ac:dyDescent="0.25">
      <c r="B247" s="142">
        <v>7400</v>
      </c>
      <c r="C247" s="143">
        <f t="shared" si="30"/>
        <v>2125000</v>
      </c>
      <c r="D247" s="143"/>
      <c r="E247" s="143"/>
      <c r="F247" s="143">
        <f t="shared" si="23"/>
        <v>2125000</v>
      </c>
      <c r="G247" s="143">
        <f t="shared" si="34"/>
        <v>2656250</v>
      </c>
      <c r="H247" s="143"/>
      <c r="I247" s="143"/>
      <c r="J247" s="143">
        <f t="shared" si="35"/>
        <v>-2125000</v>
      </c>
      <c r="N247" s="145"/>
      <c r="O247" s="144">
        <v>85</v>
      </c>
    </row>
    <row r="248" spans="2:15" s="144" customFormat="1" x14ac:dyDescent="0.25">
      <c r="B248" s="142" t="s">
        <v>437</v>
      </c>
      <c r="C248" s="143">
        <f t="shared" si="30"/>
        <v>6000000</v>
      </c>
      <c r="D248" s="143"/>
      <c r="E248" s="143"/>
      <c r="F248" s="143">
        <f t="shared" si="23"/>
        <v>6000000</v>
      </c>
      <c r="G248" s="143">
        <f t="shared" si="34"/>
        <v>7500000</v>
      </c>
      <c r="H248" s="143"/>
      <c r="I248" s="143"/>
      <c r="J248" s="143">
        <f t="shared" si="35"/>
        <v>-6000000</v>
      </c>
      <c r="N248" s="145"/>
      <c r="O248" s="144">
        <v>240</v>
      </c>
    </row>
    <row r="249" spans="2:15" s="144" customFormat="1" x14ac:dyDescent="0.25">
      <c r="B249" s="142" t="s">
        <v>438</v>
      </c>
      <c r="C249" s="143">
        <f t="shared" si="30"/>
        <v>6000000</v>
      </c>
      <c r="D249" s="143"/>
      <c r="E249" s="143"/>
      <c r="F249" s="143">
        <f t="shared" si="23"/>
        <v>6000000</v>
      </c>
      <c r="G249" s="143">
        <f t="shared" si="34"/>
        <v>7500000</v>
      </c>
      <c r="H249" s="143"/>
      <c r="I249" s="143"/>
      <c r="J249" s="143">
        <f t="shared" si="35"/>
        <v>-6000000</v>
      </c>
      <c r="N249" s="145"/>
      <c r="O249" s="144">
        <v>240</v>
      </c>
    </row>
    <row r="250" spans="2:15" s="91" customFormat="1" x14ac:dyDescent="0.25">
      <c r="B250" s="129" t="s">
        <v>440</v>
      </c>
      <c r="C250" s="92">
        <f t="shared" si="30"/>
        <v>2125000</v>
      </c>
      <c r="D250" s="92"/>
      <c r="E250" s="92"/>
      <c r="F250" s="92">
        <f t="shared" si="23"/>
        <v>2125000</v>
      </c>
      <c r="G250" s="92">
        <f t="shared" si="34"/>
        <v>2656250</v>
      </c>
      <c r="H250" s="92"/>
      <c r="I250" s="92"/>
      <c r="J250" s="92">
        <f t="shared" si="35"/>
        <v>-2125000</v>
      </c>
      <c r="N250" s="177" t="s">
        <v>442</v>
      </c>
      <c r="O250" s="91">
        <v>85</v>
      </c>
    </row>
    <row r="251" spans="2:15" s="91" customFormat="1" x14ac:dyDescent="0.25">
      <c r="B251" s="129" t="s">
        <v>440</v>
      </c>
      <c r="C251" s="92">
        <f t="shared" ref="C251:C257" si="36">O251*25000</f>
        <v>2125000</v>
      </c>
      <c r="D251" s="92"/>
      <c r="E251" s="92"/>
      <c r="F251" s="92">
        <f t="shared" ref="F251:F257" si="37">C251+D251+E251</f>
        <v>2125000</v>
      </c>
      <c r="G251" s="92">
        <f t="shared" si="34"/>
        <v>2656250</v>
      </c>
      <c r="H251" s="92"/>
      <c r="I251" s="92"/>
      <c r="J251" s="92">
        <f t="shared" ref="J251:J257" si="38">H251-I251-F251</f>
        <v>-2125000</v>
      </c>
      <c r="N251" s="177" t="s">
        <v>443</v>
      </c>
      <c r="O251" s="91">
        <v>85</v>
      </c>
    </row>
    <row r="252" spans="2:15" s="91" customFormat="1" x14ac:dyDescent="0.25">
      <c r="B252" s="129" t="s">
        <v>440</v>
      </c>
      <c r="C252" s="92">
        <f t="shared" si="36"/>
        <v>2125000</v>
      </c>
      <c r="D252" s="92"/>
      <c r="E252" s="92"/>
      <c r="F252" s="92">
        <f t="shared" si="37"/>
        <v>2125000</v>
      </c>
      <c r="G252" s="92">
        <f t="shared" si="34"/>
        <v>2656250</v>
      </c>
      <c r="H252" s="92"/>
      <c r="I252" s="92"/>
      <c r="J252" s="92">
        <f t="shared" si="38"/>
        <v>-2125000</v>
      </c>
      <c r="N252" s="177"/>
      <c r="O252" s="91">
        <v>85</v>
      </c>
    </row>
    <row r="253" spans="2:15" s="91" customFormat="1" x14ac:dyDescent="0.25">
      <c r="B253" s="129" t="s">
        <v>440</v>
      </c>
      <c r="C253" s="92">
        <f t="shared" si="36"/>
        <v>2125000</v>
      </c>
      <c r="D253" s="92"/>
      <c r="E253" s="92"/>
      <c r="F253" s="92">
        <f t="shared" si="37"/>
        <v>2125000</v>
      </c>
      <c r="G253" s="92">
        <f t="shared" si="34"/>
        <v>2656250</v>
      </c>
      <c r="H253" s="92"/>
      <c r="I253" s="92"/>
      <c r="J253" s="92">
        <f t="shared" si="38"/>
        <v>-2125000</v>
      </c>
      <c r="N253" s="177"/>
      <c r="O253" s="91">
        <v>85</v>
      </c>
    </row>
    <row r="254" spans="2:15" s="91" customFormat="1" x14ac:dyDescent="0.25">
      <c r="B254" s="129" t="s">
        <v>440</v>
      </c>
      <c r="C254" s="92">
        <f t="shared" si="36"/>
        <v>2125000</v>
      </c>
      <c r="D254" s="92"/>
      <c r="E254" s="92"/>
      <c r="F254" s="92">
        <f t="shared" si="37"/>
        <v>2125000</v>
      </c>
      <c r="G254" s="92">
        <f t="shared" si="34"/>
        <v>2656250</v>
      </c>
      <c r="H254" s="92"/>
      <c r="I254" s="92"/>
      <c r="J254" s="92">
        <f t="shared" si="38"/>
        <v>-2125000</v>
      </c>
      <c r="N254" s="177"/>
      <c r="O254" s="91">
        <v>85</v>
      </c>
    </row>
    <row r="255" spans="2:15" s="91" customFormat="1" x14ac:dyDescent="0.25">
      <c r="B255" s="129" t="s">
        <v>440</v>
      </c>
      <c r="C255" s="92">
        <f t="shared" si="36"/>
        <v>2125000</v>
      </c>
      <c r="D255" s="92"/>
      <c r="E255" s="92"/>
      <c r="F255" s="92">
        <f t="shared" si="37"/>
        <v>2125000</v>
      </c>
      <c r="G255" s="92">
        <f t="shared" si="34"/>
        <v>2656250</v>
      </c>
      <c r="H255" s="92"/>
      <c r="I255" s="92"/>
      <c r="J255" s="92">
        <f t="shared" si="38"/>
        <v>-2125000</v>
      </c>
      <c r="N255" s="177"/>
      <c r="O255" s="91">
        <v>85</v>
      </c>
    </row>
    <row r="256" spans="2:15" s="91" customFormat="1" x14ac:dyDescent="0.25">
      <c r="B256" s="129" t="s">
        <v>440</v>
      </c>
      <c r="C256" s="92">
        <f t="shared" si="36"/>
        <v>2125000</v>
      </c>
      <c r="D256" s="92"/>
      <c r="E256" s="92"/>
      <c r="F256" s="92">
        <f t="shared" si="37"/>
        <v>2125000</v>
      </c>
      <c r="G256" s="92">
        <f t="shared" si="34"/>
        <v>2656250</v>
      </c>
      <c r="H256" s="92"/>
      <c r="I256" s="92"/>
      <c r="J256" s="92">
        <f t="shared" si="38"/>
        <v>-2125000</v>
      </c>
      <c r="N256" s="177"/>
      <c r="O256" s="91">
        <v>85</v>
      </c>
    </row>
    <row r="257" spans="2:15" s="91" customFormat="1" x14ac:dyDescent="0.25">
      <c r="B257" s="129" t="s">
        <v>441</v>
      </c>
      <c r="C257" s="92">
        <f t="shared" si="36"/>
        <v>2500000</v>
      </c>
      <c r="D257" s="92"/>
      <c r="E257" s="92"/>
      <c r="F257" s="92">
        <f t="shared" si="37"/>
        <v>2500000</v>
      </c>
      <c r="G257" s="92">
        <f t="shared" si="34"/>
        <v>3125000</v>
      </c>
      <c r="H257" s="92"/>
      <c r="I257" s="92"/>
      <c r="J257" s="92">
        <f t="shared" si="38"/>
        <v>-2500000</v>
      </c>
      <c r="N257" s="177"/>
      <c r="O257" s="91">
        <v>100</v>
      </c>
    </row>
    <row r="258" spans="2:15" s="91" customFormat="1" x14ac:dyDescent="0.25">
      <c r="B258" s="129" t="s">
        <v>441</v>
      </c>
      <c r="C258" s="92">
        <f t="shared" ref="C258:C267" si="39">O258*25000</f>
        <v>2500000</v>
      </c>
      <c r="D258" s="92"/>
      <c r="E258" s="92"/>
      <c r="F258" s="92">
        <f t="shared" ref="F258:F267" si="40">C258+D258+E258</f>
        <v>2500000</v>
      </c>
      <c r="G258" s="92">
        <f t="shared" si="34"/>
        <v>3125000</v>
      </c>
      <c r="H258" s="92"/>
      <c r="I258" s="92"/>
      <c r="J258" s="92">
        <f t="shared" ref="J258:J267" si="41">H258-I258-F258</f>
        <v>-2500000</v>
      </c>
      <c r="N258" s="177"/>
      <c r="O258" s="91">
        <v>100</v>
      </c>
    </row>
    <row r="259" spans="2:15" s="91" customFormat="1" ht="16.5" customHeight="1" x14ac:dyDescent="0.25">
      <c r="B259" s="129" t="s">
        <v>441</v>
      </c>
      <c r="C259" s="92">
        <f t="shared" si="39"/>
        <v>2500000</v>
      </c>
      <c r="D259" s="92"/>
      <c r="E259" s="92"/>
      <c r="F259" s="92">
        <f t="shared" si="40"/>
        <v>2500000</v>
      </c>
      <c r="G259" s="92">
        <f t="shared" si="34"/>
        <v>3125000</v>
      </c>
      <c r="H259" s="92"/>
      <c r="I259" s="92"/>
      <c r="J259" s="92">
        <f t="shared" si="41"/>
        <v>-2500000</v>
      </c>
      <c r="N259" s="177"/>
      <c r="O259" s="91">
        <v>100</v>
      </c>
    </row>
    <row r="260" spans="2:15" s="54" customFormat="1" x14ac:dyDescent="0.25">
      <c r="B260" s="113" t="s">
        <v>444</v>
      </c>
      <c r="C260" s="53">
        <f t="shared" si="39"/>
        <v>6250000</v>
      </c>
      <c r="D260" s="53"/>
      <c r="E260" s="53"/>
      <c r="F260" s="53">
        <f t="shared" si="40"/>
        <v>6250000</v>
      </c>
      <c r="G260" s="53">
        <f t="shared" si="34"/>
        <v>7812500</v>
      </c>
      <c r="H260" s="53"/>
      <c r="I260" s="53"/>
      <c r="J260" s="53">
        <f t="shared" si="41"/>
        <v>-6250000</v>
      </c>
      <c r="N260" s="178" t="s">
        <v>451</v>
      </c>
      <c r="O260" s="54">
        <v>250</v>
      </c>
    </row>
    <row r="261" spans="2:15" s="54" customFormat="1" x14ac:dyDescent="0.25">
      <c r="B261" s="113" t="s">
        <v>445</v>
      </c>
      <c r="C261" s="53">
        <f t="shared" si="39"/>
        <v>6250000</v>
      </c>
      <c r="D261" s="53"/>
      <c r="E261" s="53"/>
      <c r="F261" s="53">
        <f t="shared" si="40"/>
        <v>6250000</v>
      </c>
      <c r="G261" s="53"/>
      <c r="H261" s="53"/>
      <c r="I261" s="53"/>
      <c r="J261" s="53">
        <f t="shared" si="41"/>
        <v>-6250000</v>
      </c>
      <c r="N261" s="178" t="s">
        <v>452</v>
      </c>
      <c r="O261" s="54">
        <v>250</v>
      </c>
    </row>
    <row r="262" spans="2:15" s="54" customFormat="1" x14ac:dyDescent="0.25">
      <c r="B262" s="113" t="s">
        <v>446</v>
      </c>
      <c r="C262" s="53">
        <f t="shared" si="39"/>
        <v>6250000</v>
      </c>
      <c r="D262" s="53"/>
      <c r="E262" s="53"/>
      <c r="F262" s="53">
        <f t="shared" si="40"/>
        <v>6250000</v>
      </c>
      <c r="G262" s="53"/>
      <c r="H262" s="53"/>
      <c r="I262" s="53"/>
      <c r="J262" s="53">
        <f t="shared" si="41"/>
        <v>-6250000</v>
      </c>
      <c r="N262" s="178"/>
      <c r="O262" s="54">
        <v>250</v>
      </c>
    </row>
    <row r="263" spans="2:15" s="54" customFormat="1" x14ac:dyDescent="0.25">
      <c r="B263" s="113" t="s">
        <v>446</v>
      </c>
      <c r="C263" s="53">
        <f t="shared" si="39"/>
        <v>6250000</v>
      </c>
      <c r="D263" s="53"/>
      <c r="E263" s="53"/>
      <c r="F263" s="53">
        <f t="shared" si="40"/>
        <v>6250000</v>
      </c>
      <c r="G263" s="53"/>
      <c r="H263" s="53"/>
      <c r="I263" s="53"/>
      <c r="J263" s="53">
        <f t="shared" si="41"/>
        <v>-6250000</v>
      </c>
      <c r="N263" s="178"/>
      <c r="O263" s="54">
        <v>250</v>
      </c>
    </row>
    <row r="264" spans="2:15" s="54" customFormat="1" x14ac:dyDescent="0.25">
      <c r="B264" s="113" t="s">
        <v>447</v>
      </c>
      <c r="C264" s="53">
        <f t="shared" si="39"/>
        <v>6250000</v>
      </c>
      <c r="D264" s="53"/>
      <c r="E264" s="53"/>
      <c r="F264" s="53">
        <f t="shared" si="40"/>
        <v>6250000</v>
      </c>
      <c r="G264" s="53"/>
      <c r="H264" s="53"/>
      <c r="I264" s="53"/>
      <c r="J264" s="53">
        <f t="shared" si="41"/>
        <v>-6250000</v>
      </c>
      <c r="N264" s="178"/>
      <c r="O264" s="54">
        <v>250</v>
      </c>
    </row>
    <row r="265" spans="2:15" s="54" customFormat="1" x14ac:dyDescent="0.25">
      <c r="B265" s="113" t="s">
        <v>448</v>
      </c>
      <c r="C265" s="53">
        <f t="shared" si="39"/>
        <v>6250000</v>
      </c>
      <c r="D265" s="53"/>
      <c r="E265" s="53"/>
      <c r="F265" s="53">
        <f t="shared" si="40"/>
        <v>6250000</v>
      </c>
      <c r="G265" s="53"/>
      <c r="H265" s="53"/>
      <c r="I265" s="53"/>
      <c r="J265" s="53">
        <f t="shared" si="41"/>
        <v>-6250000</v>
      </c>
      <c r="N265" s="178"/>
      <c r="O265" s="54">
        <v>250</v>
      </c>
    </row>
    <row r="266" spans="2:15" s="54" customFormat="1" x14ac:dyDescent="0.25">
      <c r="B266" s="113" t="s">
        <v>449</v>
      </c>
      <c r="C266" s="53">
        <f t="shared" si="39"/>
        <v>6250000</v>
      </c>
      <c r="D266" s="53"/>
      <c r="E266" s="53"/>
      <c r="F266" s="53">
        <f t="shared" si="40"/>
        <v>6250000</v>
      </c>
      <c r="G266" s="53"/>
      <c r="H266" s="53"/>
      <c r="I266" s="53"/>
      <c r="J266" s="53">
        <f t="shared" si="41"/>
        <v>-6250000</v>
      </c>
      <c r="N266" s="178"/>
      <c r="O266" s="54">
        <v>250</v>
      </c>
    </row>
    <row r="267" spans="2:15" s="54" customFormat="1" x14ac:dyDescent="0.25">
      <c r="B267" s="113" t="s">
        <v>450</v>
      </c>
      <c r="C267" s="53">
        <f t="shared" si="39"/>
        <v>3750000</v>
      </c>
      <c r="D267" s="53"/>
      <c r="E267" s="53"/>
      <c r="F267" s="53">
        <f t="shared" si="40"/>
        <v>3750000</v>
      </c>
      <c r="G267" s="53"/>
      <c r="H267" s="53"/>
      <c r="I267" s="53"/>
      <c r="J267" s="53">
        <f t="shared" si="41"/>
        <v>-3750000</v>
      </c>
      <c r="N267" s="178"/>
      <c r="O267" s="54">
        <v>150</v>
      </c>
    </row>
  </sheetData>
  <autoFilter ref="K1:K80" xr:uid="{00000000-0001-0000-0000-000000000000}"/>
  <mergeCells count="23">
    <mergeCell ref="N242:N243"/>
    <mergeCell ref="N228:N232"/>
    <mergeCell ref="N233:N240"/>
    <mergeCell ref="N205:N207"/>
    <mergeCell ref="N208:N212"/>
    <mergeCell ref="N213:N215"/>
    <mergeCell ref="N220:N225"/>
    <mergeCell ref="N72:N74"/>
    <mergeCell ref="N96:N97"/>
    <mergeCell ref="N111:N115"/>
    <mergeCell ref="N118:N122"/>
    <mergeCell ref="N173:N177"/>
    <mergeCell ref="N168:N172"/>
    <mergeCell ref="N148:N150"/>
    <mergeCell ref="N151:N154"/>
    <mergeCell ref="N159:N160"/>
    <mergeCell ref="N203:N204"/>
    <mergeCell ref="O181:O185"/>
    <mergeCell ref="O173:O177"/>
    <mergeCell ref="N189:N193"/>
    <mergeCell ref="N194:N202"/>
    <mergeCell ref="N181:N185"/>
    <mergeCell ref="N186:N187"/>
  </mergeCells>
  <phoneticPr fontId="11" type="noConversion"/>
  <conditionalFormatting sqref="C2:F2 G2:M17 N2:N22 B2:B25 C3:E25 J3:J79 K18:M39 G18:I65 N26 D26:E38 F3:F28 C29:F38 N29:N38 D39:F39 C40:F41 K40:N41 D42:F57 K42:M69 E58:F58 D59:F69 H66:I69 G66:G72 D71:F72 H71:I72 K71:M73 L74:M74 K75:M78 F102:F125 D73:I78">
    <cfRule type="expression" dxfId="1" priority="4">
      <formula>MOD(ROW(),2)&gt;0</formula>
    </cfRule>
  </conditionalFormatting>
  <conditionalFormatting sqref="D178:D188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N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  <hyperlink ref="B241" r:id="rId5" display="https://www.ebay.com/itm/166464698547" xr:uid="{2EC04E0D-09EE-4BA8-94EA-03A2C02B72EB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30" t="s">
        <v>170</v>
      </c>
      <c r="B1" s="30" t="s">
        <v>2</v>
      </c>
      <c r="C1" s="31" t="s">
        <v>4</v>
      </c>
    </row>
    <row r="2" spans="1:3" x14ac:dyDescent="0.25">
      <c r="A2" t="s">
        <v>171</v>
      </c>
      <c r="B2" s="1">
        <v>300000</v>
      </c>
      <c r="C2" s="1">
        <f>B2+100000</f>
        <v>400000</v>
      </c>
    </row>
    <row r="3" spans="1:3" x14ac:dyDescent="0.25">
      <c r="A3" t="s">
        <v>172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173</v>
      </c>
      <c r="B4" s="1">
        <v>150000</v>
      </c>
      <c r="C4" s="1">
        <f t="shared" si="0"/>
        <v>250000</v>
      </c>
    </row>
    <row r="5" spans="1:3" x14ac:dyDescent="0.25">
      <c r="A5" t="s">
        <v>174</v>
      </c>
      <c r="B5" s="1">
        <v>160000</v>
      </c>
      <c r="C5" s="1">
        <f t="shared" si="0"/>
        <v>260000</v>
      </c>
    </row>
    <row r="6" spans="1:3" x14ac:dyDescent="0.25">
      <c r="A6" t="s">
        <v>175</v>
      </c>
      <c r="B6" s="1">
        <v>300000</v>
      </c>
      <c r="C6" s="1">
        <f t="shared" si="0"/>
        <v>400000</v>
      </c>
    </row>
    <row r="7" spans="1:3" x14ac:dyDescent="0.25">
      <c r="A7" t="s">
        <v>176</v>
      </c>
      <c r="B7" s="1">
        <v>600000</v>
      </c>
      <c r="C7" s="1">
        <f t="shared" si="0"/>
        <v>700000</v>
      </c>
    </row>
    <row r="8" spans="1:3" x14ac:dyDescent="0.25">
      <c r="A8" t="s">
        <v>207</v>
      </c>
      <c r="B8" s="1">
        <v>300000</v>
      </c>
      <c r="C8" s="1">
        <f t="shared" si="0"/>
        <v>400000</v>
      </c>
    </row>
    <row r="9" spans="1:3" x14ac:dyDescent="0.25">
      <c r="A9" t="s">
        <v>296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2015-06-05T18:17:20Z</dcterms:created>
  <dcterms:modified xsi:type="dcterms:W3CDTF">2023-12-17T06:39:13Z</dcterms:modified>
</cp:coreProperties>
</file>