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06.TDStore\04.Private\TDStore\"/>
    </mc:Choice>
  </mc:AlternateContent>
  <xr:revisionPtr revIDLastSave="0" documentId="13_ncr:1_{41D173C2-85ED-4F73-8352-217469F5C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" i="1" l="1"/>
  <c r="G174" i="1"/>
  <c r="G175" i="1"/>
  <c r="G176" i="1"/>
  <c r="G177" i="1"/>
  <c r="G178" i="1"/>
  <c r="G179" i="1"/>
  <c r="F173" i="1"/>
  <c r="F174" i="1"/>
  <c r="F175" i="1"/>
  <c r="F176" i="1"/>
  <c r="K176" i="1" s="1"/>
  <c r="F177" i="1"/>
  <c r="F178" i="1"/>
  <c r="F179" i="1"/>
  <c r="H179" i="1" s="1"/>
  <c r="C162" i="1"/>
  <c r="F162" i="1" s="1"/>
  <c r="K162" i="1" s="1"/>
  <c r="C163" i="1"/>
  <c r="C164" i="1"/>
  <c r="C161" i="1"/>
  <c r="C160" i="1"/>
  <c r="F160" i="1" s="1"/>
  <c r="H160" i="1" s="1"/>
  <c r="F163" i="1"/>
  <c r="K163" i="1" s="1"/>
  <c r="F164" i="1"/>
  <c r="K164" i="1" s="1"/>
  <c r="F161" i="1"/>
  <c r="K161" i="1" s="1"/>
  <c r="F166" i="1"/>
  <c r="K166" i="1" s="1"/>
  <c r="D152" i="1"/>
  <c r="D151" i="1"/>
  <c r="D154" i="1"/>
  <c r="F154" i="1" s="1"/>
  <c r="D153" i="1"/>
  <c r="F153" i="1" s="1"/>
  <c r="G153" i="1" s="1"/>
  <c r="C149" i="1"/>
  <c r="F149" i="1" s="1"/>
  <c r="K149" i="1" s="1"/>
  <c r="C150" i="1"/>
  <c r="F150" i="1" s="1"/>
  <c r="C151" i="1"/>
  <c r="F151" i="1" s="1"/>
  <c r="C152" i="1"/>
  <c r="C148" i="1"/>
  <c r="F148" i="1" s="1"/>
  <c r="H148" i="1" s="1"/>
  <c r="K173" i="1"/>
  <c r="K174" i="1"/>
  <c r="K175" i="1"/>
  <c r="K177" i="1"/>
  <c r="K178" i="1"/>
  <c r="H173" i="1"/>
  <c r="H174" i="1"/>
  <c r="H175" i="1"/>
  <c r="H176" i="1"/>
  <c r="H177" i="1"/>
  <c r="H178" i="1"/>
  <c r="H180" i="1"/>
  <c r="H181" i="1"/>
  <c r="F157" i="1"/>
  <c r="H157" i="1" s="1"/>
  <c r="F158" i="1"/>
  <c r="K158" i="1" s="1"/>
  <c r="F159" i="1"/>
  <c r="H159" i="1" s="1"/>
  <c r="F165" i="1"/>
  <c r="H165" i="1" s="1"/>
  <c r="F167" i="1"/>
  <c r="K167" i="1" s="1"/>
  <c r="D169" i="1"/>
  <c r="F169" i="1" s="1"/>
  <c r="H169" i="1" s="1"/>
  <c r="D170" i="1"/>
  <c r="F170" i="1" s="1"/>
  <c r="G170" i="1" s="1"/>
  <c r="D171" i="1"/>
  <c r="F171" i="1" s="1"/>
  <c r="G171" i="1" s="1"/>
  <c r="D172" i="1"/>
  <c r="F172" i="1" s="1"/>
  <c r="G172" i="1" s="1"/>
  <c r="D168" i="1"/>
  <c r="F168" i="1" s="1"/>
  <c r="K168" i="1" s="1"/>
  <c r="F156" i="1"/>
  <c r="K156" i="1" s="1"/>
  <c r="F155" i="1"/>
  <c r="H155" i="1" s="1"/>
  <c r="F143" i="1"/>
  <c r="K143" i="1" s="1"/>
  <c r="F144" i="1"/>
  <c r="H144" i="1" s="1"/>
  <c r="F145" i="1"/>
  <c r="H145" i="1" s="1"/>
  <c r="F146" i="1"/>
  <c r="K146" i="1" s="1"/>
  <c r="F147" i="1"/>
  <c r="K147" i="1" s="1"/>
  <c r="F130" i="1"/>
  <c r="G130" i="1" s="1"/>
  <c r="F131" i="1"/>
  <c r="G131" i="1" s="1"/>
  <c r="F134" i="1"/>
  <c r="G134" i="1" s="1"/>
  <c r="F135" i="1"/>
  <c r="G135" i="1" s="1"/>
  <c r="F136" i="1"/>
  <c r="K136" i="1" s="1"/>
  <c r="F137" i="1"/>
  <c r="H137" i="1" s="1"/>
  <c r="F138" i="1"/>
  <c r="G138" i="1" s="1"/>
  <c r="F139" i="1"/>
  <c r="K139" i="1" s="1"/>
  <c r="F140" i="1"/>
  <c r="G140" i="1" s="1"/>
  <c r="F141" i="1"/>
  <c r="H141" i="1" s="1"/>
  <c r="F142" i="1"/>
  <c r="K142" i="1" s="1"/>
  <c r="D133" i="1"/>
  <c r="K179" i="1" l="1"/>
  <c r="G161" i="1"/>
  <c r="G163" i="1"/>
  <c r="H163" i="1"/>
  <c r="G162" i="1"/>
  <c r="G164" i="1"/>
  <c r="H162" i="1"/>
  <c r="H164" i="1"/>
  <c r="F152" i="1"/>
  <c r="G152" i="1" s="1"/>
  <c r="G148" i="1"/>
  <c r="H161" i="1"/>
  <c r="G169" i="1"/>
  <c r="H153" i="1"/>
  <c r="H166" i="1"/>
  <c r="G149" i="1"/>
  <c r="G166" i="1"/>
  <c r="G151" i="1"/>
  <c r="K151" i="1"/>
  <c r="H151" i="1"/>
  <c r="K154" i="1"/>
  <c r="G154" i="1"/>
  <c r="G150" i="1"/>
  <c r="K150" i="1"/>
  <c r="H150" i="1"/>
  <c r="G165" i="1"/>
  <c r="G157" i="1"/>
  <c r="G160" i="1"/>
  <c r="G156" i="1"/>
  <c r="G168" i="1"/>
  <c r="G159" i="1"/>
  <c r="G155" i="1"/>
  <c r="H149" i="1"/>
  <c r="G167" i="1"/>
  <c r="G158" i="1"/>
  <c r="K148" i="1"/>
  <c r="K157" i="1"/>
  <c r="H156" i="1"/>
  <c r="H136" i="1"/>
  <c r="H167" i="1"/>
  <c r="K131" i="1"/>
  <c r="K135" i="1"/>
  <c r="H158" i="1"/>
  <c r="K165" i="1"/>
  <c r="H171" i="1"/>
  <c r="K171" i="1"/>
  <c r="H170" i="1"/>
  <c r="K170" i="1"/>
  <c r="K172" i="1"/>
  <c r="H172" i="1"/>
  <c r="G136" i="1"/>
  <c r="H135" i="1"/>
  <c r="H131" i="1"/>
  <c r="K134" i="1"/>
  <c r="K130" i="1"/>
  <c r="K160" i="1"/>
  <c r="H134" i="1"/>
  <c r="H130" i="1"/>
  <c r="K159" i="1"/>
  <c r="G137" i="1"/>
  <c r="K153" i="1"/>
  <c r="H168" i="1"/>
  <c r="K169" i="1"/>
  <c r="G147" i="1"/>
  <c r="H140" i="1"/>
  <c r="K140" i="1"/>
  <c r="K155" i="1"/>
  <c r="H147" i="1"/>
  <c r="H154" i="1"/>
  <c r="H146" i="1"/>
  <c r="G146" i="1"/>
  <c r="G145" i="1"/>
  <c r="K145" i="1"/>
  <c r="G141" i="1"/>
  <c r="H138" i="1"/>
  <c r="K137" i="1"/>
  <c r="H142" i="1"/>
  <c r="G144" i="1"/>
  <c r="K138" i="1"/>
  <c r="K141" i="1"/>
  <c r="G143" i="1"/>
  <c r="K144" i="1"/>
  <c r="G142" i="1"/>
  <c r="H143" i="1"/>
  <c r="G139" i="1"/>
  <c r="H139" i="1"/>
  <c r="C133" i="1"/>
  <c r="F133" i="1" s="1"/>
  <c r="D132" i="1"/>
  <c r="C132" i="1"/>
  <c r="D128" i="1"/>
  <c r="D127" i="1"/>
  <c r="C128" i="1"/>
  <c r="C127" i="1"/>
  <c r="F129" i="1"/>
  <c r="H129" i="1" s="1"/>
  <c r="F126" i="1"/>
  <c r="H126" i="1" s="1"/>
  <c r="C3" i="2"/>
  <c r="C4" i="2"/>
  <c r="C5" i="2"/>
  <c r="C6" i="2"/>
  <c r="C7" i="2"/>
  <c r="C8" i="2"/>
  <c r="C9" i="2"/>
  <c r="C2" i="2"/>
  <c r="D112" i="1"/>
  <c r="D113" i="1"/>
  <c r="D114" i="1"/>
  <c r="D115" i="1"/>
  <c r="D111" i="1"/>
  <c r="D119" i="1"/>
  <c r="D120" i="1"/>
  <c r="D121" i="1"/>
  <c r="D122" i="1"/>
  <c r="D118" i="1"/>
  <c r="C119" i="1"/>
  <c r="C120" i="1"/>
  <c r="C121" i="1"/>
  <c r="C122" i="1"/>
  <c r="C118" i="1"/>
  <c r="C112" i="1"/>
  <c r="C113" i="1"/>
  <c r="C114" i="1"/>
  <c r="C111" i="1"/>
  <c r="F115" i="1"/>
  <c r="G115" i="1" s="1"/>
  <c r="F103" i="1"/>
  <c r="G103" i="1" s="1"/>
  <c r="F104" i="1"/>
  <c r="K104" i="1" s="1"/>
  <c r="F105" i="1"/>
  <c r="K105" i="1" s="1"/>
  <c r="F106" i="1"/>
  <c r="K106" i="1" s="1"/>
  <c r="F107" i="1"/>
  <c r="K107" i="1" s="1"/>
  <c r="F108" i="1"/>
  <c r="G108" i="1" s="1"/>
  <c r="F109" i="1"/>
  <c r="H109" i="1" s="1"/>
  <c r="F110" i="1"/>
  <c r="G110" i="1" s="1"/>
  <c r="F116" i="1"/>
  <c r="K116" i="1" s="1"/>
  <c r="F117" i="1"/>
  <c r="K117" i="1" s="1"/>
  <c r="F123" i="1"/>
  <c r="G123" i="1" s="1"/>
  <c r="F124" i="1"/>
  <c r="K124" i="1" s="1"/>
  <c r="F125" i="1"/>
  <c r="K125" i="1" s="1"/>
  <c r="F102" i="1"/>
  <c r="H102" i="1" s="1"/>
  <c r="F78" i="1"/>
  <c r="F101" i="1"/>
  <c r="H101" i="1" s="1"/>
  <c r="F100" i="1"/>
  <c r="K100" i="1" s="1"/>
  <c r="F99" i="1"/>
  <c r="H99" i="1" s="1"/>
  <c r="F98" i="1"/>
  <c r="G98" i="1" s="1"/>
  <c r="F88" i="1"/>
  <c r="K88" i="1" s="1"/>
  <c r="K152" i="1" l="1"/>
  <c r="H152" i="1"/>
  <c r="H133" i="1"/>
  <c r="G133" i="1"/>
  <c r="K133" i="1"/>
  <c r="F132" i="1"/>
  <c r="F128" i="1"/>
  <c r="K128" i="1" s="1"/>
  <c r="K129" i="1"/>
  <c r="F127" i="1"/>
  <c r="H127" i="1" s="1"/>
  <c r="F118" i="1"/>
  <c r="K118" i="1" s="1"/>
  <c r="G129" i="1"/>
  <c r="F121" i="1"/>
  <c r="H121" i="1" s="1"/>
  <c r="F112" i="1"/>
  <c r="H112" i="1" s="1"/>
  <c r="F114" i="1"/>
  <c r="K114" i="1" s="1"/>
  <c r="F111" i="1"/>
  <c r="G111" i="1" s="1"/>
  <c r="F113" i="1"/>
  <c r="K113" i="1" s="1"/>
  <c r="G126" i="1"/>
  <c r="G125" i="1"/>
  <c r="H125" i="1"/>
  <c r="K126" i="1"/>
  <c r="H123" i="1"/>
  <c r="F122" i="1"/>
  <c r="G122" i="1" s="1"/>
  <c r="G104" i="1"/>
  <c r="F120" i="1"/>
  <c r="H120" i="1" s="1"/>
  <c r="F119" i="1"/>
  <c r="H119" i="1" s="1"/>
  <c r="K123" i="1"/>
  <c r="G124" i="1"/>
  <c r="K108" i="1"/>
  <c r="K103" i="1"/>
  <c r="G116" i="1"/>
  <c r="H108" i="1"/>
  <c r="H103" i="1"/>
  <c r="G106" i="1"/>
  <c r="K115" i="1"/>
  <c r="G107" i="1"/>
  <c r="H110" i="1"/>
  <c r="G117" i="1"/>
  <c r="G105" i="1"/>
  <c r="H107" i="1"/>
  <c r="K110" i="1"/>
  <c r="H115" i="1"/>
  <c r="H106" i="1"/>
  <c r="H105" i="1"/>
  <c r="H117" i="1"/>
  <c r="H124" i="1"/>
  <c r="H116" i="1"/>
  <c r="H104" i="1"/>
  <c r="G109" i="1"/>
  <c r="K109" i="1"/>
  <c r="G102" i="1"/>
  <c r="K102" i="1"/>
  <c r="G101" i="1"/>
  <c r="K98" i="1"/>
  <c r="H98" i="1"/>
  <c r="G88" i="1"/>
  <c r="H88" i="1"/>
  <c r="K101" i="1"/>
  <c r="G100" i="1"/>
  <c r="H100" i="1"/>
  <c r="G99" i="1"/>
  <c r="K99" i="1"/>
  <c r="F96" i="1"/>
  <c r="G96" i="1" s="1"/>
  <c r="F97" i="1"/>
  <c r="G97" i="1" s="1"/>
  <c r="F54" i="1"/>
  <c r="G54" i="1" s="1"/>
  <c r="F53" i="1"/>
  <c r="G53" i="1" s="1"/>
  <c r="F52" i="1"/>
  <c r="K52" i="1" s="1"/>
  <c r="F51" i="1"/>
  <c r="G51" i="1" s="1"/>
  <c r="F56" i="1"/>
  <c r="G56" i="1" s="1"/>
  <c r="F61" i="1"/>
  <c r="G61" i="1" s="1"/>
  <c r="F60" i="1"/>
  <c r="K60" i="1" s="1"/>
  <c r="F59" i="1"/>
  <c r="G59" i="1" s="1"/>
  <c r="F65" i="1"/>
  <c r="G65" i="1" s="1"/>
  <c r="F64" i="1"/>
  <c r="G64" i="1" s="1"/>
  <c r="F67" i="1"/>
  <c r="K67" i="1" s="1"/>
  <c r="F71" i="1"/>
  <c r="K71" i="1" s="1"/>
  <c r="F70" i="1"/>
  <c r="K70" i="1" s="1"/>
  <c r="F74" i="1"/>
  <c r="K74" i="1" s="1"/>
  <c r="F73" i="1"/>
  <c r="K73" i="1" s="1"/>
  <c r="K78" i="1"/>
  <c r="F77" i="1"/>
  <c r="G77" i="1" s="1"/>
  <c r="F93" i="1"/>
  <c r="K93" i="1" s="1"/>
  <c r="F92" i="1"/>
  <c r="K92" i="1" s="1"/>
  <c r="F91" i="1"/>
  <c r="K91" i="1" s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F94" i="1"/>
  <c r="H94" i="1" s="1"/>
  <c r="F95" i="1"/>
  <c r="K95" i="1" s="1"/>
  <c r="F79" i="1"/>
  <c r="K79" i="1" s="1"/>
  <c r="F76" i="1"/>
  <c r="G76" i="1" s="1"/>
  <c r="F75" i="1"/>
  <c r="G75" i="1" s="1"/>
  <c r="F72" i="1"/>
  <c r="F69" i="1"/>
  <c r="K69" i="1" s="1"/>
  <c r="F68" i="1"/>
  <c r="K68" i="1" s="1"/>
  <c r="F50" i="1"/>
  <c r="K50" i="1" s="1"/>
  <c r="F55" i="1"/>
  <c r="G55" i="1" s="1"/>
  <c r="F57" i="1"/>
  <c r="G57" i="1" s="1"/>
  <c r="F58" i="1"/>
  <c r="G58" i="1" s="1"/>
  <c r="F62" i="1"/>
  <c r="K62" i="1" s="1"/>
  <c r="F63" i="1"/>
  <c r="K63" i="1" s="1"/>
  <c r="F66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H114" i="1" l="1"/>
  <c r="K132" i="1"/>
  <c r="H132" i="1"/>
  <c r="G132" i="1"/>
  <c r="G114" i="1"/>
  <c r="K127" i="1"/>
  <c r="H113" i="1"/>
  <c r="G128" i="1"/>
  <c r="G121" i="1"/>
  <c r="K112" i="1"/>
  <c r="G127" i="1"/>
  <c r="G118" i="1"/>
  <c r="H128" i="1"/>
  <c r="H118" i="1"/>
  <c r="G112" i="1"/>
  <c r="H111" i="1"/>
  <c r="K121" i="1"/>
  <c r="K111" i="1"/>
  <c r="H122" i="1"/>
  <c r="G113" i="1"/>
  <c r="K122" i="1"/>
  <c r="K120" i="1"/>
  <c r="G120" i="1"/>
  <c r="G119" i="1"/>
  <c r="K119" i="1"/>
  <c r="H97" i="1"/>
  <c r="K97" i="1"/>
  <c r="G72" i="1"/>
  <c r="K72" i="1"/>
  <c r="G66" i="1"/>
  <c r="K66" i="1"/>
  <c r="K85" i="1"/>
  <c r="K84" i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<sst xmlns="http://schemas.openxmlformats.org/spreadsheetml/2006/main" count="476" uniqueCount="391">
  <si>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</si>
  <si>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</si>
  <si>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</si>
  <si>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</si>
  <si>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</si>
  <si>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</si>
  <si>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</si>
  <si>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</si>
  <si>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</si>
  <si>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</si>
  <si>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</si>
  <si>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</si>
  <si>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</si>
  <si>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</si>
  <si>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</si>
  <si>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</si>
  <si>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</si>
  <si>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</si>
  <si>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</si>
  <si>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</si>
  <si>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</si>
  <si>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</si>
  <si>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</si>
  <si>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</si>
  <si>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</si>
  <si>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</si>
  <si>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</si>
  <si>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</si>
  <si>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</si>
  <si>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</si>
  <si>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</si>
  <si>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</si>
  <si>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</si>
  <si>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</si>
  <si>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</si>
  <si>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</si>
  <si>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</si>
  <si>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</si>
  <si>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</si>
  <si>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</si>
  <si>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</si>
  <si>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</si>
  <si>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</si>
  <si>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</si>
  <si>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</si>
  <si>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</si>
  <si>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</si>
  <si>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</si>
  <si>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</si>
  <si>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</si>
  <si>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</si>
  <si>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</si>
  <si>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</si>
  <si>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</si>
  <si>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</si>
  <si>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</si>
  <si>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</si>
  <si>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</si>
  <si>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</si>
  <si>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</si>
  <si>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</si>
  <si>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</si>
  <si>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</si>
  <si>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</si>
  <si>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</si>
  <si>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</si>
  <si>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</si>
  <si>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</si>
  <si>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</si>
  <si>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</si>
  <si>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</si>
  <si>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</si>
  <si>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</si>
  <si>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</si>
  <si>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</si>
  <si>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</si>
  <si>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</si>
  <si>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</si>
  <si>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</si>
  <si>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</si>
  <si>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</si>
  <si>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</si>
  <si>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</si>
  <si>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</si>
  <si>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</si>
  <si>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</si>
  <si>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</si>
  <si>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</si>
  <si>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</si>
  <si>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</si>
  <si>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</si>
  <si>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</si>
  <si>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</si>
  <si>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</si>
  <si>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</si>
  <si>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</si>
  <si>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</si>
  <si>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</si>
  <si>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</si>
  <si>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</si>
  <si>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</si>
  <si>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</si>
  <si>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</si>
  <si>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</si>
  <si>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</si>
  <si>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</si>
  <si>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</si>
  <si>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</si>
  <si>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</si>
  <si>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</si>
  <si>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</si>
  <si>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</si>
  <si>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</si>
  <si>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</si>
  <si>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</si>
  <si>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</si>
  <si>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</si>
  <si>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</si>
  <si>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</si>
  <si>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</si>
  <si>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</si>
  <si>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</si>
  <si>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</si>
  <si>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</si>
  <si>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</si>
  <si>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</si>
  <si>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</si>
  <si>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</si>
  <si>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</si>
  <si>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</si>
  <si>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</si>
  <si>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</si>
  <si>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</si>
  <si>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</si>
  <si>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</si>
  <si>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</si>
  <si>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</si>
  <si>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</si>
  <si>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</si>
  <si>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</si>
  <si>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</si>
  <si>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</si>
  <si>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</si>
  <si>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</si>
  <si>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</si>
  <si>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</si>
  <si>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</si>
  <si>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</si>
  <si>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</si>
  <si>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</si>
  <si>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</si>
  <si>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</si>
  <si>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</si>
  <si>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</si>
  <si>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</si>
  <si>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</si>
  <si>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</si>
  <si>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</si>
  <si>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</si>
  <si>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</si>
  <si>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</si>
  <si>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</si>
  <si>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</si>
  <si>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</si>
  <si>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</si>
  <si>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</si>
  <si>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</si>
  <si>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</si>
  <si>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</si>
  <si>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</si>
  <si>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</si>
  <si>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</si>
  <si>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</si>
  <si>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</si>
  <si>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</si>
  <si>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</si>
  <si>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</si>
  <si>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</si>
  <si>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</si>
  <si>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</si>
  <si>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</si>
  <si>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</si>
  <si>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</si>
  <si>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</si>
  <si>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</si>
  <si>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</si>
  <si>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</si>
  <si>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</si>
  <si>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</si>
  <si>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</si>
  <si>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</si>
  <si>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</si>
  <si>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</si>
  <si>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</si>
  <si>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</si>
  <si>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</si>
  <si>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</si>
  <si>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</si>
  <si>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</si>
  <si>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</si>
  <si>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</si>
  <si>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</si>
  <si>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</si>
  <si>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</si>
  <si>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</si>
  <si>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</si>
  <si>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</si>
  <si>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</si>
  <si>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</si>
  <si>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</si>
  <si>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</si>
  <si>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</si>
  <si>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</si>
  <si>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</si>
  <si>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</si>
  <si>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</si>
  <si>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</si>
  <si>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</si>
  <si>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</si>
  <si>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</si>
  <si>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</si>
  <si>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</si>
  <si>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</si>
  <si>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</si>
  <si>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</si>
  <si>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</si>
  <si>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</si>
  <si>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</si>
  <si>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</si>
  <si>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</si>
  <si>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</si>
  <si>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</si>
  <si>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</si>
  <si>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</si>
  <si>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</si>
  <si>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</si>
  <si>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</si>
  <si>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</si>
  <si>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</si>
  <si>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</si>
  <si>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</si>
  <si>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</si>
  <si>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</si>
  <si>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</si>
  <si>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</si>
  <si>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</si>
  <si>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</si>
  <si>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</si>
  <si>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</si>
  <si>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</si>
  <si>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</si>
  <si>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</si>
  <si>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</si>
  <si>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</si>
  <si>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</si>
  <si>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</si>
  <si>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</si>
  <si>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</si>
  <si>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</si>
  <si>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</si>
  <si>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</si>
  <si>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</si>
  <si>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</si>
  <si>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</si>
  <si>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</si>
  <si>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</si>
  <si>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</si>
  <si>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</si>
  <si>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</si>
  <si>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</si>
  <si>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</si>
  <si>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</si>
  <si>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</si>
  <si>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</si>
  <si>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</si>
  <si>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</si>
  <si>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</si>
  <si>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</si>
  <si>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</si>
  <si>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</si>
  <si>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</si>
  <si>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</si>
  <si>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</si>
  <si>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</si>
  <si>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</si>
  <si>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</si>
  <si>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</si>
  <si>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</si>
  <si>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</si>
  <si>
    <t>Đạt bán cho anh Thanh</t>
  </si>
  <si>
    <t>9405508205499187284118</t>
  </si>
  <si>
    <t>Dell Latitude 7420 I5 11-1145 G7, 16GB, 256GB</t>
  </si>
  <si>
    <t>9405508205498038700685</t>
  </si>
  <si>
    <t>Đạt bán khách ở quê</t>
  </si>
  <si>
    <t>GFDSQV2</t>
  </si>
  <si>
    <t>41WCQV2</t>
  </si>
  <si>
    <t>8J8GL33</t>
  </si>
  <si>
    <t>A Thành 936</t>
  </si>
  <si>
    <t>17/08/23</t>
  </si>
  <si>
    <t>17/08/24</t>
  </si>
  <si>
    <t>17/08/25</t>
  </si>
  <si>
    <t>79MLP13</t>
  </si>
  <si>
    <t>CXQHLF2</t>
  </si>
  <si>
    <t>6RTPXT2</t>
  </si>
  <si>
    <t>A Tùng cty</t>
  </si>
  <si>
    <t>A Định</t>
  </si>
  <si>
    <t xml:space="preserve">   </t>
  </si>
  <si>
    <t>Sạc Surface 65W</t>
  </si>
  <si>
    <t>Dell Inspiron 7306 2-in-1 13" FHD Touch Core i5-1135G7 CPU 8GB RAM 512GB SSD</t>
  </si>
  <si>
    <t>Dell Inspiron 13 5310 13.3" (512GB SSD, Intel Core i5-11320H, 2.50GHz, 16GB RAM)</t>
  </si>
  <si>
    <t>9405508205498066601572</t>
  </si>
  <si>
    <t>782622867860</t>
  </si>
  <si>
    <t>A Bình MBB</t>
  </si>
  <si>
    <t>A Trinh OKI</t>
  </si>
  <si>
    <t>Liễu</t>
  </si>
  <si>
    <t xml:space="preserve"> Đạt</t>
  </si>
  <si>
    <t>2x Dell Latitude 7400 Intel i5-8365U 1.60 GHZ 16GB RAM 512GB SSD WINDOWS 10 PRO</t>
  </si>
  <si>
    <t>9405511206215701689448</t>
  </si>
  <si>
    <t>1ZAC98180315632016</t>
  </si>
  <si>
    <t>Dell Latitude 7400 2 in 1 Laptop i5-8365U 1.60GHz 8GB 256GB SSD 14.0" FHD</t>
  </si>
  <si>
    <t>783000943654</t>
  </si>
  <si>
    <t>Dell 14" Latitude 7400 2-in-1 Touch i5-8365U 1.60GHz 16GB LPDDR3 256GB PCIe NVMe</t>
  </si>
  <si>
    <t>783065712782</t>
  </si>
  <si>
    <t>2xDell Latitude 7400 Intel i5-8365U 1.60 GHZ 16GB RAM 512GB SSD WINDOWS 10 PRO</t>
  </si>
  <si>
    <t>9405511206215774441585</t>
  </si>
  <si>
    <t>MICROSOFT SURFACE LAPTOP GO 1943 (P15003927)</t>
  </si>
  <si>
    <t>9405508205498107981731</t>
  </si>
  <si>
    <t>Dell Latitude 7410 Intel i5-10310U 1.70GHz 16GB RAM 512GB SSD WIN10</t>
  </si>
  <si>
    <t>9405511206215208706365</t>
  </si>
  <si>
    <t>9405511206215237883297</t>
  </si>
  <si>
    <t>9405511206215237348536</t>
  </si>
  <si>
    <t>5xDell Latitude 7400 Intel i5-8365U 1.60 GHZ 16GB RAM 512GB</t>
  </si>
  <si>
    <t>783675002850</t>
  </si>
  <si>
    <t>Dell Latitude 7400 Laptop i5-8365U 1.60GHz 16GB 256GB SSD</t>
  </si>
  <si>
    <t>9434909205568824704283</t>
  </si>
  <si>
    <t>HP EliteBook 830 G7 13.3" NB Intel Corei5-10210U 8GB RAM 256GB SSD Win10</t>
  </si>
  <si>
    <t>A Dũng</t>
  </si>
  <si>
    <t>Dell Latitude 7420/i5-1135G7 2.4GHz/8GBRAM/256GBSSD/Win11Pro W/ Docking Station. BIOS Lock</t>
  </si>
  <si>
    <t>Huy Huyền</t>
  </si>
  <si>
    <t>784031790866</t>
  </si>
  <si>
    <t>Dell Latitude 7420 Laptop i5-1145G7 2.60GHz 16GB 256GB SSD 14.0" FHD</t>
  </si>
  <si>
    <t>9510812506423268680242</t>
  </si>
  <si>
    <t>Dell Latitude 7420 14" Laptop FHD i5-1145G7 2.60</t>
  </si>
  <si>
    <t>Dell Precision 5540 i7-9850H 512GB SSD 32GB DDR4 QuadroT1000 4K W10P NO BATT</t>
  </si>
  <si>
    <t>784228430894</t>
  </si>
  <si>
    <t>Dell Latitude 7430 2-in-1 Laptop Intel vPro i5-1245U 16GB 256GB SSD 14.0" FHD</t>
  </si>
  <si>
    <t>784310681160</t>
  </si>
  <si>
    <t>9405511206215624462692</t>
  </si>
  <si>
    <t>Dell Inspiron 13 5310 13.3" (NO SSD, Intel Core i5-11320H, 16GB RAM - RL631</t>
  </si>
  <si>
    <t>Dell Latitude 7400 (i5-8265U 1.60GHz, RAM 8 GB, 256 GB SSD)</t>
  </si>
  <si>
    <t>1ZAC98184266169957</t>
  </si>
  <si>
    <t>784493685040</t>
  </si>
  <si>
    <t>Dell Inspiron 16 7610 Intel Core i7-11800H @2.3GHz 8GB RAM NO HDD - RL619</t>
  </si>
  <si>
    <t>9405508205498200534865</t>
  </si>
  <si>
    <t>Dell Latitude 7520 15.6" Fast Laptop Excellent Condition Flawless</t>
  </si>
  <si>
    <t>1Z5F7Y930344478736</t>
  </si>
  <si>
    <t>9405511206215688476437</t>
  </si>
  <si>
    <t>9434608205498209189683</t>
  </si>
  <si>
    <t>Dell Latitude 7280- 7th Gen i5@2.60GHz 8GB No HDD/OS- No Batt. - For Parts</t>
  </si>
  <si>
    <t>9405508205499369921121</t>
  </si>
  <si>
    <t>15.6" Dell Precision 3541 Core i7-9750H@ 2.60GHz, 16GB RAM, 512 GB SSD, Win 10</t>
  </si>
  <si>
    <t>Đã ck 5tr A Hiệp</t>
  </si>
  <si>
    <t>1Z1558TT4298177733</t>
  </si>
  <si>
    <t>Dell Latitude 7320 Intel Core i5-1145G7 13.3" Laptop Computer 256GB - Black</t>
  </si>
  <si>
    <t>784993253632</t>
  </si>
  <si>
    <t>Green</t>
  </si>
  <si>
    <t>Dell Latitude 7400 Laptop i5-8365U 1.60GHz 16GB 256GB SSD 14.0" FHD</t>
  </si>
  <si>
    <t>9405511206216821851685</t>
  </si>
  <si>
    <t>Precision 7540</t>
  </si>
  <si>
    <t>9405511206216821856352</t>
  </si>
  <si>
    <t>9434908205499380050930</t>
  </si>
  <si>
    <t>Dell Inspiron 13 5310 13.3" 512GB SSD Intel Core i5-11320H 3.2Ghz, 16GB RAM</t>
  </si>
  <si>
    <t>B Đạt</t>
  </si>
  <si>
    <t>Trả trước 4tr</t>
  </si>
  <si>
    <t>7390 i5 8350U ram 16 SSD 256</t>
  </si>
  <si>
    <t>9405511206215651687259</t>
  </si>
  <si>
    <t>Dell Latitude 7400 Intel i5-8365U 1.60 GHZ 16GB RAM 512GB</t>
  </si>
  <si>
    <t>Iphone 11 256GB</t>
  </si>
  <si>
    <t>Surface Pro</t>
  </si>
  <si>
    <t>macbook pro 2019 13in</t>
  </si>
  <si>
    <t>macbook pro 2019 15in</t>
  </si>
  <si>
    <t>9405508205499343741585</t>
  </si>
  <si>
    <t>Ipad pro M1</t>
  </si>
  <si>
    <t>Chip I5 8600</t>
  </si>
  <si>
    <t>9400111206209957710114</t>
  </si>
  <si>
    <t>Main 5402</t>
  </si>
  <si>
    <t>Latitude 3320</t>
  </si>
  <si>
    <t>61299998825446079467</t>
  </si>
  <si>
    <t>1.211.798</t>
  </si>
  <si>
    <t>Sơn</t>
  </si>
  <si>
    <t>E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</si>
</sst>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1010000]d/m/yyyy;@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050505"/>
      <name val="Segoe UI Historic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0" fillId="12" borderId="1" xfId="0" applyNumberFormat="1" applyFill="1" applyBorder="1"/>
    <xf numFmtId="0" fontId="0" fillId="12" borderId="1" xfId="0" applyFill="1" applyBorder="1"/>
    <xf numFmtId="0" fontId="5" fillId="12" borderId="1" xfId="0" applyFont="1" applyFill="1" applyBorder="1" applyAlignment="1">
      <alignment wrapText="1"/>
    </xf>
    <xf numFmtId="49" fontId="3" fillId="12" borderId="1" xfId="0" applyNumberFormat="1" applyFont="1" applyFill="1" applyBorder="1"/>
    <xf numFmtId="165" fontId="0" fillId="12" borderId="1" xfId="0" applyNumberForma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8" fillId="0" borderId="1" xfId="0" applyFont="1" applyBorder="1" applyAlignment="1">
      <alignment vertical="center"/>
    </xf>
    <xf numFmtId="0" fontId="0" fillId="13" borderId="0" xfId="0" applyFill="1" applyAlignment="1">
      <alignment vertical="center" wrapText="1"/>
    </xf>
    <xf numFmtId="0" fontId="5" fillId="13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14" fontId="0" fillId="0" borderId="2" xfId="0" applyNumberFormat="1" applyBorder="1" applyAlignment="1">
      <alignment horizontal="right" wrapText="1"/>
    </xf>
    <xf numFmtId="0" fontId="0" fillId="9" borderId="3" xfId="0" applyFill="1" applyBorder="1" applyAlignment="1">
      <alignment horizontal="center"/>
    </xf>
    <xf numFmtId="3" fontId="0" fillId="12" borderId="3" xfId="0" applyNumberFormat="1" applyFill="1" applyBorder="1" applyAlignment="1">
      <alignment horizontal="right" wrapText="1"/>
    </xf>
    <xf numFmtId="3" fontId="0" fillId="12" borderId="3" xfId="0" applyNumberFormat="1" applyFill="1" applyBorder="1"/>
    <xf numFmtId="3" fontId="0" fillId="0" borderId="3" xfId="0" applyNumberFormat="1" applyBorder="1"/>
    <xf numFmtId="0" fontId="0" fillId="12" borderId="3" xfId="0" applyFill="1" applyBorder="1"/>
    <xf numFmtId="14" fontId="0" fillId="0" borderId="3" xfId="0" applyNumberFormat="1" applyBorder="1" applyAlignment="1">
      <alignment horizontal="right" wrapText="1"/>
    </xf>
    <xf numFmtId="0" fontId="0" fillId="13" borderId="3" xfId="0" applyFill="1" applyBorder="1"/>
    <xf numFmtId="3" fontId="0" fillId="13" borderId="1" xfId="0" applyNumberFormat="1" applyFill="1" applyBorder="1"/>
    <xf numFmtId="0" fontId="0" fillId="13" borderId="1" xfId="0" applyFill="1" applyBorder="1"/>
    <xf numFmtId="49" fontId="0" fillId="13" borderId="1" xfId="0" applyNumberFormat="1" applyFill="1" applyBorder="1"/>
    <xf numFmtId="165" fontId="0" fillId="13" borderId="1" xfId="0" applyNumberForma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vertical="center" wrapText="1"/>
    </xf>
    <xf numFmtId="0" fontId="5" fillId="7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165" fontId="0" fillId="6" borderId="1" xfId="0" applyNumberFormat="1" applyFill="1" applyBorder="1" applyAlignment="1">
      <alignment horizontal="right"/>
    </xf>
    <xf numFmtId="49" fontId="0" fillId="6" borderId="1" xfId="0" applyNumberFormat="1" applyFill="1" applyBorder="1"/>
    <xf numFmtId="3" fontId="4" fillId="0" borderId="1" xfId="0" applyNumberFormat="1" applyFont="1" applyBorder="1"/>
    <xf numFmtId="3" fontId="4" fillId="6" borderId="0" xfId="0" applyNumberFormat="1" applyFont="1" applyFill="1"/>
    <xf numFmtId="3" fontId="4" fillId="0" borderId="0" xfId="0" applyNumberFormat="1" applyFont="1"/>
    <xf numFmtId="0" fontId="5" fillId="14" borderId="1" xfId="0" applyFont="1" applyFill="1" applyBorder="1" applyAlignment="1">
      <alignment wrapText="1"/>
    </xf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165" fontId="0" fillId="14" borderId="1" xfId="0" applyNumberFormat="1" applyFill="1" applyBorder="1" applyAlignment="1">
      <alignment horizontal="right"/>
    </xf>
    <xf numFmtId="3" fontId="5" fillId="14" borderId="1" xfId="0" applyNumberFormat="1" applyFont="1" applyFill="1" applyBorder="1"/>
    <xf numFmtId="0" fontId="5" fillId="14" borderId="1" xfId="0" applyFont="1" applyFill="1" applyBorder="1"/>
    <xf numFmtId="49" fontId="5" fillId="14" borderId="1" xfId="0" applyNumberFormat="1" applyFont="1" applyFill="1" applyBorder="1"/>
    <xf numFmtId="165" fontId="5" fillId="14" borderId="1" xfId="0" applyNumberFormat="1" applyFont="1" applyFill="1" applyBorder="1" applyAlignment="1">
      <alignment horizontal="right"/>
    </xf>
    <xf numFmtId="0" fontId="1" fillId="0" borderId="0" xfId="1" applyAlignment="1">
      <alignment vertical="center" wrapText="1"/>
    </xf>
    <xf numFmtId="0" fontId="1" fillId="0" borderId="0" xfId="1"/>
    <xf numFmtId="0" fontId="9" fillId="0" borderId="1" xfId="0" applyFont="1" applyBorder="1" applyAlignment="1">
      <alignment wrapText="1"/>
    </xf>
    <xf numFmtId="0" fontId="4" fillId="0" borderId="0" xfId="0" applyFont="1"/>
    <xf numFmtId="8" fontId="5" fillId="0" borderId="1" xfId="0" applyNumberFormat="1" applyFont="1" applyBorder="1" applyAlignment="1">
      <alignment wrapText="1"/>
    </xf>
    <xf numFmtId="3" fontId="9" fillId="13" borderId="1" xfId="0" applyNumberFormat="1" applyFont="1" applyFill="1" applyBorder="1"/>
    <xf numFmtId="3" fontId="9" fillId="7" borderId="1" xfId="0" applyNumberFormat="1" applyFont="1" applyFill="1" applyBorder="1"/>
    <xf numFmtId="49" fontId="0" fillId="7" borderId="3" xfId="0" applyNumberFormat="1" applyFill="1" applyBorder="1" applyAlignment="1">
      <alignment horizontal="center" vertical="center"/>
    </xf>
    <xf numFmtId="0" fontId="12" fillId="0" borderId="0" xfId="0" applyFont="1"/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97</xdr:row>
      <xdr:rowOff>111768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97</xdr:row>
      <xdr:rowOff>114299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128</xdr:row>
      <xdr:rowOff>114299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25805882250" TargetMode="External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bay.com/itm/1260849414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8"/>
  <sheetViews>
    <sheetView tabSelected="1" zoomScale="79" workbookViewId="0">
      <pane ySplit="1" topLeftCell="A2" activePane="bottomLeft" state="frozen"/>
      <selection pane="bottomLeft" activeCell="N184" sqref="N184"/>
    </sheetView>
  </sheetViews>
  <sheetFormatPr defaultRowHeight="15" x14ac:dyDescent="0.25"/>
  <cols>
    <col min="1" max="1" width="9.140625" style="2"/>
    <col min="2" max="2" width="80.42578125" style="55" customWidth="1"/>
    <col min="3" max="4" width="12.140625" style="3" customWidth="1"/>
    <col min="5" max="5" width="11.140625" style="3" customWidth="1"/>
    <col min="6" max="6" width="13.85546875" style="3" customWidth="1"/>
    <col min="7" max="7" width="11.8554687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22.425781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69" t="s">
        <v>70</v>
      </c>
      <c r="B1" s="54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119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0">
        <v>1</v>
      </c>
      <c r="B2" s="55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0">
        <v>2</v>
      </c>
      <c r="B3" s="55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0">
        <v>3</v>
      </c>
      <c r="B4" s="55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0">
        <v>4</v>
      </c>
      <c r="B5" s="55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0">
        <v>5</v>
      </c>
      <c r="B6" s="55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0">
        <v>6</v>
      </c>
      <c r="B7" s="55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0">
        <v>7</v>
      </c>
      <c r="B8" s="55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0">
        <v>8</v>
      </c>
      <c r="B9" s="55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0">
        <v>9</v>
      </c>
      <c r="B10" s="55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0">
        <v>10</v>
      </c>
      <c r="B11" s="55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0">
        <v>11</v>
      </c>
      <c r="B12" s="55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0">
        <v>12</v>
      </c>
      <c r="B13" s="55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0">
        <v>13</v>
      </c>
      <c r="B14" s="55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0">
        <v>14</v>
      </c>
      <c r="B15" s="55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0">
        <v>15</v>
      </c>
      <c r="B16" s="55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0">
        <v>16</v>
      </c>
      <c r="B17" s="55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0">
        <v>17</v>
      </c>
      <c r="B18" s="55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0">
        <v>18</v>
      </c>
      <c r="B19" s="55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0">
        <v>19</v>
      </c>
      <c r="B20" s="56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0">
        <v>20</v>
      </c>
      <c r="B21" s="55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0">
        <v>21</v>
      </c>
      <c r="B22" s="55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1">
        <v>22</v>
      </c>
      <c r="B23" s="57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1">
        <v>23</v>
      </c>
      <c r="B24" s="57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1">
        <v>24</v>
      </c>
      <c r="B25" s="57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1">
        <v>25</v>
      </c>
      <c r="B26" s="72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1">
        <v>26</v>
      </c>
      <c r="B27" s="57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1">
        <v>27</v>
      </c>
      <c r="B28" s="58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186</v>
      </c>
      <c r="M28" s="29"/>
      <c r="N28" s="29" t="s">
        <v>117</v>
      </c>
      <c r="O28" s="30" t="s">
        <v>72</v>
      </c>
      <c r="P28" s="31">
        <v>45016</v>
      </c>
      <c r="Q28" s="29" t="s">
        <v>118</v>
      </c>
    </row>
    <row r="29" spans="1:17" s="22" customFormat="1" hidden="1" x14ac:dyDescent="0.25">
      <c r="A29" s="71">
        <v>28</v>
      </c>
      <c r="B29" s="72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3">
        <v>29</v>
      </c>
      <c r="B30" s="60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115</v>
      </c>
      <c r="O30" s="34" t="s">
        <v>80</v>
      </c>
      <c r="P30" s="35">
        <v>45020</v>
      </c>
    </row>
    <row r="31" spans="1:17" s="22" customFormat="1" hidden="1" x14ac:dyDescent="0.25">
      <c r="A31" s="71">
        <v>30</v>
      </c>
      <c r="B31" s="61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hidden="1" x14ac:dyDescent="0.25">
      <c r="A32" s="70">
        <v>31</v>
      </c>
      <c r="B32" s="95" t="s">
        <v>76</v>
      </c>
      <c r="C32" s="96">
        <v>6651048</v>
      </c>
      <c r="D32" s="96">
        <v>833000</v>
      </c>
      <c r="E32" s="96">
        <v>300000</v>
      </c>
      <c r="F32" s="96">
        <f t="shared" si="2"/>
        <v>7784048</v>
      </c>
      <c r="G32" s="97">
        <f t="shared" si="6"/>
        <v>9340857.5999999996</v>
      </c>
      <c r="H32" s="96">
        <f t="shared" si="5"/>
        <v>9730060</v>
      </c>
      <c r="I32" s="96">
        <v>8500000</v>
      </c>
      <c r="J32" s="96"/>
      <c r="K32" s="96">
        <f t="shared" si="1"/>
        <v>715952</v>
      </c>
      <c r="L32" s="98" t="s">
        <v>33</v>
      </c>
      <c r="M32" s="98"/>
      <c r="N32" s="98"/>
      <c r="O32" s="99" t="s">
        <v>79</v>
      </c>
      <c r="P32" s="100">
        <v>45022</v>
      </c>
    </row>
    <row r="33" spans="1:16" hidden="1" x14ac:dyDescent="0.25">
      <c r="A33" s="70">
        <v>32</v>
      </c>
      <c r="B33" s="72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0">
        <v>33</v>
      </c>
      <c r="B34" s="62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74" si="7">I34-J34-F34</f>
        <v>850897</v>
      </c>
      <c r="O34" s="13" t="s">
        <v>95</v>
      </c>
      <c r="P34" s="4">
        <v>45027</v>
      </c>
    </row>
    <row r="35" spans="1:16" hidden="1" x14ac:dyDescent="0.25">
      <c r="A35" s="70">
        <v>34</v>
      </c>
      <c r="B35" s="62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0">
        <v>35</v>
      </c>
      <c r="B36" s="62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120</v>
      </c>
      <c r="O36" s="13" t="s">
        <v>96</v>
      </c>
    </row>
    <row r="37" spans="1:16" hidden="1" x14ac:dyDescent="0.25">
      <c r="A37" s="70">
        <v>36</v>
      </c>
      <c r="B37" s="72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110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0">
        <v>37</v>
      </c>
      <c r="B38" s="59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0">
        <v>38</v>
      </c>
      <c r="B39" s="55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116</v>
      </c>
      <c r="O39" s="16" t="s">
        <v>99</v>
      </c>
      <c r="P39" s="17">
        <v>45265</v>
      </c>
    </row>
    <row r="40" spans="1:16" ht="28.5" hidden="1" x14ac:dyDescent="0.25">
      <c r="A40" s="70">
        <v>39</v>
      </c>
      <c r="B40" s="59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0">
        <v>40</v>
      </c>
      <c r="B41" s="59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0">
        <v>41</v>
      </c>
      <c r="B42" s="55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114</v>
      </c>
      <c r="P42" s="17"/>
    </row>
    <row r="43" spans="1:16" hidden="1" x14ac:dyDescent="0.25">
      <c r="A43" s="70">
        <v>42</v>
      </c>
      <c r="B43" s="72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113</v>
      </c>
      <c r="O43" s="16" t="s">
        <v>108</v>
      </c>
      <c r="P43" s="17"/>
    </row>
    <row r="44" spans="1:16" hidden="1" x14ac:dyDescent="0.25">
      <c r="A44" s="70">
        <v>43</v>
      </c>
      <c r="B44" s="72" t="s">
        <v>111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166</v>
      </c>
      <c r="O44" s="39" t="s">
        <v>112</v>
      </c>
      <c r="P44" s="2"/>
    </row>
    <row r="45" spans="1:16" hidden="1" x14ac:dyDescent="0.25">
      <c r="A45" s="70">
        <v>44</v>
      </c>
      <c r="B45" s="63" t="s">
        <v>121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164</v>
      </c>
      <c r="O45" s="39" t="s">
        <v>122</v>
      </c>
      <c r="P45" s="2"/>
    </row>
    <row r="46" spans="1:16" hidden="1" x14ac:dyDescent="0.25">
      <c r="A46" s="70">
        <v>45</v>
      </c>
      <c r="B46" s="63" t="s">
        <v>123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124</v>
      </c>
      <c r="P46" s="2"/>
    </row>
    <row r="47" spans="1:16" hidden="1" x14ac:dyDescent="0.25">
      <c r="A47" s="70">
        <v>46</v>
      </c>
      <c r="B47" s="63" t="s">
        <v>125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165</v>
      </c>
      <c r="O47" s="39" t="s">
        <v>126</v>
      </c>
      <c r="P47" s="2"/>
    </row>
    <row r="48" spans="1:16" hidden="1" x14ac:dyDescent="0.25">
      <c r="A48" s="70">
        <v>47</v>
      </c>
      <c r="B48" s="63" t="s">
        <v>127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128</v>
      </c>
      <c r="P48" s="2"/>
    </row>
    <row r="49" spans="1:16" hidden="1" x14ac:dyDescent="0.25">
      <c r="A49" s="70">
        <v>48</v>
      </c>
      <c r="B49" s="72" t="s">
        <v>129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166</v>
      </c>
      <c r="O49" s="39" t="s">
        <v>130</v>
      </c>
      <c r="P49" s="2"/>
    </row>
    <row r="50" spans="1:16" hidden="1" x14ac:dyDescent="0.25">
      <c r="A50" s="70">
        <v>49</v>
      </c>
      <c r="B50" s="72" t="s">
        <v>131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132</v>
      </c>
      <c r="P50" s="17"/>
    </row>
    <row r="51" spans="1:16" hidden="1" x14ac:dyDescent="0.25">
      <c r="A51" s="70">
        <v>50</v>
      </c>
      <c r="B51" s="59" t="s">
        <v>133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134</v>
      </c>
      <c r="P51" s="17"/>
    </row>
    <row r="52" spans="1:16" ht="28.5" x14ac:dyDescent="0.25">
      <c r="A52" s="70">
        <v>51</v>
      </c>
      <c r="B52" s="101" t="s">
        <v>135</v>
      </c>
      <c r="C52" s="102">
        <v>4560000</v>
      </c>
      <c r="D52" s="96">
        <v>985000</v>
      </c>
      <c r="E52" s="96">
        <v>200000</v>
      </c>
      <c r="F52" s="96">
        <f t="shared" si="8"/>
        <v>5745000</v>
      </c>
      <c r="G52" s="97">
        <f t="shared" si="6"/>
        <v>6894000</v>
      </c>
      <c r="H52" s="96">
        <f t="shared" si="9"/>
        <v>7181250</v>
      </c>
      <c r="I52" s="96">
        <v>7500000</v>
      </c>
      <c r="J52" s="96"/>
      <c r="K52" s="96">
        <f t="shared" si="7"/>
        <v>1755000</v>
      </c>
      <c r="L52" s="98"/>
      <c r="M52" s="98"/>
      <c r="N52" s="98"/>
      <c r="O52" s="103" t="s">
        <v>136</v>
      </c>
      <c r="P52" s="104"/>
    </row>
    <row r="53" spans="1:16" s="66" customFormat="1" hidden="1" x14ac:dyDescent="0.25">
      <c r="A53" s="74">
        <v>52</v>
      </c>
      <c r="B53" s="75" t="s">
        <v>137</v>
      </c>
      <c r="C53" s="64">
        <v>3192000</v>
      </c>
      <c r="D53" s="65">
        <v>903000</v>
      </c>
      <c r="E53" s="65">
        <v>200000</v>
      </c>
      <c r="F53" s="65">
        <f t="shared" si="8"/>
        <v>4295000</v>
      </c>
      <c r="G53" s="65">
        <f t="shared" si="6"/>
        <v>5154000</v>
      </c>
      <c r="H53" s="65">
        <f t="shared" si="9"/>
        <v>5368750</v>
      </c>
      <c r="I53" s="65">
        <v>5000000</v>
      </c>
      <c r="J53" s="65"/>
      <c r="K53" s="65">
        <f t="shared" si="7"/>
        <v>705000</v>
      </c>
      <c r="L53" s="66" t="s">
        <v>33</v>
      </c>
      <c r="O53" s="67" t="s">
        <v>138</v>
      </c>
      <c r="P53" s="68"/>
    </row>
    <row r="54" spans="1:16" hidden="1" x14ac:dyDescent="0.25">
      <c r="A54" s="70">
        <v>53</v>
      </c>
      <c r="B54" s="72" t="s">
        <v>139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166</v>
      </c>
      <c r="O54" s="16" t="s">
        <v>140</v>
      </c>
      <c r="P54" s="17"/>
    </row>
    <row r="55" spans="1:16" hidden="1" x14ac:dyDescent="0.25">
      <c r="A55" s="70">
        <v>54</v>
      </c>
      <c r="B55" s="72" t="s">
        <v>141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142</v>
      </c>
      <c r="P55" s="17"/>
    </row>
    <row r="56" spans="1:16" s="66" customFormat="1" hidden="1" x14ac:dyDescent="0.25">
      <c r="A56" s="74">
        <v>55</v>
      </c>
      <c r="B56" s="75" t="s">
        <v>185</v>
      </c>
      <c r="C56" s="64">
        <v>1960000</v>
      </c>
      <c r="D56" s="65">
        <v>833000</v>
      </c>
      <c r="E56" s="65">
        <v>900000</v>
      </c>
      <c r="F56" s="65">
        <f t="shared" si="8"/>
        <v>3693000</v>
      </c>
      <c r="G56" s="65">
        <f t="shared" si="6"/>
        <v>4431600</v>
      </c>
      <c r="H56" s="65">
        <f t="shared" si="9"/>
        <v>4616250</v>
      </c>
      <c r="I56" s="65">
        <v>5000000</v>
      </c>
      <c r="J56" s="65"/>
      <c r="K56" s="65">
        <f t="shared" si="7"/>
        <v>1307000</v>
      </c>
      <c r="L56" s="66" t="s">
        <v>33</v>
      </c>
      <c r="O56" s="67" t="s">
        <v>143</v>
      </c>
      <c r="P56" s="68"/>
    </row>
    <row r="57" spans="1:16" ht="28.5" hidden="1" x14ac:dyDescent="0.25">
      <c r="A57" s="70">
        <v>56</v>
      </c>
      <c r="B57" s="59" t="s">
        <v>144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163</v>
      </c>
      <c r="O57" s="16" t="s">
        <v>145</v>
      </c>
      <c r="P57" s="17"/>
    </row>
    <row r="58" spans="1:16" hidden="1" x14ac:dyDescent="0.25">
      <c r="A58" s="70">
        <v>57</v>
      </c>
      <c r="B58" s="76" t="s">
        <v>146</v>
      </c>
      <c r="C58" s="18">
        <v>6441000</v>
      </c>
      <c r="D58" s="128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173</v>
      </c>
      <c r="O58" s="16" t="s">
        <v>147</v>
      </c>
      <c r="P58" s="17"/>
    </row>
    <row r="59" spans="1:16" s="52" customFormat="1" hidden="1" x14ac:dyDescent="0.25">
      <c r="A59" s="77">
        <v>58</v>
      </c>
      <c r="B59" s="78" t="s">
        <v>148</v>
      </c>
      <c r="C59" s="50">
        <v>7435000</v>
      </c>
      <c r="D59" s="51">
        <v>924000</v>
      </c>
      <c r="E59" s="51"/>
      <c r="F59" s="51">
        <f t="shared" si="8"/>
        <v>8359000</v>
      </c>
      <c r="G59" s="51">
        <f t="shared" si="6"/>
        <v>10030800</v>
      </c>
      <c r="H59" s="51">
        <f t="shared" si="9"/>
        <v>10448750</v>
      </c>
      <c r="I59" s="51" t="s">
        <v>187</v>
      </c>
      <c r="J59" s="51"/>
      <c r="K59" s="51" t="e">
        <f t="shared" si="7"/>
        <v>#VALUE!</v>
      </c>
      <c r="L59" s="52" t="s">
        <v>166</v>
      </c>
      <c r="O59" s="79" t="s">
        <v>149</v>
      </c>
      <c r="P59" s="53"/>
    </row>
    <row r="60" spans="1:16" ht="14.25" hidden="1" customHeight="1" x14ac:dyDescent="0.25">
      <c r="A60" s="70">
        <v>59</v>
      </c>
      <c r="B60" s="72" t="s">
        <v>234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>
        <v>4500000</v>
      </c>
      <c r="K60" s="3">
        <f t="shared" si="7"/>
        <v>1636500</v>
      </c>
      <c r="O60" s="16" t="s">
        <v>150</v>
      </c>
      <c r="P60" s="17"/>
    </row>
    <row r="61" spans="1:16" s="47" customFormat="1" ht="14.25" hidden="1" customHeight="1" x14ac:dyDescent="0.25">
      <c r="A61" s="80">
        <v>60</v>
      </c>
      <c r="B61" s="81" t="s">
        <v>151</v>
      </c>
      <c r="C61" s="45">
        <v>6328000</v>
      </c>
      <c r="D61" s="46">
        <v>985000</v>
      </c>
      <c r="E61" s="46">
        <v>200000</v>
      </c>
      <c r="F61" s="46">
        <f t="shared" si="8"/>
        <v>7513000</v>
      </c>
      <c r="G61" s="46">
        <f t="shared" si="6"/>
        <v>9015600</v>
      </c>
      <c r="H61" s="46">
        <f t="shared" si="9"/>
        <v>9391250</v>
      </c>
      <c r="I61" s="46">
        <v>8500000</v>
      </c>
      <c r="J61" s="46"/>
      <c r="K61" s="46">
        <f t="shared" si="7"/>
        <v>987000</v>
      </c>
      <c r="O61" s="48" t="s">
        <v>152</v>
      </c>
      <c r="P61" s="49"/>
    </row>
    <row r="62" spans="1:16" hidden="1" x14ac:dyDescent="0.25">
      <c r="A62" s="70">
        <v>61</v>
      </c>
      <c r="B62" s="63" t="s">
        <v>153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217</v>
      </c>
      <c r="O62" s="16" t="s">
        <v>154</v>
      </c>
      <c r="P62" s="17"/>
    </row>
    <row r="63" spans="1:16" hidden="1" x14ac:dyDescent="0.25">
      <c r="A63" s="70">
        <v>62</v>
      </c>
      <c r="B63" s="63" t="s">
        <v>155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174</v>
      </c>
      <c r="O63" s="16" t="s">
        <v>156</v>
      </c>
      <c r="P63" s="17"/>
    </row>
    <row r="64" spans="1:16" s="33" customFormat="1" ht="14.25" hidden="1" customHeight="1" x14ac:dyDescent="0.25">
      <c r="A64" s="73">
        <v>63</v>
      </c>
      <c r="B64" s="82" t="s">
        <v>157</v>
      </c>
      <c r="C64" s="42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>
        <v>8500000</v>
      </c>
      <c r="J64" s="32"/>
      <c r="K64" s="32">
        <f t="shared" si="7"/>
        <v>1050000</v>
      </c>
      <c r="O64" s="44" t="s">
        <v>158</v>
      </c>
      <c r="P64" s="43"/>
    </row>
    <row r="65" spans="1:17" ht="14.25" hidden="1" customHeight="1" x14ac:dyDescent="0.25">
      <c r="A65" s="70">
        <v>64</v>
      </c>
      <c r="B65" s="63" t="s">
        <v>159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220</v>
      </c>
      <c r="K65" s="3" t="e">
        <f t="shared" si="7"/>
        <v>#VALUE!</v>
      </c>
      <c r="L65" s="2" t="s">
        <v>166</v>
      </c>
      <c r="O65" s="16" t="s">
        <v>160</v>
      </c>
      <c r="P65" s="17"/>
    </row>
    <row r="66" spans="1:17" hidden="1" x14ac:dyDescent="0.25">
      <c r="A66" s="70">
        <v>65</v>
      </c>
      <c r="B66" s="63" t="s">
        <v>161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si="7"/>
        <v>-2511750</v>
      </c>
      <c r="O66" s="16" t="s">
        <v>162</v>
      </c>
      <c r="P66" s="17"/>
    </row>
    <row r="67" spans="1:17" s="66" customFormat="1" ht="14.25" hidden="1" customHeight="1" x14ac:dyDescent="0.25">
      <c r="A67" s="74">
        <v>66</v>
      </c>
      <c r="B67" s="83" t="s">
        <v>167</v>
      </c>
      <c r="C67" s="64">
        <v>3351000</v>
      </c>
      <c r="D67" s="65">
        <v>760000</v>
      </c>
      <c r="E67" s="65">
        <v>200000</v>
      </c>
      <c r="F67" s="65">
        <f t="shared" si="8"/>
        <v>4311000</v>
      </c>
      <c r="G67" s="65">
        <f t="shared" si="6"/>
        <v>5173200</v>
      </c>
      <c r="H67" s="65">
        <f t="shared" si="9"/>
        <v>5388750</v>
      </c>
      <c r="I67" s="65" t="s">
        <v>221</v>
      </c>
      <c r="J67" s="65"/>
      <c r="K67" s="3" t="e">
        <f t="shared" si="7"/>
        <v>#VALUE!</v>
      </c>
      <c r="O67" s="67" t="s">
        <v>168</v>
      </c>
      <c r="P67" s="68"/>
    </row>
    <row r="68" spans="1:17" ht="14.25" hidden="1" customHeight="1" x14ac:dyDescent="0.25">
      <c r="A68" s="70">
        <v>67</v>
      </c>
      <c r="B68" s="63" t="s">
        <v>169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7"/>
        <v>1570000</v>
      </c>
      <c r="L68" s="2" t="s">
        <v>109</v>
      </c>
      <c r="O68" s="16" t="s">
        <v>170</v>
      </c>
      <c r="P68" s="17"/>
    </row>
    <row r="69" spans="1:17" ht="14.25" hidden="1" customHeight="1" x14ac:dyDescent="0.25">
      <c r="A69" s="70">
        <v>68</v>
      </c>
      <c r="B69" s="63" t="s">
        <v>171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7"/>
        <v>2447500</v>
      </c>
      <c r="O69" s="16" t="s">
        <v>172</v>
      </c>
      <c r="P69" s="17"/>
    </row>
    <row r="70" spans="1:17" s="47" customFormat="1" ht="14.25" hidden="1" customHeight="1" x14ac:dyDescent="0.25">
      <c r="A70" s="80">
        <v>69</v>
      </c>
      <c r="B70" s="87" t="s">
        <v>218</v>
      </c>
      <c r="C70" s="85">
        <v>2964000</v>
      </c>
      <c r="D70" s="85">
        <v>821500</v>
      </c>
      <c r="E70" s="85"/>
      <c r="F70" s="85">
        <f t="shared" si="8"/>
        <v>3785500</v>
      </c>
      <c r="G70" s="85">
        <f t="shared" si="6"/>
        <v>4542600</v>
      </c>
      <c r="H70" s="85">
        <f t="shared" si="9"/>
        <v>4731875</v>
      </c>
      <c r="I70" s="85">
        <v>4000000</v>
      </c>
      <c r="J70" s="85"/>
      <c r="K70" s="3">
        <f t="shared" si="7"/>
        <v>214500</v>
      </c>
      <c r="L70" s="86" t="s">
        <v>259</v>
      </c>
      <c r="M70" s="86"/>
      <c r="N70" s="86"/>
      <c r="O70" s="88" t="s">
        <v>175</v>
      </c>
      <c r="P70" s="89"/>
      <c r="Q70" s="86"/>
    </row>
    <row r="71" spans="1:17" ht="14.25" hidden="1" customHeight="1" x14ac:dyDescent="0.25">
      <c r="A71" s="80">
        <v>70</v>
      </c>
      <c r="B71" s="72" t="s">
        <v>176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8000000</v>
      </c>
      <c r="K71" s="3">
        <f t="shared" si="7"/>
        <v>2405500</v>
      </c>
      <c r="L71" s="2" t="s">
        <v>257</v>
      </c>
      <c r="O71" s="16" t="s">
        <v>177</v>
      </c>
      <c r="P71" s="17"/>
    </row>
    <row r="72" spans="1:17" s="109" customFormat="1" ht="14.25" hidden="1" customHeight="1" x14ac:dyDescent="0.25">
      <c r="A72" s="90">
        <v>71</v>
      </c>
      <c r="B72" s="2" t="s">
        <v>188</v>
      </c>
      <c r="C72" s="106">
        <v>3306000</v>
      </c>
      <c r="D72" s="107">
        <v>794000</v>
      </c>
      <c r="E72" s="107"/>
      <c r="F72" s="107">
        <f t="shared" si="8"/>
        <v>4100000</v>
      </c>
      <c r="G72" s="108">
        <f t="shared" si="6"/>
        <v>4920000</v>
      </c>
      <c r="H72" s="107">
        <f t="shared" si="9"/>
        <v>5125000</v>
      </c>
      <c r="I72" s="107">
        <v>5500000</v>
      </c>
      <c r="J72" s="107"/>
      <c r="K72" s="3">
        <f t="shared" si="7"/>
        <v>1400000</v>
      </c>
      <c r="L72" s="109" t="s">
        <v>214</v>
      </c>
      <c r="O72" s="154" t="s">
        <v>189</v>
      </c>
      <c r="P72" s="110"/>
    </row>
    <row r="73" spans="1:17" ht="14.25" hidden="1" customHeight="1" x14ac:dyDescent="0.25">
      <c r="A73" s="80">
        <v>72</v>
      </c>
      <c r="B73" s="2" t="s">
        <v>188</v>
      </c>
      <c r="C73" s="18">
        <v>3306000</v>
      </c>
      <c r="D73" s="3">
        <v>794000</v>
      </c>
      <c r="E73" s="3">
        <v>450000</v>
      </c>
      <c r="F73" s="3">
        <f t="shared" ref="F73:F136" si="10">C73+D73+E73</f>
        <v>4550000</v>
      </c>
      <c r="G73" s="28">
        <f t="shared" ref="G73:G137" si="11">(F73*20%)+F73</f>
        <v>5460000</v>
      </c>
      <c r="H73" s="3">
        <f t="shared" ref="H73:H136" si="12">(F73*25%)+F73</f>
        <v>5687500</v>
      </c>
      <c r="I73" s="3">
        <v>8000000</v>
      </c>
      <c r="K73" s="3">
        <f t="shared" si="7"/>
        <v>3450000</v>
      </c>
      <c r="L73" s="2" t="s">
        <v>256</v>
      </c>
      <c r="O73" s="154"/>
      <c r="P73" s="17"/>
    </row>
    <row r="74" spans="1:17" s="91" customFormat="1" ht="14.25" hidden="1" customHeight="1" x14ac:dyDescent="0.25">
      <c r="A74" s="111">
        <v>73</v>
      </c>
      <c r="B74" s="86" t="s">
        <v>219</v>
      </c>
      <c r="C74" s="112">
        <v>3306000</v>
      </c>
      <c r="D74" s="113">
        <v>794000</v>
      </c>
      <c r="E74" s="114">
        <v>150000</v>
      </c>
      <c r="F74" s="113">
        <f t="shared" si="10"/>
        <v>4250000</v>
      </c>
      <c r="G74" s="113">
        <f t="shared" si="11"/>
        <v>5100000</v>
      </c>
      <c r="H74" s="113">
        <f t="shared" si="12"/>
        <v>5312500</v>
      </c>
      <c r="I74" s="113">
        <v>5000000</v>
      </c>
      <c r="J74" s="113"/>
      <c r="K74" s="3">
        <f t="shared" si="7"/>
        <v>750000</v>
      </c>
      <c r="M74" s="115"/>
      <c r="N74" s="115"/>
      <c r="O74" s="154"/>
      <c r="P74" s="116"/>
    </row>
    <row r="75" spans="1:17" ht="14.25" hidden="1" customHeight="1" x14ac:dyDescent="0.25">
      <c r="A75" s="80">
        <v>74</v>
      </c>
      <c r="B75" s="72" t="s">
        <v>190</v>
      </c>
      <c r="C75" s="18">
        <v>6974748</v>
      </c>
      <c r="D75" s="3">
        <v>780000</v>
      </c>
      <c r="F75" s="3">
        <f t="shared" si="10"/>
        <v>7754748</v>
      </c>
      <c r="G75" s="28">
        <f t="shared" si="11"/>
        <v>9305697.5999999996</v>
      </c>
      <c r="H75" s="3">
        <f t="shared" si="12"/>
        <v>9693435</v>
      </c>
      <c r="I75" s="3">
        <v>10800000</v>
      </c>
      <c r="K75" s="3">
        <f t="shared" ref="K75:K78" si="13">I75-J75-F75</f>
        <v>3045252</v>
      </c>
      <c r="L75" s="2" t="s">
        <v>216</v>
      </c>
      <c r="O75" s="16" t="s">
        <v>191</v>
      </c>
      <c r="P75" s="17"/>
    </row>
    <row r="76" spans="1:17" ht="14.25" hidden="1" customHeight="1" x14ac:dyDescent="0.25">
      <c r="A76" s="80">
        <v>75</v>
      </c>
      <c r="B76" s="2" t="s">
        <v>192</v>
      </c>
      <c r="C76" s="18">
        <v>2188000</v>
      </c>
      <c r="D76" s="3">
        <v>51250</v>
      </c>
      <c r="F76" s="3">
        <f t="shared" si="10"/>
        <v>2239250</v>
      </c>
      <c r="G76" s="28">
        <f t="shared" si="11"/>
        <v>2687100</v>
      </c>
      <c r="H76" s="3">
        <f t="shared" si="12"/>
        <v>2799062.5</v>
      </c>
      <c r="K76" s="3">
        <f t="shared" si="13"/>
        <v>-2239250</v>
      </c>
      <c r="O76" s="16" t="s">
        <v>193</v>
      </c>
      <c r="P76" s="17"/>
    </row>
    <row r="77" spans="1:17" ht="14.25" hidden="1" customHeight="1" x14ac:dyDescent="0.25">
      <c r="A77" s="80">
        <v>76</v>
      </c>
      <c r="B77" s="2" t="s">
        <v>194</v>
      </c>
      <c r="C77" s="18">
        <v>5706000</v>
      </c>
      <c r="D77" s="3">
        <v>760000</v>
      </c>
      <c r="E77" s="3">
        <v>600000</v>
      </c>
      <c r="F77" s="3">
        <f t="shared" si="10"/>
        <v>7066000</v>
      </c>
      <c r="G77" s="28">
        <f t="shared" si="11"/>
        <v>8479200</v>
      </c>
      <c r="H77" s="3">
        <f t="shared" si="12"/>
        <v>8832500</v>
      </c>
      <c r="I77" s="3">
        <v>9000000</v>
      </c>
      <c r="K77" s="3">
        <f t="shared" si="13"/>
        <v>1934000</v>
      </c>
      <c r="L77" s="2" t="s">
        <v>313</v>
      </c>
      <c r="O77" s="16" t="s">
        <v>195</v>
      </c>
      <c r="P77" s="17"/>
    </row>
    <row r="78" spans="1:17" ht="14.25" hidden="1" customHeight="1" x14ac:dyDescent="0.25">
      <c r="A78" s="80">
        <v>77</v>
      </c>
      <c r="B78" s="2" t="s">
        <v>196</v>
      </c>
      <c r="C78" s="18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11"/>
        <v>7998600</v>
      </c>
      <c r="H78" s="3">
        <f t="shared" si="12"/>
        <v>8331875</v>
      </c>
      <c r="I78" s="3">
        <v>7250000</v>
      </c>
      <c r="K78" s="3">
        <f t="shared" si="13"/>
        <v>584500</v>
      </c>
      <c r="L78" s="2" t="s">
        <v>258</v>
      </c>
      <c r="N78" s="2" t="s">
        <v>248</v>
      </c>
      <c r="O78" s="16" t="s">
        <v>247</v>
      </c>
      <c r="P78" s="17"/>
    </row>
    <row r="79" spans="1:17" ht="14.25" hidden="1" customHeight="1" x14ac:dyDescent="0.25">
      <c r="A79" s="80">
        <v>78</v>
      </c>
      <c r="B79" s="2" t="s">
        <v>197</v>
      </c>
      <c r="C79" s="3">
        <v>2508000</v>
      </c>
      <c r="D79" s="3">
        <v>52000</v>
      </c>
      <c r="F79" s="3">
        <f t="shared" si="10"/>
        <v>2560000</v>
      </c>
      <c r="G79" s="3">
        <f t="shared" si="11"/>
        <v>3072000</v>
      </c>
      <c r="H79" s="3">
        <f t="shared" si="12"/>
        <v>3200000</v>
      </c>
      <c r="K79" s="3">
        <f>I79-J79-F79</f>
        <v>-2560000</v>
      </c>
      <c r="O79" s="13" t="s">
        <v>198</v>
      </c>
    </row>
    <row r="80" spans="1:17" ht="30" hidden="1" x14ac:dyDescent="0.25">
      <c r="A80" s="80">
        <v>79</v>
      </c>
      <c r="B80" s="55" t="s">
        <v>199</v>
      </c>
      <c r="C80" s="3">
        <v>7410000</v>
      </c>
      <c r="D80" s="3">
        <v>719999</v>
      </c>
      <c r="E80" s="3">
        <v>350000</v>
      </c>
      <c r="F80" s="3">
        <f t="shared" si="10"/>
        <v>8479999</v>
      </c>
      <c r="G80" s="3">
        <f t="shared" si="11"/>
        <v>10175998.800000001</v>
      </c>
      <c r="H80" s="3">
        <f t="shared" si="12"/>
        <v>10599998.75</v>
      </c>
      <c r="I80" s="3">
        <v>10800000</v>
      </c>
      <c r="K80" s="3">
        <f>I80-J80-F80</f>
        <v>2320001</v>
      </c>
      <c r="L80" s="2" t="s">
        <v>173</v>
      </c>
      <c r="O80" s="13" t="s">
        <v>200</v>
      </c>
    </row>
    <row r="81" spans="1:17" hidden="1" x14ac:dyDescent="0.25">
      <c r="A81" s="80">
        <v>80</v>
      </c>
      <c r="B81" s="2" t="s">
        <v>201</v>
      </c>
      <c r="C81" s="3">
        <v>7410000</v>
      </c>
      <c r="D81" s="3">
        <v>698500</v>
      </c>
      <c r="E81" s="3">
        <v>350000</v>
      </c>
      <c r="F81" s="3">
        <f t="shared" si="10"/>
        <v>8458500</v>
      </c>
      <c r="G81" s="3">
        <f t="shared" si="11"/>
        <v>10150200</v>
      </c>
      <c r="H81" s="3">
        <f t="shared" si="12"/>
        <v>10573125</v>
      </c>
      <c r="I81" s="3">
        <v>10500000</v>
      </c>
      <c r="K81" s="3">
        <f t="shared" ref="K81:K144" si="14">I81-J81-F81</f>
        <v>2041500</v>
      </c>
      <c r="L81" s="2" t="s">
        <v>173</v>
      </c>
      <c r="O81" s="13" t="s">
        <v>202</v>
      </c>
    </row>
    <row r="82" spans="1:17" hidden="1" x14ac:dyDescent="0.25">
      <c r="A82" s="80">
        <v>81</v>
      </c>
      <c r="B82" s="84" t="s">
        <v>204</v>
      </c>
      <c r="C82" s="3">
        <v>7288000</v>
      </c>
      <c r="D82" s="3">
        <v>903500</v>
      </c>
      <c r="F82" s="3">
        <f t="shared" si="10"/>
        <v>8191500</v>
      </c>
      <c r="G82" s="3">
        <f t="shared" si="11"/>
        <v>9829800</v>
      </c>
      <c r="H82" s="3">
        <f t="shared" si="12"/>
        <v>10239375</v>
      </c>
      <c r="I82" s="3">
        <v>10250000</v>
      </c>
      <c r="K82" s="3">
        <f t="shared" si="14"/>
        <v>2058500</v>
      </c>
      <c r="L82" s="2" t="s">
        <v>164</v>
      </c>
      <c r="O82" s="13" t="s">
        <v>203</v>
      </c>
    </row>
    <row r="83" spans="1:17" hidden="1" x14ac:dyDescent="0.25">
      <c r="A83" s="80">
        <v>82</v>
      </c>
      <c r="B83" s="55" t="s">
        <v>206</v>
      </c>
      <c r="C83" s="3">
        <v>4309000</v>
      </c>
      <c r="D83" s="3">
        <v>1047000</v>
      </c>
      <c r="F83" s="3">
        <f t="shared" si="10"/>
        <v>5356000</v>
      </c>
      <c r="G83" s="3">
        <f t="shared" si="11"/>
        <v>6427200</v>
      </c>
      <c r="H83" s="3">
        <f t="shared" si="12"/>
        <v>6695000</v>
      </c>
      <c r="I83" s="3">
        <v>6300000</v>
      </c>
      <c r="K83" s="3">
        <f t="shared" si="14"/>
        <v>944000</v>
      </c>
      <c r="L83" s="2" t="s">
        <v>21</v>
      </c>
      <c r="O83" s="13" t="s">
        <v>205</v>
      </c>
    </row>
    <row r="84" spans="1:17" hidden="1" x14ac:dyDescent="0.25">
      <c r="A84" s="80">
        <v>83</v>
      </c>
      <c r="B84" s="55" t="s">
        <v>208</v>
      </c>
      <c r="C84" s="3">
        <v>2599000</v>
      </c>
      <c r="D84" s="3">
        <v>51250</v>
      </c>
      <c r="F84" s="3">
        <f t="shared" si="10"/>
        <v>2650250</v>
      </c>
      <c r="G84" s="3">
        <f t="shared" si="11"/>
        <v>3180300</v>
      </c>
      <c r="H84" s="3">
        <f t="shared" si="12"/>
        <v>3312812.5</v>
      </c>
      <c r="K84" s="3">
        <f t="shared" si="14"/>
        <v>-2650250</v>
      </c>
      <c r="O84" s="13" t="s">
        <v>207</v>
      </c>
    </row>
    <row r="85" spans="1:17" hidden="1" x14ac:dyDescent="0.25">
      <c r="A85" s="80">
        <v>84</v>
      </c>
      <c r="B85" s="55" t="s">
        <v>210</v>
      </c>
      <c r="C85" s="3">
        <v>4104000</v>
      </c>
      <c r="D85" s="3">
        <v>801000</v>
      </c>
      <c r="E85" s="3">
        <v>700000</v>
      </c>
      <c r="F85" s="3">
        <f t="shared" si="10"/>
        <v>5605000</v>
      </c>
      <c r="G85" s="3">
        <f t="shared" si="11"/>
        <v>6726000</v>
      </c>
      <c r="H85" s="3">
        <f t="shared" si="12"/>
        <v>7006250</v>
      </c>
      <c r="I85" s="3">
        <v>7000000</v>
      </c>
      <c r="K85" s="3">
        <f t="shared" si="14"/>
        <v>1395000</v>
      </c>
      <c r="L85" s="2" t="s">
        <v>305</v>
      </c>
      <c r="N85" s="2" t="s">
        <v>246</v>
      </c>
      <c r="O85" s="13" t="s">
        <v>209</v>
      </c>
    </row>
    <row r="86" spans="1:17" hidden="1" x14ac:dyDescent="0.25">
      <c r="A86" s="90">
        <v>85</v>
      </c>
      <c r="B86" s="2" t="s">
        <v>212</v>
      </c>
      <c r="C86" s="3">
        <v>3990000</v>
      </c>
      <c r="D86" s="3">
        <v>739500</v>
      </c>
      <c r="E86" s="3">
        <v>900000</v>
      </c>
      <c r="F86" s="3">
        <f t="shared" si="10"/>
        <v>5629500</v>
      </c>
      <c r="G86" s="3">
        <f t="shared" si="11"/>
        <v>6755400</v>
      </c>
      <c r="H86" s="3">
        <f t="shared" si="12"/>
        <v>7036875</v>
      </c>
      <c r="I86" s="3">
        <v>7000000</v>
      </c>
      <c r="K86" s="3">
        <f t="shared" si="14"/>
        <v>1370500</v>
      </c>
      <c r="L86" s="2" t="s">
        <v>304</v>
      </c>
      <c r="O86" s="105" t="s">
        <v>211</v>
      </c>
    </row>
    <row r="87" spans="1:17" hidden="1" x14ac:dyDescent="0.25">
      <c r="A87" s="80">
        <v>86</v>
      </c>
      <c r="B87" s="2" t="s">
        <v>213</v>
      </c>
      <c r="C87" s="3">
        <v>5586000</v>
      </c>
      <c r="D87" s="3">
        <v>821500</v>
      </c>
      <c r="F87" s="3">
        <f t="shared" si="10"/>
        <v>6407500</v>
      </c>
      <c r="G87" s="3">
        <f t="shared" si="11"/>
        <v>7689000</v>
      </c>
      <c r="H87" s="3">
        <f t="shared" si="12"/>
        <v>8009375</v>
      </c>
      <c r="I87" s="3">
        <v>10600000</v>
      </c>
      <c r="K87" s="3">
        <f t="shared" si="14"/>
        <v>4192500</v>
      </c>
      <c r="L87" s="2" t="s">
        <v>241</v>
      </c>
      <c r="O87" s="13" t="s">
        <v>224</v>
      </c>
    </row>
    <row r="88" spans="1:17" hidden="1" x14ac:dyDescent="0.25">
      <c r="A88" s="80"/>
      <c r="B88" s="2" t="s">
        <v>243</v>
      </c>
      <c r="C88" s="3">
        <v>4720000</v>
      </c>
      <c r="D88" s="3">
        <v>740000</v>
      </c>
      <c r="E88" s="3">
        <v>750000</v>
      </c>
      <c r="F88" s="3">
        <f t="shared" si="10"/>
        <v>6210000</v>
      </c>
      <c r="G88" s="3">
        <f t="shared" si="11"/>
        <v>7452000</v>
      </c>
      <c r="H88" s="3">
        <f t="shared" si="12"/>
        <v>7762500</v>
      </c>
      <c r="K88" s="3">
        <f t="shared" si="14"/>
        <v>-6210000</v>
      </c>
      <c r="N88" s="2" t="s">
        <v>244</v>
      </c>
      <c r="O88" s="13" t="s">
        <v>260</v>
      </c>
    </row>
    <row r="89" spans="1:17" hidden="1" x14ac:dyDescent="0.25">
      <c r="B89" s="125" t="s">
        <v>223</v>
      </c>
      <c r="C89" s="3">
        <v>4400000</v>
      </c>
      <c r="D89" s="3">
        <v>801000</v>
      </c>
      <c r="E89" s="3">
        <v>750000</v>
      </c>
      <c r="F89" s="3">
        <f t="shared" si="10"/>
        <v>5951000</v>
      </c>
      <c r="G89" s="3">
        <f t="shared" si="11"/>
        <v>7141200</v>
      </c>
      <c r="H89" s="3">
        <f t="shared" si="12"/>
        <v>7438750</v>
      </c>
      <c r="I89" s="3">
        <v>8350000</v>
      </c>
      <c r="K89" s="3">
        <f t="shared" si="14"/>
        <v>2399000</v>
      </c>
      <c r="L89" s="2" t="s">
        <v>293</v>
      </c>
      <c r="N89" s="2" t="s">
        <v>242</v>
      </c>
      <c r="O89" s="13" t="s">
        <v>222</v>
      </c>
    </row>
    <row r="90" spans="1:17" hidden="1" x14ac:dyDescent="0.25">
      <c r="B90" s="92" t="s">
        <v>240</v>
      </c>
      <c r="C90" s="3">
        <v>5170000</v>
      </c>
      <c r="D90" s="3">
        <v>945000</v>
      </c>
      <c r="E90" s="3">
        <v>950000</v>
      </c>
      <c r="F90" s="3">
        <f t="shared" si="10"/>
        <v>7065000</v>
      </c>
      <c r="G90" s="3">
        <f t="shared" si="11"/>
        <v>8478000</v>
      </c>
      <c r="H90" s="3">
        <f t="shared" si="12"/>
        <v>8831250</v>
      </c>
      <c r="I90" s="3">
        <v>10000000</v>
      </c>
      <c r="K90" s="3">
        <f t="shared" si="14"/>
        <v>2935000</v>
      </c>
      <c r="N90" s="2" t="s">
        <v>245</v>
      </c>
      <c r="O90" s="13" t="s">
        <v>225</v>
      </c>
    </row>
    <row r="91" spans="1:17" s="119" customFormat="1" hidden="1" x14ac:dyDescent="0.25">
      <c r="A91" s="117"/>
      <c r="B91" s="93" t="s">
        <v>226</v>
      </c>
      <c r="C91" s="118">
        <v>157</v>
      </c>
      <c r="D91" s="118"/>
      <c r="E91" s="118"/>
      <c r="F91" s="118">
        <f t="shared" si="10"/>
        <v>157</v>
      </c>
      <c r="G91" s="118">
        <f t="shared" si="11"/>
        <v>188.4</v>
      </c>
      <c r="H91" s="118">
        <f t="shared" si="12"/>
        <v>196.25</v>
      </c>
      <c r="I91" s="118"/>
      <c r="J91" s="118"/>
      <c r="K91" s="118">
        <f t="shared" si="14"/>
        <v>-157</v>
      </c>
      <c r="O91" s="120" t="s">
        <v>227</v>
      </c>
      <c r="P91" s="121"/>
    </row>
    <row r="92" spans="1:17" x14ac:dyDescent="0.25">
      <c r="B92" s="55" t="s">
        <v>228</v>
      </c>
      <c r="C92" s="3">
        <v>3442800</v>
      </c>
      <c r="F92" s="3">
        <f t="shared" si="10"/>
        <v>3442800</v>
      </c>
      <c r="G92" s="3">
        <f t="shared" si="11"/>
        <v>4131360</v>
      </c>
      <c r="H92" s="3">
        <f t="shared" si="12"/>
        <v>4303500</v>
      </c>
      <c r="K92" s="3">
        <f t="shared" si="14"/>
        <v>-3442800</v>
      </c>
      <c r="O92" s="13" t="s">
        <v>229</v>
      </c>
    </row>
    <row r="93" spans="1:17" hidden="1" x14ac:dyDescent="0.25">
      <c r="B93" s="55" t="s">
        <v>230</v>
      </c>
      <c r="C93" s="3">
        <v>5312000</v>
      </c>
      <c r="D93" s="3">
        <v>719000</v>
      </c>
      <c r="E93" s="3">
        <v>850000</v>
      </c>
      <c r="F93" s="3">
        <f t="shared" si="10"/>
        <v>6881000</v>
      </c>
      <c r="G93" s="3">
        <f t="shared" si="11"/>
        <v>8257200</v>
      </c>
      <c r="H93" s="3">
        <f t="shared" si="12"/>
        <v>8601250</v>
      </c>
      <c r="I93" s="3">
        <v>8500000</v>
      </c>
      <c r="K93" s="3">
        <f t="shared" si="14"/>
        <v>1619000</v>
      </c>
      <c r="L93" s="2" t="s">
        <v>289</v>
      </c>
      <c r="O93" s="13" t="s">
        <v>231</v>
      </c>
    </row>
    <row r="94" spans="1:17" s="119" customFormat="1" hidden="1" x14ac:dyDescent="0.25">
      <c r="B94" s="94" t="s">
        <v>232</v>
      </c>
      <c r="C94" s="118">
        <v>229</v>
      </c>
      <c r="D94" s="118"/>
      <c r="E94" s="118"/>
      <c r="F94" s="118">
        <f t="shared" si="10"/>
        <v>229</v>
      </c>
      <c r="G94" s="118">
        <f t="shared" si="11"/>
        <v>274.8</v>
      </c>
      <c r="H94" s="118">
        <f t="shared" si="12"/>
        <v>286.25</v>
      </c>
      <c r="I94" s="118"/>
      <c r="J94" s="118"/>
      <c r="K94" s="118">
        <f t="shared" si="14"/>
        <v>-229</v>
      </c>
      <c r="O94" s="120" t="s">
        <v>236</v>
      </c>
      <c r="P94" s="121"/>
    </row>
    <row r="95" spans="1:17" s="119" customFormat="1" hidden="1" x14ac:dyDescent="0.25">
      <c r="B95" s="94" t="s">
        <v>233</v>
      </c>
      <c r="C95" s="118">
        <v>280</v>
      </c>
      <c r="D95" s="118"/>
      <c r="E95" s="118"/>
      <c r="F95" s="118">
        <f t="shared" si="10"/>
        <v>280</v>
      </c>
      <c r="G95" s="118">
        <f t="shared" si="11"/>
        <v>336</v>
      </c>
      <c r="H95" s="118">
        <f t="shared" si="12"/>
        <v>350</v>
      </c>
      <c r="I95" s="118"/>
      <c r="J95" s="118"/>
      <c r="K95" s="118">
        <f t="shared" si="14"/>
        <v>-280</v>
      </c>
      <c r="O95" s="120" t="s">
        <v>235</v>
      </c>
      <c r="P95" s="121"/>
    </row>
    <row r="96" spans="1:17" s="29" customFormat="1" hidden="1" x14ac:dyDescent="0.25">
      <c r="B96" s="58" t="s">
        <v>237</v>
      </c>
      <c r="C96" s="28">
        <v>4018000</v>
      </c>
      <c r="D96" s="129">
        <v>985000</v>
      </c>
      <c r="E96" s="28">
        <v>350000</v>
      </c>
      <c r="F96" s="28">
        <f t="shared" si="10"/>
        <v>5353000</v>
      </c>
      <c r="G96" s="28">
        <f t="shared" si="11"/>
        <v>6423600</v>
      </c>
      <c r="H96" s="28">
        <f t="shared" si="12"/>
        <v>6691250</v>
      </c>
      <c r="I96" s="28">
        <v>6700000</v>
      </c>
      <c r="J96" s="28"/>
      <c r="K96" s="28">
        <f t="shared" si="14"/>
        <v>1347000</v>
      </c>
      <c r="L96" s="29" t="s">
        <v>297</v>
      </c>
      <c r="N96" s="29" t="s">
        <v>302</v>
      </c>
      <c r="O96" s="149" t="s">
        <v>239</v>
      </c>
      <c r="P96" s="126"/>
      <c r="Q96" s="29" t="s">
        <v>298</v>
      </c>
    </row>
    <row r="97" spans="2:17" hidden="1" x14ac:dyDescent="0.25">
      <c r="B97" s="55" t="s">
        <v>238</v>
      </c>
      <c r="C97" s="3">
        <v>3713000</v>
      </c>
      <c r="D97" s="3">
        <v>985000</v>
      </c>
      <c r="F97" s="3">
        <f t="shared" si="10"/>
        <v>4698000</v>
      </c>
      <c r="G97" s="3">
        <f t="shared" si="11"/>
        <v>5637600</v>
      </c>
      <c r="H97" s="3">
        <f t="shared" si="12"/>
        <v>5872500</v>
      </c>
      <c r="K97" s="3">
        <f t="shared" si="14"/>
        <v>-4698000</v>
      </c>
      <c r="O97" s="151"/>
    </row>
    <row r="98" spans="2:17" s="133" customFormat="1" x14ac:dyDescent="0.25">
      <c r="B98" s="131" t="s">
        <v>249</v>
      </c>
      <c r="C98" s="132">
        <v>6110000</v>
      </c>
      <c r="D98" s="132">
        <v>719000</v>
      </c>
      <c r="E98" s="132"/>
      <c r="F98" s="132">
        <f t="shared" si="10"/>
        <v>6829000</v>
      </c>
      <c r="G98" s="132">
        <f t="shared" si="11"/>
        <v>8194800</v>
      </c>
      <c r="H98" s="132">
        <f t="shared" si="12"/>
        <v>8536250</v>
      </c>
      <c r="I98" s="132"/>
      <c r="J98" s="132"/>
      <c r="K98" s="132">
        <f t="shared" si="14"/>
        <v>-6829000</v>
      </c>
      <c r="O98" s="134" t="s">
        <v>250</v>
      </c>
      <c r="P98" s="135"/>
    </row>
    <row r="99" spans="2:17" x14ac:dyDescent="0.25">
      <c r="B99" s="55" t="s">
        <v>251</v>
      </c>
      <c r="C99" s="3">
        <v>3420000</v>
      </c>
      <c r="D99" s="3">
        <v>986000</v>
      </c>
      <c r="F99" s="3">
        <f t="shared" si="10"/>
        <v>4406000</v>
      </c>
      <c r="G99" s="3">
        <f t="shared" si="11"/>
        <v>5287200</v>
      </c>
      <c r="H99" s="3">
        <f t="shared" si="12"/>
        <v>5507500</v>
      </c>
      <c r="K99" s="3">
        <f t="shared" si="14"/>
        <v>-4406000</v>
      </c>
      <c r="O99" s="105" t="s">
        <v>252</v>
      </c>
    </row>
    <row r="100" spans="2:17" ht="30" hidden="1" x14ac:dyDescent="0.25">
      <c r="B100" s="55" t="s">
        <v>253</v>
      </c>
      <c r="C100" s="3">
        <v>3315000</v>
      </c>
      <c r="F100" s="3">
        <f t="shared" si="10"/>
        <v>3315000</v>
      </c>
      <c r="G100" s="3">
        <f t="shared" si="11"/>
        <v>3978000</v>
      </c>
      <c r="H100" s="3">
        <f t="shared" si="12"/>
        <v>4143750</v>
      </c>
      <c r="K100" s="3">
        <f t="shared" si="14"/>
        <v>-3315000</v>
      </c>
    </row>
    <row r="101" spans="2:17" s="119" customFormat="1" ht="30" hidden="1" x14ac:dyDescent="0.25">
      <c r="B101" s="94" t="s">
        <v>254</v>
      </c>
      <c r="C101" s="118">
        <v>219</v>
      </c>
      <c r="D101" s="118"/>
      <c r="E101" s="118"/>
      <c r="F101" s="118">
        <f t="shared" si="10"/>
        <v>219</v>
      </c>
      <c r="G101" s="118">
        <f t="shared" si="11"/>
        <v>262.8</v>
      </c>
      <c r="H101" s="118">
        <f t="shared" si="12"/>
        <v>273.75</v>
      </c>
      <c r="I101" s="118"/>
      <c r="J101" s="118"/>
      <c r="K101" s="118">
        <f t="shared" si="14"/>
        <v>-219</v>
      </c>
      <c r="O101" s="105" t="s">
        <v>264</v>
      </c>
      <c r="P101" s="121"/>
    </row>
    <row r="102" spans="2:17" ht="30" hidden="1" x14ac:dyDescent="0.25">
      <c r="B102" s="55" t="s">
        <v>266</v>
      </c>
      <c r="C102" s="3">
        <v>4149000</v>
      </c>
      <c r="D102" s="3">
        <v>699000</v>
      </c>
      <c r="F102" s="3">
        <f t="shared" si="10"/>
        <v>4848000</v>
      </c>
      <c r="G102" s="3">
        <f t="shared" si="11"/>
        <v>5817600</v>
      </c>
      <c r="H102" s="3">
        <f t="shared" si="12"/>
        <v>6060000</v>
      </c>
      <c r="I102" s="3">
        <v>8000000</v>
      </c>
      <c r="K102" s="3">
        <f t="shared" si="14"/>
        <v>3152000</v>
      </c>
      <c r="N102" s="2" t="s">
        <v>303</v>
      </c>
      <c r="O102" s="13" t="s">
        <v>265</v>
      </c>
    </row>
    <row r="103" spans="2:17" s="119" customFormat="1" ht="30" hidden="1" x14ac:dyDescent="0.25">
      <c r="B103" s="94" t="s">
        <v>255</v>
      </c>
      <c r="C103" s="118"/>
      <c r="D103" s="118"/>
      <c r="E103" s="118"/>
      <c r="F103" s="3">
        <f t="shared" si="10"/>
        <v>0</v>
      </c>
      <c r="G103" s="3">
        <f t="shared" si="11"/>
        <v>0</v>
      </c>
      <c r="H103" s="3">
        <f t="shared" si="12"/>
        <v>0</v>
      </c>
      <c r="I103" s="118"/>
      <c r="J103" s="118"/>
      <c r="K103" s="3">
        <f t="shared" si="14"/>
        <v>0</v>
      </c>
      <c r="O103" s="122" t="s">
        <v>261</v>
      </c>
      <c r="P103" s="121"/>
    </row>
    <row r="104" spans="2:17" hidden="1" x14ac:dyDescent="0.25">
      <c r="B104" s="55" t="s">
        <v>263</v>
      </c>
      <c r="C104" s="3">
        <v>3776000</v>
      </c>
      <c r="D104" s="3">
        <v>781000</v>
      </c>
      <c r="E104" s="3">
        <v>560000</v>
      </c>
      <c r="F104" s="3">
        <f t="shared" si="10"/>
        <v>5117000</v>
      </c>
      <c r="G104" s="3">
        <f t="shared" si="11"/>
        <v>6140400</v>
      </c>
      <c r="H104" s="3">
        <f t="shared" si="12"/>
        <v>6396250</v>
      </c>
      <c r="I104" s="3">
        <v>7500000</v>
      </c>
      <c r="K104" s="3">
        <f t="shared" si="14"/>
        <v>2383000</v>
      </c>
      <c r="L104" s="2" t="s">
        <v>314</v>
      </c>
      <c r="O104" s="13" t="s">
        <v>262</v>
      </c>
    </row>
    <row r="105" spans="2:17" hidden="1" x14ac:dyDescent="0.25">
      <c r="B105" t="s">
        <v>268</v>
      </c>
      <c r="C105" s="3">
        <v>8208000</v>
      </c>
      <c r="D105" s="3">
        <v>1067000</v>
      </c>
      <c r="F105" s="3">
        <f t="shared" si="10"/>
        <v>9275000</v>
      </c>
      <c r="G105" s="3">
        <f t="shared" si="11"/>
        <v>11130000</v>
      </c>
      <c r="H105" s="3">
        <f t="shared" si="12"/>
        <v>11593750</v>
      </c>
      <c r="I105" s="3">
        <v>10400000</v>
      </c>
      <c r="K105" s="3">
        <f t="shared" si="14"/>
        <v>1125000</v>
      </c>
      <c r="O105" s="13" t="s">
        <v>267</v>
      </c>
    </row>
    <row r="106" spans="2:17" hidden="1" x14ac:dyDescent="0.25">
      <c r="B106" s="123" t="s">
        <v>269</v>
      </c>
      <c r="C106" s="3">
        <v>4012000</v>
      </c>
      <c r="D106" s="3">
        <v>760000</v>
      </c>
      <c r="E106" s="3">
        <v>350000</v>
      </c>
      <c r="F106" s="3">
        <f t="shared" si="10"/>
        <v>5122000</v>
      </c>
      <c r="G106" s="3">
        <f t="shared" si="11"/>
        <v>6146400</v>
      </c>
      <c r="H106" s="3">
        <f t="shared" si="12"/>
        <v>6402500</v>
      </c>
      <c r="I106" s="3">
        <v>8000000</v>
      </c>
      <c r="K106" s="3">
        <f t="shared" si="14"/>
        <v>2878000</v>
      </c>
      <c r="L106" s="2" t="s">
        <v>315</v>
      </c>
      <c r="O106" s="13" t="s">
        <v>270</v>
      </c>
    </row>
    <row r="107" spans="2:17" s="137" customFormat="1" x14ac:dyDescent="0.25">
      <c r="B107" s="131" t="s">
        <v>271</v>
      </c>
      <c r="C107" s="136">
        <v>5540000</v>
      </c>
      <c r="D107" s="136">
        <v>678000</v>
      </c>
      <c r="E107" s="136"/>
      <c r="F107" s="136">
        <f t="shared" si="10"/>
        <v>6218000</v>
      </c>
      <c r="G107" s="136">
        <f t="shared" si="11"/>
        <v>7461600</v>
      </c>
      <c r="H107" s="136">
        <f t="shared" si="12"/>
        <v>7772500</v>
      </c>
      <c r="I107" s="136"/>
      <c r="J107" s="136"/>
      <c r="K107" s="136">
        <f t="shared" si="14"/>
        <v>-6218000</v>
      </c>
      <c r="O107" s="138" t="s">
        <v>272</v>
      </c>
      <c r="P107" s="139"/>
    </row>
    <row r="108" spans="2:17" hidden="1" x14ac:dyDescent="0.25">
      <c r="B108" s="55" t="s">
        <v>274</v>
      </c>
      <c r="C108" s="3">
        <v>7080000</v>
      </c>
      <c r="D108" s="3">
        <v>842000</v>
      </c>
      <c r="F108" s="3">
        <f t="shared" si="10"/>
        <v>7922000</v>
      </c>
      <c r="G108" s="3">
        <f t="shared" si="11"/>
        <v>9506400</v>
      </c>
      <c r="H108" s="3">
        <f t="shared" si="12"/>
        <v>9902500</v>
      </c>
      <c r="I108" s="3">
        <v>10000000</v>
      </c>
      <c r="K108" s="3">
        <f t="shared" si="14"/>
        <v>2078000</v>
      </c>
      <c r="L108" s="2" t="s">
        <v>336</v>
      </c>
      <c r="O108" s="122" t="s">
        <v>273</v>
      </c>
    </row>
    <row r="109" spans="2:17" s="29" customFormat="1" hidden="1" x14ac:dyDescent="0.25">
      <c r="B109" s="58" t="s">
        <v>275</v>
      </c>
      <c r="C109" s="28">
        <v>4200000</v>
      </c>
      <c r="D109" s="28">
        <v>781000</v>
      </c>
      <c r="E109" s="28">
        <v>430000</v>
      </c>
      <c r="F109" s="28">
        <f t="shared" si="10"/>
        <v>5411000</v>
      </c>
      <c r="G109" s="28">
        <f t="shared" si="11"/>
        <v>6493200</v>
      </c>
      <c r="H109" s="28">
        <f t="shared" si="12"/>
        <v>6763750</v>
      </c>
      <c r="I109" s="28">
        <v>6150000</v>
      </c>
      <c r="J109" s="28"/>
      <c r="K109" s="28">
        <f t="shared" si="14"/>
        <v>739000</v>
      </c>
      <c r="L109" s="29" t="s">
        <v>297</v>
      </c>
      <c r="N109" s="29" t="s">
        <v>301</v>
      </c>
      <c r="O109" s="127" t="s">
        <v>276</v>
      </c>
      <c r="P109" s="126"/>
      <c r="Q109" s="29" t="s">
        <v>298</v>
      </c>
    </row>
    <row r="110" spans="2:17" hidden="1" x14ac:dyDescent="0.25">
      <c r="B110" s="55" t="s">
        <v>277</v>
      </c>
      <c r="C110" s="3">
        <v>7080000</v>
      </c>
      <c r="D110" s="3">
        <v>945000</v>
      </c>
      <c r="F110" s="3">
        <f t="shared" si="10"/>
        <v>8025000</v>
      </c>
      <c r="G110" s="3">
        <f t="shared" si="11"/>
        <v>9630000</v>
      </c>
      <c r="H110" s="3">
        <f t="shared" si="12"/>
        <v>10031250</v>
      </c>
      <c r="I110" s="3">
        <v>10500000</v>
      </c>
      <c r="K110" s="3">
        <f t="shared" si="14"/>
        <v>2475000</v>
      </c>
      <c r="L110" s="2" t="s">
        <v>166</v>
      </c>
      <c r="O110" s="13" t="s">
        <v>278</v>
      </c>
    </row>
    <row r="111" spans="2:17" s="29" customFormat="1" hidden="1" x14ac:dyDescent="0.25">
      <c r="B111" s="58" t="s">
        <v>279</v>
      </c>
      <c r="C111" s="28">
        <f>13776000/4</f>
        <v>3444000</v>
      </c>
      <c r="D111" s="28">
        <f>3120000/5</f>
        <v>624000</v>
      </c>
      <c r="E111" s="28"/>
      <c r="F111" s="28">
        <f t="shared" si="10"/>
        <v>4068000</v>
      </c>
      <c r="G111" s="28">
        <f t="shared" si="11"/>
        <v>4881600</v>
      </c>
      <c r="H111" s="28">
        <f t="shared" si="12"/>
        <v>5085000</v>
      </c>
      <c r="I111" s="28">
        <v>5300000</v>
      </c>
      <c r="J111" s="28"/>
      <c r="K111" s="28">
        <f t="shared" si="14"/>
        <v>1232000</v>
      </c>
      <c r="L111" s="29" t="s">
        <v>297</v>
      </c>
      <c r="N111" s="29" t="s">
        <v>294</v>
      </c>
      <c r="O111" s="149" t="s">
        <v>280</v>
      </c>
      <c r="P111" s="126"/>
      <c r="Q111" s="29" t="s">
        <v>298</v>
      </c>
    </row>
    <row r="112" spans="2:17" s="29" customFormat="1" hidden="1" x14ac:dyDescent="0.25">
      <c r="B112" s="58" t="s">
        <v>279</v>
      </c>
      <c r="C112" s="28">
        <f t="shared" ref="C112:C114" si="15">13776000/4</f>
        <v>3444000</v>
      </c>
      <c r="D112" s="28">
        <f t="shared" ref="D112:D115" si="16">3120000/5</f>
        <v>624000</v>
      </c>
      <c r="E112" s="28"/>
      <c r="F112" s="28">
        <f t="shared" ref="F112:F113" si="17">C112+D112+E112</f>
        <v>4068000</v>
      </c>
      <c r="G112" s="28">
        <f t="shared" ref="G112:G113" si="18">(F112*20%)+F112</f>
        <v>4881600</v>
      </c>
      <c r="H112" s="28">
        <f t="shared" ref="H112:H113" si="19">(F112*25%)+F112</f>
        <v>5085000</v>
      </c>
      <c r="I112" s="28">
        <v>5300000</v>
      </c>
      <c r="J112" s="28"/>
      <c r="K112" s="28">
        <f t="shared" ref="K112:K113" si="20">I112-J112-F112</f>
        <v>1232000</v>
      </c>
      <c r="L112" s="29" t="s">
        <v>297</v>
      </c>
      <c r="N112" s="29" t="s">
        <v>295</v>
      </c>
      <c r="O112" s="150"/>
      <c r="P112" s="126"/>
      <c r="Q112" s="29" t="s">
        <v>299</v>
      </c>
    </row>
    <row r="113" spans="2:17" s="29" customFormat="1" hidden="1" x14ac:dyDescent="0.25">
      <c r="B113" s="58" t="s">
        <v>279</v>
      </c>
      <c r="C113" s="28">
        <f t="shared" si="15"/>
        <v>3444000</v>
      </c>
      <c r="D113" s="28">
        <f t="shared" si="16"/>
        <v>624000</v>
      </c>
      <c r="E113" s="28"/>
      <c r="F113" s="28">
        <f t="shared" si="17"/>
        <v>4068000</v>
      </c>
      <c r="G113" s="28">
        <f t="shared" si="18"/>
        <v>4881600</v>
      </c>
      <c r="H113" s="28">
        <f t="shared" si="19"/>
        <v>5085000</v>
      </c>
      <c r="I113" s="28">
        <v>5300000</v>
      </c>
      <c r="J113" s="28"/>
      <c r="K113" s="28">
        <f t="shared" si="20"/>
        <v>1232000</v>
      </c>
      <c r="L113" s="29" t="s">
        <v>297</v>
      </c>
      <c r="N113" s="29" t="s">
        <v>296</v>
      </c>
      <c r="O113" s="150"/>
      <c r="P113" s="126"/>
      <c r="Q113" s="29" t="s">
        <v>300</v>
      </c>
    </row>
    <row r="114" spans="2:17" hidden="1" x14ac:dyDescent="0.25">
      <c r="B114" s="55" t="s">
        <v>279</v>
      </c>
      <c r="C114" s="3">
        <f t="shared" si="15"/>
        <v>3444000</v>
      </c>
      <c r="D114" s="28">
        <f t="shared" si="16"/>
        <v>624000</v>
      </c>
      <c r="F114" s="3">
        <f t="shared" ref="F114" si="21">C114+D114+E114</f>
        <v>4068000</v>
      </c>
      <c r="G114" s="3">
        <f t="shared" ref="G114" si="22">(F114*20%)+F114</f>
        <v>4881600</v>
      </c>
      <c r="H114" s="3">
        <f t="shared" ref="H114" si="23">(F114*25%)+F114</f>
        <v>5085000</v>
      </c>
      <c r="K114" s="3">
        <f t="shared" ref="K114" si="24">I114-J114-F114</f>
        <v>-4068000</v>
      </c>
      <c r="O114" s="150"/>
    </row>
    <row r="115" spans="2:17" hidden="1" x14ac:dyDescent="0.25">
      <c r="B115" s="55" t="s">
        <v>281</v>
      </c>
      <c r="C115" s="3">
        <v>5166000</v>
      </c>
      <c r="D115" s="28">
        <f t="shared" si="16"/>
        <v>624000</v>
      </c>
      <c r="F115" s="3">
        <f t="shared" si="10"/>
        <v>5790000</v>
      </c>
      <c r="G115" s="3">
        <f t="shared" si="11"/>
        <v>6948000</v>
      </c>
      <c r="H115" s="3">
        <f t="shared" si="12"/>
        <v>7237500</v>
      </c>
      <c r="I115" s="3">
        <v>6400000</v>
      </c>
      <c r="K115" s="3">
        <f t="shared" si="14"/>
        <v>610000</v>
      </c>
      <c r="L115" s="2" t="s">
        <v>33</v>
      </c>
      <c r="O115" s="151"/>
    </row>
    <row r="116" spans="2:17" hidden="1" x14ac:dyDescent="0.25">
      <c r="B116" s="55" t="s">
        <v>282</v>
      </c>
      <c r="C116" s="3">
        <v>3465000</v>
      </c>
      <c r="F116" s="3">
        <f t="shared" si="10"/>
        <v>3465000</v>
      </c>
      <c r="G116" s="3">
        <f t="shared" si="11"/>
        <v>4158000</v>
      </c>
      <c r="H116" s="3">
        <f t="shared" si="12"/>
        <v>4331250</v>
      </c>
      <c r="K116" s="3">
        <f t="shared" si="14"/>
        <v>-3465000</v>
      </c>
      <c r="O116" s="13" t="s">
        <v>283</v>
      </c>
    </row>
    <row r="117" spans="2:17" hidden="1" x14ac:dyDescent="0.25">
      <c r="B117" s="55" t="s">
        <v>284</v>
      </c>
      <c r="C117" s="3">
        <v>7906000</v>
      </c>
      <c r="D117" s="3">
        <v>740000</v>
      </c>
      <c r="E117" s="3">
        <v>350000</v>
      </c>
      <c r="F117" s="3">
        <f t="shared" si="10"/>
        <v>8996000</v>
      </c>
      <c r="G117" s="3">
        <f t="shared" si="11"/>
        <v>10795200</v>
      </c>
      <c r="H117" s="3">
        <f t="shared" si="12"/>
        <v>11245000</v>
      </c>
      <c r="I117" s="3">
        <v>10500000</v>
      </c>
      <c r="K117" s="3">
        <f t="shared" si="14"/>
        <v>1504000</v>
      </c>
      <c r="L117" s="2" t="s">
        <v>173</v>
      </c>
      <c r="O117" s="13" t="s">
        <v>285</v>
      </c>
    </row>
    <row r="118" spans="2:17" s="33" customFormat="1" hidden="1" x14ac:dyDescent="0.25">
      <c r="B118" s="124" t="s">
        <v>286</v>
      </c>
      <c r="C118" s="32">
        <f>13570000/4</f>
        <v>3392500</v>
      </c>
      <c r="D118" s="130">
        <f>3718000/4</f>
        <v>929500</v>
      </c>
      <c r="E118" s="32"/>
      <c r="F118" s="3">
        <f t="shared" si="10"/>
        <v>4322000</v>
      </c>
      <c r="G118" s="3">
        <f t="shared" si="11"/>
        <v>5186400</v>
      </c>
      <c r="H118" s="3">
        <f t="shared" si="12"/>
        <v>5402500</v>
      </c>
      <c r="I118" s="32">
        <v>5800000</v>
      </c>
      <c r="J118" s="32"/>
      <c r="K118" s="3">
        <f t="shared" si="14"/>
        <v>1478000</v>
      </c>
      <c r="L118" s="33" t="s">
        <v>166</v>
      </c>
      <c r="O118" s="155" t="s">
        <v>287</v>
      </c>
      <c r="P118" s="35"/>
    </row>
    <row r="119" spans="2:17" s="33" customFormat="1" hidden="1" x14ac:dyDescent="0.25">
      <c r="B119" s="124" t="s">
        <v>286</v>
      </c>
      <c r="C119" s="32">
        <f t="shared" ref="C119:C122" si="25">13570000/4</f>
        <v>3392500</v>
      </c>
      <c r="D119" s="130">
        <f t="shared" ref="D119:D122" si="26">3718000/4</f>
        <v>929500</v>
      </c>
      <c r="E119" s="32"/>
      <c r="F119" s="3">
        <f t="shared" si="10"/>
        <v>4322000</v>
      </c>
      <c r="G119" s="3">
        <f t="shared" si="11"/>
        <v>5186400</v>
      </c>
      <c r="H119" s="3">
        <f t="shared" si="12"/>
        <v>5402500</v>
      </c>
      <c r="I119" s="32">
        <v>5800000</v>
      </c>
      <c r="J119" s="32"/>
      <c r="K119" s="3">
        <f t="shared" si="14"/>
        <v>1478000</v>
      </c>
      <c r="L119" s="33" t="s">
        <v>166</v>
      </c>
      <c r="O119" s="156"/>
      <c r="P119" s="35"/>
    </row>
    <row r="120" spans="2:17" s="33" customFormat="1" hidden="1" x14ac:dyDescent="0.25">
      <c r="B120" s="124" t="s">
        <v>286</v>
      </c>
      <c r="C120" s="32">
        <f t="shared" si="25"/>
        <v>3392500</v>
      </c>
      <c r="D120" s="130">
        <f t="shared" si="26"/>
        <v>929500</v>
      </c>
      <c r="E120" s="32"/>
      <c r="F120" s="3">
        <f t="shared" si="10"/>
        <v>4322000</v>
      </c>
      <c r="G120" s="3">
        <f t="shared" si="11"/>
        <v>5186400</v>
      </c>
      <c r="H120" s="3">
        <f t="shared" si="12"/>
        <v>5402500</v>
      </c>
      <c r="I120" s="32">
        <v>5800000</v>
      </c>
      <c r="J120" s="32"/>
      <c r="K120" s="3">
        <f t="shared" si="14"/>
        <v>1478000</v>
      </c>
      <c r="L120" s="33" t="s">
        <v>166</v>
      </c>
      <c r="O120" s="156"/>
      <c r="P120" s="35"/>
    </row>
    <row r="121" spans="2:17" s="33" customFormat="1" hidden="1" x14ac:dyDescent="0.25">
      <c r="B121" s="124" t="s">
        <v>286</v>
      </c>
      <c r="C121" s="32">
        <f t="shared" si="25"/>
        <v>3392500</v>
      </c>
      <c r="D121" s="130">
        <f t="shared" si="26"/>
        <v>929500</v>
      </c>
      <c r="E121" s="32"/>
      <c r="F121" s="3">
        <f t="shared" si="10"/>
        <v>4322000</v>
      </c>
      <c r="G121" s="3">
        <f t="shared" si="11"/>
        <v>5186400</v>
      </c>
      <c r="H121" s="3">
        <f t="shared" si="12"/>
        <v>5402500</v>
      </c>
      <c r="I121" s="32">
        <v>5800000</v>
      </c>
      <c r="J121" s="32"/>
      <c r="K121" s="3">
        <f t="shared" si="14"/>
        <v>1478000</v>
      </c>
      <c r="L121" s="33" t="s">
        <v>166</v>
      </c>
      <c r="O121" s="156"/>
      <c r="P121" s="35"/>
    </row>
    <row r="122" spans="2:17" s="33" customFormat="1" hidden="1" x14ac:dyDescent="0.25">
      <c r="B122" s="124" t="s">
        <v>286</v>
      </c>
      <c r="C122" s="32">
        <f t="shared" si="25"/>
        <v>3392500</v>
      </c>
      <c r="D122" s="130">
        <f t="shared" si="26"/>
        <v>929500</v>
      </c>
      <c r="E122" s="32"/>
      <c r="F122" s="3">
        <f t="shared" si="10"/>
        <v>4322000</v>
      </c>
      <c r="G122" s="3">
        <f t="shared" si="11"/>
        <v>5186400</v>
      </c>
      <c r="H122" s="3">
        <f t="shared" si="12"/>
        <v>5402500</v>
      </c>
      <c r="I122" s="32">
        <v>5500000</v>
      </c>
      <c r="J122" s="32"/>
      <c r="K122" s="3">
        <f t="shared" si="14"/>
        <v>1178000</v>
      </c>
      <c r="L122" s="33" t="s">
        <v>306</v>
      </c>
      <c r="O122" s="157"/>
      <c r="P122" s="35"/>
    </row>
    <row r="123" spans="2:17" hidden="1" x14ac:dyDescent="0.25">
      <c r="B123" s="55" t="s">
        <v>288</v>
      </c>
      <c r="C123" s="3">
        <v>7080000</v>
      </c>
      <c r="D123" s="3">
        <v>801000</v>
      </c>
      <c r="F123" s="3">
        <f t="shared" si="10"/>
        <v>7881000</v>
      </c>
      <c r="G123" s="3">
        <f t="shared" si="11"/>
        <v>9457200</v>
      </c>
      <c r="H123" s="3">
        <f t="shared" si="12"/>
        <v>9851250</v>
      </c>
      <c r="I123" s="3">
        <v>9500000</v>
      </c>
      <c r="K123" s="3">
        <f t="shared" si="14"/>
        <v>1619000</v>
      </c>
      <c r="L123" s="2" t="s">
        <v>312</v>
      </c>
      <c r="O123" s="13" t="s">
        <v>290</v>
      </c>
    </row>
    <row r="124" spans="2:17" s="33" customFormat="1" hidden="1" x14ac:dyDescent="0.25">
      <c r="B124" s="124" t="s">
        <v>291</v>
      </c>
      <c r="C124" s="32">
        <v>6680000</v>
      </c>
      <c r="D124" s="32">
        <v>801000</v>
      </c>
      <c r="E124" s="32">
        <v>350000</v>
      </c>
      <c r="F124" s="32">
        <f t="shared" si="10"/>
        <v>7831000</v>
      </c>
      <c r="G124" s="32">
        <f t="shared" si="11"/>
        <v>9397200</v>
      </c>
      <c r="H124" s="32">
        <f t="shared" si="12"/>
        <v>9788750</v>
      </c>
      <c r="I124" s="32">
        <v>9500000</v>
      </c>
      <c r="J124" s="32"/>
      <c r="K124" s="32">
        <f t="shared" si="14"/>
        <v>1669000</v>
      </c>
      <c r="O124" s="34" t="s">
        <v>292</v>
      </c>
      <c r="P124" s="35"/>
    </row>
    <row r="125" spans="2:17" s="33" customFormat="1" hidden="1" x14ac:dyDescent="0.25">
      <c r="B125" s="124" t="s">
        <v>308</v>
      </c>
      <c r="C125" s="32">
        <v>7488000</v>
      </c>
      <c r="D125" s="32">
        <v>821000</v>
      </c>
      <c r="E125" s="32"/>
      <c r="F125" s="32">
        <f t="shared" si="10"/>
        <v>8309000</v>
      </c>
      <c r="G125" s="32">
        <f t="shared" si="11"/>
        <v>9970800</v>
      </c>
      <c r="H125" s="32">
        <f t="shared" si="12"/>
        <v>10386250</v>
      </c>
      <c r="I125" s="32">
        <v>9800000</v>
      </c>
      <c r="J125" s="32"/>
      <c r="K125" s="32">
        <f t="shared" si="14"/>
        <v>1491000</v>
      </c>
      <c r="L125" s="33" t="s">
        <v>109</v>
      </c>
      <c r="O125" s="34" t="s">
        <v>311</v>
      </c>
      <c r="P125" s="35"/>
    </row>
    <row r="126" spans="2:17" hidden="1" x14ac:dyDescent="0.25">
      <c r="B126" s="55" t="s">
        <v>309</v>
      </c>
      <c r="C126" s="3">
        <v>7776000</v>
      </c>
      <c r="D126" s="3">
        <v>781000</v>
      </c>
      <c r="F126" s="3">
        <f t="shared" si="10"/>
        <v>8557000</v>
      </c>
      <c r="G126" s="3">
        <f t="shared" si="11"/>
        <v>10268400</v>
      </c>
      <c r="H126" s="3">
        <f t="shared" si="12"/>
        <v>10696250</v>
      </c>
      <c r="I126" s="3">
        <v>10500000</v>
      </c>
      <c r="K126" s="3">
        <f t="shared" si="14"/>
        <v>1943000</v>
      </c>
      <c r="L126" s="2" t="s">
        <v>173</v>
      </c>
      <c r="O126" s="13" t="s">
        <v>310</v>
      </c>
    </row>
    <row r="127" spans="2:17" hidden="1" x14ac:dyDescent="0.25">
      <c r="B127" s="55" t="s">
        <v>316</v>
      </c>
      <c r="C127" s="3">
        <f>8160000/2</f>
        <v>4080000</v>
      </c>
      <c r="D127" s="3">
        <f>1582000/2</f>
        <v>791000</v>
      </c>
      <c r="F127" s="3">
        <f t="shared" si="10"/>
        <v>4871000</v>
      </c>
      <c r="G127" s="3">
        <f>(F127*20%)+F127</f>
        <v>5845200</v>
      </c>
      <c r="H127" s="3">
        <f t="shared" si="12"/>
        <v>6088750</v>
      </c>
      <c r="K127" s="3">
        <f t="shared" si="14"/>
        <v>-4871000</v>
      </c>
      <c r="O127" s="13" t="s">
        <v>317</v>
      </c>
    </row>
    <row r="128" spans="2:17" hidden="1" x14ac:dyDescent="0.25">
      <c r="B128" s="55" t="s">
        <v>316</v>
      </c>
      <c r="C128" s="3">
        <f>8160000/2</f>
        <v>4080000</v>
      </c>
      <c r="D128" s="3">
        <f>1582000/2</f>
        <v>791000</v>
      </c>
      <c r="F128" s="3">
        <f t="shared" ref="F128" si="27">C128+D128+E128</f>
        <v>4871000</v>
      </c>
      <c r="G128" s="3">
        <f>(F128*20%)+F128</f>
        <v>5845200</v>
      </c>
      <c r="H128" s="3">
        <f t="shared" ref="H128" si="28">(F128*25%)+F128</f>
        <v>6088750</v>
      </c>
      <c r="K128" s="3">
        <f t="shared" ref="K128" si="29">I128-J128-F128</f>
        <v>-4871000</v>
      </c>
      <c r="O128" s="13" t="s">
        <v>317</v>
      </c>
    </row>
    <row r="129" spans="2:16" s="98" customFormat="1" ht="30" x14ac:dyDescent="0.25">
      <c r="B129" s="142" t="s">
        <v>337</v>
      </c>
      <c r="C129" s="96">
        <v>6500000</v>
      </c>
      <c r="D129" s="96">
        <v>1006000</v>
      </c>
      <c r="E129" s="96"/>
      <c r="F129" s="96">
        <f t="shared" si="10"/>
        <v>7506000</v>
      </c>
      <c r="G129" s="96">
        <f t="shared" si="11"/>
        <v>9007200</v>
      </c>
      <c r="H129" s="96">
        <f t="shared" si="12"/>
        <v>9382500</v>
      </c>
      <c r="I129" s="96"/>
      <c r="J129" s="96"/>
      <c r="K129" s="96">
        <f t="shared" si="14"/>
        <v>-7506000</v>
      </c>
      <c r="O129" s="99" t="s">
        <v>318</v>
      </c>
      <c r="P129" s="100"/>
    </row>
    <row r="130" spans="2:16" hidden="1" x14ac:dyDescent="0.25">
      <c r="B130" s="55" t="s">
        <v>319</v>
      </c>
      <c r="C130" s="3">
        <v>4000000</v>
      </c>
      <c r="D130" s="3">
        <v>842000</v>
      </c>
      <c r="F130" s="96">
        <f t="shared" si="10"/>
        <v>4842000</v>
      </c>
      <c r="G130" s="96">
        <f t="shared" si="11"/>
        <v>5810400</v>
      </c>
      <c r="H130" s="96">
        <f t="shared" si="12"/>
        <v>6052500</v>
      </c>
      <c r="I130" s="96"/>
      <c r="K130" s="96">
        <f t="shared" si="14"/>
        <v>-4842000</v>
      </c>
      <c r="L130" s="2" t="s">
        <v>166</v>
      </c>
      <c r="O130" s="13" t="s">
        <v>320</v>
      </c>
    </row>
    <row r="131" spans="2:16" hidden="1" x14ac:dyDescent="0.25">
      <c r="B131" s="55" t="s">
        <v>321</v>
      </c>
      <c r="C131" s="3">
        <v>5150000</v>
      </c>
      <c r="D131" s="3">
        <v>842000</v>
      </c>
      <c r="F131" s="96">
        <f t="shared" si="10"/>
        <v>5992000</v>
      </c>
      <c r="G131" s="96">
        <f t="shared" si="11"/>
        <v>7190400</v>
      </c>
      <c r="H131" s="96">
        <f t="shared" si="12"/>
        <v>7490000</v>
      </c>
      <c r="I131" s="96"/>
      <c r="K131" s="96">
        <f t="shared" si="14"/>
        <v>-5992000</v>
      </c>
      <c r="O131" s="13" t="s">
        <v>322</v>
      </c>
    </row>
    <row r="132" spans="2:16" hidden="1" x14ac:dyDescent="0.25">
      <c r="B132" s="55" t="s">
        <v>323</v>
      </c>
      <c r="C132" s="3">
        <f>8500000/2</f>
        <v>4250000</v>
      </c>
      <c r="D132" s="3">
        <f>1479000/2</f>
        <v>739500</v>
      </c>
      <c r="F132" s="96">
        <f t="shared" si="10"/>
        <v>4989500</v>
      </c>
      <c r="G132" s="96">
        <f t="shared" si="11"/>
        <v>5987400</v>
      </c>
      <c r="H132" s="96">
        <f t="shared" si="12"/>
        <v>6236875</v>
      </c>
      <c r="I132" s="96"/>
      <c r="K132" s="96">
        <f t="shared" si="14"/>
        <v>-4989500</v>
      </c>
      <c r="O132" s="13" t="s">
        <v>324</v>
      </c>
    </row>
    <row r="133" spans="2:16" hidden="1" x14ac:dyDescent="0.25">
      <c r="B133" s="55" t="s">
        <v>323</v>
      </c>
      <c r="C133" s="3">
        <f>8500000/2</f>
        <v>4250000</v>
      </c>
      <c r="D133" s="3">
        <f>1479000/2</f>
        <v>739500</v>
      </c>
      <c r="F133" s="96">
        <f t="shared" si="10"/>
        <v>4989500</v>
      </c>
      <c r="G133" s="96">
        <f t="shared" si="11"/>
        <v>5987400</v>
      </c>
      <c r="H133" s="96">
        <f t="shared" si="12"/>
        <v>6236875</v>
      </c>
      <c r="I133" s="96"/>
      <c r="K133" s="96">
        <f t="shared" si="14"/>
        <v>-4989500</v>
      </c>
      <c r="O133" s="13" t="s">
        <v>324</v>
      </c>
    </row>
    <row r="134" spans="2:16" hidden="1" x14ac:dyDescent="0.25">
      <c r="B134" s="55" t="s">
        <v>325</v>
      </c>
      <c r="C134" s="3">
        <v>5500000</v>
      </c>
      <c r="D134" s="3">
        <v>739000</v>
      </c>
      <c r="F134" s="96">
        <f t="shared" si="10"/>
        <v>6239000</v>
      </c>
      <c r="G134" s="96">
        <f t="shared" si="11"/>
        <v>7486800</v>
      </c>
      <c r="H134" s="96">
        <f t="shared" si="12"/>
        <v>7798750</v>
      </c>
      <c r="I134" s="96"/>
      <c r="K134" s="96">
        <f t="shared" si="14"/>
        <v>-6239000</v>
      </c>
      <c r="O134" s="13" t="s">
        <v>326</v>
      </c>
    </row>
    <row r="135" spans="2:16" hidden="1" x14ac:dyDescent="0.25">
      <c r="B135" s="55" t="s">
        <v>327</v>
      </c>
      <c r="C135" s="3">
        <v>5750000</v>
      </c>
      <c r="D135" s="3">
        <v>842000</v>
      </c>
      <c r="F135" s="96">
        <f t="shared" si="10"/>
        <v>6592000</v>
      </c>
      <c r="G135" s="96">
        <f t="shared" si="11"/>
        <v>7910400</v>
      </c>
      <c r="H135" s="96">
        <f t="shared" si="12"/>
        <v>8240000</v>
      </c>
      <c r="I135" s="96"/>
      <c r="K135" s="96">
        <f t="shared" si="14"/>
        <v>-6592000</v>
      </c>
      <c r="O135" s="13" t="s">
        <v>328</v>
      </c>
    </row>
    <row r="136" spans="2:16" ht="15.75" hidden="1" customHeight="1" x14ac:dyDescent="0.25">
      <c r="B136" s="55" t="s">
        <v>331</v>
      </c>
      <c r="F136" s="96">
        <f t="shared" si="10"/>
        <v>0</v>
      </c>
      <c r="G136" s="96">
        <f t="shared" si="11"/>
        <v>0</v>
      </c>
      <c r="H136" s="96">
        <f t="shared" si="12"/>
        <v>0</v>
      </c>
      <c r="I136" s="96"/>
      <c r="K136" s="96">
        <f t="shared" si="14"/>
        <v>0</v>
      </c>
      <c r="O136" s="13" t="s">
        <v>329</v>
      </c>
    </row>
    <row r="137" spans="2:16" ht="15.75" hidden="1" customHeight="1" x14ac:dyDescent="0.25">
      <c r="B137" s="55" t="s">
        <v>331</v>
      </c>
      <c r="F137" s="96">
        <f t="shared" ref="F137:F179" si="30">C137+D137+E137</f>
        <v>0</v>
      </c>
      <c r="G137" s="96">
        <f t="shared" si="11"/>
        <v>0</v>
      </c>
      <c r="H137" s="96">
        <f t="shared" ref="H137:H181" si="31">(F137*25%)+F137</f>
        <v>0</v>
      </c>
      <c r="I137" s="96"/>
      <c r="K137" s="96">
        <f t="shared" si="14"/>
        <v>0</v>
      </c>
      <c r="O137" s="13" t="s">
        <v>330</v>
      </c>
    </row>
    <row r="138" spans="2:16" ht="15.75" hidden="1" customHeight="1" x14ac:dyDescent="0.25">
      <c r="B138" s="140" t="s">
        <v>333</v>
      </c>
      <c r="C138" s="3">
        <v>3600000</v>
      </c>
      <c r="D138" s="3">
        <v>862000</v>
      </c>
      <c r="E138" s="3">
        <v>250000</v>
      </c>
      <c r="F138" s="96">
        <f t="shared" si="30"/>
        <v>4712000</v>
      </c>
      <c r="G138" s="96">
        <f t="shared" ref="G138:G179" si="32">(F138*20%)+F138</f>
        <v>5654400</v>
      </c>
      <c r="H138" s="96">
        <f t="shared" si="31"/>
        <v>5890000</v>
      </c>
      <c r="I138" s="96"/>
      <c r="K138" s="96">
        <f t="shared" si="14"/>
        <v>-4712000</v>
      </c>
      <c r="L138" s="2" t="s">
        <v>372</v>
      </c>
      <c r="O138" s="13" t="s">
        <v>332</v>
      </c>
      <c r="P138" s="4" t="s">
        <v>373</v>
      </c>
    </row>
    <row r="139" spans="2:16" hidden="1" x14ac:dyDescent="0.25">
      <c r="B139" s="141" t="s">
        <v>335</v>
      </c>
      <c r="C139" s="3">
        <v>5832000</v>
      </c>
      <c r="D139" s="143">
        <v>801000</v>
      </c>
      <c r="F139" s="96">
        <f t="shared" si="30"/>
        <v>6633000</v>
      </c>
      <c r="G139" s="96">
        <f t="shared" si="32"/>
        <v>7959600</v>
      </c>
      <c r="H139" s="96">
        <f t="shared" si="31"/>
        <v>8291250</v>
      </c>
      <c r="I139" s="96">
        <v>10000000</v>
      </c>
      <c r="K139" s="96">
        <f t="shared" si="14"/>
        <v>3367000</v>
      </c>
      <c r="L139" s="2" t="s">
        <v>338</v>
      </c>
      <c r="O139" s="13" t="s">
        <v>334</v>
      </c>
    </row>
    <row r="140" spans="2:16" hidden="1" x14ac:dyDescent="0.25">
      <c r="B140" s="55" t="s">
        <v>340</v>
      </c>
      <c r="C140" s="3">
        <v>7200000</v>
      </c>
      <c r="D140" s="3">
        <v>842000</v>
      </c>
      <c r="E140" s="3">
        <v>350000</v>
      </c>
      <c r="F140" s="96">
        <f t="shared" si="30"/>
        <v>8392000</v>
      </c>
      <c r="G140" s="96">
        <f t="shared" si="32"/>
        <v>10070400</v>
      </c>
      <c r="H140" s="96">
        <f t="shared" si="31"/>
        <v>10490000</v>
      </c>
      <c r="I140" s="96">
        <v>14000000</v>
      </c>
      <c r="K140" s="96">
        <f t="shared" si="14"/>
        <v>5608000</v>
      </c>
      <c r="L140" s="2" t="s">
        <v>372</v>
      </c>
      <c r="O140" s="13" t="s">
        <v>339</v>
      </c>
    </row>
    <row r="141" spans="2:16" hidden="1" x14ac:dyDescent="0.25">
      <c r="B141" s="55" t="s">
        <v>342</v>
      </c>
      <c r="C141" s="3">
        <v>6720000</v>
      </c>
      <c r="D141" s="143">
        <v>801000</v>
      </c>
      <c r="F141" s="96">
        <f t="shared" si="30"/>
        <v>7521000</v>
      </c>
      <c r="G141" s="96">
        <f t="shared" si="32"/>
        <v>9025200</v>
      </c>
      <c r="H141" s="96">
        <f t="shared" si="31"/>
        <v>9401250</v>
      </c>
      <c r="I141" s="96"/>
      <c r="K141" s="96">
        <f t="shared" si="14"/>
        <v>-7521000</v>
      </c>
      <c r="O141" s="13" t="s">
        <v>341</v>
      </c>
    </row>
    <row r="142" spans="2:16" hidden="1" x14ac:dyDescent="0.25">
      <c r="B142" s="55" t="s">
        <v>343</v>
      </c>
      <c r="C142" s="3">
        <v>9840000</v>
      </c>
      <c r="D142" s="3">
        <v>862000</v>
      </c>
      <c r="E142" s="3">
        <v>550000</v>
      </c>
      <c r="F142" s="96">
        <f t="shared" si="30"/>
        <v>11252000</v>
      </c>
      <c r="G142" s="96">
        <f t="shared" si="32"/>
        <v>13502400</v>
      </c>
      <c r="H142" s="96">
        <f t="shared" si="31"/>
        <v>14065000</v>
      </c>
      <c r="I142" s="96">
        <v>13000000</v>
      </c>
      <c r="K142" s="96">
        <f t="shared" si="14"/>
        <v>1748000</v>
      </c>
      <c r="L142" s="2" t="s">
        <v>33</v>
      </c>
      <c r="O142" s="13" t="s">
        <v>344</v>
      </c>
    </row>
    <row r="143" spans="2:16" hidden="1" x14ac:dyDescent="0.25">
      <c r="B143" s="55" t="s">
        <v>345</v>
      </c>
      <c r="C143" s="3">
        <v>9600000</v>
      </c>
      <c r="D143" s="3">
        <v>904000</v>
      </c>
      <c r="F143" s="96">
        <f t="shared" si="30"/>
        <v>10504000</v>
      </c>
      <c r="G143" s="96">
        <f t="shared" si="32"/>
        <v>12604800</v>
      </c>
      <c r="H143" s="96">
        <f t="shared" si="31"/>
        <v>13130000</v>
      </c>
      <c r="I143" s="96">
        <v>13300000</v>
      </c>
      <c r="K143" s="96">
        <f t="shared" si="14"/>
        <v>2796000</v>
      </c>
      <c r="L143" s="2" t="s">
        <v>259</v>
      </c>
      <c r="O143" s="13" t="s">
        <v>346</v>
      </c>
    </row>
    <row r="144" spans="2:16" x14ac:dyDescent="0.25">
      <c r="B144" s="55" t="s">
        <v>348</v>
      </c>
      <c r="C144" s="3">
        <v>5760000</v>
      </c>
      <c r="D144" s="3">
        <v>700000</v>
      </c>
      <c r="F144" s="96">
        <f t="shared" si="30"/>
        <v>6460000</v>
      </c>
      <c r="G144" s="96">
        <f t="shared" si="32"/>
        <v>7752000</v>
      </c>
      <c r="H144" s="96">
        <f t="shared" si="31"/>
        <v>8075000</v>
      </c>
      <c r="K144" s="96">
        <f t="shared" si="14"/>
        <v>-6460000</v>
      </c>
      <c r="O144" s="13" t="s">
        <v>347</v>
      </c>
    </row>
    <row r="145" spans="2:16" hidden="1" x14ac:dyDescent="0.25">
      <c r="B145" s="55" t="s">
        <v>349</v>
      </c>
      <c r="C145" s="3">
        <v>3072000</v>
      </c>
      <c r="D145" s="3">
        <v>920000</v>
      </c>
      <c r="E145" s="3">
        <v>550000</v>
      </c>
      <c r="F145" s="96">
        <f t="shared" si="30"/>
        <v>4542000</v>
      </c>
      <c r="G145" s="96">
        <f t="shared" si="32"/>
        <v>5450400</v>
      </c>
      <c r="H145" s="96">
        <f t="shared" si="31"/>
        <v>5677500</v>
      </c>
      <c r="I145" s="3">
        <v>8000000</v>
      </c>
      <c r="K145" s="96">
        <f t="shared" ref="K145:K179" si="33">I145-J145-F145</f>
        <v>3458000</v>
      </c>
      <c r="O145" s="13" t="s">
        <v>350</v>
      </c>
    </row>
    <row r="146" spans="2:16" hidden="1" x14ac:dyDescent="0.25">
      <c r="B146" s="55" t="s">
        <v>352</v>
      </c>
      <c r="C146" s="3">
        <v>7440000</v>
      </c>
      <c r="D146" s="3">
        <v>903000</v>
      </c>
      <c r="E146" s="3">
        <v>880000</v>
      </c>
      <c r="F146" s="96">
        <f t="shared" si="30"/>
        <v>9223000</v>
      </c>
      <c r="G146" s="96">
        <f t="shared" si="32"/>
        <v>11067600</v>
      </c>
      <c r="H146" s="96">
        <f t="shared" si="31"/>
        <v>11528750</v>
      </c>
      <c r="I146" s="3">
        <v>14000000</v>
      </c>
      <c r="K146" s="96">
        <f t="shared" si="33"/>
        <v>4777000</v>
      </c>
      <c r="L146" s="2" t="s">
        <v>390</v>
      </c>
      <c r="O146" s="13" t="s">
        <v>351</v>
      </c>
    </row>
    <row r="147" spans="2:16" x14ac:dyDescent="0.25">
      <c r="B147" s="144" t="s">
        <v>354</v>
      </c>
      <c r="C147" s="3">
        <v>9240000</v>
      </c>
      <c r="D147" s="3">
        <v>883000</v>
      </c>
      <c r="F147" s="96">
        <f t="shared" si="30"/>
        <v>10123000</v>
      </c>
      <c r="G147" s="96">
        <f t="shared" si="32"/>
        <v>12147600</v>
      </c>
      <c r="H147" s="96">
        <f t="shared" si="31"/>
        <v>12653750</v>
      </c>
      <c r="K147" s="96">
        <f t="shared" si="33"/>
        <v>-10123000</v>
      </c>
      <c r="O147" s="13" t="s">
        <v>353</v>
      </c>
    </row>
    <row r="148" spans="2:16" hidden="1" x14ac:dyDescent="0.25">
      <c r="B148" s="55" t="s">
        <v>376</v>
      </c>
      <c r="C148" s="3">
        <f>12000000/5</f>
        <v>2400000</v>
      </c>
      <c r="F148" s="96">
        <f t="shared" si="30"/>
        <v>2400000</v>
      </c>
      <c r="G148" s="96">
        <f t="shared" si="32"/>
        <v>2880000</v>
      </c>
      <c r="H148" s="96">
        <f t="shared" si="31"/>
        <v>3000000</v>
      </c>
      <c r="I148" s="3">
        <v>5800000</v>
      </c>
      <c r="K148" s="96">
        <f t="shared" si="33"/>
        <v>3400000</v>
      </c>
      <c r="O148" s="149" t="s">
        <v>355</v>
      </c>
    </row>
    <row r="149" spans="2:16" hidden="1" x14ac:dyDescent="0.25">
      <c r="B149" s="55" t="s">
        <v>376</v>
      </c>
      <c r="C149" s="3">
        <f t="shared" ref="C149:C152" si="34">12000000/5</f>
        <v>2400000</v>
      </c>
      <c r="F149" s="96">
        <f t="shared" si="30"/>
        <v>2400000</v>
      </c>
      <c r="G149" s="96">
        <f t="shared" si="32"/>
        <v>2880000</v>
      </c>
      <c r="H149" s="96">
        <f t="shared" si="31"/>
        <v>3000000</v>
      </c>
      <c r="I149" s="3">
        <v>5800000</v>
      </c>
      <c r="K149" s="96">
        <f t="shared" si="33"/>
        <v>3400000</v>
      </c>
      <c r="O149" s="150"/>
    </row>
    <row r="150" spans="2:16" hidden="1" x14ac:dyDescent="0.25">
      <c r="B150" s="55" t="s">
        <v>376</v>
      </c>
      <c r="C150" s="3">
        <f t="shared" si="34"/>
        <v>2400000</v>
      </c>
      <c r="F150" s="96">
        <f t="shared" si="30"/>
        <v>2400000</v>
      </c>
      <c r="G150" s="96">
        <f t="shared" si="32"/>
        <v>2880000</v>
      </c>
      <c r="H150" s="96">
        <f t="shared" si="31"/>
        <v>3000000</v>
      </c>
      <c r="I150" s="3">
        <v>5800000</v>
      </c>
      <c r="K150" s="96">
        <f t="shared" si="33"/>
        <v>3400000</v>
      </c>
      <c r="O150" s="151"/>
    </row>
    <row r="151" spans="2:16" hidden="1" x14ac:dyDescent="0.25">
      <c r="B151" s="55" t="s">
        <v>376</v>
      </c>
      <c r="C151" s="3">
        <f t="shared" si="34"/>
        <v>2400000</v>
      </c>
      <c r="D151" s="3">
        <f>2876000/4</f>
        <v>719000</v>
      </c>
      <c r="F151" s="96">
        <f t="shared" si="30"/>
        <v>3119000</v>
      </c>
      <c r="G151" s="96">
        <f t="shared" si="32"/>
        <v>3742800</v>
      </c>
      <c r="H151" s="96">
        <f t="shared" si="31"/>
        <v>3898750</v>
      </c>
      <c r="I151" s="3">
        <v>5800000</v>
      </c>
      <c r="K151" s="96">
        <f t="shared" si="33"/>
        <v>2681000</v>
      </c>
      <c r="O151" s="149" t="s">
        <v>356</v>
      </c>
    </row>
    <row r="152" spans="2:16" hidden="1" x14ac:dyDescent="0.25">
      <c r="B152" s="55" t="s">
        <v>376</v>
      </c>
      <c r="C152" s="3">
        <f t="shared" si="34"/>
        <v>2400000</v>
      </c>
      <c r="D152" s="3">
        <f>2876000/4</f>
        <v>719000</v>
      </c>
      <c r="F152" s="96">
        <f t="shared" si="30"/>
        <v>3119000</v>
      </c>
      <c r="G152" s="96">
        <f t="shared" si="32"/>
        <v>3742800</v>
      </c>
      <c r="H152" s="96">
        <f t="shared" si="31"/>
        <v>3898750</v>
      </c>
      <c r="I152" s="3">
        <v>5800000</v>
      </c>
      <c r="K152" s="96">
        <f t="shared" si="33"/>
        <v>2681000</v>
      </c>
      <c r="O152" s="150"/>
    </row>
    <row r="153" spans="2:16" x14ac:dyDescent="0.25">
      <c r="B153" s="55" t="s">
        <v>377</v>
      </c>
      <c r="C153" s="3">
        <v>4800000</v>
      </c>
      <c r="D153" s="3">
        <f>2876000/4</f>
        <v>719000</v>
      </c>
      <c r="F153" s="96">
        <f t="shared" si="30"/>
        <v>5519000</v>
      </c>
      <c r="G153" s="96">
        <f t="shared" si="32"/>
        <v>6622800</v>
      </c>
      <c r="H153" s="96">
        <f t="shared" si="31"/>
        <v>6898750</v>
      </c>
      <c r="K153" s="96">
        <f t="shared" si="33"/>
        <v>-5519000</v>
      </c>
      <c r="O153" s="150"/>
    </row>
    <row r="154" spans="2:16" x14ac:dyDescent="0.25">
      <c r="B154" s="55" t="s">
        <v>379</v>
      </c>
      <c r="C154" s="3">
        <v>7200000</v>
      </c>
      <c r="D154" s="3">
        <f>2876000/4</f>
        <v>719000</v>
      </c>
      <c r="F154" s="96">
        <f t="shared" si="30"/>
        <v>7919000</v>
      </c>
      <c r="G154" s="96">
        <f t="shared" si="32"/>
        <v>9502800</v>
      </c>
      <c r="H154" s="96">
        <f t="shared" si="31"/>
        <v>9898750</v>
      </c>
      <c r="I154" s="3">
        <v>13000000</v>
      </c>
      <c r="K154" s="96">
        <f t="shared" si="33"/>
        <v>5081000</v>
      </c>
      <c r="L154" s="2" t="s">
        <v>389</v>
      </c>
      <c r="O154" s="151"/>
    </row>
    <row r="155" spans="2:16" x14ac:dyDescent="0.25">
      <c r="B155" s="55" t="s">
        <v>358</v>
      </c>
      <c r="C155" s="3">
        <v>1944000</v>
      </c>
      <c r="D155" s="3">
        <v>698000</v>
      </c>
      <c r="F155" s="3">
        <f t="shared" si="30"/>
        <v>2642000</v>
      </c>
      <c r="G155" s="96">
        <f t="shared" si="32"/>
        <v>3170400</v>
      </c>
      <c r="H155" s="96">
        <f t="shared" si="31"/>
        <v>3302500</v>
      </c>
      <c r="K155" s="3">
        <f t="shared" si="33"/>
        <v>-2642000</v>
      </c>
      <c r="O155" s="13" t="s">
        <v>357</v>
      </c>
    </row>
    <row r="156" spans="2:16" s="119" customFormat="1" hidden="1" x14ac:dyDescent="0.25">
      <c r="B156" s="94" t="s">
        <v>360</v>
      </c>
      <c r="C156" s="118">
        <v>7658569</v>
      </c>
      <c r="D156" s="143">
        <v>903000</v>
      </c>
      <c r="E156" s="118"/>
      <c r="F156" s="118">
        <f t="shared" si="30"/>
        <v>8561569</v>
      </c>
      <c r="G156" s="96">
        <f t="shared" si="32"/>
        <v>10273882.800000001</v>
      </c>
      <c r="H156" s="145">
        <f t="shared" si="31"/>
        <v>10701961.25</v>
      </c>
      <c r="I156" s="118"/>
      <c r="J156" s="118"/>
      <c r="K156" s="118">
        <f t="shared" si="33"/>
        <v>-8561569</v>
      </c>
      <c r="O156" s="120" t="s">
        <v>359</v>
      </c>
      <c r="P156" s="121" t="s">
        <v>361</v>
      </c>
    </row>
    <row r="157" spans="2:16" x14ac:dyDescent="0.25">
      <c r="B157" s="55" t="s">
        <v>363</v>
      </c>
      <c r="C157" s="3">
        <v>8280000</v>
      </c>
      <c r="F157" s="118">
        <f t="shared" si="30"/>
        <v>8280000</v>
      </c>
      <c r="G157" s="96">
        <f t="shared" si="32"/>
        <v>9936000</v>
      </c>
      <c r="H157" s="3">
        <f t="shared" si="31"/>
        <v>10350000</v>
      </c>
      <c r="K157" s="3">
        <f t="shared" si="33"/>
        <v>-8280000</v>
      </c>
      <c r="O157" s="13" t="s">
        <v>362</v>
      </c>
    </row>
    <row r="158" spans="2:16" x14ac:dyDescent="0.25">
      <c r="B158" s="55" t="s">
        <v>366</v>
      </c>
      <c r="C158" s="3">
        <v>3675000</v>
      </c>
      <c r="D158" s="3">
        <v>875000</v>
      </c>
      <c r="F158" s="118">
        <f t="shared" si="30"/>
        <v>4550000</v>
      </c>
      <c r="G158" s="96">
        <f t="shared" si="32"/>
        <v>5460000</v>
      </c>
      <c r="H158" s="3">
        <f t="shared" si="31"/>
        <v>5687500</v>
      </c>
      <c r="I158" s="3">
        <v>5500000</v>
      </c>
      <c r="K158" s="3">
        <f t="shared" si="33"/>
        <v>950000</v>
      </c>
      <c r="O158" s="13" t="s">
        <v>364</v>
      </c>
      <c r="P158" s="4" t="s">
        <v>365</v>
      </c>
    </row>
    <row r="159" spans="2:16" s="33" customFormat="1" x14ac:dyDescent="0.25">
      <c r="B159" s="124" t="s">
        <v>368</v>
      </c>
      <c r="C159" s="32">
        <v>8400000</v>
      </c>
      <c r="D159" s="32">
        <v>819000</v>
      </c>
      <c r="E159" s="32"/>
      <c r="F159" s="32">
        <f t="shared" si="30"/>
        <v>9219000</v>
      </c>
      <c r="G159" s="146">
        <f t="shared" si="32"/>
        <v>11062800</v>
      </c>
      <c r="H159" s="32">
        <f t="shared" si="31"/>
        <v>11523750</v>
      </c>
      <c r="I159" s="32"/>
      <c r="J159" s="32"/>
      <c r="K159" s="32">
        <f t="shared" si="33"/>
        <v>-9219000</v>
      </c>
      <c r="O159" s="152" t="s">
        <v>367</v>
      </c>
      <c r="P159" s="35"/>
    </row>
    <row r="160" spans="2:16" s="33" customFormat="1" x14ac:dyDescent="0.25">
      <c r="B160" s="124" t="s">
        <v>331</v>
      </c>
      <c r="C160" s="32">
        <f>10800000/5</f>
        <v>2160000</v>
      </c>
      <c r="D160" s="32">
        <v>819000</v>
      </c>
      <c r="E160" s="32"/>
      <c r="F160" s="32">
        <f t="shared" si="30"/>
        <v>2979000</v>
      </c>
      <c r="G160" s="146">
        <f t="shared" si="32"/>
        <v>3574800</v>
      </c>
      <c r="H160" s="32">
        <f t="shared" si="31"/>
        <v>3723750</v>
      </c>
      <c r="I160" s="32"/>
      <c r="J160" s="32"/>
      <c r="K160" s="32">
        <f t="shared" si="33"/>
        <v>-2979000</v>
      </c>
      <c r="O160" s="153"/>
      <c r="P160" s="35"/>
    </row>
    <row r="161" spans="2:16" s="33" customFormat="1" x14ac:dyDescent="0.25">
      <c r="B161" s="124" t="s">
        <v>331</v>
      </c>
      <c r="C161" s="32">
        <f>10800000/5</f>
        <v>2160000</v>
      </c>
      <c r="D161" s="32">
        <v>819000</v>
      </c>
      <c r="E161" s="32"/>
      <c r="F161" s="32">
        <f t="shared" ref="F161:F162" si="35">C161+D161+E161</f>
        <v>2979000</v>
      </c>
      <c r="G161" s="146">
        <f t="shared" ref="G161:G162" si="36">(F161*20%)+F161</f>
        <v>3574800</v>
      </c>
      <c r="H161" s="32">
        <f t="shared" ref="H161:H162" si="37">(F161*25%)+F161</f>
        <v>3723750</v>
      </c>
      <c r="I161" s="32"/>
      <c r="J161" s="32"/>
      <c r="K161" s="32">
        <f t="shared" ref="K161:K162" si="38">I161-J161-F161</f>
        <v>-2979000</v>
      </c>
      <c r="O161" s="147"/>
      <c r="P161" s="35"/>
    </row>
    <row r="162" spans="2:16" s="33" customFormat="1" x14ac:dyDescent="0.25">
      <c r="B162" s="124" t="s">
        <v>331</v>
      </c>
      <c r="C162" s="32">
        <f t="shared" ref="C162:C164" si="39">10800000/5</f>
        <v>2160000</v>
      </c>
      <c r="D162" s="32">
        <v>819000</v>
      </c>
      <c r="E162" s="32"/>
      <c r="F162" s="32">
        <f t="shared" si="35"/>
        <v>2979000</v>
      </c>
      <c r="G162" s="146">
        <f t="shared" si="36"/>
        <v>3574800</v>
      </c>
      <c r="H162" s="32">
        <f t="shared" si="37"/>
        <v>3723750</v>
      </c>
      <c r="I162" s="32"/>
      <c r="J162" s="32"/>
      <c r="K162" s="32">
        <f t="shared" si="38"/>
        <v>-2979000</v>
      </c>
      <c r="O162" s="147"/>
      <c r="P162" s="35"/>
    </row>
    <row r="163" spans="2:16" s="33" customFormat="1" x14ac:dyDescent="0.25">
      <c r="B163" s="124" t="s">
        <v>331</v>
      </c>
      <c r="C163" s="32">
        <f t="shared" si="39"/>
        <v>2160000</v>
      </c>
      <c r="D163" s="32">
        <v>819000</v>
      </c>
      <c r="E163" s="32"/>
      <c r="F163" s="32">
        <f t="shared" ref="F163" si="40">C163+D163+E163</f>
        <v>2979000</v>
      </c>
      <c r="G163" s="146">
        <f t="shared" ref="G163" si="41">(F163*20%)+F163</f>
        <v>3574800</v>
      </c>
      <c r="H163" s="32">
        <f t="shared" ref="H163" si="42">(F163*25%)+F163</f>
        <v>3723750</v>
      </c>
      <c r="I163" s="32"/>
      <c r="J163" s="32"/>
      <c r="K163" s="32">
        <f t="shared" ref="K163" si="43">I163-J163-F163</f>
        <v>-2979000</v>
      </c>
      <c r="O163" s="147"/>
      <c r="P163" s="35"/>
    </row>
    <row r="164" spans="2:16" s="33" customFormat="1" x14ac:dyDescent="0.25">
      <c r="B164" s="124" t="s">
        <v>331</v>
      </c>
      <c r="C164" s="32">
        <f t="shared" si="39"/>
        <v>2160000</v>
      </c>
      <c r="D164" s="32">
        <v>819000</v>
      </c>
      <c r="E164" s="32"/>
      <c r="F164" s="32">
        <f t="shared" ref="F164" si="44">C164+D164+E164</f>
        <v>2979000</v>
      </c>
      <c r="G164" s="146">
        <f t="shared" ref="G164" si="45">(F164*20%)+F164</f>
        <v>3574800</v>
      </c>
      <c r="H164" s="32">
        <f t="shared" ref="H164" si="46">(F164*25%)+F164</f>
        <v>3723750</v>
      </c>
      <c r="I164" s="32"/>
      <c r="J164" s="32"/>
      <c r="K164" s="32">
        <f t="shared" ref="K164" si="47">I164-J164-F164</f>
        <v>-2979000</v>
      </c>
      <c r="O164" s="147"/>
      <c r="P164" s="35"/>
    </row>
    <row r="165" spans="2:16" s="33" customFormat="1" x14ac:dyDescent="0.25">
      <c r="B165" s="124">
        <v>7410</v>
      </c>
      <c r="C165" s="32">
        <v>2640000</v>
      </c>
      <c r="D165" s="32">
        <v>819000</v>
      </c>
      <c r="E165" s="32"/>
      <c r="F165" s="32">
        <f t="shared" si="30"/>
        <v>3459000</v>
      </c>
      <c r="G165" s="146">
        <f t="shared" si="32"/>
        <v>4150800</v>
      </c>
      <c r="H165" s="32">
        <f t="shared" si="31"/>
        <v>4323750</v>
      </c>
      <c r="I165" s="32"/>
      <c r="J165" s="32"/>
      <c r="K165" s="32">
        <f t="shared" si="33"/>
        <v>-3459000</v>
      </c>
      <c r="O165" s="34" t="s">
        <v>369</v>
      </c>
      <c r="P165" s="35"/>
    </row>
    <row r="166" spans="2:16" x14ac:dyDescent="0.25">
      <c r="B166" s="55" t="s">
        <v>382</v>
      </c>
      <c r="C166" s="3">
        <v>6615000</v>
      </c>
      <c r="D166" s="102">
        <v>545000</v>
      </c>
      <c r="E166" s="3">
        <v>2700000</v>
      </c>
      <c r="F166" s="118">
        <f t="shared" si="30"/>
        <v>9860000</v>
      </c>
      <c r="G166" s="96">
        <f t="shared" si="32"/>
        <v>11832000</v>
      </c>
      <c r="H166" s="3">
        <f t="shared" si="31"/>
        <v>12325000</v>
      </c>
      <c r="K166" s="3">
        <f t="shared" si="33"/>
        <v>-9860000</v>
      </c>
      <c r="O166" s="13" t="s">
        <v>381</v>
      </c>
    </row>
    <row r="167" spans="2:16" hidden="1" x14ac:dyDescent="0.25">
      <c r="B167" s="55" t="s">
        <v>371</v>
      </c>
      <c r="C167" s="3">
        <v>7680000</v>
      </c>
      <c r="D167" s="2">
        <v>760000</v>
      </c>
      <c r="F167" s="118">
        <f>C167+D166+E167</f>
        <v>8225000</v>
      </c>
      <c r="G167" s="96">
        <f t="shared" si="32"/>
        <v>9870000</v>
      </c>
      <c r="H167" s="3">
        <f t="shared" si="31"/>
        <v>10281250</v>
      </c>
      <c r="I167" s="3">
        <v>10400000</v>
      </c>
      <c r="K167" s="3">
        <f t="shared" si="33"/>
        <v>2175000</v>
      </c>
      <c r="L167" s="2" t="s">
        <v>174</v>
      </c>
      <c r="O167" s="13" t="s">
        <v>370</v>
      </c>
    </row>
    <row r="168" spans="2:16" hidden="1" x14ac:dyDescent="0.25">
      <c r="B168" s="55" t="s">
        <v>374</v>
      </c>
      <c r="C168" s="3">
        <v>1960000</v>
      </c>
      <c r="D168" s="18">
        <f>3156000/5</f>
        <v>631200</v>
      </c>
      <c r="F168" s="118">
        <f t="shared" si="30"/>
        <v>2591200</v>
      </c>
      <c r="G168" s="96">
        <f t="shared" si="32"/>
        <v>3109440</v>
      </c>
      <c r="H168" s="3">
        <f t="shared" si="31"/>
        <v>3239000</v>
      </c>
      <c r="I168" s="3">
        <v>4200000</v>
      </c>
      <c r="K168" s="3">
        <f t="shared" si="33"/>
        <v>1608800</v>
      </c>
      <c r="O168" s="149" t="s">
        <v>375</v>
      </c>
    </row>
    <row r="169" spans="2:16" hidden="1" x14ac:dyDescent="0.25">
      <c r="B169" s="55" t="s">
        <v>374</v>
      </c>
      <c r="C169" s="3">
        <v>1960000</v>
      </c>
      <c r="D169" s="18">
        <f t="shared" ref="D169:D172" si="48">3156000/5</f>
        <v>631200</v>
      </c>
      <c r="F169" s="118">
        <f t="shared" si="30"/>
        <v>2591200</v>
      </c>
      <c r="G169" s="96">
        <f t="shared" si="32"/>
        <v>3109440</v>
      </c>
      <c r="H169" s="3">
        <f t="shared" si="31"/>
        <v>3239000</v>
      </c>
      <c r="I169" s="3">
        <v>4200000</v>
      </c>
      <c r="K169" s="3">
        <f t="shared" si="33"/>
        <v>1608800</v>
      </c>
      <c r="O169" s="150"/>
    </row>
    <row r="170" spans="2:16" x14ac:dyDescent="0.25">
      <c r="B170" s="55" t="s">
        <v>374</v>
      </c>
      <c r="C170" s="3">
        <v>1960000</v>
      </c>
      <c r="D170" s="18">
        <f t="shared" si="48"/>
        <v>631200</v>
      </c>
      <c r="F170" s="118">
        <f t="shared" si="30"/>
        <v>2591200</v>
      </c>
      <c r="G170" s="96">
        <f t="shared" si="32"/>
        <v>3109440</v>
      </c>
      <c r="H170" s="3">
        <f t="shared" si="31"/>
        <v>3239000</v>
      </c>
      <c r="K170" s="3">
        <f t="shared" si="33"/>
        <v>-2591200</v>
      </c>
      <c r="O170" s="150"/>
    </row>
    <row r="171" spans="2:16" x14ac:dyDescent="0.25">
      <c r="B171" s="55" t="s">
        <v>374</v>
      </c>
      <c r="C171" s="3">
        <v>1960000</v>
      </c>
      <c r="D171" s="18">
        <f t="shared" si="48"/>
        <v>631200</v>
      </c>
      <c r="F171" s="118">
        <f t="shared" si="30"/>
        <v>2591200</v>
      </c>
      <c r="G171" s="96">
        <f t="shared" si="32"/>
        <v>3109440</v>
      </c>
      <c r="H171" s="3">
        <f t="shared" si="31"/>
        <v>3239000</v>
      </c>
      <c r="K171" s="3">
        <f t="shared" si="33"/>
        <v>-2591200</v>
      </c>
      <c r="O171" s="150"/>
    </row>
    <row r="172" spans="2:16" x14ac:dyDescent="0.25">
      <c r="B172" s="55" t="s">
        <v>374</v>
      </c>
      <c r="C172" s="3">
        <v>1960000</v>
      </c>
      <c r="D172" s="18">
        <f t="shared" si="48"/>
        <v>631200</v>
      </c>
      <c r="F172" s="118">
        <f t="shared" si="30"/>
        <v>2591200</v>
      </c>
      <c r="G172" s="96">
        <f t="shared" si="32"/>
        <v>3109440</v>
      </c>
      <c r="H172" s="3">
        <f t="shared" si="31"/>
        <v>3239000</v>
      </c>
      <c r="K172" s="3">
        <f t="shared" si="33"/>
        <v>-2591200</v>
      </c>
      <c r="O172" s="151"/>
    </row>
    <row r="173" spans="2:16" x14ac:dyDescent="0.25">
      <c r="B173" s="55" t="s">
        <v>376</v>
      </c>
      <c r="C173" s="3">
        <v>2205000</v>
      </c>
      <c r="F173" s="118">
        <f t="shared" si="30"/>
        <v>2205000</v>
      </c>
      <c r="G173" s="96">
        <f t="shared" si="32"/>
        <v>2646000</v>
      </c>
      <c r="H173" s="3">
        <f t="shared" si="31"/>
        <v>2756250</v>
      </c>
      <c r="K173" s="3">
        <f t="shared" si="33"/>
        <v>-2205000</v>
      </c>
    </row>
    <row r="174" spans="2:16" x14ac:dyDescent="0.25">
      <c r="B174" s="55" t="s">
        <v>376</v>
      </c>
      <c r="C174" s="3">
        <v>2205000</v>
      </c>
      <c r="F174" s="118">
        <f t="shared" si="30"/>
        <v>2205000</v>
      </c>
      <c r="G174" s="96">
        <f t="shared" si="32"/>
        <v>2646000</v>
      </c>
      <c r="H174" s="3">
        <f t="shared" si="31"/>
        <v>2756250</v>
      </c>
      <c r="K174" s="3">
        <f t="shared" si="33"/>
        <v>-2205000</v>
      </c>
    </row>
    <row r="175" spans="2:16" x14ac:dyDescent="0.25">
      <c r="B175" s="55" t="s">
        <v>378</v>
      </c>
      <c r="C175" s="3">
        <v>1715000</v>
      </c>
      <c r="F175" s="118">
        <f t="shared" si="30"/>
        <v>1715000</v>
      </c>
      <c r="G175" s="96">
        <f t="shared" si="32"/>
        <v>2058000</v>
      </c>
      <c r="H175" s="3">
        <f t="shared" si="31"/>
        <v>2143750</v>
      </c>
      <c r="K175" s="3">
        <f t="shared" si="33"/>
        <v>-1715000</v>
      </c>
    </row>
    <row r="176" spans="2:16" x14ac:dyDescent="0.25">
      <c r="B176" s="55" t="s">
        <v>379</v>
      </c>
      <c r="C176" s="3">
        <v>6125000</v>
      </c>
      <c r="D176" s="132"/>
      <c r="F176" s="118">
        <f t="shared" si="30"/>
        <v>6125000</v>
      </c>
      <c r="G176" s="96">
        <f t="shared" si="32"/>
        <v>7350000</v>
      </c>
      <c r="H176" s="3">
        <f t="shared" si="31"/>
        <v>7656250</v>
      </c>
      <c r="K176" s="3">
        <f t="shared" si="33"/>
        <v>-6125000</v>
      </c>
    </row>
    <row r="177" spans="2:15" x14ac:dyDescent="0.25">
      <c r="B177" s="55" t="s">
        <v>380</v>
      </c>
      <c r="C177" s="3">
        <v>7350000</v>
      </c>
      <c r="F177" s="118">
        <f t="shared" si="30"/>
        <v>7350000</v>
      </c>
      <c r="G177" s="96">
        <f t="shared" si="32"/>
        <v>8820000</v>
      </c>
      <c r="H177" s="3">
        <f t="shared" si="31"/>
        <v>9187500</v>
      </c>
      <c r="K177" s="3">
        <f t="shared" si="33"/>
        <v>-7350000</v>
      </c>
    </row>
    <row r="178" spans="2:15" x14ac:dyDescent="0.25">
      <c r="B178" s="55" t="s">
        <v>386</v>
      </c>
      <c r="C178" s="3">
        <v>5397000</v>
      </c>
      <c r="F178" s="118">
        <f t="shared" si="30"/>
        <v>5397000</v>
      </c>
      <c r="G178" s="96">
        <f t="shared" si="32"/>
        <v>6476400</v>
      </c>
      <c r="H178" s="3">
        <f t="shared" si="31"/>
        <v>6746250</v>
      </c>
      <c r="K178" s="3">
        <f t="shared" si="33"/>
        <v>-5397000</v>
      </c>
      <c r="O178" s="13" t="s">
        <v>387</v>
      </c>
    </row>
    <row r="179" spans="2:15" ht="16.5" x14ac:dyDescent="0.3">
      <c r="B179" s="55" t="s">
        <v>383</v>
      </c>
      <c r="C179" s="148" t="s">
        <v>388</v>
      </c>
      <c r="F179" s="118" t="e">
        <f t="shared" si="30"/>
        <v>#VALUE!</v>
      </c>
      <c r="G179" s="96" t="e">
        <f t="shared" si="32"/>
        <v>#VALUE!</v>
      </c>
      <c r="H179" s="3" t="e">
        <f t="shared" si="31"/>
        <v>#VALUE!</v>
      </c>
      <c r="K179" s="3" t="e">
        <f t="shared" si="33"/>
        <v>#VALUE!</v>
      </c>
      <c r="O179" s="13" t="s">
        <v>384</v>
      </c>
    </row>
    <row r="180" spans="2:15" hidden="1" x14ac:dyDescent="0.25">
      <c r="B180" s="55" t="s">
        <v>385</v>
      </c>
      <c r="C180" s="3">
        <v>2520000</v>
      </c>
      <c r="D180" s="136">
        <v>92000</v>
      </c>
      <c r="H180" s="3">
        <f t="shared" si="31"/>
        <v>0</v>
      </c>
    </row>
    <row r="181" spans="2:15" x14ac:dyDescent="0.25">
      <c r="H181" s="3">
        <f t="shared" si="31"/>
        <v>0</v>
      </c>
    </row>
    <row r="187" spans="2:15" x14ac:dyDescent="0.25">
      <c r="D187" s="32"/>
    </row>
    <row r="188" spans="2:15" x14ac:dyDescent="0.25">
      <c r="D188" s="32"/>
    </row>
  </sheetData>
  <autoFilter ref="L1:L80" xr:uid="{00000000-0001-0000-0000-000000000000}"/>
  <mergeCells count="8">
    <mergeCell ref="O168:O172"/>
    <mergeCell ref="O148:O150"/>
    <mergeCell ref="O151:O154"/>
    <mergeCell ref="O159:O160"/>
    <mergeCell ref="O72:O74"/>
    <mergeCell ref="O96:O97"/>
    <mergeCell ref="O111:O115"/>
    <mergeCell ref="O118:O122"/>
  </mergeCells>
  <phoneticPr fontId="11" type="noConversion"/>
  <conditionalFormatting sqref="C2:G2 H2:N17 O2:O22 B2:B25 P2:P25 Q2:Q39 C3:E25 F3:G27 K3:K79 L18:N39 H18:J65 O26:P26 D26:E38 F28 G28:G72 C29:F38 O29:P38 D39:F39 C40:F41 L40:Q41 Q42:Q43 D42:F57 L42:N69 P44:P49 Q50:Q69 E58:F58 D59:F69 I66:J69 H66:H72 D71:F72 I71:J72 L71:N73 Q71:Q78 D73:J78 M74:N74 L75:N78 F102:F125">
    <cfRule type="expression" dxfId="1" priority="4">
      <formula>MOD(ROW(),2)&gt;0</formula>
    </cfRule>
  </conditionalFormatting>
  <conditionalFormatting sqref="D173 D178:D188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  <hyperlink ref="B138" r:id="rId3" display="https://www.ebay.com/itm/325805882250" xr:uid="{70381CF5-FDCF-49BF-BF81-7CDD8074340C}"/>
    <hyperlink ref="B139" r:id="rId4" display="https://www.ebay.com/itm/126084941450" xr:uid="{DDDC8F78-B25D-417B-B17A-8B8B7F58B64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C9"/>
  <sheetViews>
    <sheetView workbookViewId="0">
      <selection activeCell="E7" sqref="E7"/>
    </sheetView>
  </sheetViews>
  <sheetFormatPr defaultRowHeight="15" x14ac:dyDescent="0.25"/>
  <cols>
    <col min="1" max="2" width="14.5703125" customWidth="1"/>
    <col min="3" max="3" width="11.28515625" style="1" customWidth="1"/>
  </cols>
  <sheetData>
    <row r="1" spans="1:3" x14ac:dyDescent="0.25">
      <c r="A1" s="40" t="s">
        <v>178</v>
      </c>
      <c r="B1" s="40" t="s">
        <v>3</v>
      </c>
      <c r="C1" s="41" t="s">
        <v>6</v>
      </c>
    </row>
    <row r="2" spans="1:3" x14ac:dyDescent="0.25">
      <c r="A2" t="s">
        <v>179</v>
      </c>
      <c r="B2" s="1">
        <v>300000</v>
      </c>
      <c r="C2" s="1">
        <f>B2+100000</f>
        <v>400000</v>
      </c>
    </row>
    <row r="3" spans="1:3" x14ac:dyDescent="0.25">
      <c r="A3" t="s">
        <v>180</v>
      </c>
      <c r="B3" s="1">
        <v>150000</v>
      </c>
      <c r="C3" s="1">
        <f t="shared" ref="C3:C9" si="0">B3+100000</f>
        <v>250000</v>
      </c>
    </row>
    <row r="4" spans="1:3" x14ac:dyDescent="0.25">
      <c r="A4" t="s">
        <v>181</v>
      </c>
      <c r="B4" s="1">
        <v>150000</v>
      </c>
      <c r="C4" s="1">
        <f t="shared" si="0"/>
        <v>250000</v>
      </c>
    </row>
    <row r="5" spans="1:3" x14ac:dyDescent="0.25">
      <c r="A5" t="s">
        <v>182</v>
      </c>
      <c r="B5" s="1">
        <v>160000</v>
      </c>
      <c r="C5" s="1">
        <f t="shared" si="0"/>
        <v>260000</v>
      </c>
    </row>
    <row r="6" spans="1:3" x14ac:dyDescent="0.25">
      <c r="A6" t="s">
        <v>183</v>
      </c>
      <c r="B6" s="1">
        <v>300000</v>
      </c>
      <c r="C6" s="1">
        <f t="shared" si="0"/>
        <v>400000</v>
      </c>
    </row>
    <row r="7" spans="1:3" x14ac:dyDescent="0.25">
      <c r="A7" t="s">
        <v>184</v>
      </c>
      <c r="B7" s="1">
        <v>600000</v>
      </c>
      <c r="C7" s="1">
        <f t="shared" si="0"/>
        <v>700000</v>
      </c>
    </row>
    <row r="8" spans="1:3" x14ac:dyDescent="0.25">
      <c r="A8" t="s">
        <v>215</v>
      </c>
      <c r="B8" s="1">
        <v>300000</v>
      </c>
      <c r="C8" s="1">
        <f t="shared" si="0"/>
        <v>400000</v>
      </c>
    </row>
    <row r="9" spans="1:3" x14ac:dyDescent="0.25">
      <c r="A9" t="s">
        <v>307</v>
      </c>
      <c r="B9">
        <v>250000</v>
      </c>
      <c r="C9" s="1">
        <f t="shared" si="0"/>
        <v>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 nguyen</cp:lastModifiedBy>
  <dcterms:created xsi:type="dcterms:W3CDTF">2015-06-05T18:17:20Z</dcterms:created>
  <dcterms:modified xsi:type="dcterms:W3CDTF">2023-10-28T10:59:48Z</dcterms:modified>
</cp:coreProperties>
</file>