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6.TDStore\04.Private\TDStore\"/>
    </mc:Choice>
  </mc:AlternateContent>
  <xr:revisionPtr revIDLastSave="0" documentId="13_ncr:1_{2FFC582C-60B0-4787-8FA8-97CDBB646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hapXuat" sheetId="1" r:id="rId1"/>
    <sheet name="Linh Kiện" sheetId="2" r:id="rId2"/>
  </sheets>
  <definedNames>
    <definedName name="_xlnm._FilterDatabase" localSheetId="0" hidden="1">NhapXuat!$L$1:$L$80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3" i="1" l="1"/>
  <c r="C204" i="1"/>
  <c r="C195" i="1"/>
  <c r="C196" i="1"/>
  <c r="C197" i="1"/>
  <c r="C198" i="1"/>
  <c r="C199" i="1"/>
  <c r="C200" i="1"/>
  <c r="C201" i="1"/>
  <c r="C202" i="1"/>
  <c r="C194" i="1"/>
  <c r="F179" i="1"/>
  <c r="H179" i="1" s="1"/>
  <c r="F180" i="1"/>
  <c r="G174" i="1"/>
  <c r="G178" i="1"/>
  <c r="F173" i="1"/>
  <c r="G173" i="1" s="1"/>
  <c r="F174" i="1"/>
  <c r="F175" i="1"/>
  <c r="G175" i="1" s="1"/>
  <c r="F176" i="1"/>
  <c r="K176" i="1" s="1"/>
  <c r="F177" i="1"/>
  <c r="G177" i="1" s="1"/>
  <c r="F178" i="1"/>
  <c r="C162" i="1"/>
  <c r="F162" i="1" s="1"/>
  <c r="K162" i="1" s="1"/>
  <c r="C163" i="1"/>
  <c r="C164" i="1"/>
  <c r="C161" i="1"/>
  <c r="C160" i="1"/>
  <c r="F160" i="1" s="1"/>
  <c r="H160" i="1" s="1"/>
  <c r="F163" i="1"/>
  <c r="K163" i="1" s="1"/>
  <c r="F164" i="1"/>
  <c r="K164" i="1" s="1"/>
  <c r="F161" i="1"/>
  <c r="K161" i="1" s="1"/>
  <c r="F166" i="1"/>
  <c r="K166" i="1" s="1"/>
  <c r="D152" i="1"/>
  <c r="D151" i="1"/>
  <c r="D154" i="1"/>
  <c r="F154" i="1" s="1"/>
  <c r="D153" i="1"/>
  <c r="F153" i="1" s="1"/>
  <c r="G153" i="1" s="1"/>
  <c r="C149" i="1"/>
  <c r="F149" i="1" s="1"/>
  <c r="K149" i="1" s="1"/>
  <c r="C150" i="1"/>
  <c r="F150" i="1" s="1"/>
  <c r="C151" i="1"/>
  <c r="F151" i="1" s="1"/>
  <c r="C152" i="1"/>
  <c r="C148" i="1"/>
  <c r="F148" i="1" s="1"/>
  <c r="H148" i="1" s="1"/>
  <c r="K173" i="1"/>
  <c r="K174" i="1"/>
  <c r="K175" i="1"/>
  <c r="K177" i="1"/>
  <c r="K178" i="1"/>
  <c r="H173" i="1"/>
  <c r="H174" i="1"/>
  <c r="H175" i="1"/>
  <c r="H177" i="1"/>
  <c r="H178" i="1"/>
  <c r="H180" i="1"/>
  <c r="H181" i="1"/>
  <c r="F157" i="1"/>
  <c r="H157" i="1" s="1"/>
  <c r="F158" i="1"/>
  <c r="K158" i="1" s="1"/>
  <c r="F159" i="1"/>
  <c r="H159" i="1" s="1"/>
  <c r="F165" i="1"/>
  <c r="H165" i="1" s="1"/>
  <c r="F167" i="1"/>
  <c r="K167" i="1" s="1"/>
  <c r="D169" i="1"/>
  <c r="F169" i="1" s="1"/>
  <c r="H169" i="1" s="1"/>
  <c r="D170" i="1"/>
  <c r="F170" i="1" s="1"/>
  <c r="G170" i="1" s="1"/>
  <c r="D171" i="1"/>
  <c r="F171" i="1" s="1"/>
  <c r="G171" i="1" s="1"/>
  <c r="D172" i="1"/>
  <c r="F172" i="1" s="1"/>
  <c r="G172" i="1" s="1"/>
  <c r="D168" i="1"/>
  <c r="F168" i="1" s="1"/>
  <c r="K168" i="1" s="1"/>
  <c r="F156" i="1"/>
  <c r="K156" i="1" s="1"/>
  <c r="F155" i="1"/>
  <c r="H155" i="1" s="1"/>
  <c r="F143" i="1"/>
  <c r="K143" i="1" s="1"/>
  <c r="F144" i="1"/>
  <c r="H144" i="1" s="1"/>
  <c r="F145" i="1"/>
  <c r="H145" i="1" s="1"/>
  <c r="F146" i="1"/>
  <c r="K146" i="1" s="1"/>
  <c r="F147" i="1"/>
  <c r="K147" i="1" s="1"/>
  <c r="F130" i="1"/>
  <c r="G130" i="1" s="1"/>
  <c r="F131" i="1"/>
  <c r="G131" i="1" s="1"/>
  <c r="F134" i="1"/>
  <c r="G134" i="1" s="1"/>
  <c r="F135" i="1"/>
  <c r="G135" i="1" s="1"/>
  <c r="F136" i="1"/>
  <c r="K136" i="1" s="1"/>
  <c r="F137" i="1"/>
  <c r="H137" i="1" s="1"/>
  <c r="F138" i="1"/>
  <c r="G138" i="1" s="1"/>
  <c r="F139" i="1"/>
  <c r="K139" i="1" s="1"/>
  <c r="F140" i="1"/>
  <c r="G140" i="1" s="1"/>
  <c r="F141" i="1"/>
  <c r="H141" i="1" s="1"/>
  <c r="F142" i="1"/>
  <c r="K142" i="1" s="1"/>
  <c r="D133" i="1"/>
  <c r="G176" i="1" l="1"/>
  <c r="H176" i="1"/>
  <c r="G179" i="1"/>
  <c r="K179" i="1"/>
  <c r="G161" i="1"/>
  <c r="G163" i="1"/>
  <c r="H163" i="1"/>
  <c r="G162" i="1"/>
  <c r="G164" i="1"/>
  <c r="H162" i="1"/>
  <c r="H164" i="1"/>
  <c r="F152" i="1"/>
  <c r="G152" i="1" s="1"/>
  <c r="G148" i="1"/>
  <c r="H161" i="1"/>
  <c r="G169" i="1"/>
  <c r="H153" i="1"/>
  <c r="H166" i="1"/>
  <c r="G149" i="1"/>
  <c r="G166" i="1"/>
  <c r="G151" i="1"/>
  <c r="K151" i="1"/>
  <c r="H151" i="1"/>
  <c r="K154" i="1"/>
  <c r="G154" i="1"/>
  <c r="G150" i="1"/>
  <c r="K150" i="1"/>
  <c r="H150" i="1"/>
  <c r="G165" i="1"/>
  <c r="G157" i="1"/>
  <c r="G160" i="1"/>
  <c r="G156" i="1"/>
  <c r="G168" i="1"/>
  <c r="G159" i="1"/>
  <c r="G155" i="1"/>
  <c r="H149" i="1"/>
  <c r="G167" i="1"/>
  <c r="G158" i="1"/>
  <c r="K148" i="1"/>
  <c r="K157" i="1"/>
  <c r="H156" i="1"/>
  <c r="H136" i="1"/>
  <c r="H167" i="1"/>
  <c r="K131" i="1"/>
  <c r="K135" i="1"/>
  <c r="H158" i="1"/>
  <c r="K165" i="1"/>
  <c r="H171" i="1"/>
  <c r="K171" i="1"/>
  <c r="H170" i="1"/>
  <c r="K170" i="1"/>
  <c r="K172" i="1"/>
  <c r="H172" i="1"/>
  <c r="G136" i="1"/>
  <c r="H135" i="1"/>
  <c r="H131" i="1"/>
  <c r="K134" i="1"/>
  <c r="K130" i="1"/>
  <c r="K160" i="1"/>
  <c r="H134" i="1"/>
  <c r="H130" i="1"/>
  <c r="K159" i="1"/>
  <c r="G137" i="1"/>
  <c r="K153" i="1"/>
  <c r="H168" i="1"/>
  <c r="K169" i="1"/>
  <c r="G147" i="1"/>
  <c r="H140" i="1"/>
  <c r="K140" i="1"/>
  <c r="K155" i="1"/>
  <c r="H147" i="1"/>
  <c r="H154" i="1"/>
  <c r="H146" i="1"/>
  <c r="G146" i="1"/>
  <c r="G145" i="1"/>
  <c r="K145" i="1"/>
  <c r="G141" i="1"/>
  <c r="H138" i="1"/>
  <c r="K137" i="1"/>
  <c r="H142" i="1"/>
  <c r="G144" i="1"/>
  <c r="K138" i="1"/>
  <c r="K141" i="1"/>
  <c r="G143" i="1"/>
  <c r="K144" i="1"/>
  <c r="G142" i="1"/>
  <c r="H143" i="1"/>
  <c r="G139" i="1"/>
  <c r="H139" i="1"/>
  <c r="C133" i="1"/>
  <c r="F133" i="1" s="1"/>
  <c r="D132" i="1"/>
  <c r="C132" i="1"/>
  <c r="D128" i="1"/>
  <c r="D127" i="1"/>
  <c r="C128" i="1"/>
  <c r="C127" i="1"/>
  <c r="F129" i="1"/>
  <c r="H129" i="1" s="1"/>
  <c r="F126" i="1"/>
  <c r="H126" i="1" s="1"/>
  <c r="C3" i="2"/>
  <c r="C4" i="2"/>
  <c r="C5" i="2"/>
  <c r="C6" i="2"/>
  <c r="C7" i="2"/>
  <c r="C8" i="2"/>
  <c r="C9" i="2"/>
  <c r="C2" i="2"/>
  <c r="D112" i="1"/>
  <c r="D113" i="1"/>
  <c r="D114" i="1"/>
  <c r="D115" i="1"/>
  <c r="D111" i="1"/>
  <c r="D119" i="1"/>
  <c r="D120" i="1"/>
  <c r="D121" i="1"/>
  <c r="D122" i="1"/>
  <c r="D118" i="1"/>
  <c r="C119" i="1"/>
  <c r="C120" i="1"/>
  <c r="C121" i="1"/>
  <c r="C122" i="1"/>
  <c r="C118" i="1"/>
  <c r="C112" i="1"/>
  <c r="C113" i="1"/>
  <c r="C114" i="1"/>
  <c r="C111" i="1"/>
  <c r="F115" i="1"/>
  <c r="G115" i="1" s="1"/>
  <c r="F103" i="1"/>
  <c r="G103" i="1" s="1"/>
  <c r="F104" i="1"/>
  <c r="K104" i="1" s="1"/>
  <c r="F105" i="1"/>
  <c r="K105" i="1" s="1"/>
  <c r="F106" i="1"/>
  <c r="K106" i="1" s="1"/>
  <c r="F107" i="1"/>
  <c r="K107" i="1" s="1"/>
  <c r="F108" i="1"/>
  <c r="G108" i="1" s="1"/>
  <c r="F109" i="1"/>
  <c r="H109" i="1" s="1"/>
  <c r="F110" i="1"/>
  <c r="G110" i="1" s="1"/>
  <c r="F116" i="1"/>
  <c r="K116" i="1" s="1"/>
  <c r="F117" i="1"/>
  <c r="K117" i="1" s="1"/>
  <c r="F123" i="1"/>
  <c r="G123" i="1" s="1"/>
  <c r="F124" i="1"/>
  <c r="K124" i="1" s="1"/>
  <c r="F125" i="1"/>
  <c r="K125" i="1" s="1"/>
  <c r="F102" i="1"/>
  <c r="H102" i="1" s="1"/>
  <c r="F78" i="1"/>
  <c r="F101" i="1"/>
  <c r="H101" i="1" s="1"/>
  <c r="F100" i="1"/>
  <c r="K100" i="1" s="1"/>
  <c r="F99" i="1"/>
  <c r="H99" i="1" s="1"/>
  <c r="F98" i="1"/>
  <c r="G98" i="1" s="1"/>
  <c r="F88" i="1"/>
  <c r="K88" i="1" s="1"/>
  <c r="K152" i="1" l="1"/>
  <c r="H152" i="1"/>
  <c r="H133" i="1"/>
  <c r="G133" i="1"/>
  <c r="K133" i="1"/>
  <c r="F132" i="1"/>
  <c r="F128" i="1"/>
  <c r="K128" i="1" s="1"/>
  <c r="K129" i="1"/>
  <c r="F127" i="1"/>
  <c r="H127" i="1" s="1"/>
  <c r="F118" i="1"/>
  <c r="K118" i="1" s="1"/>
  <c r="G129" i="1"/>
  <c r="F121" i="1"/>
  <c r="H121" i="1" s="1"/>
  <c r="F112" i="1"/>
  <c r="H112" i="1" s="1"/>
  <c r="F114" i="1"/>
  <c r="K114" i="1" s="1"/>
  <c r="F111" i="1"/>
  <c r="G111" i="1" s="1"/>
  <c r="F113" i="1"/>
  <c r="K113" i="1" s="1"/>
  <c r="G126" i="1"/>
  <c r="G125" i="1"/>
  <c r="H125" i="1"/>
  <c r="K126" i="1"/>
  <c r="H123" i="1"/>
  <c r="F122" i="1"/>
  <c r="G122" i="1" s="1"/>
  <c r="G104" i="1"/>
  <c r="F120" i="1"/>
  <c r="H120" i="1" s="1"/>
  <c r="F119" i="1"/>
  <c r="H119" i="1" s="1"/>
  <c r="K123" i="1"/>
  <c r="G124" i="1"/>
  <c r="K108" i="1"/>
  <c r="K103" i="1"/>
  <c r="G116" i="1"/>
  <c r="H108" i="1"/>
  <c r="H103" i="1"/>
  <c r="G106" i="1"/>
  <c r="K115" i="1"/>
  <c r="G107" i="1"/>
  <c r="H110" i="1"/>
  <c r="G117" i="1"/>
  <c r="G105" i="1"/>
  <c r="H107" i="1"/>
  <c r="K110" i="1"/>
  <c r="H115" i="1"/>
  <c r="H106" i="1"/>
  <c r="H105" i="1"/>
  <c r="H117" i="1"/>
  <c r="H124" i="1"/>
  <c r="H116" i="1"/>
  <c r="H104" i="1"/>
  <c r="G109" i="1"/>
  <c r="K109" i="1"/>
  <c r="G102" i="1"/>
  <c r="K102" i="1"/>
  <c r="G101" i="1"/>
  <c r="K98" i="1"/>
  <c r="H98" i="1"/>
  <c r="G88" i="1"/>
  <c r="H88" i="1"/>
  <c r="K101" i="1"/>
  <c r="G100" i="1"/>
  <c r="H100" i="1"/>
  <c r="G99" i="1"/>
  <c r="K99" i="1"/>
  <c r="F96" i="1"/>
  <c r="G96" i="1" s="1"/>
  <c r="F97" i="1"/>
  <c r="G97" i="1" s="1"/>
  <c r="F54" i="1"/>
  <c r="G54" i="1" s="1"/>
  <c r="F53" i="1"/>
  <c r="G53" i="1" s="1"/>
  <c r="F52" i="1"/>
  <c r="K52" i="1" s="1"/>
  <c r="F51" i="1"/>
  <c r="G51" i="1" s="1"/>
  <c r="F56" i="1"/>
  <c r="G56" i="1" s="1"/>
  <c r="F61" i="1"/>
  <c r="G61" i="1" s="1"/>
  <c r="F60" i="1"/>
  <c r="K60" i="1" s="1"/>
  <c r="F59" i="1"/>
  <c r="G59" i="1" s="1"/>
  <c r="F65" i="1"/>
  <c r="G65" i="1" s="1"/>
  <c r="F64" i="1"/>
  <c r="G64" i="1" s="1"/>
  <c r="F67" i="1"/>
  <c r="K67" i="1" s="1"/>
  <c r="F71" i="1"/>
  <c r="K71" i="1" s="1"/>
  <c r="F70" i="1"/>
  <c r="K70" i="1" s="1"/>
  <c r="F74" i="1"/>
  <c r="K74" i="1" s="1"/>
  <c r="F73" i="1"/>
  <c r="K73" i="1" s="1"/>
  <c r="K78" i="1"/>
  <c r="F77" i="1"/>
  <c r="G77" i="1" s="1"/>
  <c r="F93" i="1"/>
  <c r="K93" i="1" s="1"/>
  <c r="F92" i="1"/>
  <c r="K92" i="1" s="1"/>
  <c r="F91" i="1"/>
  <c r="K91" i="1" s="1"/>
  <c r="F90" i="1"/>
  <c r="K90" i="1" s="1"/>
  <c r="F89" i="1"/>
  <c r="H89" i="1" s="1"/>
  <c r="F87" i="1"/>
  <c r="H87" i="1" s="1"/>
  <c r="F86" i="1"/>
  <c r="H86" i="1" s="1"/>
  <c r="F85" i="1"/>
  <c r="H85" i="1" s="1"/>
  <c r="F84" i="1"/>
  <c r="H84" i="1" s="1"/>
  <c r="F83" i="1"/>
  <c r="G83" i="1" s="1"/>
  <c r="F82" i="1"/>
  <c r="H82" i="1" s="1"/>
  <c r="F81" i="1"/>
  <c r="K81" i="1" s="1"/>
  <c r="F80" i="1"/>
  <c r="G80" i="1" s="1"/>
  <c r="F94" i="1"/>
  <c r="H94" i="1" s="1"/>
  <c r="F95" i="1"/>
  <c r="K95" i="1" s="1"/>
  <c r="F79" i="1"/>
  <c r="K79" i="1" s="1"/>
  <c r="F76" i="1"/>
  <c r="G76" i="1" s="1"/>
  <c r="F75" i="1"/>
  <c r="G75" i="1" s="1"/>
  <c r="F72" i="1"/>
  <c r="F69" i="1"/>
  <c r="K69" i="1" s="1"/>
  <c r="F68" i="1"/>
  <c r="K68" i="1" s="1"/>
  <c r="F50" i="1"/>
  <c r="K50" i="1" s="1"/>
  <c r="F55" i="1"/>
  <c r="G55" i="1" s="1"/>
  <c r="F57" i="1"/>
  <c r="G57" i="1" s="1"/>
  <c r="F58" i="1"/>
  <c r="G58" i="1" s="1"/>
  <c r="F62" i="1"/>
  <c r="K62" i="1" s="1"/>
  <c r="F63" i="1"/>
  <c r="K63" i="1" s="1"/>
  <c r="F66" i="1"/>
  <c r="F45" i="1"/>
  <c r="G45" i="1" s="1"/>
  <c r="F46" i="1"/>
  <c r="G46" i="1" s="1"/>
  <c r="F47" i="1"/>
  <c r="G47" i="1" s="1"/>
  <c r="F48" i="1"/>
  <c r="G48" i="1" s="1"/>
  <c r="F49" i="1"/>
  <c r="K49" i="1" s="1"/>
  <c r="F28" i="1"/>
  <c r="G28" i="1" s="1"/>
  <c r="F29" i="1"/>
  <c r="K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K36" i="1" s="1"/>
  <c r="F37" i="1"/>
  <c r="K37" i="1" s="1"/>
  <c r="F38" i="1"/>
  <c r="G38" i="1" s="1"/>
  <c r="F39" i="1"/>
  <c r="K39" i="1" s="1"/>
  <c r="F40" i="1"/>
  <c r="G40" i="1" s="1"/>
  <c r="F41" i="1"/>
  <c r="K41" i="1" s="1"/>
  <c r="F42" i="1"/>
  <c r="G42" i="1" s="1"/>
  <c r="F43" i="1"/>
  <c r="K43" i="1" s="1"/>
  <c r="F44" i="1"/>
  <c r="K44" i="1" s="1"/>
  <c r="C23" i="1"/>
  <c r="F3" i="1"/>
  <c r="K3" i="1" s="1"/>
  <c r="F4" i="1"/>
  <c r="K4" i="1" s="1"/>
  <c r="F5" i="1"/>
  <c r="K5" i="1" s="1"/>
  <c r="F6" i="1"/>
  <c r="K6" i="1" s="1"/>
  <c r="F7" i="1"/>
  <c r="K7" i="1" s="1"/>
  <c r="F8" i="1"/>
  <c r="K8" i="1" s="1"/>
  <c r="F9" i="1"/>
  <c r="K9" i="1" s="1"/>
  <c r="F10" i="1"/>
  <c r="K10" i="1" s="1"/>
  <c r="F11" i="1"/>
  <c r="K11" i="1" s="1"/>
  <c r="F12" i="1"/>
  <c r="K12" i="1" s="1"/>
  <c r="F13" i="1"/>
  <c r="K13" i="1" s="1"/>
  <c r="F14" i="1"/>
  <c r="K14" i="1" s="1"/>
  <c r="F15" i="1"/>
  <c r="K15" i="1" s="1"/>
  <c r="F16" i="1"/>
  <c r="K16" i="1" s="1"/>
  <c r="F17" i="1"/>
  <c r="K17" i="1" s="1"/>
  <c r="F18" i="1"/>
  <c r="K18" i="1" s="1"/>
  <c r="F19" i="1"/>
  <c r="K19" i="1" s="1"/>
  <c r="F20" i="1"/>
  <c r="K20" i="1" s="1"/>
  <c r="F21" i="1"/>
  <c r="K21" i="1" s="1"/>
  <c r="F22" i="1"/>
  <c r="K22" i="1" s="1"/>
  <c r="F24" i="1"/>
  <c r="H24" i="1" s="1"/>
  <c r="F25" i="1"/>
  <c r="K25" i="1" s="1"/>
  <c r="F26" i="1"/>
  <c r="K26" i="1" s="1"/>
  <c r="F27" i="1"/>
  <c r="K27" i="1" s="1"/>
  <c r="F2" i="1"/>
  <c r="K2" i="1" s="1"/>
  <c r="H114" i="1" l="1"/>
  <c r="K132" i="1"/>
  <c r="H132" i="1"/>
  <c r="G132" i="1"/>
  <c r="G114" i="1"/>
  <c r="K127" i="1"/>
  <c r="H113" i="1"/>
  <c r="G128" i="1"/>
  <c r="G121" i="1"/>
  <c r="K112" i="1"/>
  <c r="G127" i="1"/>
  <c r="G118" i="1"/>
  <c r="H128" i="1"/>
  <c r="H118" i="1"/>
  <c r="G112" i="1"/>
  <c r="H111" i="1"/>
  <c r="K121" i="1"/>
  <c r="K111" i="1"/>
  <c r="H122" i="1"/>
  <c r="G113" i="1"/>
  <c r="K122" i="1"/>
  <c r="K120" i="1"/>
  <c r="G120" i="1"/>
  <c r="G119" i="1"/>
  <c r="K119" i="1"/>
  <c r="H97" i="1"/>
  <c r="K97" i="1"/>
  <c r="G72" i="1"/>
  <c r="K72" i="1"/>
  <c r="G66" i="1"/>
  <c r="K66" i="1"/>
  <c r="K85" i="1"/>
  <c r="K84" i="1"/>
  <c r="K96" i="1"/>
  <c r="H96" i="1"/>
  <c r="G87" i="1"/>
  <c r="G86" i="1"/>
  <c r="K86" i="1"/>
  <c r="K83" i="1"/>
  <c r="G85" i="1"/>
  <c r="H83" i="1"/>
  <c r="G91" i="1"/>
  <c r="H91" i="1"/>
  <c r="G84" i="1"/>
  <c r="H81" i="1"/>
  <c r="K87" i="1"/>
  <c r="G95" i="1"/>
  <c r="H95" i="1"/>
  <c r="K94" i="1"/>
  <c r="G81" i="1"/>
  <c r="G94" i="1"/>
  <c r="G93" i="1"/>
  <c r="H93" i="1"/>
  <c r="G92" i="1"/>
  <c r="H92" i="1"/>
  <c r="G90" i="1"/>
  <c r="H90" i="1"/>
  <c r="G89" i="1"/>
  <c r="K89" i="1"/>
  <c r="G82" i="1"/>
  <c r="K82" i="1"/>
  <c r="H78" i="1"/>
  <c r="G78" i="1"/>
  <c r="G79" i="1"/>
  <c r="H79" i="1"/>
  <c r="H80" i="1"/>
  <c r="K80" i="1"/>
  <c r="K77" i="1"/>
  <c r="H77" i="1"/>
  <c r="H76" i="1"/>
  <c r="K76" i="1"/>
  <c r="K75" i="1"/>
  <c r="H75" i="1"/>
  <c r="G74" i="1"/>
  <c r="H74" i="1"/>
  <c r="G73" i="1"/>
  <c r="H73" i="1"/>
  <c r="H72" i="1"/>
  <c r="K31" i="1"/>
  <c r="H61" i="1"/>
  <c r="H49" i="1"/>
  <c r="H57" i="1"/>
  <c r="H53" i="1"/>
  <c r="H45" i="1"/>
  <c r="H37" i="1"/>
  <c r="G70" i="1"/>
  <c r="H29" i="1"/>
  <c r="H65" i="1"/>
  <c r="H15" i="1"/>
  <c r="H7" i="1"/>
  <c r="H70" i="1"/>
  <c r="H66" i="1"/>
  <c r="H62" i="1"/>
  <c r="H58" i="1"/>
  <c r="H54" i="1"/>
  <c r="H50" i="1"/>
  <c r="H46" i="1"/>
  <c r="H42" i="1"/>
  <c r="H38" i="1"/>
  <c r="H34" i="1"/>
  <c r="H30" i="1"/>
  <c r="H25" i="1"/>
  <c r="H17" i="1"/>
  <c r="H9" i="1"/>
  <c r="G62" i="1"/>
  <c r="G50" i="1"/>
  <c r="H16" i="1"/>
  <c r="H8" i="1"/>
  <c r="H33" i="1"/>
  <c r="G69" i="1"/>
  <c r="G49" i="1"/>
  <c r="G41" i="1"/>
  <c r="G37" i="1"/>
  <c r="G29" i="1"/>
  <c r="H22" i="1"/>
  <c r="H14" i="1"/>
  <c r="H6" i="1"/>
  <c r="H41" i="1"/>
  <c r="H68" i="1"/>
  <c r="H64" i="1"/>
  <c r="H60" i="1"/>
  <c r="H56" i="1"/>
  <c r="H52" i="1"/>
  <c r="H48" i="1"/>
  <c r="H44" i="1"/>
  <c r="H40" i="1"/>
  <c r="H36" i="1"/>
  <c r="H32" i="1"/>
  <c r="H28" i="1"/>
  <c r="H21" i="1"/>
  <c r="H13" i="1"/>
  <c r="H5" i="1"/>
  <c r="H69" i="1"/>
  <c r="G68" i="1"/>
  <c r="G60" i="1"/>
  <c r="G52" i="1"/>
  <c r="G44" i="1"/>
  <c r="G36" i="1"/>
  <c r="H20" i="1"/>
  <c r="H12" i="1"/>
  <c r="H4" i="1"/>
  <c r="H71" i="1"/>
  <c r="H67" i="1"/>
  <c r="H63" i="1"/>
  <c r="H59" i="1"/>
  <c r="H55" i="1"/>
  <c r="H51" i="1"/>
  <c r="H47" i="1"/>
  <c r="H43" i="1"/>
  <c r="H39" i="1"/>
  <c r="H35" i="1"/>
  <c r="H31" i="1"/>
  <c r="H27" i="1"/>
  <c r="H19" i="1"/>
  <c r="H11" i="1"/>
  <c r="H3" i="1"/>
  <c r="G71" i="1"/>
  <c r="G67" i="1"/>
  <c r="G63" i="1"/>
  <c r="G43" i="1"/>
  <c r="G39" i="1"/>
  <c r="H26" i="1"/>
  <c r="H18" i="1"/>
  <c r="H10" i="1"/>
  <c r="H2" i="1"/>
  <c r="K35" i="1"/>
  <c r="K33" i="1"/>
  <c r="K65" i="1"/>
  <c r="K61" i="1"/>
  <c r="K59" i="1"/>
  <c r="K46" i="1"/>
  <c r="K57" i="1"/>
  <c r="K53" i="1"/>
  <c r="K42" i="1"/>
  <c r="K34" i="1"/>
  <c r="K58" i="1"/>
  <c r="K40" i="1"/>
  <c r="K64" i="1"/>
  <c r="K56" i="1"/>
  <c r="K55" i="1"/>
  <c r="K47" i="1"/>
  <c r="K38" i="1"/>
  <c r="K54" i="1"/>
  <c r="K48" i="1"/>
  <c r="K51" i="1"/>
  <c r="K45" i="1"/>
  <c r="K32" i="1"/>
  <c r="K30" i="1"/>
  <c r="K28" i="1"/>
  <c r="F23" i="1"/>
  <c r="K24" i="1"/>
  <c r="K23" i="1" l="1"/>
  <c r="H23" i="1"/>
</calcChain>
</file>

<file path=xl/sharedStrings.xml><?xml version="1.0" encoding="utf-8"?>
<sst xmlns="http://schemas.openxmlformats.org/spreadsheetml/2006/main" count="500" uniqueCount="401">
  <si>
    <t>ID máy</t>
  </si>
  <si>
    <t>Model</t>
  </si>
  <si>
    <t>Giá nhập</t>
  </si>
  <si>
    <t>Giá đề xuất</t>
  </si>
  <si>
    <t>Giá bán</t>
  </si>
  <si>
    <t>Chi phí bán</t>
  </si>
  <si>
    <t>Lợi nhuận</t>
  </si>
  <si>
    <t>Dell 5300 2in 1 128Gb</t>
  </si>
  <si>
    <t>Dell 5300 2in 1 256Gb</t>
  </si>
  <si>
    <t>PF- 1J8Q26</t>
  </si>
  <si>
    <t>PF- 1C83XE</t>
  </si>
  <si>
    <t>Thinkpad L580 JP 8/128/HD</t>
  </si>
  <si>
    <t>Thinkpad L580 US 8/256/FHD</t>
  </si>
  <si>
    <t>8LHQK13</t>
  </si>
  <si>
    <t>Dell 7300  8/256/13,3FHD</t>
  </si>
  <si>
    <t>BBZDNF2</t>
  </si>
  <si>
    <t>Note</t>
  </si>
  <si>
    <t>Khách hàng</t>
  </si>
  <si>
    <t>A Việt Anh DN</t>
  </si>
  <si>
    <t>Long</t>
  </si>
  <si>
    <t>A Hoàng DN</t>
  </si>
  <si>
    <t>Dell 7490 8/256/13'3 FHD</t>
  </si>
  <si>
    <t>A Công Yên Sở</t>
  </si>
  <si>
    <t>CFLCS73</t>
  </si>
  <si>
    <t>Dell 7410 i5 gen 10/16/256</t>
  </si>
  <si>
    <t>E Quyên</t>
  </si>
  <si>
    <t>Chị gái Đạt</t>
  </si>
  <si>
    <t>Dell 7390 2in1 i5-g8/16/256</t>
  </si>
  <si>
    <t>346P8Y2</t>
  </si>
  <si>
    <t>Thinkpad L580 US 8/128/FHD</t>
  </si>
  <si>
    <t>A Tưởng Bắc Ninh</t>
  </si>
  <si>
    <t>A huấn</t>
  </si>
  <si>
    <t>Thinkpad X1 gen 5 jp i5 G7/8/256</t>
  </si>
  <si>
    <t>X280 i5 8350/8/256/12.5' FHD</t>
  </si>
  <si>
    <t>E Zai Đạt</t>
  </si>
  <si>
    <t>BH 3 tháng</t>
  </si>
  <si>
    <t>BH 1 tháng</t>
  </si>
  <si>
    <t>Dell 7400 i7/16/256</t>
  </si>
  <si>
    <t>Dell 7410 i5/16/256</t>
  </si>
  <si>
    <t>Cước VC</t>
  </si>
  <si>
    <t>Dell 5310 i5-11th/16/512</t>
  </si>
  <si>
    <t>Dell 5400 i5-8/8/256</t>
  </si>
  <si>
    <t>3j8p273</t>
  </si>
  <si>
    <t>Giá vốn</t>
  </si>
  <si>
    <t>A Giang Huế</t>
  </si>
  <si>
    <t>37QFHG3</t>
  </si>
  <si>
    <t>A Huy 7</t>
  </si>
  <si>
    <t>Vệ sinh, sửa chữa</t>
  </si>
  <si>
    <t>Mã vận đơn Ebay</t>
  </si>
  <si>
    <t>9405508205497765140566</t>
  </si>
  <si>
    <t>Dell Inspiron 5310 i5-11th/16/512 Xước</t>
  </si>
  <si>
    <t>Dell Inspiron 5310 i5-11th/16/512 _ Openbox</t>
  </si>
  <si>
    <t>Dell LATITUDE 5400 i5-8/8/256/14FHD</t>
  </si>
  <si>
    <t>Dell LATITUDE 7400 i5/8/256</t>
  </si>
  <si>
    <t>DELL LATITUDE 7400 I7-8665U/16GB/512GB SSD &amp; Dock</t>
  </si>
  <si>
    <t>Đạt</t>
  </si>
  <si>
    <t>Latitude 7400. i5 8th gen(4cores,8threads)16GB.256GB</t>
  </si>
  <si>
    <t>1ZX1965V0392799731</t>
  </si>
  <si>
    <t>9405508205496616604547</t>
  </si>
  <si>
    <t>9461208205496629527005</t>
  </si>
  <si>
    <t>Dell Latitude 7400 2-in-1 i7</t>
  </si>
  <si>
    <t>Dell Inspiron 13 5310 i7 11370H</t>
  </si>
  <si>
    <t>396456850417</t>
  </si>
  <si>
    <t>Dell Latitude 7410 i5-10310U 1.7GHz 8GB RAM 256GB NVMe Screen Part/Repair C3*347</t>
  </si>
  <si>
    <t>STT</t>
  </si>
  <si>
    <t>396551132626</t>
  </si>
  <si>
    <t>1Z14V3880310189185</t>
  </si>
  <si>
    <t>Dell Inspiron 14 5000 2 in 1 - 14” I5-1135G7 FHD Touch Laptop 256GB 8GB Ram</t>
  </si>
  <si>
    <t>Dell 7490 14" i5-8350U CPU @ 1.70GHz, 16GB, 512GB SSD, Webcam, Win 10 Pro &amp; Dock</t>
  </si>
  <si>
    <t>9405508205496648378041</t>
  </si>
  <si>
    <t>DELL LATITUDE E7410 CORE i7 10610U 1.8 GHz./16GB RAM/512GB SSD</t>
  </si>
  <si>
    <t>Dell Latitude 3410 Intel Core i5-10210u 1.60 GHz 8GB RAM 14.0" No HDD No OS</t>
  </si>
  <si>
    <t>396715081401</t>
  </si>
  <si>
    <t>1Z751Y100354190814</t>
  </si>
  <si>
    <t>396748680550</t>
  </si>
  <si>
    <t>324C3Z2</t>
  </si>
  <si>
    <t>FH87Q73</t>
  </si>
  <si>
    <t>Dell Inspiron 13 5310 13.3" (512GB SSD, Intel Core i5-11320H, 2.50GHz, 16GB RAM) US $385.00</t>
  </si>
  <si>
    <t>Dell Inspiron 13 5310 13.3 " Core i5-11320H/16GB/512GB SSD Lightly used!!! US $325.00</t>
  </si>
  <si>
    <t>396886696987</t>
  </si>
  <si>
    <t>DLSKRV2</t>
  </si>
  <si>
    <t>BS Lan Anh</t>
  </si>
  <si>
    <t>Dell Latitude 7400 Intel Core i5 1.6GHz 8GB RAM 256GB SSD !READ! LPT-706
US $174.99</t>
  </si>
  <si>
    <t>Dell Inspiron 13 7306 13.3 inch (512GB, Intel Core i5 11th Gen., 2.40GHZ,...US $336.00</t>
  </si>
  <si>
    <t>A Thịnh Yte Dũng</t>
  </si>
  <si>
    <t>Thanh niên công nghiệp Dũng</t>
  </si>
  <si>
    <t>Nam /Đạt</t>
  </si>
  <si>
    <t>FW7Q1Z2</t>
  </si>
  <si>
    <t>Việt</t>
  </si>
  <si>
    <t>9405508205497826574743</t>
  </si>
  <si>
    <t>9405536104262700038858</t>
  </si>
  <si>
    <t>9405508205497841021161</t>
  </si>
  <si>
    <t>1Z11X45W0396452937</t>
  </si>
  <si>
    <t>397108270831</t>
  </si>
  <si>
    <t>Dell Latitude 7390 2-in-1 Laptop
US $120.00</t>
  </si>
  <si>
    <t>DELL Latitude 3410 i5-10210U 8 GB RAM 256 GB SSD FHD Backlit Keyboard!
US $200.00</t>
  </si>
  <si>
    <t>Dell Latitude 7400 2in1 (512GB SSD, Intel Core i7, 1.90GHz, 16GB) Laptop🔥US $246.50</t>
  </si>
  <si>
    <t>Dell Latitude 7400 14" Intel i5-8265U@1.60GHz 8GB RAM 256GB SSD WiFi HDMI Win11US $162.50</t>
  </si>
  <si>
    <t>1ZX1965V0397401696</t>
  </si>
  <si>
    <t>1Z1AF6130371008686</t>
  </si>
  <si>
    <t>Dell Latitude 5400 14" (256GB SSD, Intel Core i5-8265u 1.6GHz, 8GB) Laptop-… US $102.50</t>
  </si>
  <si>
    <t>Microsoft Surface Laptop Go 12.4" Intel i5 1.2GHz 8Gb RAM 120GB SSD US $266.00</t>
  </si>
  <si>
    <t>9405508205496709220012</t>
  </si>
  <si>
    <t>Quân</t>
  </si>
  <si>
    <t>12tr5</t>
  </si>
  <si>
    <t>Dell Latitude 5400 Laptop: Work, School (256 GB SSD, Intel Core i5, 16GB RAM)  US $120.00</t>
  </si>
  <si>
    <t>9536213006853116046674</t>
  </si>
  <si>
    <t>Chú Kiểm Nha Trang</t>
  </si>
  <si>
    <t>397531124140</t>
  </si>
  <si>
    <t>A Đoàn</t>
  </si>
  <si>
    <t>Hiếu</t>
  </si>
  <si>
    <t>HNBRS93</t>
  </si>
  <si>
    <t>Giá CTV</t>
  </si>
  <si>
    <t>A Minh béo</t>
  </si>
  <si>
    <t>XPS 9370 i5 8350U/8/  142$</t>
  </si>
  <si>
    <t>398700747493</t>
  </si>
  <si>
    <t>7400 i5-8365U/8/256 160$</t>
  </si>
  <si>
    <t>398611074172</t>
  </si>
  <si>
    <t>7400 2in1 i5-8356U/8/256  168$</t>
  </si>
  <si>
    <t>398967928661</t>
  </si>
  <si>
    <t>inspiron 5502 i5 -1135G7/8/256 274$</t>
  </si>
  <si>
    <t>398975238878</t>
  </si>
  <si>
    <t>Dell Latitude 7400 Touch 14" Intel Core i5-8365U 1.6Ghz 8GB RAM 256GB SSD C5</t>
  </si>
  <si>
    <t>399231698060</t>
  </si>
  <si>
    <t>HP EliteBook 830 (G5) Laptop i5-8350U 1.7GHz 256GB SSD 8GB RAM 13.3" W10P 160$</t>
  </si>
  <si>
    <t>9405508205496832760072</t>
  </si>
  <si>
    <t>Microsoft Surface Laptop Go 12.4" (128 GB, Intel Core i5, 8GB) - Silver</t>
  </si>
  <si>
    <t>9405508205499003388228</t>
  </si>
  <si>
    <t>HP ProBook 440 G6 14” Core i7-8565U, 16GB RAM,512GB SSD Laptop Win 11 Pro</t>
  </si>
  <si>
    <t>1Z14V49E4211136952</t>
  </si>
  <si>
    <t>Dell Latitude 3410 i5 10210U 1.6Ghz 8GB 256SSD 10Pro LCD SCRATCH</t>
  </si>
  <si>
    <t>1Z23Y5A30399359174</t>
  </si>
  <si>
    <t>HP EliteBook 840 G6 i5-8365u 1.6GHz 8GB 256GB SSD</t>
  </si>
  <si>
    <t>9405508205499006396619</t>
  </si>
  <si>
    <t>DELL XPS 13 9380, 13.3" Laptop, i5-8365U, 8GB, 256GB, Win10, VPRO, No Batt/AC</t>
  </si>
  <si>
    <t>399374789020</t>
  </si>
  <si>
    <t>399578580006</t>
  </si>
  <si>
    <t>Dell XPS 9370 13.3" Intel Core i5-8350U 1.70GHz 8GB RAM 256GB SSD Win11 BAD BATT</t>
  </si>
  <si>
    <t>1Z13V17V0294549253</t>
  </si>
  <si>
    <t>Dell Inspiron 15 3511 15.6 FHD Touchscreen Laptop i5-1135G7 8GB Ram 256GB</t>
  </si>
  <si>
    <t>9405508205496853132070</t>
  </si>
  <si>
    <t>Dell Inspiron 15 3511 Intel Core i5-1135G7 2.40GHz 8GB RAM 256GB SSD 15.6</t>
  </si>
  <si>
    <t>1ZAC98180376321238</t>
  </si>
  <si>
    <t>399716263193</t>
  </si>
  <si>
    <t>DELL Inspiron 15 3511, 15.6" Touchscreen, i5-11, 8GB RAM, 256GB, Iris Xe Graphic</t>
  </si>
  <si>
    <t>1Z5RY3176842786958</t>
  </si>
  <si>
    <t>Dell Latitude 7400 i7-8665U 1.9GHz 256GB SSD 16GB RAM WIN11 14" NO BATTERY PC</t>
  </si>
  <si>
    <t>1Z373E404290558700</t>
  </si>
  <si>
    <t>Dell Latitude 3410 Intel Core i5-10210u 1.60 GHz 8GB RAM 14.0" No HDD</t>
  </si>
  <si>
    <t>9405508205499025278118</t>
  </si>
  <si>
    <t>Dell Inspiron 15 3511 15.6 FHD Core i5-1135G7 2.4GHz 8GB RAM 256GB W11H NO PA</t>
  </si>
  <si>
    <t>399693776218</t>
  </si>
  <si>
    <t>USED Dell Latitude 5400 - i5-8265U, 8GB RAM, 256GB SSD, W10 Pro</t>
  </si>
  <si>
    <t>9405508205496861332332</t>
  </si>
  <si>
    <t>Apple AirPods Pro In Ear Bluetooth Wireless Earbuds with Noise Cancellation USED</t>
  </si>
  <si>
    <t>9400108205499027966065</t>
  </si>
  <si>
    <t>57SLPQ2</t>
  </si>
  <si>
    <t>Bạn Đạt</t>
  </si>
  <si>
    <t>Khách Hảo</t>
  </si>
  <si>
    <t>Hảo</t>
  </si>
  <si>
    <t>Dell Latitude 3410 14 inch (256GB, Intel Core i5 10th Gen., 1.60GHz, 8GB)</t>
  </si>
  <si>
    <t>9461509205568497850832</t>
  </si>
  <si>
    <t>Dell Latitude 7400 14" i5-8365U @ 1.6GHz 8GB DDR4 RAM 256GB SSD No OS/AC</t>
  </si>
  <si>
    <t>9405508205499040151304</t>
  </si>
  <si>
    <t>Dell Inspiron 13 7000 13.3 inch (Intel Core i5 11th Gen., NO CHARGER</t>
  </si>
  <si>
    <t>780258564951</t>
  </si>
  <si>
    <t>Lâm</t>
  </si>
  <si>
    <t>Lượng</t>
  </si>
  <si>
    <t>1ZE531070398266540</t>
  </si>
  <si>
    <t>DELL LATITUDE 7410 Intel Core i7-10610U 2.3GHz 16GB RAM 256GB SSD No Charge</t>
  </si>
  <si>
    <t>9405508205496888194005</t>
  </si>
  <si>
    <t>Sạc</t>
  </si>
  <si>
    <t>Dell type C</t>
  </si>
  <si>
    <t>Dell Chân nhỏ</t>
  </si>
  <si>
    <t xml:space="preserve">Hp </t>
  </si>
  <si>
    <t>Dell oval</t>
  </si>
  <si>
    <t>SSD 256</t>
  </si>
  <si>
    <t>SSD 512</t>
  </si>
  <si>
    <t>DELL LATITUDE 3410 INTEL CORE I5 10GEN NO RAM NO HD US $70.00 Chết main</t>
  </si>
  <si>
    <t>Hiền thỏ</t>
  </si>
  <si>
    <t>9tr</t>
  </si>
  <si>
    <t>Dell Latitude 7400 14" Intel Core i5-8365U 1.6Ghz 16GB RAM 256GB SSD C4</t>
  </si>
  <si>
    <t>780371946703</t>
  </si>
  <si>
    <t>HP Envy 13-ba1047wm 13.3" i5-1135G7 2.40GHz 8GB DDR4 256GB SSD Windows 10 US $305.91</t>
  </si>
  <si>
    <t>780357182669</t>
  </si>
  <si>
    <t>Apple AirPods (3rd Generation) w/ Lightning Charging Case MPNY3AM/A</t>
  </si>
  <si>
    <t>780343420055</t>
  </si>
  <si>
    <t>Dell Latitude 7420 Laptop BOOTS Core i5-1145G7 @2.60 16GB RAM 512GB HDD</t>
  </si>
  <si>
    <t>780398924565</t>
  </si>
  <si>
    <t>Dell XPS 13 9370 13.3" / i5-8250U 1.60GHz / 8GB RAM / 128 GB SSD</t>
  </si>
  <si>
    <t>LOT OF 10: 256GB NVMe PCIe M.2 2280 SSD - Solid State Drives Major Brands</t>
  </si>
  <si>
    <t>9400111206215528357770</t>
  </si>
  <si>
    <t>Dell Inspiron 13 5310 FHD i5-11320H 2.5GHz 16 GB RAM 512GB W11H NO PA FG3 US $303.96</t>
  </si>
  <si>
    <t>780571299519</t>
  </si>
  <si>
    <t>Dell Inspiron 13 5310 FHD i5-11320H 2.5GHz 16 GB RAM 512GB W11H NO PA RL3</t>
  </si>
  <si>
    <t>780572009202</t>
  </si>
  <si>
    <t>9405508205499079423557</t>
  </si>
  <si>
    <t>HP ENVY 13-ah0051wm i5-8250U 8GB 512 GB SSD 13.3" Full-HD</t>
  </si>
  <si>
    <t>9405508205499076008542</t>
  </si>
  <si>
    <t>Surface Laptop 2 -8gb, i5 , 256 Storage</t>
  </si>
  <si>
    <t>9400108205496920227460</t>
  </si>
  <si>
    <t>GARMIN VIVOSMART 5</t>
  </si>
  <si>
    <t>780782993957</t>
  </si>
  <si>
    <t>Dell XPS 13 9370 13.3" Core i5-8250U 1.60GHz 8GB RAM 240GB SSD Win 11 Pro</t>
  </si>
  <si>
    <t>1Z13V17V0295970250</t>
  </si>
  <si>
    <t>Dell XPS 13 9370 13.3" FHD i5-8350U 1.70GHz 8GB RAM 256GB SSD Win11Pro BAD BATT.</t>
  </si>
  <si>
    <t>Microsoft Surface Laptop Go 2 12.4" (128GB SSD, Intel Core i5 11th Gen)</t>
  </si>
  <si>
    <t>Dương Bắc Giang</t>
  </si>
  <si>
    <t>Ram 8GB</t>
  </si>
  <si>
    <t>Lợi</t>
  </si>
  <si>
    <t>Em gái anh Dũng</t>
  </si>
  <si>
    <t>Dell Latitude 7400 I5-8365U 1.6GHz 16GB RAM 256GB SSD HD</t>
  </si>
  <si>
    <t>Dell Latitude 7400 14" Intel Core i5-8365U 1.6Ghz 16GB RAM 256GB SSD C4 Xước</t>
  </si>
  <si>
    <t>4tr5</t>
  </si>
  <si>
    <t>6tr</t>
  </si>
  <si>
    <t>780943191115</t>
  </si>
  <si>
    <t>Dell XPS 13 9370 13.3" Intel i5-8350U 1.7GHz 8GB DDR3 Fair No SSD COA</t>
  </si>
  <si>
    <t>9505810060783191418952</t>
  </si>
  <si>
    <t>1ZX1965V0398269025</t>
  </si>
  <si>
    <t>Dell XPS 13 9380 Intel Core i7-8565U 1.80Ghz 8GB Ram No HDD 13.3" Laptop</t>
  </si>
  <si>
    <t>9434608205499098837372</t>
  </si>
  <si>
    <t>Dell XPS 13 9370 13.3" i5-8250U@1.6GHz 8GB RAM No SSD/OS *Bios* | C1752</t>
  </si>
  <si>
    <t>781098972315</t>
  </si>
  <si>
    <t>Dell Latitude Touch 7400 2 in 1 14" Core i7 8th Gen 16 DDR4 Ram No OS parts</t>
  </si>
  <si>
    <t>9405508205499103479499</t>
  </si>
  <si>
    <t>Dell XPS 13 9380 - Win11 Pro, 128GB NVMe, 8GB RAM, Intel i5 8th Gen, Webcam</t>
  </si>
  <si>
    <t>Microsoft Surface Laptop 3 i5 1.20GHz | 8GB 256GB-SSD | FAIR</t>
  </si>
  <si>
    <t>Dell Latitude 5400 14", i5 8th Gen, 8GB Ram, Excellent Battery, No HDD or OS Xước nhẹ</t>
  </si>
  <si>
    <t>781268480117</t>
  </si>
  <si>
    <t>9434608205499107388987</t>
  </si>
  <si>
    <t>Dell XPS 13 9370 Intel i5-8250H@1.60GHz 8GB RAM 256GB SSD Win 11</t>
  </si>
  <si>
    <t>Dell XPS 13 9370 Intel i5-8250H@1.60GHz 8GB RAM 256GB SSD Win 12</t>
  </si>
  <si>
    <t>1ZX1965V0395621907</t>
  </si>
  <si>
    <t>Dell 5530 i7 8850H, ram 16, ssd 256 15,6FHD</t>
  </si>
  <si>
    <t>Hùng</t>
  </si>
  <si>
    <t>F3H7XT2</t>
  </si>
  <si>
    <t>DELL XPS 13 9380 1920X1080 FHD CORE I5-8365U NO SSD 8GB RAM NO O.S/BATT US $200.00</t>
  </si>
  <si>
    <t>5DBWM13</t>
  </si>
  <si>
    <t>8X2VNF2</t>
  </si>
  <si>
    <t>HLCNRQ2</t>
  </si>
  <si>
    <t>780753642333</t>
  </si>
  <si>
    <t>1JBB8S2</t>
  </si>
  <si>
    <t>Microsoft Surface Pro 7 1866 Intel i5-1035G4 1.1GHz 8GB RAM 238GB SSD US $250.00</t>
  </si>
  <si>
    <t>781371804972</t>
  </si>
  <si>
    <t>Surface Laptop 2 i5, 8GB, 256 Storage US $132.50</t>
  </si>
  <si>
    <t>9405508205496973933489</t>
  </si>
  <si>
    <t>Apple AirPods Pro 2nd Generation with Active Noise Cancellation White USED US $140.41</t>
  </si>
  <si>
    <t>Microsoft Surface Laptop 3 1867 2256x1504 i7-1065G7 128GB SSD 16GB RAM NO OS US $219.99</t>
  </si>
  <si>
    <t>Dell XPS 13 9380 13.3" i5-8265U CPU @ 1.60 GHz, 8192MB (8GB) RAM, NO HDD, USED US $127.50</t>
  </si>
  <si>
    <t>A Cường NCB</t>
  </si>
  <si>
    <t>A Hiệp</t>
  </si>
  <si>
    <t>E My</t>
  </si>
  <si>
    <t>A Thành</t>
  </si>
  <si>
    <t>780895114100</t>
  </si>
  <si>
    <t>1Z14V5340336427476</t>
  </si>
  <si>
    <t>9405508205499132754628</t>
  </si>
  <si>
    <t>Dell Latitude 7400 i5 16GB Ram 256GB M.2 1920x1080 3 Year 150$</t>
  </si>
  <si>
    <t>781558483981</t>
  </si>
  <si>
    <t>1Z14V5340324285455</t>
  </si>
  <si>
    <t>Dell XPS 13 9380 13.3" i5-8265U CPU @ 1.60 GHz, 8192MB (8GB) RAM, NO HDD, USED US  $182.23</t>
  </si>
  <si>
    <t>9405508205498008424160</t>
  </si>
  <si>
    <t>HP Pavilion Gaming 15-ec1000 15.6" (512GB SSD, AMD Ryzen 5 4600H, 3.00GHz,...</t>
  </si>
  <si>
    <t>Surface Laptop 2 i5 8gb 256gb</t>
  </si>
  <si>
    <t>9405508205499143518592</t>
  </si>
  <si>
    <t>Dell Inspiron 13 7306 2n1 13.3 inch (256GB, Intel Core i5 1135G7, 8GB RAM)</t>
  </si>
  <si>
    <t>9405508205496999908409</t>
  </si>
  <si>
    <t>1ZY693780332905098</t>
  </si>
  <si>
    <t>14" HP Pavilion X360, i5-1135G7 2.40GHz, 8GB, 256GB SSD, Touchscreen</t>
  </si>
  <si>
    <t>Dell Latitude 7400 Intel Core i7-8665U 1.9GHz 16GB RAM 14"</t>
  </si>
  <si>
    <t>9405511206215381999936</t>
  </si>
  <si>
    <t>HP 15-ed1055wm ENVY x360 Convertible FHD Touchscreen i5-1135G7 2.4 GHz 8808</t>
  </si>
  <si>
    <t>781916007663</t>
  </si>
  <si>
    <t>DELL LATITUDE 7400 LAPTOP 256GB SSD 8GB RAM i5-8365U 1.90GHz Notebook</t>
  </si>
  <si>
    <t>781990220253</t>
  </si>
  <si>
    <t>LENOVO THINKPAD L14 GEN 1 LAPTOP i5-10210U 1.60GHz 16GB RAM 256GB SSD</t>
  </si>
  <si>
    <t>Surface Laptop 2 1769 13" i5-8350U 1.7GHz 8GB DDR3 256GB NVMe NO OS - Grade A-</t>
  </si>
  <si>
    <t>9405508205499175431333</t>
  </si>
  <si>
    <t>Dell Inspiron 13 5310 13.3" (512GB SSD, Intel Core i5-11320H, 2.50GHz, 16GB RAM</t>
  </si>
  <si>
    <t>1ZAC98180367391144</t>
  </si>
  <si>
    <t>Dell Latitude 7400 Intel i5-8365U 1.60 GHZ 16GB RAM 512GB SSD WINDOWS 10 PRO</t>
  </si>
  <si>
    <t>1ZAC98180337757449</t>
  </si>
  <si>
    <t>HP Elitebook 830 G8 - 256 GB - 11th Gen Intel Core i5-1145G7 - Great Condition</t>
  </si>
  <si>
    <t>Đạt bán cho anh Thanh</t>
  </si>
  <si>
    <t>9405508205499187284118</t>
  </si>
  <si>
    <t>Dell Latitude 7420 I5 11-1145 G7, 16GB, 256GB</t>
  </si>
  <si>
    <t>9405508205498038700685</t>
  </si>
  <si>
    <t>Đạt bán khách ở quê</t>
  </si>
  <si>
    <t>GFDSQV2</t>
  </si>
  <si>
    <t>41WCQV2</t>
  </si>
  <si>
    <t>8J8GL33</t>
  </si>
  <si>
    <t>A Thành 936</t>
  </si>
  <si>
    <t>79MLP13</t>
  </si>
  <si>
    <t>CXQHLF2</t>
  </si>
  <si>
    <t>6RTPXT2</t>
  </si>
  <si>
    <t>A Tùng cty</t>
  </si>
  <si>
    <t>A Định</t>
  </si>
  <si>
    <t xml:space="preserve">   </t>
  </si>
  <si>
    <t>Sạc Surface 65W</t>
  </si>
  <si>
    <t>Dell Inspiron 7306 2-in-1 13" FHD Touch Core i5-1135G7 CPU 8GB RAM 512GB SSD</t>
  </si>
  <si>
    <t>Dell Inspiron 13 5310 13.3" (512GB SSD, Intel Core i5-11320H, 2.50GHz, 16GB RAM)</t>
  </si>
  <si>
    <t>9405508205498066601572</t>
  </si>
  <si>
    <t>782622867860</t>
  </si>
  <si>
    <t>A Bình MBB</t>
  </si>
  <si>
    <t>A Trinh OKI</t>
  </si>
  <si>
    <t>Liễu</t>
  </si>
  <si>
    <t xml:space="preserve"> Đạt</t>
  </si>
  <si>
    <t>2x Dell Latitude 7400 Intel i5-8365U 1.60 GHZ 16GB RAM 512GB SSD WINDOWS 10 PRO</t>
  </si>
  <si>
    <t>9405511206215701689448</t>
  </si>
  <si>
    <t>1ZAC98180315632016</t>
  </si>
  <si>
    <t>Dell Latitude 7400 2 in 1 Laptop i5-8365U 1.60GHz 8GB 256GB SSD 14.0" FHD</t>
  </si>
  <si>
    <t>783000943654</t>
  </si>
  <si>
    <t>Dell 14" Latitude 7400 2-in-1 Touch i5-8365U 1.60GHz 16GB LPDDR3 256GB PCIe NVMe</t>
  </si>
  <si>
    <t>783065712782</t>
  </si>
  <si>
    <t>2xDell Latitude 7400 Intel i5-8365U 1.60 GHZ 16GB RAM 512GB SSD WINDOWS 10 PRO</t>
  </si>
  <si>
    <t>9405511206215774441585</t>
  </si>
  <si>
    <t>MICROSOFT SURFACE LAPTOP GO 1943 (P15003927)</t>
  </si>
  <si>
    <t>9405508205498107981731</t>
  </si>
  <si>
    <t>Dell Latitude 7410 Intel i5-10310U 1.70GHz 16GB RAM 512GB SSD WIN10</t>
  </si>
  <si>
    <t>9405511206215208706365</t>
  </si>
  <si>
    <t>9405511206215237883297</t>
  </si>
  <si>
    <t>9405511206215237348536</t>
  </si>
  <si>
    <t>5xDell Latitude 7400 Intel i5-8365U 1.60 GHZ 16GB RAM 512GB</t>
  </si>
  <si>
    <t>783675002850</t>
  </si>
  <si>
    <t>Dell Latitude 7400 Laptop i5-8365U 1.60GHz 16GB 256GB SSD</t>
  </si>
  <si>
    <t>9434909205568824704283</t>
  </si>
  <si>
    <t>HP EliteBook 830 G7 13.3" NB Intel Corei5-10210U 8GB RAM 256GB SSD Win10</t>
  </si>
  <si>
    <t>A Dũng</t>
  </si>
  <si>
    <t>Dell Latitude 7420/i5-1135G7 2.4GHz/8GBRAM/256GBSSD/Win11Pro W/ Docking Station. BIOS Lock</t>
  </si>
  <si>
    <t>Huy Huyền</t>
  </si>
  <si>
    <t>784031790866</t>
  </si>
  <si>
    <t>Dell Latitude 7420 Laptop i5-1145G7 2.60GHz 16GB 256GB SSD 14.0" FHD</t>
  </si>
  <si>
    <t>9510812506423268680242</t>
  </si>
  <si>
    <t>Dell Latitude 7420 14" Laptop FHD i5-1145G7 2.60</t>
  </si>
  <si>
    <t>Dell Precision 5540 i7-9850H 512GB SSD 32GB DDR4 QuadroT1000 4K W10P NO BATT</t>
  </si>
  <si>
    <t>784228430894</t>
  </si>
  <si>
    <t>Dell Latitude 7430 2-in-1 Laptop Intel vPro i5-1245U 16GB 256GB SSD 14.0" FHD</t>
  </si>
  <si>
    <t>784310681160</t>
  </si>
  <si>
    <t>9405511206215624462692</t>
  </si>
  <si>
    <t>Dell Inspiron 13 5310 13.3" (NO SSD, Intel Core i5-11320H, 16GB RAM - RL631</t>
  </si>
  <si>
    <t>Dell Latitude 7400 (i5-8265U 1.60GHz, RAM 8 GB, 256 GB SSD)</t>
  </si>
  <si>
    <t>1ZAC98184266169957</t>
  </si>
  <si>
    <t>784493685040</t>
  </si>
  <si>
    <t>Dell Inspiron 16 7610 Intel Core i7-11800H @2.3GHz 8GB RAM NO HDD - RL619</t>
  </si>
  <si>
    <t>9405508205498200534865</t>
  </si>
  <si>
    <t>Dell Latitude 7520 15.6" Fast Laptop Excellent Condition Flawless</t>
  </si>
  <si>
    <t>1Z5F7Y930344478736</t>
  </si>
  <si>
    <t>9405511206215688476437</t>
  </si>
  <si>
    <t>9434608205498209189683</t>
  </si>
  <si>
    <t>Dell Latitude 7280- 7th Gen i5@2.60GHz 8GB No HDD/OS- No Batt. - For Parts</t>
  </si>
  <si>
    <t>9405508205499369921121</t>
  </si>
  <si>
    <t>15.6" Dell Precision 3541 Core i7-9750H@ 2.60GHz, 16GB RAM, 512 GB SSD, Win 10</t>
  </si>
  <si>
    <t>1Z1558TT4298177733</t>
  </si>
  <si>
    <t>Dell Latitude 7320 Intel Core i5-1145G7 13.3" Laptop Computer 256GB - Black</t>
  </si>
  <si>
    <t>784993253632</t>
  </si>
  <si>
    <t>Dell Latitude 7400 Laptop i5-8365U 1.60GHz 16GB 256GB SSD 14.0" FHD</t>
  </si>
  <si>
    <t>9405511206216821851685</t>
  </si>
  <si>
    <t>Precision 7540</t>
  </si>
  <si>
    <t>9405511206216821856352</t>
  </si>
  <si>
    <t>9434908205499380050930</t>
  </si>
  <si>
    <t>Dell Inspiron 13 5310 13.3" 512GB SSD Intel Core i5-11320H 3.2Ghz, 16GB RAM</t>
  </si>
  <si>
    <t>B Đạt</t>
  </si>
  <si>
    <t>7390 i5 8350U ram 16 SSD 256</t>
  </si>
  <si>
    <t>9405511206215651687259</t>
  </si>
  <si>
    <t>Dell Latitude 7400 Intel i5-8365U 1.60 GHZ 16GB RAM 512GB</t>
  </si>
  <si>
    <t>Iphone 11 256GB</t>
  </si>
  <si>
    <t>Surface Pro</t>
  </si>
  <si>
    <t>macbook pro 2019 13in</t>
  </si>
  <si>
    <t>macbook pro 2019 15in</t>
  </si>
  <si>
    <t>9405508205499343741585</t>
  </si>
  <si>
    <t>Ipad pro M1</t>
  </si>
  <si>
    <t>Chip I5 8600</t>
  </si>
  <si>
    <t>9400111206209957710114</t>
  </si>
  <si>
    <t>Main 5402</t>
  </si>
  <si>
    <t>Latitude 3320</t>
  </si>
  <si>
    <t>61299998825446079467</t>
  </si>
  <si>
    <t>Sơn</t>
  </si>
  <si>
    <t>E Tiến</t>
  </si>
  <si>
    <t>Lộc</t>
  </si>
  <si>
    <t>9405511206216495615491</t>
  </si>
  <si>
    <t>7390x4</t>
  </si>
  <si>
    <t>Lenovo ThinkBook 15-IML Laptop i5-10210U 1.60GHz 8GB RAM 15" 256GB SSD AC Win 11</t>
  </si>
  <si>
    <t>785709138435</t>
  </si>
  <si>
    <t>Dell Latitude 5531 15.6" Laptop i5-12600H 2.70GHz 8GB DDR5 NO SSD - RL680</t>
  </si>
  <si>
    <t>A Bắc</t>
  </si>
  <si>
    <t>9405511206216812471007</t>
  </si>
  <si>
    <t>USD</t>
  </si>
  <si>
    <t>7410 90u</t>
  </si>
  <si>
    <t>macbook pro 2019 15in 290u</t>
  </si>
  <si>
    <t>7400 90u</t>
  </si>
  <si>
    <t>9405511206216432230718</t>
  </si>
  <si>
    <t>9405511206216477803366</t>
  </si>
  <si>
    <t>785910954009</t>
  </si>
  <si>
    <t>ThinkPad T480s</t>
  </si>
  <si>
    <t>ThinkPad T580</t>
  </si>
  <si>
    <t>ThinkPad T14</t>
  </si>
  <si>
    <t>ThinkPad T490s</t>
  </si>
  <si>
    <t>ThinkPad T470</t>
  </si>
  <si>
    <t xml:space="preserve">ThinkPad X1 Carbon </t>
  </si>
  <si>
    <t>ThinkPad X1 Carbon 6th</t>
  </si>
  <si>
    <t>ThinkPad X1 Yoga</t>
  </si>
  <si>
    <t>785979455666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</si>
</sst>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0" formatCode="&quot;$&quot;#,##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82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191919"/>
      <name val="Arial"/>
      <family val="2"/>
    </font>
    <font>
      <b/>
      <sz val="11"/>
      <color rgb="FF111820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050505"/>
      <name val="Segoe UI Historic"/>
      <family val="2"/>
    </font>
  </fonts>
  <fills count="1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2" borderId="1" xfId="0" applyFill="1" applyBorder="1"/>
    <xf numFmtId="3" fontId="0" fillId="2" borderId="1" xfId="0" applyNumberFormat="1" applyFill="1" applyBorder="1"/>
    <xf numFmtId="0" fontId="0" fillId="3" borderId="1" xfId="0" applyFill="1" applyBorder="1"/>
    <xf numFmtId="3" fontId="0" fillId="3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wrapText="1"/>
    </xf>
    <xf numFmtId="3" fontId="0" fillId="5" borderId="1" xfId="0" applyNumberFormat="1" applyFill="1" applyBorder="1"/>
    <xf numFmtId="0" fontId="0" fillId="5" borderId="1" xfId="0" applyFill="1" applyBorder="1"/>
    <xf numFmtId="49" fontId="0" fillId="5" borderId="1" xfId="0" applyNumberFormat="1" applyFill="1" applyBorder="1"/>
    <xf numFmtId="49" fontId="1" fillId="5" borderId="1" xfId="1" applyNumberFormat="1" applyFill="1" applyBorder="1"/>
    <xf numFmtId="3" fontId="2" fillId="5" borderId="1" xfId="0" applyNumberFormat="1" applyFont="1" applyFill="1" applyBorder="1"/>
    <xf numFmtId="3" fontId="0" fillId="6" borderId="1" xfId="0" applyNumberFormat="1" applyFill="1" applyBorder="1" applyAlignment="1">
      <alignment horizontal="right" wrapText="1"/>
    </xf>
    <xf numFmtId="3" fontId="0" fillId="6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wrapText="1"/>
    </xf>
    <xf numFmtId="3" fontId="0" fillId="7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3" fontId="0" fillId="5" borderId="1" xfId="0" applyNumberFormat="1" applyFill="1" applyBorder="1" applyAlignment="1">
      <alignment horizontal="right" wrapText="1"/>
    </xf>
    <xf numFmtId="49" fontId="0" fillId="5" borderId="1" xfId="0" applyNumberFormat="1" applyFill="1" applyBorder="1" applyAlignment="1">
      <alignment wrapText="1"/>
    </xf>
    <xf numFmtId="49" fontId="1" fillId="0" borderId="1" xfId="1" applyNumberFormat="1" applyBorder="1"/>
    <xf numFmtId="0" fontId="0" fillId="8" borderId="0" xfId="0" applyFill="1"/>
    <xf numFmtId="3" fontId="0" fillId="8" borderId="0" xfId="0" applyNumberFormat="1" applyFill="1"/>
    <xf numFmtId="3" fontId="0" fillId="7" borderId="1" xfId="0" applyNumberFormat="1" applyFill="1" applyBorder="1" applyAlignment="1">
      <alignment horizontal="right" wrapText="1"/>
    </xf>
    <xf numFmtId="49" fontId="0" fillId="7" borderId="1" xfId="0" applyNumberFormat="1" applyFill="1" applyBorder="1" applyAlignment="1">
      <alignment wrapText="1"/>
    </xf>
    <xf numFmtId="3" fontId="0" fillId="9" borderId="1" xfId="0" applyNumberFormat="1" applyFill="1" applyBorder="1" applyAlignment="1">
      <alignment horizontal="right" wrapText="1"/>
    </xf>
    <xf numFmtId="3" fontId="0" fillId="9" borderId="1" xfId="0" applyNumberForma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wrapText="1"/>
    </xf>
    <xf numFmtId="3" fontId="0" fillId="10" borderId="1" xfId="0" applyNumberFormat="1" applyFill="1" applyBorder="1" applyAlignment="1">
      <alignment horizontal="right" wrapText="1"/>
    </xf>
    <xf numFmtId="3" fontId="0" fillId="10" borderId="1" xfId="0" applyNumberFormat="1" applyFill="1" applyBorder="1"/>
    <xf numFmtId="0" fontId="0" fillId="10" borderId="1" xfId="0" applyFill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7" borderId="1" xfId="1" applyFont="1" applyFill="1" applyBorder="1" applyAlignment="1">
      <alignment wrapText="1"/>
    </xf>
    <xf numFmtId="0" fontId="5" fillId="5" borderId="1" xfId="1" applyFont="1" applyFill="1" applyBorder="1" applyAlignment="1">
      <alignment wrapText="1"/>
    </xf>
    <xf numFmtId="0" fontId="5" fillId="0" borderId="1" xfId="1" applyFont="1" applyBorder="1" applyAlignment="1">
      <alignment wrapText="1"/>
    </xf>
    <xf numFmtId="0" fontId="5" fillId="0" borderId="1" xfId="1" applyFont="1" applyBorder="1" applyAlignment="1">
      <alignment vertical="center" wrapText="1"/>
    </xf>
    <xf numFmtId="3" fontId="0" fillId="11" borderId="1" xfId="0" applyNumberFormat="1" applyFill="1" applyBorder="1" applyAlignment="1">
      <alignment horizontal="right" wrapText="1"/>
    </xf>
    <xf numFmtId="3" fontId="0" fillId="11" borderId="1" xfId="0" applyNumberFormat="1" applyFill="1" applyBorder="1"/>
    <xf numFmtId="0" fontId="0" fillId="11" borderId="1" xfId="0" applyFill="1" applyBorder="1"/>
    <xf numFmtId="49" fontId="0" fillId="11" borderId="1" xfId="0" applyNumberFormat="1" applyFill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0" borderId="1" xfId="0" applyFont="1" applyBorder="1"/>
    <xf numFmtId="0" fontId="0" fillId="7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5" fillId="11" borderId="1" xfId="0" applyFont="1" applyFill="1" applyBorder="1"/>
    <xf numFmtId="0" fontId="5" fillId="0" borderId="1" xfId="1" applyFont="1" applyBorder="1"/>
    <xf numFmtId="0" fontId="0" fillId="10" borderId="1" xfId="0" applyFill="1" applyBorder="1" applyAlignment="1">
      <alignment horizontal="center"/>
    </xf>
    <xf numFmtId="0" fontId="5" fillId="10" borderId="1" xfId="1" applyFont="1" applyFill="1" applyBorder="1"/>
    <xf numFmtId="49" fontId="3" fillId="10" borderId="1" xfId="0" applyNumberFormat="1" applyFont="1" applyFill="1" applyBorder="1"/>
    <xf numFmtId="0" fontId="0" fillId="9" borderId="1" xfId="0" applyFill="1" applyBorder="1" applyAlignment="1">
      <alignment horizontal="center"/>
    </xf>
    <xf numFmtId="0" fontId="5" fillId="9" borderId="1" xfId="1" applyFont="1" applyFill="1" applyBorder="1" applyAlignment="1">
      <alignment vertical="center" wrapText="1"/>
    </xf>
    <xf numFmtId="0" fontId="5" fillId="7" borderId="1" xfId="1" applyFont="1" applyFill="1" applyBorder="1" applyAlignment="1">
      <alignment vertical="center" wrapText="1"/>
    </xf>
    <xf numFmtId="0" fontId="5" fillId="11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3" fontId="0" fillId="12" borderId="1" xfId="0" applyNumberFormat="1" applyFill="1" applyBorder="1"/>
    <xf numFmtId="0" fontId="0" fillId="12" borderId="1" xfId="0" applyFill="1" applyBorder="1"/>
    <xf numFmtId="0" fontId="5" fillId="12" borderId="1" xfId="0" applyFont="1" applyFill="1" applyBorder="1" applyAlignment="1">
      <alignment wrapText="1"/>
    </xf>
    <xf numFmtId="49" fontId="3" fillId="12" borderId="1" xfId="0" applyNumberFormat="1" applyFont="1" applyFill="1" applyBorder="1"/>
    <xf numFmtId="0" fontId="0" fillId="9" borderId="2" xfId="0" applyFill="1" applyBorder="1" applyAlignment="1">
      <alignment horizontal="center"/>
    </xf>
    <xf numFmtId="0" fontId="0" fillId="0" borderId="3" xfId="0" applyBorder="1"/>
    <xf numFmtId="0" fontId="8" fillId="0" borderId="1" xfId="0" applyFont="1" applyBorder="1" applyAlignment="1">
      <alignment vertical="center"/>
    </xf>
    <xf numFmtId="0" fontId="0" fillId="13" borderId="0" xfId="0" applyFill="1" applyAlignment="1">
      <alignment vertical="center" wrapText="1"/>
    </xf>
    <xf numFmtId="0" fontId="5" fillId="13" borderId="1" xfId="0" applyFont="1" applyFill="1" applyBorder="1" applyAlignment="1">
      <alignment wrapText="1"/>
    </xf>
    <xf numFmtId="0" fontId="9" fillId="0" borderId="1" xfId="1" applyFont="1" applyBorder="1" applyAlignment="1">
      <alignment wrapText="1"/>
    </xf>
    <xf numFmtId="3" fontId="9" fillId="0" borderId="1" xfId="0" applyNumberFormat="1" applyFont="1" applyBorder="1"/>
    <xf numFmtId="3" fontId="9" fillId="6" borderId="1" xfId="0" applyNumberFormat="1" applyFont="1" applyFill="1" applyBorder="1"/>
    <xf numFmtId="0" fontId="9" fillId="0" borderId="1" xfId="0" applyFont="1" applyBorder="1"/>
    <xf numFmtId="49" fontId="9" fillId="0" borderId="1" xfId="0" applyNumberFormat="1" applyFont="1" applyBorder="1"/>
    <xf numFmtId="0" fontId="10" fillId="0" borderId="1" xfId="0" applyFont="1" applyBorder="1" applyAlignment="1">
      <alignment vertical="center" wrapText="1"/>
    </xf>
    <xf numFmtId="3" fontId="9" fillId="0" borderId="1" xfId="0" applyNumberFormat="1" applyFont="1" applyBorder="1" applyAlignment="1">
      <alignment horizontal="right" wrapText="1"/>
    </xf>
    <xf numFmtId="49" fontId="9" fillId="0" borderId="1" xfId="0" applyNumberFormat="1" applyFont="1" applyBorder="1" applyAlignment="1">
      <alignment wrapText="1"/>
    </xf>
    <xf numFmtId="49" fontId="3" fillId="0" borderId="0" xfId="0" applyNumberFormat="1" applyFont="1"/>
    <xf numFmtId="3" fontId="0" fillId="0" borderId="2" xfId="0" applyNumberFormat="1" applyBorder="1" applyAlignment="1">
      <alignment horizontal="right" wrapText="1"/>
    </xf>
    <xf numFmtId="3" fontId="0" fillId="0" borderId="2" xfId="0" applyNumberFormat="1" applyBorder="1"/>
    <xf numFmtId="3" fontId="0" fillId="6" borderId="2" xfId="0" applyNumberFormat="1" applyFill="1" applyBorder="1"/>
    <xf numFmtId="0" fontId="0" fillId="0" borderId="2" xfId="0" applyBorder="1"/>
    <xf numFmtId="0" fontId="0" fillId="9" borderId="3" xfId="0" applyFill="1" applyBorder="1" applyAlignment="1">
      <alignment horizontal="center"/>
    </xf>
    <xf numFmtId="3" fontId="0" fillId="12" borderId="3" xfId="0" applyNumberFormat="1" applyFill="1" applyBorder="1" applyAlignment="1">
      <alignment horizontal="right" wrapText="1"/>
    </xf>
    <xf numFmtId="3" fontId="0" fillId="12" borderId="3" xfId="0" applyNumberFormat="1" applyFill="1" applyBorder="1"/>
    <xf numFmtId="3" fontId="0" fillId="0" borderId="3" xfId="0" applyNumberFormat="1" applyBorder="1"/>
    <xf numFmtId="0" fontId="0" fillId="12" borderId="3" xfId="0" applyFill="1" applyBorder="1"/>
    <xf numFmtId="0" fontId="0" fillId="13" borderId="3" xfId="0" applyFill="1" applyBorder="1"/>
    <xf numFmtId="3" fontId="0" fillId="13" borderId="1" xfId="0" applyNumberFormat="1" applyFill="1" applyBorder="1"/>
    <xf numFmtId="0" fontId="0" fillId="13" borderId="1" xfId="0" applyFill="1" applyBorder="1"/>
    <xf numFmtId="49" fontId="0" fillId="13" borderId="1" xfId="0" applyNumberFormat="1" applyFill="1" applyBorder="1"/>
    <xf numFmtId="0" fontId="3" fillId="0" borderId="0" xfId="0" applyFont="1"/>
    <xf numFmtId="0" fontId="0" fillId="0" borderId="0" xfId="0" applyAlignment="1">
      <alignment vertical="center" wrapText="1"/>
    </xf>
    <xf numFmtId="0" fontId="5" fillId="7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49" fontId="0" fillId="6" borderId="1" xfId="0" applyNumberFormat="1" applyFill="1" applyBorder="1"/>
    <xf numFmtId="3" fontId="4" fillId="0" borderId="1" xfId="0" applyNumberFormat="1" applyFont="1" applyBorder="1"/>
    <xf numFmtId="3" fontId="4" fillId="6" borderId="0" xfId="0" applyNumberFormat="1" applyFont="1" applyFill="1"/>
    <xf numFmtId="3" fontId="4" fillId="0" borderId="0" xfId="0" applyNumberFormat="1" applyFont="1"/>
    <xf numFmtId="0" fontId="5" fillId="14" borderId="1" xfId="0" applyFont="1" applyFill="1" applyBorder="1" applyAlignment="1">
      <alignment wrapText="1"/>
    </xf>
    <xf numFmtId="3" fontId="0" fillId="14" borderId="1" xfId="0" applyNumberFormat="1" applyFill="1" applyBorder="1"/>
    <xf numFmtId="0" fontId="0" fillId="14" borderId="1" xfId="0" applyFill="1" applyBorder="1"/>
    <xf numFmtId="49" fontId="0" fillId="14" borderId="1" xfId="0" applyNumberFormat="1" applyFill="1" applyBorder="1"/>
    <xf numFmtId="3" fontId="5" fillId="14" borderId="1" xfId="0" applyNumberFormat="1" applyFont="1" applyFill="1" applyBorder="1"/>
    <xf numFmtId="0" fontId="5" fillId="14" borderId="1" xfId="0" applyFont="1" applyFill="1" applyBorder="1"/>
    <xf numFmtId="49" fontId="5" fillId="14" borderId="1" xfId="0" applyNumberFormat="1" applyFont="1" applyFill="1" applyBorder="1"/>
    <xf numFmtId="0" fontId="1" fillId="0" borderId="0" xfId="1" applyAlignment="1">
      <alignment vertical="center" wrapText="1"/>
    </xf>
    <xf numFmtId="0" fontId="1" fillId="0" borderId="0" xfId="1"/>
    <xf numFmtId="0" fontId="9" fillId="0" borderId="1" xfId="0" applyFont="1" applyBorder="1" applyAlignment="1">
      <alignment wrapText="1"/>
    </xf>
    <xf numFmtId="0" fontId="4" fillId="0" borderId="0" xfId="0" applyFont="1"/>
    <xf numFmtId="8" fontId="5" fillId="0" borderId="1" xfId="0" applyNumberFormat="1" applyFont="1" applyBorder="1" applyAlignment="1">
      <alignment wrapText="1"/>
    </xf>
    <xf numFmtId="3" fontId="9" fillId="13" borderId="1" xfId="0" applyNumberFormat="1" applyFont="1" applyFill="1" applyBorder="1"/>
    <xf numFmtId="3" fontId="9" fillId="7" borderId="1" xfId="0" applyNumberFormat="1" applyFont="1" applyFill="1" applyBorder="1"/>
    <xf numFmtId="49" fontId="0" fillId="7" borderId="3" xfId="0" applyNumberFormat="1" applyFill="1" applyBorder="1" applyAlignment="1">
      <alignment horizontal="center" vertical="center"/>
    </xf>
    <xf numFmtId="0" fontId="12" fillId="0" borderId="0" xfId="0" applyFont="1"/>
    <xf numFmtId="0" fontId="0" fillId="15" borderId="1" xfId="0" applyFill="1" applyBorder="1"/>
    <xf numFmtId="3" fontId="0" fillId="15" borderId="1" xfId="0" applyNumberFormat="1" applyFill="1" applyBorder="1"/>
    <xf numFmtId="0" fontId="5" fillId="15" borderId="1" xfId="0" applyFont="1" applyFill="1" applyBorder="1" applyAlignment="1">
      <alignment horizontal="left" wrapText="1"/>
    </xf>
    <xf numFmtId="49" fontId="0" fillId="15" borderId="2" xfId="0" applyNumberFormat="1" applyFill="1" applyBorder="1" applyAlignment="1">
      <alignment horizontal="center" vertical="center"/>
    </xf>
    <xf numFmtId="49" fontId="0" fillId="15" borderId="4" xfId="0" applyNumberFormat="1" applyFill="1" applyBorder="1" applyAlignment="1">
      <alignment horizontal="center" vertical="center"/>
    </xf>
    <xf numFmtId="49" fontId="0" fillId="15" borderId="3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7" borderId="2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170" fontId="4" fillId="10" borderId="0" xfId="0" applyNumberFormat="1" applyFont="1" applyFill="1" applyAlignment="1">
      <alignment horizontal="center"/>
    </xf>
    <xf numFmtId="49" fontId="0" fillId="10" borderId="4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175824832335" TargetMode="External"/><Relationship Id="rId2" Type="http://schemas.openxmlformats.org/officeDocument/2006/relationships/hyperlink" Target="https://www.ebay.com/itm/185944379975" TargetMode="External"/><Relationship Id="rId1" Type="http://schemas.openxmlformats.org/officeDocument/2006/relationships/hyperlink" Target="https://www.ebay.com/itm/27590200507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59</xdr:row>
      <xdr:rowOff>0</xdr:rowOff>
    </xdr:from>
    <xdr:to>
      <xdr:col>1</xdr:col>
      <xdr:colOff>304800</xdr:colOff>
      <xdr:row>106</xdr:row>
      <xdr:rowOff>111768</xdr:rowOff>
    </xdr:to>
    <xdr:sp macro="" textlink="">
      <xdr:nvSpPr>
        <xdr:cNvPr id="1025" name="AutoShape 1" descr="Dell Latitude 5400 14&quot;, i5 8th Gen, 8GB Ram, Excellent Battery, No HDD or OS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960488-9102-518A-DA52-6D3B4EF9529C}"/>
            </a:ext>
          </a:extLst>
        </xdr:cNvPr>
        <xdr:cNvSpPr>
          <a:spLocks noChangeAspect="1" noChangeArrowheads="1"/>
        </xdr:cNvSpPr>
      </xdr:nvSpPr>
      <xdr:spPr bwMode="auto">
        <a:xfrm>
          <a:off x="60960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304800</xdr:colOff>
      <xdr:row>106</xdr:row>
      <xdr:rowOff>114299</xdr:rowOff>
    </xdr:to>
    <xdr:sp macro="" textlink="">
      <xdr:nvSpPr>
        <xdr:cNvPr id="2" name="AutoShape 1" descr="Dell XPS 13 9370 13.3&quot; FHD i5-8350U 1.70GHz 8GB RAM 256GB SSD Win11Pro BAD BATT.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ED9A6C6-09BE-39EE-145E-F4D719A39BEF}"/>
            </a:ext>
          </a:extLst>
        </xdr:cNvPr>
        <xdr:cNvSpPr>
          <a:spLocks noChangeAspect="1" noChangeArrowheads="1"/>
        </xdr:cNvSpPr>
      </xdr:nvSpPr>
      <xdr:spPr bwMode="auto">
        <a:xfrm>
          <a:off x="609600" y="6867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304800</xdr:colOff>
      <xdr:row>128</xdr:row>
      <xdr:rowOff>114300</xdr:rowOff>
    </xdr:to>
    <xdr:sp macro="" textlink="">
      <xdr:nvSpPr>
        <xdr:cNvPr id="3" name="AutoShape 1" descr="HP Pavilion Gaming 15-ec1000 15.6&quot; (512GB SSD, AMD Ryzen 5 4600H, 3.00GHz,...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7079168-9C7D-C17F-13B2-D8C16B7501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325805882250" TargetMode="External"/><Relationship Id="rId2" Type="http://schemas.openxmlformats.org/officeDocument/2006/relationships/hyperlink" Target="https://www.ebay.com/ship/trk/tracking-details?transid=0&amp;itemid=394522922692" TargetMode="External"/><Relationship Id="rId1" Type="http://schemas.openxmlformats.org/officeDocument/2006/relationships/hyperlink" Target="https://www.ebay.com/ship/trk/tracking-details?transid=2201839708010&amp;itemid=20428396106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bay.com/itm/1260849414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"/>
  <sheetViews>
    <sheetView tabSelected="1" zoomScale="79" workbookViewId="0">
      <pane ySplit="1" topLeftCell="A2" activePane="bottomLeft" state="frozen"/>
      <selection pane="bottomLeft" activeCell="D186" sqref="D186"/>
    </sheetView>
  </sheetViews>
  <sheetFormatPr defaultRowHeight="15" x14ac:dyDescent="0.25"/>
  <cols>
    <col min="1" max="1" width="9.140625" style="2"/>
    <col min="2" max="2" width="80.42578125" style="42" customWidth="1"/>
    <col min="3" max="4" width="12.140625" style="3" customWidth="1"/>
    <col min="5" max="5" width="11.140625" style="3" customWidth="1"/>
    <col min="6" max="6" width="13.85546875" style="3" customWidth="1"/>
    <col min="7" max="7" width="11.85546875" style="3" customWidth="1"/>
    <col min="8" max="8" width="12.85546875" style="3" customWidth="1"/>
    <col min="9" max="9" width="11.140625" style="3" bestFit="1" customWidth="1"/>
    <col min="10" max="10" width="12.140625" style="3" hidden="1" customWidth="1"/>
    <col min="11" max="11" width="15.85546875" style="3" customWidth="1"/>
    <col min="12" max="12" width="22.42578125" style="2" customWidth="1"/>
    <col min="13" max="13" width="11.42578125" style="2" hidden="1" customWidth="1"/>
    <col min="14" max="14" width="12" style="2" bestFit="1" customWidth="1"/>
    <col min="15" max="15" width="27.28515625" style="9" customWidth="1"/>
    <col min="16" max="16384" width="9.140625" style="2"/>
  </cols>
  <sheetData>
    <row r="1" spans="1:16" x14ac:dyDescent="0.25">
      <c r="A1" s="55" t="s">
        <v>64</v>
      </c>
      <c r="B1" s="41" t="s">
        <v>1</v>
      </c>
      <c r="C1" s="5" t="s">
        <v>2</v>
      </c>
      <c r="D1" s="5" t="s">
        <v>39</v>
      </c>
      <c r="E1" s="5" t="s">
        <v>47</v>
      </c>
      <c r="F1" s="5" t="s">
        <v>43</v>
      </c>
      <c r="G1" s="5" t="s">
        <v>112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17</v>
      </c>
      <c r="M1" s="5" t="s">
        <v>16</v>
      </c>
      <c r="N1" s="4" t="s">
        <v>0</v>
      </c>
      <c r="O1" s="8" t="s">
        <v>48</v>
      </c>
      <c r="P1" s="2" t="s">
        <v>385</v>
      </c>
    </row>
    <row r="2" spans="1:16" hidden="1" x14ac:dyDescent="0.25">
      <c r="A2" s="56">
        <v>1</v>
      </c>
      <c r="B2" s="42" t="s">
        <v>8</v>
      </c>
      <c r="C2" s="3">
        <v>6700000</v>
      </c>
      <c r="F2" s="3">
        <f>C2+D2+E2</f>
        <v>6700000</v>
      </c>
      <c r="H2" s="3">
        <f t="shared" ref="H2:H17" si="0">(F2*25%)+F2</f>
        <v>8375000</v>
      </c>
      <c r="I2" s="3">
        <v>7600000</v>
      </c>
      <c r="K2" s="3">
        <f t="shared" ref="K2:K33" si="1">I2-J2-F2</f>
        <v>900000</v>
      </c>
      <c r="L2" s="2" t="s">
        <v>18</v>
      </c>
      <c r="N2" s="2">
        <v>34534861886</v>
      </c>
    </row>
    <row r="3" spans="1:16" hidden="1" x14ac:dyDescent="0.25">
      <c r="A3" s="56">
        <v>2</v>
      </c>
      <c r="B3" s="42" t="s">
        <v>7</v>
      </c>
      <c r="C3" s="3">
        <v>6500000</v>
      </c>
      <c r="F3" s="3">
        <f t="shared" ref="F3:F43" si="2">C3+D3+E3</f>
        <v>6500000</v>
      </c>
      <c r="H3" s="3">
        <f t="shared" si="0"/>
        <v>8125000</v>
      </c>
      <c r="I3" s="3">
        <v>7250000</v>
      </c>
      <c r="J3" s="3">
        <v>5000</v>
      </c>
      <c r="K3" s="3">
        <f t="shared" si="1"/>
        <v>745000</v>
      </c>
      <c r="L3" s="2" t="s">
        <v>19</v>
      </c>
    </row>
    <row r="4" spans="1:16" hidden="1" x14ac:dyDescent="0.25">
      <c r="A4" s="56">
        <v>3</v>
      </c>
      <c r="B4" s="42" t="s">
        <v>11</v>
      </c>
      <c r="C4" s="3">
        <v>4900000</v>
      </c>
      <c r="F4" s="3">
        <f t="shared" si="2"/>
        <v>4900000</v>
      </c>
      <c r="H4" s="3">
        <f t="shared" si="0"/>
        <v>6125000</v>
      </c>
      <c r="I4" s="3">
        <v>5400000</v>
      </c>
      <c r="K4" s="3">
        <f t="shared" si="1"/>
        <v>500000</v>
      </c>
      <c r="L4" s="2" t="s">
        <v>20</v>
      </c>
      <c r="N4" s="2" t="s">
        <v>9</v>
      </c>
    </row>
    <row r="5" spans="1:16" hidden="1" x14ac:dyDescent="0.25">
      <c r="A5" s="56">
        <v>4</v>
      </c>
      <c r="B5" s="42" t="s">
        <v>12</v>
      </c>
      <c r="C5" s="3">
        <v>6700000</v>
      </c>
      <c r="F5" s="3">
        <f t="shared" si="2"/>
        <v>6700000</v>
      </c>
      <c r="H5" s="3">
        <f t="shared" si="0"/>
        <v>8375000</v>
      </c>
      <c r="I5" s="3">
        <v>7600000</v>
      </c>
      <c r="J5" s="3">
        <v>420000</v>
      </c>
      <c r="K5" s="3">
        <f t="shared" si="1"/>
        <v>480000</v>
      </c>
      <c r="L5" s="2" t="s">
        <v>84</v>
      </c>
      <c r="N5" s="2" t="s">
        <v>10</v>
      </c>
    </row>
    <row r="6" spans="1:16" hidden="1" x14ac:dyDescent="0.25">
      <c r="A6" s="56">
        <v>5</v>
      </c>
      <c r="B6" s="42" t="s">
        <v>14</v>
      </c>
      <c r="C6" s="3">
        <v>7150000</v>
      </c>
      <c r="F6" s="3">
        <f t="shared" si="2"/>
        <v>7150000</v>
      </c>
      <c r="H6" s="3">
        <f t="shared" si="0"/>
        <v>8937500</v>
      </c>
      <c r="I6" s="3">
        <v>7500000</v>
      </c>
      <c r="K6" s="3">
        <f t="shared" si="1"/>
        <v>350000</v>
      </c>
      <c r="L6" s="2" t="s">
        <v>26</v>
      </c>
      <c r="N6" s="2" t="s">
        <v>13</v>
      </c>
    </row>
    <row r="7" spans="1:16" hidden="1" x14ac:dyDescent="0.25">
      <c r="A7" s="56">
        <v>6</v>
      </c>
      <c r="B7" s="42" t="s">
        <v>21</v>
      </c>
      <c r="C7" s="3">
        <v>7500000</v>
      </c>
      <c r="F7" s="3">
        <f t="shared" si="2"/>
        <v>7500000</v>
      </c>
      <c r="H7" s="3">
        <f t="shared" si="0"/>
        <v>9375000</v>
      </c>
      <c r="I7" s="3">
        <v>7500000</v>
      </c>
      <c r="J7" s="3">
        <v>10000</v>
      </c>
      <c r="K7" s="3">
        <f t="shared" si="1"/>
        <v>-10000</v>
      </c>
      <c r="L7" s="2" t="s">
        <v>34</v>
      </c>
      <c r="N7" s="2" t="s">
        <v>15</v>
      </c>
    </row>
    <row r="8" spans="1:16" hidden="1" x14ac:dyDescent="0.25">
      <c r="A8" s="56">
        <v>7</v>
      </c>
      <c r="B8" s="42" t="s">
        <v>12</v>
      </c>
      <c r="C8" s="3">
        <v>6700000</v>
      </c>
      <c r="F8" s="3">
        <f t="shared" si="2"/>
        <v>6700000</v>
      </c>
      <c r="H8" s="3">
        <f t="shared" si="0"/>
        <v>8375000</v>
      </c>
      <c r="I8" s="3">
        <v>7350000</v>
      </c>
      <c r="J8" s="3">
        <v>10000</v>
      </c>
      <c r="K8" s="3">
        <f t="shared" si="1"/>
        <v>640000</v>
      </c>
      <c r="L8" s="2" t="s">
        <v>22</v>
      </c>
    </row>
    <row r="9" spans="1:16" hidden="1" x14ac:dyDescent="0.25">
      <c r="A9" s="56">
        <v>8</v>
      </c>
      <c r="B9" s="42" t="s">
        <v>24</v>
      </c>
      <c r="C9" s="3">
        <v>11500000</v>
      </c>
      <c r="F9" s="3">
        <f t="shared" si="2"/>
        <v>11500000</v>
      </c>
      <c r="H9" s="3">
        <f t="shared" si="0"/>
        <v>14375000</v>
      </c>
      <c r="I9" s="3">
        <v>12000000</v>
      </c>
      <c r="K9" s="3">
        <f t="shared" si="1"/>
        <v>500000</v>
      </c>
      <c r="L9" s="2" t="s">
        <v>25</v>
      </c>
      <c r="N9" s="2" t="s">
        <v>23</v>
      </c>
    </row>
    <row r="10" spans="1:16" hidden="1" x14ac:dyDescent="0.25">
      <c r="A10" s="56">
        <v>9</v>
      </c>
      <c r="B10" s="42" t="s">
        <v>27</v>
      </c>
      <c r="C10" s="3">
        <v>6500000</v>
      </c>
      <c r="F10" s="3">
        <f t="shared" si="2"/>
        <v>6500000</v>
      </c>
      <c r="H10" s="3">
        <f t="shared" si="0"/>
        <v>8125000</v>
      </c>
      <c r="I10" s="3">
        <v>7500000</v>
      </c>
      <c r="K10" s="3">
        <f t="shared" si="1"/>
        <v>1000000</v>
      </c>
      <c r="L10" s="2" t="s">
        <v>19</v>
      </c>
    </row>
    <row r="11" spans="1:16" hidden="1" x14ac:dyDescent="0.25">
      <c r="A11" s="56">
        <v>10</v>
      </c>
      <c r="B11" s="42" t="s">
        <v>27</v>
      </c>
      <c r="C11" s="3">
        <v>6500000</v>
      </c>
      <c r="F11" s="3">
        <f t="shared" si="2"/>
        <v>6500000</v>
      </c>
      <c r="H11" s="3">
        <f t="shared" si="0"/>
        <v>8125000</v>
      </c>
      <c r="I11" s="3">
        <v>6900000</v>
      </c>
      <c r="J11" s="3">
        <v>100000</v>
      </c>
      <c r="K11" s="3">
        <f t="shared" si="1"/>
        <v>300000</v>
      </c>
      <c r="L11" s="2" t="s">
        <v>85</v>
      </c>
      <c r="N11" s="2" t="s">
        <v>28</v>
      </c>
    </row>
    <row r="12" spans="1:16" hidden="1" x14ac:dyDescent="0.25">
      <c r="A12" s="56">
        <v>11</v>
      </c>
      <c r="B12" s="42" t="s">
        <v>29</v>
      </c>
      <c r="C12" s="3">
        <v>5000000</v>
      </c>
      <c r="F12" s="3">
        <f t="shared" si="2"/>
        <v>5000000</v>
      </c>
      <c r="H12" s="3">
        <f t="shared" si="0"/>
        <v>6250000</v>
      </c>
      <c r="I12" s="3">
        <v>5800000</v>
      </c>
      <c r="J12" s="3">
        <v>5000</v>
      </c>
      <c r="K12" s="3">
        <f t="shared" si="1"/>
        <v>795000</v>
      </c>
      <c r="L12" s="2" t="s">
        <v>30</v>
      </c>
      <c r="M12" s="2" t="s">
        <v>36</v>
      </c>
    </row>
    <row r="13" spans="1:16" hidden="1" x14ac:dyDescent="0.25">
      <c r="A13" s="56">
        <v>12</v>
      </c>
      <c r="B13" s="42" t="s">
        <v>32</v>
      </c>
      <c r="C13" s="3">
        <v>5500000</v>
      </c>
      <c r="F13" s="3">
        <f t="shared" si="2"/>
        <v>5500000</v>
      </c>
      <c r="H13" s="3">
        <f t="shared" si="0"/>
        <v>6875000</v>
      </c>
      <c r="I13" s="3">
        <v>6300000</v>
      </c>
      <c r="K13" s="3">
        <f t="shared" si="1"/>
        <v>800000</v>
      </c>
      <c r="L13" s="2" t="s">
        <v>30</v>
      </c>
      <c r="M13" s="2" t="s">
        <v>36</v>
      </c>
    </row>
    <row r="14" spans="1:16" hidden="1" x14ac:dyDescent="0.25">
      <c r="A14" s="56">
        <v>13</v>
      </c>
      <c r="B14" s="42" t="s">
        <v>32</v>
      </c>
      <c r="C14" s="3">
        <v>5500000</v>
      </c>
      <c r="F14" s="3">
        <f t="shared" si="2"/>
        <v>5500000</v>
      </c>
      <c r="H14" s="3">
        <f t="shared" si="0"/>
        <v>6875000</v>
      </c>
      <c r="I14" s="3">
        <v>6600000</v>
      </c>
      <c r="K14" s="3">
        <f t="shared" si="1"/>
        <v>1100000</v>
      </c>
      <c r="L14" s="2" t="s">
        <v>86</v>
      </c>
    </row>
    <row r="15" spans="1:16" hidden="1" x14ac:dyDescent="0.25">
      <c r="A15" s="56">
        <v>14</v>
      </c>
      <c r="B15" s="42" t="s">
        <v>33</v>
      </c>
      <c r="C15" s="3">
        <v>5700000</v>
      </c>
      <c r="F15" s="3">
        <f t="shared" si="2"/>
        <v>5700000</v>
      </c>
      <c r="H15" s="3">
        <f t="shared" si="0"/>
        <v>7125000</v>
      </c>
      <c r="I15" s="3">
        <v>6200000</v>
      </c>
      <c r="K15" s="3">
        <f t="shared" si="1"/>
        <v>500000</v>
      </c>
      <c r="L15" s="2" t="s">
        <v>31</v>
      </c>
      <c r="M15" s="2" t="s">
        <v>35</v>
      </c>
    </row>
    <row r="16" spans="1:16" hidden="1" x14ac:dyDescent="0.25">
      <c r="A16" s="56">
        <v>15</v>
      </c>
      <c r="B16" s="42" t="s">
        <v>37</v>
      </c>
      <c r="C16" s="3">
        <v>8000000</v>
      </c>
      <c r="F16" s="3">
        <f t="shared" si="2"/>
        <v>8000000</v>
      </c>
      <c r="H16" s="3">
        <f t="shared" si="0"/>
        <v>10000000</v>
      </c>
      <c r="I16" s="3">
        <v>10500000</v>
      </c>
      <c r="K16" s="3">
        <f t="shared" si="1"/>
        <v>2500000</v>
      </c>
      <c r="L16" s="2" t="s">
        <v>46</v>
      </c>
    </row>
    <row r="17" spans="1:15" hidden="1" x14ac:dyDescent="0.25">
      <c r="A17" s="56">
        <v>16</v>
      </c>
      <c r="B17" s="42" t="s">
        <v>40</v>
      </c>
      <c r="C17" s="3">
        <v>9693017</v>
      </c>
      <c r="D17" s="3">
        <v>1142570</v>
      </c>
      <c r="F17" s="3">
        <f t="shared" si="2"/>
        <v>10835587</v>
      </c>
      <c r="H17" s="3">
        <f t="shared" si="0"/>
        <v>13544483.75</v>
      </c>
      <c r="I17" s="3">
        <v>14000000</v>
      </c>
      <c r="K17" s="3">
        <f t="shared" si="1"/>
        <v>3164413</v>
      </c>
      <c r="L17" s="2" t="s">
        <v>44</v>
      </c>
    </row>
    <row r="18" spans="1:15" hidden="1" x14ac:dyDescent="0.25">
      <c r="A18" s="56">
        <v>17</v>
      </c>
      <c r="B18" s="42" t="s">
        <v>41</v>
      </c>
      <c r="C18" s="3">
        <v>5000000</v>
      </c>
      <c r="F18" s="3">
        <f t="shared" si="2"/>
        <v>5000000</v>
      </c>
      <c r="H18" s="3">
        <f t="shared" ref="H18" si="3">(F18*25%)+F18</f>
        <v>6250000</v>
      </c>
      <c r="I18" s="3">
        <v>5500000</v>
      </c>
      <c r="K18" s="3">
        <f t="shared" si="1"/>
        <v>500000</v>
      </c>
      <c r="L18" s="2" t="s">
        <v>30</v>
      </c>
      <c r="M18" s="2" t="s">
        <v>36</v>
      </c>
      <c r="N18" s="2" t="s">
        <v>42</v>
      </c>
    </row>
    <row r="19" spans="1:15" hidden="1" x14ac:dyDescent="0.25">
      <c r="A19" s="56">
        <v>18</v>
      </c>
      <c r="B19" s="42" t="s">
        <v>41</v>
      </c>
      <c r="C19" s="3">
        <v>4500000</v>
      </c>
      <c r="F19" s="3">
        <f t="shared" si="2"/>
        <v>4500000</v>
      </c>
      <c r="H19" s="3">
        <f t="shared" ref="H19" si="4">(F19*25%)+F19</f>
        <v>5625000</v>
      </c>
      <c r="I19" s="3">
        <v>5500000</v>
      </c>
      <c r="K19" s="3">
        <f t="shared" si="1"/>
        <v>1000000</v>
      </c>
      <c r="L19" s="2" t="s">
        <v>30</v>
      </c>
      <c r="M19" s="2" t="s">
        <v>36</v>
      </c>
    </row>
    <row r="20" spans="1:15" hidden="1" x14ac:dyDescent="0.25">
      <c r="A20" s="56">
        <v>19</v>
      </c>
      <c r="B20" s="43" t="s">
        <v>38</v>
      </c>
      <c r="C20" s="7">
        <v>6794437</v>
      </c>
      <c r="D20" s="7">
        <v>1189453</v>
      </c>
      <c r="E20" s="7"/>
      <c r="F20" s="3">
        <f t="shared" si="2"/>
        <v>7983890</v>
      </c>
      <c r="H20" s="7">
        <f t="shared" ref="H20:H43" si="5">(F20*25%)+F20</f>
        <v>9979862.5</v>
      </c>
      <c r="I20" s="7">
        <v>9500000</v>
      </c>
      <c r="J20" s="7">
        <v>50000</v>
      </c>
      <c r="K20" s="3">
        <f t="shared" si="1"/>
        <v>1466110</v>
      </c>
      <c r="L20" s="2" t="s">
        <v>30</v>
      </c>
      <c r="M20" s="6"/>
      <c r="N20" s="6" t="s">
        <v>76</v>
      </c>
      <c r="O20" s="10"/>
    </row>
    <row r="21" spans="1:15" hidden="1" x14ac:dyDescent="0.25">
      <c r="A21" s="56">
        <v>20</v>
      </c>
      <c r="B21" s="42" t="s">
        <v>50</v>
      </c>
      <c r="C21" s="3">
        <v>7839722</v>
      </c>
      <c r="D21" s="3">
        <v>1109083</v>
      </c>
      <c r="E21" s="3">
        <v>300000</v>
      </c>
      <c r="F21" s="3">
        <f t="shared" si="2"/>
        <v>9248805</v>
      </c>
      <c r="H21" s="3">
        <f t="shared" si="5"/>
        <v>11561006.25</v>
      </c>
      <c r="I21" s="3">
        <v>12000000</v>
      </c>
      <c r="J21" s="3">
        <v>1500000</v>
      </c>
      <c r="K21" s="3">
        <f t="shared" si="1"/>
        <v>1251195</v>
      </c>
      <c r="L21" s="2" t="s">
        <v>55</v>
      </c>
      <c r="N21" s="2" t="s">
        <v>45</v>
      </c>
    </row>
    <row r="22" spans="1:15" hidden="1" x14ac:dyDescent="0.25">
      <c r="A22" s="56">
        <v>21</v>
      </c>
      <c r="B22" s="42" t="s">
        <v>51</v>
      </c>
      <c r="C22" s="3">
        <v>9561005</v>
      </c>
      <c r="D22" s="3">
        <v>1000000</v>
      </c>
      <c r="F22" s="3">
        <f t="shared" si="2"/>
        <v>10561005</v>
      </c>
      <c r="H22" s="3">
        <f t="shared" si="5"/>
        <v>13201256.25</v>
      </c>
      <c r="I22" s="3">
        <v>12000000</v>
      </c>
      <c r="J22" s="3">
        <v>900000</v>
      </c>
      <c r="K22" s="3">
        <f t="shared" si="1"/>
        <v>538995</v>
      </c>
      <c r="L22" s="2" t="s">
        <v>55</v>
      </c>
    </row>
    <row r="23" spans="1:15" s="16" customFormat="1" hidden="1" x14ac:dyDescent="0.25">
      <c r="A23" s="57">
        <v>22</v>
      </c>
      <c r="B23" s="44" t="s">
        <v>54</v>
      </c>
      <c r="C23" s="15">
        <f>5182073+150000</f>
        <v>5332073</v>
      </c>
      <c r="D23" s="15">
        <v>1375000</v>
      </c>
      <c r="E23" s="15">
        <v>-1000000</v>
      </c>
      <c r="F23" s="15">
        <f>C23+D23+E23</f>
        <v>5707073</v>
      </c>
      <c r="G23" s="15"/>
      <c r="H23" s="15">
        <f>(F23*25%)+F23</f>
        <v>7133841.25</v>
      </c>
      <c r="I23" s="15">
        <v>8200000</v>
      </c>
      <c r="J23" s="15"/>
      <c r="K23" s="15">
        <f t="shared" si="1"/>
        <v>2492927</v>
      </c>
      <c r="L23" s="16" t="s">
        <v>88</v>
      </c>
      <c r="N23" s="16" t="s">
        <v>75</v>
      </c>
      <c r="O23" s="18" t="s">
        <v>49</v>
      </c>
    </row>
    <row r="24" spans="1:15" s="16" customFormat="1" hidden="1" x14ac:dyDescent="0.25">
      <c r="A24" s="57">
        <v>23</v>
      </c>
      <c r="B24" s="44" t="s">
        <v>52</v>
      </c>
      <c r="C24" s="15">
        <v>3281172</v>
      </c>
      <c r="D24" s="15">
        <v>1075000</v>
      </c>
      <c r="E24" s="15"/>
      <c r="F24" s="15">
        <f t="shared" si="2"/>
        <v>4356172</v>
      </c>
      <c r="G24" s="15"/>
      <c r="H24" s="15">
        <f t="shared" si="5"/>
        <v>5445215</v>
      </c>
      <c r="I24" s="15">
        <v>6400000</v>
      </c>
      <c r="J24" s="15"/>
      <c r="K24" s="15">
        <f t="shared" si="1"/>
        <v>2043828</v>
      </c>
      <c r="L24" s="16" t="s">
        <v>55</v>
      </c>
      <c r="O24" s="18" t="s">
        <v>57</v>
      </c>
    </row>
    <row r="25" spans="1:15" s="16" customFormat="1" hidden="1" x14ac:dyDescent="0.25">
      <c r="A25" s="57">
        <v>24</v>
      </c>
      <c r="B25" s="44" t="s">
        <v>53</v>
      </c>
      <c r="C25" s="15">
        <v>4493148</v>
      </c>
      <c r="D25" s="15">
        <v>1075000</v>
      </c>
      <c r="E25" s="15">
        <v>490000</v>
      </c>
      <c r="F25" s="15">
        <f t="shared" si="2"/>
        <v>6058148</v>
      </c>
      <c r="G25" s="15"/>
      <c r="H25" s="15">
        <f t="shared" si="5"/>
        <v>7572685</v>
      </c>
      <c r="I25" s="15">
        <v>8000000</v>
      </c>
      <c r="J25" s="15"/>
      <c r="K25" s="15">
        <f t="shared" si="1"/>
        <v>1941852</v>
      </c>
      <c r="L25" s="16" t="s">
        <v>44</v>
      </c>
      <c r="N25" s="16" t="s">
        <v>87</v>
      </c>
      <c r="O25" s="18" t="s">
        <v>58</v>
      </c>
    </row>
    <row r="26" spans="1:15" s="16" customFormat="1" hidden="1" x14ac:dyDescent="0.25">
      <c r="A26" s="57">
        <v>25</v>
      </c>
      <c r="B26" s="58" t="s">
        <v>56</v>
      </c>
      <c r="C26" s="19">
        <v>3801801</v>
      </c>
      <c r="D26" s="15">
        <v>1075000</v>
      </c>
      <c r="E26" s="15"/>
      <c r="F26" s="15">
        <f t="shared" si="2"/>
        <v>4876801</v>
      </c>
      <c r="G26" s="15"/>
      <c r="H26" s="15">
        <f t="shared" si="5"/>
        <v>6096001.25</v>
      </c>
      <c r="I26" s="15">
        <v>7950000</v>
      </c>
      <c r="J26" s="15"/>
      <c r="K26" s="15">
        <f t="shared" si="1"/>
        <v>3073199</v>
      </c>
      <c r="L26" s="16" t="s">
        <v>55</v>
      </c>
      <c r="O26" s="17" t="s">
        <v>59</v>
      </c>
    </row>
    <row r="27" spans="1:15" s="16" customFormat="1" hidden="1" x14ac:dyDescent="0.25">
      <c r="A27" s="57">
        <v>26</v>
      </c>
      <c r="B27" s="44" t="s">
        <v>60</v>
      </c>
      <c r="C27" s="27">
        <v>6537888</v>
      </c>
      <c r="D27" s="15">
        <v>1050000</v>
      </c>
      <c r="E27" s="15">
        <v>200000</v>
      </c>
      <c r="F27" s="15">
        <f t="shared" si="2"/>
        <v>7787888</v>
      </c>
      <c r="G27" s="15"/>
      <c r="H27" s="15">
        <f t="shared" si="5"/>
        <v>9734860</v>
      </c>
      <c r="I27" s="15">
        <v>9500000</v>
      </c>
      <c r="J27" s="15"/>
      <c r="K27" s="15">
        <f t="shared" si="1"/>
        <v>1712112</v>
      </c>
      <c r="L27" s="16" t="s">
        <v>81</v>
      </c>
      <c r="N27" s="16" t="s">
        <v>80</v>
      </c>
      <c r="O27" s="28" t="s">
        <v>62</v>
      </c>
    </row>
    <row r="28" spans="1:15" s="16" customFormat="1" hidden="1" x14ac:dyDescent="0.25">
      <c r="A28" s="57">
        <v>27</v>
      </c>
      <c r="B28" s="45" t="s">
        <v>61</v>
      </c>
      <c r="C28" s="20">
        <v>7887859</v>
      </c>
      <c r="D28" s="21">
        <v>850000</v>
      </c>
      <c r="E28" s="21">
        <v>650000</v>
      </c>
      <c r="F28" s="21">
        <f t="shared" si="2"/>
        <v>9387859</v>
      </c>
      <c r="G28" s="21">
        <f t="shared" ref="G28:G72" si="6">(F28*20%)+F28</f>
        <v>11265430.800000001</v>
      </c>
      <c r="H28" s="21">
        <f t="shared" si="5"/>
        <v>11734823.75</v>
      </c>
      <c r="I28" s="21">
        <v>10500000</v>
      </c>
      <c r="J28" s="21"/>
      <c r="K28" s="21">
        <f t="shared" si="1"/>
        <v>1112141</v>
      </c>
      <c r="L28" s="22" t="s">
        <v>179</v>
      </c>
      <c r="M28" s="22"/>
      <c r="N28" s="22" t="s">
        <v>111</v>
      </c>
      <c r="O28" s="23" t="s">
        <v>66</v>
      </c>
    </row>
    <row r="29" spans="1:15" s="16" customFormat="1" hidden="1" x14ac:dyDescent="0.25">
      <c r="A29" s="57">
        <v>28</v>
      </c>
      <c r="B29" s="58" t="s">
        <v>63</v>
      </c>
      <c r="C29" s="15">
        <v>4850950</v>
      </c>
      <c r="D29" s="15">
        <v>1000000</v>
      </c>
      <c r="E29" s="15"/>
      <c r="F29" s="15">
        <f t="shared" si="2"/>
        <v>5850950</v>
      </c>
      <c r="G29" s="21">
        <f t="shared" si="6"/>
        <v>7021140</v>
      </c>
      <c r="H29" s="15">
        <f t="shared" si="5"/>
        <v>7313687.5</v>
      </c>
      <c r="I29" s="15">
        <v>8500000</v>
      </c>
      <c r="J29" s="15"/>
      <c r="K29" s="15">
        <f t="shared" si="1"/>
        <v>2649050</v>
      </c>
      <c r="L29" s="16" t="s">
        <v>103</v>
      </c>
      <c r="O29" s="17" t="s">
        <v>65</v>
      </c>
    </row>
    <row r="30" spans="1:15" s="25" customFormat="1" hidden="1" x14ac:dyDescent="0.25">
      <c r="A30" s="59">
        <v>29</v>
      </c>
      <c r="B30" s="47" t="s">
        <v>67</v>
      </c>
      <c r="C30" s="24">
        <v>8317935</v>
      </c>
      <c r="D30" s="24">
        <v>850000</v>
      </c>
      <c r="E30" s="24"/>
      <c r="F30" s="24">
        <f t="shared" si="2"/>
        <v>9167935</v>
      </c>
      <c r="G30" s="21">
        <f t="shared" si="6"/>
        <v>11001522</v>
      </c>
      <c r="H30" s="24">
        <f t="shared" si="5"/>
        <v>11459918.75</v>
      </c>
      <c r="I30" s="24">
        <v>9000000</v>
      </c>
      <c r="J30" s="24"/>
      <c r="K30" s="24">
        <f t="shared" si="1"/>
        <v>-167935</v>
      </c>
      <c r="L30" s="25" t="s">
        <v>109</v>
      </c>
      <c r="O30" s="26" t="s">
        <v>74</v>
      </c>
    </row>
    <row r="31" spans="1:15" s="16" customFormat="1" hidden="1" x14ac:dyDescent="0.25">
      <c r="A31" s="57">
        <v>30</v>
      </c>
      <c r="B31" s="48" t="s">
        <v>68</v>
      </c>
      <c r="C31" s="15">
        <v>4258422</v>
      </c>
      <c r="D31" s="15">
        <v>1064000</v>
      </c>
      <c r="E31" s="15">
        <v>-1000000</v>
      </c>
      <c r="F31" s="15">
        <f t="shared" si="2"/>
        <v>4322422</v>
      </c>
      <c r="G31" s="21">
        <f t="shared" si="6"/>
        <v>5186906.4000000004</v>
      </c>
      <c r="H31" s="15">
        <f t="shared" si="5"/>
        <v>5403027.5</v>
      </c>
      <c r="I31" s="15">
        <v>5500000</v>
      </c>
      <c r="J31" s="15"/>
      <c r="K31" s="15">
        <f t="shared" si="1"/>
        <v>1177578</v>
      </c>
      <c r="L31" s="16" t="s">
        <v>103</v>
      </c>
      <c r="O31" s="17" t="s">
        <v>69</v>
      </c>
    </row>
    <row r="32" spans="1:15" hidden="1" x14ac:dyDescent="0.25">
      <c r="A32" s="56">
        <v>31</v>
      </c>
      <c r="B32" s="80" t="s">
        <v>70</v>
      </c>
      <c r="C32" s="81">
        <v>6651048</v>
      </c>
      <c r="D32" s="81">
        <v>833000</v>
      </c>
      <c r="E32" s="81">
        <v>300000</v>
      </c>
      <c r="F32" s="81">
        <f t="shared" si="2"/>
        <v>7784048</v>
      </c>
      <c r="G32" s="82">
        <f t="shared" si="6"/>
        <v>9340857.5999999996</v>
      </c>
      <c r="H32" s="81">
        <f t="shared" si="5"/>
        <v>9730060</v>
      </c>
      <c r="I32" s="81">
        <v>8500000</v>
      </c>
      <c r="J32" s="81"/>
      <c r="K32" s="81">
        <f t="shared" si="1"/>
        <v>715952</v>
      </c>
      <c r="L32" s="83" t="s">
        <v>30</v>
      </c>
      <c r="M32" s="83"/>
      <c r="N32" s="83"/>
      <c r="O32" s="84" t="s">
        <v>73</v>
      </c>
    </row>
    <row r="33" spans="1:15" hidden="1" x14ac:dyDescent="0.25">
      <c r="A33" s="56">
        <v>32</v>
      </c>
      <c r="B33" s="58" t="s">
        <v>71</v>
      </c>
      <c r="C33" s="3">
        <v>3558942</v>
      </c>
      <c r="D33" s="3">
        <v>2000000</v>
      </c>
      <c r="F33" s="3">
        <f t="shared" si="2"/>
        <v>5558942</v>
      </c>
      <c r="G33" s="21">
        <f t="shared" si="6"/>
        <v>6670730.4000000004</v>
      </c>
      <c r="H33" s="3">
        <f t="shared" si="5"/>
        <v>6948677.5</v>
      </c>
      <c r="I33" s="3">
        <v>6000000</v>
      </c>
      <c r="K33" s="3">
        <f t="shared" si="1"/>
        <v>441058</v>
      </c>
      <c r="O33" s="9" t="s">
        <v>72</v>
      </c>
    </row>
    <row r="34" spans="1:15" ht="30" hidden="1" x14ac:dyDescent="0.25">
      <c r="A34" s="56">
        <v>33</v>
      </c>
      <c r="B34" s="49" t="s">
        <v>77</v>
      </c>
      <c r="C34" s="3">
        <v>9299103</v>
      </c>
      <c r="D34" s="3">
        <v>850000</v>
      </c>
      <c r="F34" s="3">
        <f t="shared" si="2"/>
        <v>10149103</v>
      </c>
      <c r="G34" s="21">
        <f t="shared" si="6"/>
        <v>12178923.6</v>
      </c>
      <c r="H34" s="3">
        <f t="shared" si="5"/>
        <v>12686378.75</v>
      </c>
      <c r="I34" s="3">
        <v>11000000</v>
      </c>
      <c r="K34" s="3">
        <f t="shared" ref="K34:K74" si="7">I34-J34-F34</f>
        <v>850897</v>
      </c>
      <c r="O34" s="9" t="s">
        <v>89</v>
      </c>
    </row>
    <row r="35" spans="1:15" hidden="1" x14ac:dyDescent="0.25">
      <c r="A35" s="56">
        <v>34</v>
      </c>
      <c r="B35" s="49" t="s">
        <v>78</v>
      </c>
      <c r="C35" s="3">
        <v>7849892</v>
      </c>
      <c r="D35" s="3">
        <v>1100000</v>
      </c>
      <c r="F35" s="3">
        <f t="shared" si="2"/>
        <v>8949892</v>
      </c>
      <c r="G35" s="21">
        <f t="shared" si="6"/>
        <v>10739870.4</v>
      </c>
      <c r="H35" s="3">
        <f t="shared" si="5"/>
        <v>11187365</v>
      </c>
      <c r="I35" s="3">
        <v>9000000</v>
      </c>
      <c r="K35" s="3">
        <f t="shared" si="7"/>
        <v>50108</v>
      </c>
      <c r="O35" s="9" t="s">
        <v>79</v>
      </c>
    </row>
    <row r="36" spans="1:15" ht="30" hidden="1" x14ac:dyDescent="0.25">
      <c r="A36" s="56">
        <v>35</v>
      </c>
      <c r="B36" s="49" t="s">
        <v>82</v>
      </c>
      <c r="C36" s="3">
        <v>3972000</v>
      </c>
      <c r="D36" s="3">
        <v>850000</v>
      </c>
      <c r="F36" s="3">
        <f t="shared" si="2"/>
        <v>4822000</v>
      </c>
      <c r="G36" s="21">
        <f t="shared" si="6"/>
        <v>5786400</v>
      </c>
      <c r="H36" s="3">
        <f t="shared" si="5"/>
        <v>6027500</v>
      </c>
      <c r="I36" s="3">
        <v>7000000</v>
      </c>
      <c r="K36" s="3">
        <f t="shared" si="7"/>
        <v>2178000</v>
      </c>
      <c r="L36" s="2" t="s">
        <v>113</v>
      </c>
      <c r="O36" s="9" t="s">
        <v>90</v>
      </c>
    </row>
    <row r="37" spans="1:15" hidden="1" x14ac:dyDescent="0.25">
      <c r="A37" s="56">
        <v>36</v>
      </c>
      <c r="B37" s="58" t="s">
        <v>83</v>
      </c>
      <c r="C37" s="3">
        <v>8467000</v>
      </c>
      <c r="D37" s="3">
        <v>850000</v>
      </c>
      <c r="F37" s="3">
        <f t="shared" si="2"/>
        <v>9317000</v>
      </c>
      <c r="G37" s="21">
        <f t="shared" si="6"/>
        <v>11180400</v>
      </c>
      <c r="H37" s="3">
        <f t="shared" si="5"/>
        <v>11646250</v>
      </c>
      <c r="I37" s="3" t="s">
        <v>104</v>
      </c>
      <c r="K37" s="3" t="e">
        <f t="shared" si="7"/>
        <v>#VALUE!</v>
      </c>
      <c r="O37" s="9" t="s">
        <v>91</v>
      </c>
    </row>
    <row r="38" spans="1:15" s="11" customFormat="1" ht="33.75" hidden="1" customHeight="1" x14ac:dyDescent="0.25">
      <c r="A38" s="56">
        <v>37</v>
      </c>
      <c r="B38" s="46" t="s">
        <v>94</v>
      </c>
      <c r="C38" s="14">
        <v>3178000</v>
      </c>
      <c r="D38" s="14">
        <v>1370000</v>
      </c>
      <c r="E38" s="14"/>
      <c r="F38" s="14">
        <f t="shared" si="2"/>
        <v>4548000</v>
      </c>
      <c r="G38" s="21">
        <f t="shared" si="6"/>
        <v>5457600</v>
      </c>
      <c r="H38" s="3">
        <f>(F38*25%)+F38</f>
        <v>5685000</v>
      </c>
      <c r="I38" s="14">
        <v>5800000</v>
      </c>
      <c r="J38" s="14"/>
      <c r="K38" s="3">
        <f t="shared" si="7"/>
        <v>1252000</v>
      </c>
      <c r="O38" s="12" t="s">
        <v>92</v>
      </c>
    </row>
    <row r="39" spans="1:15" ht="30" hidden="1" x14ac:dyDescent="0.25">
      <c r="A39" s="56">
        <v>38</v>
      </c>
      <c r="B39" s="42" t="s">
        <v>95</v>
      </c>
      <c r="C39" s="13">
        <v>4560000</v>
      </c>
      <c r="D39" s="14">
        <v>850000</v>
      </c>
      <c r="F39" s="3">
        <f t="shared" si="2"/>
        <v>5410000</v>
      </c>
      <c r="G39" s="21">
        <f t="shared" si="6"/>
        <v>6492000</v>
      </c>
      <c r="H39" s="3">
        <f t="shared" si="5"/>
        <v>6762500</v>
      </c>
      <c r="I39" s="3">
        <v>7000000</v>
      </c>
      <c r="K39" s="3">
        <f t="shared" si="7"/>
        <v>1590000</v>
      </c>
      <c r="L39" s="2" t="s">
        <v>110</v>
      </c>
      <c r="O39" s="12" t="s">
        <v>93</v>
      </c>
    </row>
    <row r="40" spans="1:15" ht="28.5" hidden="1" x14ac:dyDescent="0.25">
      <c r="A40" s="56">
        <v>39</v>
      </c>
      <c r="B40" s="46" t="s">
        <v>96</v>
      </c>
      <c r="C40" s="3">
        <v>6156000</v>
      </c>
      <c r="D40" s="14">
        <v>850000</v>
      </c>
      <c r="F40" s="3">
        <f t="shared" si="2"/>
        <v>7006000</v>
      </c>
      <c r="G40" s="21">
        <f t="shared" si="6"/>
        <v>8407200</v>
      </c>
      <c r="H40" s="3">
        <f t="shared" si="5"/>
        <v>8757500</v>
      </c>
      <c r="I40" s="3">
        <v>8500000</v>
      </c>
      <c r="K40" s="3">
        <f t="shared" si="7"/>
        <v>1494000</v>
      </c>
      <c r="O40" s="9" t="s">
        <v>99</v>
      </c>
    </row>
    <row r="41" spans="1:15" ht="28.5" hidden="1" x14ac:dyDescent="0.25">
      <c r="A41" s="56">
        <v>40</v>
      </c>
      <c r="B41" s="46" t="s">
        <v>97</v>
      </c>
      <c r="C41" s="3">
        <v>4126000</v>
      </c>
      <c r="D41" s="14">
        <v>1450000</v>
      </c>
      <c r="F41" s="3">
        <f t="shared" si="2"/>
        <v>5576000</v>
      </c>
      <c r="G41" s="21">
        <f t="shared" si="6"/>
        <v>6691200</v>
      </c>
      <c r="H41" s="3">
        <f t="shared" si="5"/>
        <v>6970000</v>
      </c>
      <c r="I41" s="3">
        <v>7500000</v>
      </c>
      <c r="K41" s="3">
        <f t="shared" si="7"/>
        <v>1924000</v>
      </c>
      <c r="O41" s="9" t="s">
        <v>98</v>
      </c>
    </row>
    <row r="42" spans="1:15" hidden="1" x14ac:dyDescent="0.25">
      <c r="A42" s="56">
        <v>41</v>
      </c>
      <c r="B42" s="42" t="s">
        <v>100</v>
      </c>
      <c r="C42" s="13">
        <v>3192000</v>
      </c>
      <c r="D42" s="14">
        <v>850000</v>
      </c>
      <c r="F42" s="3">
        <f t="shared" si="2"/>
        <v>4042000</v>
      </c>
      <c r="G42" s="21">
        <f t="shared" si="6"/>
        <v>4850400</v>
      </c>
      <c r="H42" s="3">
        <f t="shared" si="5"/>
        <v>5052500</v>
      </c>
      <c r="I42" s="3">
        <v>5500000</v>
      </c>
      <c r="K42" s="3">
        <f t="shared" si="7"/>
        <v>1458000</v>
      </c>
      <c r="O42" s="12" t="s">
        <v>108</v>
      </c>
    </row>
    <row r="43" spans="1:15" hidden="1" x14ac:dyDescent="0.25">
      <c r="A43" s="56">
        <v>42</v>
      </c>
      <c r="B43" s="58" t="s">
        <v>101</v>
      </c>
      <c r="C43" s="13">
        <v>6065000</v>
      </c>
      <c r="D43" s="3">
        <v>850000</v>
      </c>
      <c r="F43" s="3">
        <f t="shared" si="2"/>
        <v>6915000</v>
      </c>
      <c r="G43" s="21">
        <f t="shared" si="6"/>
        <v>8298000</v>
      </c>
      <c r="H43" s="3">
        <f t="shared" si="5"/>
        <v>8643750</v>
      </c>
      <c r="I43" s="3">
        <v>8500000</v>
      </c>
      <c r="K43" s="3">
        <f t="shared" si="7"/>
        <v>1585000</v>
      </c>
      <c r="L43" s="2" t="s">
        <v>107</v>
      </c>
      <c r="O43" s="12" t="s">
        <v>102</v>
      </c>
    </row>
    <row r="44" spans="1:15" hidden="1" x14ac:dyDescent="0.25">
      <c r="A44" s="56">
        <v>43</v>
      </c>
      <c r="B44" s="58" t="s">
        <v>105</v>
      </c>
      <c r="C44" s="13">
        <v>3268000</v>
      </c>
      <c r="D44" s="3">
        <v>850000</v>
      </c>
      <c r="F44" s="3">
        <f>C44+D44+E44</f>
        <v>4118000</v>
      </c>
      <c r="G44" s="21">
        <f t="shared" si="6"/>
        <v>4941600</v>
      </c>
      <c r="H44" s="3">
        <f>(F44*25%)+F44</f>
        <v>5147500</v>
      </c>
      <c r="I44" s="3">
        <v>5000000</v>
      </c>
      <c r="K44" s="3">
        <f t="shared" si="7"/>
        <v>882000</v>
      </c>
      <c r="L44" s="2" t="s">
        <v>159</v>
      </c>
      <c r="O44" s="29" t="s">
        <v>106</v>
      </c>
    </row>
    <row r="45" spans="1:15" hidden="1" x14ac:dyDescent="0.25">
      <c r="A45" s="56">
        <v>44</v>
      </c>
      <c r="B45" s="50" t="s">
        <v>114</v>
      </c>
      <c r="C45" s="13">
        <v>3223000</v>
      </c>
      <c r="D45" s="3">
        <v>644000</v>
      </c>
      <c r="E45" s="3">
        <v>800000</v>
      </c>
      <c r="F45" s="3">
        <f t="shared" ref="F45:F72" si="8">C45+D45+E45</f>
        <v>4667000</v>
      </c>
      <c r="G45" s="21">
        <f t="shared" si="6"/>
        <v>5600400</v>
      </c>
      <c r="H45" s="3">
        <f t="shared" ref="H45:H72" si="9">(F45*25%)+F45</f>
        <v>5833750</v>
      </c>
      <c r="I45" s="3">
        <v>7500000</v>
      </c>
      <c r="K45" s="3">
        <f t="shared" si="7"/>
        <v>2833000</v>
      </c>
      <c r="L45" s="2" t="s">
        <v>157</v>
      </c>
      <c r="O45" s="29" t="s">
        <v>115</v>
      </c>
    </row>
    <row r="46" spans="1:15" hidden="1" x14ac:dyDescent="0.25">
      <c r="A46" s="56">
        <v>45</v>
      </c>
      <c r="B46" s="50" t="s">
        <v>116</v>
      </c>
      <c r="C46" s="13">
        <v>3632000</v>
      </c>
      <c r="D46" s="3">
        <v>896000</v>
      </c>
      <c r="F46" s="3">
        <f t="shared" si="8"/>
        <v>4528000</v>
      </c>
      <c r="G46" s="21">
        <f t="shared" si="6"/>
        <v>5433600</v>
      </c>
      <c r="H46" s="3">
        <f t="shared" si="9"/>
        <v>5660000</v>
      </c>
      <c r="I46" s="3">
        <v>5800000</v>
      </c>
      <c r="K46" s="3">
        <f t="shared" si="7"/>
        <v>1272000</v>
      </c>
      <c r="L46" s="2" t="s">
        <v>103</v>
      </c>
      <c r="O46" s="29" t="s">
        <v>117</v>
      </c>
    </row>
    <row r="47" spans="1:15" hidden="1" x14ac:dyDescent="0.25">
      <c r="A47" s="56">
        <v>46</v>
      </c>
      <c r="B47" s="50" t="s">
        <v>118</v>
      </c>
      <c r="C47" s="13">
        <v>3813000</v>
      </c>
      <c r="D47" s="3">
        <v>842000</v>
      </c>
      <c r="E47" s="3">
        <v>450000</v>
      </c>
      <c r="F47" s="3">
        <f t="shared" si="8"/>
        <v>5105000</v>
      </c>
      <c r="G47" s="21">
        <f t="shared" si="6"/>
        <v>6126000</v>
      </c>
      <c r="H47" s="3">
        <f t="shared" si="9"/>
        <v>6381250</v>
      </c>
      <c r="I47" s="3">
        <v>6000000</v>
      </c>
      <c r="K47" s="3">
        <f t="shared" si="7"/>
        <v>895000</v>
      </c>
      <c r="L47" s="2" t="s">
        <v>158</v>
      </c>
      <c r="O47" s="29" t="s">
        <v>119</v>
      </c>
    </row>
    <row r="48" spans="1:15" hidden="1" x14ac:dyDescent="0.25">
      <c r="A48" s="56">
        <v>47</v>
      </c>
      <c r="B48" s="50" t="s">
        <v>120</v>
      </c>
      <c r="C48" s="13">
        <v>6219000</v>
      </c>
      <c r="D48" s="3">
        <v>842000</v>
      </c>
      <c r="E48" s="3">
        <v>150000</v>
      </c>
      <c r="F48" s="3">
        <f t="shared" si="8"/>
        <v>7211000</v>
      </c>
      <c r="G48" s="21">
        <f t="shared" si="6"/>
        <v>8653200</v>
      </c>
      <c r="H48" s="3">
        <f t="shared" si="9"/>
        <v>9013750</v>
      </c>
      <c r="I48" s="3">
        <v>8400000</v>
      </c>
      <c r="K48" s="3">
        <f t="shared" si="7"/>
        <v>1189000</v>
      </c>
      <c r="L48" s="2" t="s">
        <v>19</v>
      </c>
      <c r="O48" s="29" t="s">
        <v>121</v>
      </c>
    </row>
    <row r="49" spans="1:15" hidden="1" x14ac:dyDescent="0.25">
      <c r="A49" s="56">
        <v>48</v>
      </c>
      <c r="B49" s="58" t="s">
        <v>122</v>
      </c>
      <c r="C49" s="13">
        <v>4149000</v>
      </c>
      <c r="D49" s="3">
        <v>821000</v>
      </c>
      <c r="E49" s="3">
        <v>300000</v>
      </c>
      <c r="F49" s="3">
        <f t="shared" si="8"/>
        <v>5270000</v>
      </c>
      <c r="G49" s="21">
        <f t="shared" si="6"/>
        <v>6324000</v>
      </c>
      <c r="H49" s="3">
        <f t="shared" si="9"/>
        <v>6587500</v>
      </c>
      <c r="I49" s="3">
        <v>6200000</v>
      </c>
      <c r="K49" s="3">
        <f t="shared" si="7"/>
        <v>930000</v>
      </c>
      <c r="L49" s="2" t="s">
        <v>159</v>
      </c>
      <c r="O49" s="29" t="s">
        <v>123</v>
      </c>
    </row>
    <row r="50" spans="1:15" hidden="1" x14ac:dyDescent="0.25">
      <c r="A50" s="56">
        <v>49</v>
      </c>
      <c r="B50" s="58" t="s">
        <v>124</v>
      </c>
      <c r="C50" s="13">
        <v>3648000</v>
      </c>
      <c r="D50" s="3">
        <v>883000</v>
      </c>
      <c r="E50" s="3">
        <v>200000</v>
      </c>
      <c r="F50" s="3">
        <f t="shared" si="8"/>
        <v>4731000</v>
      </c>
      <c r="G50" s="21">
        <f t="shared" si="6"/>
        <v>5677200</v>
      </c>
      <c r="H50" s="3">
        <f t="shared" si="9"/>
        <v>5913750</v>
      </c>
      <c r="I50" s="3">
        <v>6500000</v>
      </c>
      <c r="K50" s="3">
        <f t="shared" si="7"/>
        <v>1769000</v>
      </c>
      <c r="L50" s="2" t="s">
        <v>55</v>
      </c>
      <c r="O50" s="12" t="s">
        <v>125</v>
      </c>
    </row>
    <row r="51" spans="1:15" hidden="1" x14ac:dyDescent="0.25">
      <c r="A51" s="56">
        <v>50</v>
      </c>
      <c r="B51" s="46" t="s">
        <v>126</v>
      </c>
      <c r="C51" s="13">
        <v>4560000</v>
      </c>
      <c r="D51" s="3">
        <v>698500</v>
      </c>
      <c r="F51" s="3">
        <f t="shared" si="8"/>
        <v>5258500</v>
      </c>
      <c r="G51" s="21">
        <f t="shared" si="6"/>
        <v>6310200</v>
      </c>
      <c r="H51" s="3">
        <f t="shared" si="9"/>
        <v>6573125</v>
      </c>
      <c r="K51" s="3">
        <f t="shared" si="7"/>
        <v>-5258500</v>
      </c>
      <c r="O51" s="12" t="s">
        <v>127</v>
      </c>
    </row>
    <row r="52" spans="1:15" ht="28.5" x14ac:dyDescent="0.25">
      <c r="A52" s="56">
        <v>51</v>
      </c>
      <c r="B52" s="85" t="s">
        <v>128</v>
      </c>
      <c r="C52" s="86">
        <v>4560000</v>
      </c>
      <c r="D52" s="81">
        <v>985000</v>
      </c>
      <c r="E52" s="81">
        <v>200000</v>
      </c>
      <c r="F52" s="81">
        <f t="shared" si="8"/>
        <v>5745000</v>
      </c>
      <c r="G52" s="82">
        <f t="shared" si="6"/>
        <v>6894000</v>
      </c>
      <c r="H52" s="81">
        <f t="shared" si="9"/>
        <v>7181250</v>
      </c>
      <c r="I52" s="81">
        <v>7500000</v>
      </c>
      <c r="J52" s="81"/>
      <c r="K52" s="81">
        <f t="shared" si="7"/>
        <v>1755000</v>
      </c>
      <c r="L52" s="83"/>
      <c r="M52" s="83"/>
      <c r="N52" s="83"/>
      <c r="O52" s="87" t="s">
        <v>129</v>
      </c>
    </row>
    <row r="53" spans="1:15" s="53" customFormat="1" hidden="1" x14ac:dyDescent="0.25">
      <c r="A53" s="60">
        <v>52</v>
      </c>
      <c r="B53" s="61" t="s">
        <v>130</v>
      </c>
      <c r="C53" s="51">
        <v>3192000</v>
      </c>
      <c r="D53" s="52">
        <v>903000</v>
      </c>
      <c r="E53" s="52">
        <v>200000</v>
      </c>
      <c r="F53" s="52">
        <f t="shared" si="8"/>
        <v>4295000</v>
      </c>
      <c r="G53" s="52">
        <f t="shared" si="6"/>
        <v>5154000</v>
      </c>
      <c r="H53" s="52">
        <f t="shared" si="9"/>
        <v>5368750</v>
      </c>
      <c r="I53" s="52">
        <v>5000000</v>
      </c>
      <c r="J53" s="52"/>
      <c r="K53" s="52">
        <f t="shared" si="7"/>
        <v>705000</v>
      </c>
      <c r="L53" s="53" t="s">
        <v>30</v>
      </c>
      <c r="O53" s="54" t="s">
        <v>131</v>
      </c>
    </row>
    <row r="54" spans="1:15" hidden="1" x14ac:dyDescent="0.25">
      <c r="A54" s="56">
        <v>53</v>
      </c>
      <c r="B54" s="58" t="s">
        <v>132</v>
      </c>
      <c r="C54" s="13">
        <v>4149000</v>
      </c>
      <c r="D54" s="3">
        <v>739000</v>
      </c>
      <c r="F54" s="3">
        <f t="shared" si="8"/>
        <v>4888000</v>
      </c>
      <c r="G54" s="21">
        <f t="shared" si="6"/>
        <v>5865600</v>
      </c>
      <c r="H54" s="3">
        <f t="shared" si="9"/>
        <v>6110000</v>
      </c>
      <c r="I54" s="3">
        <v>6000000</v>
      </c>
      <c r="K54" s="3">
        <f t="shared" si="7"/>
        <v>1112000</v>
      </c>
      <c r="L54" s="2" t="s">
        <v>159</v>
      </c>
      <c r="O54" s="12" t="s">
        <v>133</v>
      </c>
    </row>
    <row r="55" spans="1:15" hidden="1" x14ac:dyDescent="0.25">
      <c r="A55" s="56">
        <v>54</v>
      </c>
      <c r="B55" s="58" t="s">
        <v>134</v>
      </c>
      <c r="C55" s="13">
        <v>4104000</v>
      </c>
      <c r="D55" s="3">
        <v>607500</v>
      </c>
      <c r="E55" s="3">
        <v>650000</v>
      </c>
      <c r="F55" s="3">
        <f t="shared" si="8"/>
        <v>5361500</v>
      </c>
      <c r="G55" s="21">
        <f t="shared" si="6"/>
        <v>6433800</v>
      </c>
      <c r="H55" s="3">
        <f t="shared" si="9"/>
        <v>6701875</v>
      </c>
      <c r="I55" s="3">
        <v>6750000</v>
      </c>
      <c r="K55" s="3">
        <f t="shared" si="7"/>
        <v>1388500</v>
      </c>
      <c r="L55" s="2" t="s">
        <v>19</v>
      </c>
      <c r="O55" s="12" t="s">
        <v>135</v>
      </c>
    </row>
    <row r="56" spans="1:15" s="53" customFormat="1" hidden="1" x14ac:dyDescent="0.25">
      <c r="A56" s="60">
        <v>55</v>
      </c>
      <c r="B56" s="61" t="s">
        <v>178</v>
      </c>
      <c r="C56" s="51">
        <v>1960000</v>
      </c>
      <c r="D56" s="52">
        <v>833000</v>
      </c>
      <c r="E56" s="52">
        <v>900000</v>
      </c>
      <c r="F56" s="52">
        <f t="shared" si="8"/>
        <v>3693000</v>
      </c>
      <c r="G56" s="52">
        <f t="shared" si="6"/>
        <v>4431600</v>
      </c>
      <c r="H56" s="52">
        <f t="shared" si="9"/>
        <v>4616250</v>
      </c>
      <c r="I56" s="52">
        <v>5000000</v>
      </c>
      <c r="J56" s="52"/>
      <c r="K56" s="52">
        <f t="shared" si="7"/>
        <v>1307000</v>
      </c>
      <c r="L56" s="53" t="s">
        <v>30</v>
      </c>
      <c r="O56" s="54" t="s">
        <v>136</v>
      </c>
    </row>
    <row r="57" spans="1:15" ht="28.5" hidden="1" x14ac:dyDescent="0.25">
      <c r="A57" s="56">
        <v>56</v>
      </c>
      <c r="B57" s="46" t="s">
        <v>137</v>
      </c>
      <c r="C57" s="13">
        <v>3762000</v>
      </c>
      <c r="D57" s="3">
        <v>760000</v>
      </c>
      <c r="E57" s="3">
        <v>800000</v>
      </c>
      <c r="F57" s="3">
        <f t="shared" si="8"/>
        <v>5322000</v>
      </c>
      <c r="G57" s="21">
        <f t="shared" si="6"/>
        <v>6386400</v>
      </c>
      <c r="H57" s="3">
        <f>(F57*25%)+F57</f>
        <v>6652500</v>
      </c>
      <c r="I57" s="3">
        <v>6300000</v>
      </c>
      <c r="K57" s="3">
        <f t="shared" si="7"/>
        <v>978000</v>
      </c>
      <c r="L57" s="2" t="s">
        <v>19</v>
      </c>
      <c r="N57" s="2" t="s">
        <v>156</v>
      </c>
      <c r="O57" s="12" t="s">
        <v>138</v>
      </c>
    </row>
    <row r="58" spans="1:15" hidden="1" x14ac:dyDescent="0.25">
      <c r="A58" s="56">
        <v>57</v>
      </c>
      <c r="B58" s="62" t="s">
        <v>139</v>
      </c>
      <c r="C58" s="13">
        <v>6441000</v>
      </c>
      <c r="D58" s="107">
        <v>771500</v>
      </c>
      <c r="F58" s="3">
        <f t="shared" si="8"/>
        <v>7212500</v>
      </c>
      <c r="G58" s="21">
        <f t="shared" si="6"/>
        <v>8655000</v>
      </c>
      <c r="H58" s="3">
        <f t="shared" si="9"/>
        <v>9015625</v>
      </c>
      <c r="I58" s="3">
        <v>9300000</v>
      </c>
      <c r="K58" s="3">
        <f t="shared" si="7"/>
        <v>2087500</v>
      </c>
      <c r="L58" s="2" t="s">
        <v>166</v>
      </c>
      <c r="O58" s="12" t="s">
        <v>140</v>
      </c>
    </row>
    <row r="59" spans="1:15" s="40" customFormat="1" hidden="1" x14ac:dyDescent="0.25">
      <c r="A59" s="63">
        <v>58</v>
      </c>
      <c r="B59" s="64" t="s">
        <v>141</v>
      </c>
      <c r="C59" s="38">
        <v>7435000</v>
      </c>
      <c r="D59" s="39">
        <v>924000</v>
      </c>
      <c r="E59" s="39"/>
      <c r="F59" s="39">
        <f t="shared" si="8"/>
        <v>8359000</v>
      </c>
      <c r="G59" s="39">
        <f t="shared" si="6"/>
        <v>10030800</v>
      </c>
      <c r="H59" s="39">
        <f t="shared" si="9"/>
        <v>10448750</v>
      </c>
      <c r="I59" s="39" t="s">
        <v>180</v>
      </c>
      <c r="J59" s="39"/>
      <c r="K59" s="39" t="e">
        <f t="shared" si="7"/>
        <v>#VALUE!</v>
      </c>
      <c r="L59" s="40" t="s">
        <v>159</v>
      </c>
      <c r="O59" s="65" t="s">
        <v>142</v>
      </c>
    </row>
    <row r="60" spans="1:15" ht="14.25" hidden="1" customHeight="1" x14ac:dyDescent="0.25">
      <c r="A60" s="56">
        <v>59</v>
      </c>
      <c r="B60" s="58" t="s">
        <v>227</v>
      </c>
      <c r="C60" s="13">
        <v>1824000</v>
      </c>
      <c r="D60" s="3">
        <v>739500</v>
      </c>
      <c r="E60" s="3">
        <v>300000</v>
      </c>
      <c r="F60" s="3">
        <f t="shared" si="8"/>
        <v>2863500</v>
      </c>
      <c r="G60" s="21">
        <f t="shared" si="6"/>
        <v>3436200</v>
      </c>
      <c r="H60" s="3">
        <f t="shared" si="9"/>
        <v>3579375</v>
      </c>
      <c r="I60" s="3">
        <v>4500000</v>
      </c>
      <c r="K60" s="3">
        <f t="shared" si="7"/>
        <v>1636500</v>
      </c>
      <c r="O60" s="12" t="s">
        <v>143</v>
      </c>
    </row>
    <row r="61" spans="1:15" s="36" customFormat="1" ht="14.25" hidden="1" customHeight="1" x14ac:dyDescent="0.25">
      <c r="A61" s="66">
        <v>60</v>
      </c>
      <c r="B61" s="67" t="s">
        <v>144</v>
      </c>
      <c r="C61" s="34">
        <v>6328000</v>
      </c>
      <c r="D61" s="35">
        <v>985000</v>
      </c>
      <c r="E61" s="35">
        <v>200000</v>
      </c>
      <c r="F61" s="35">
        <f t="shared" si="8"/>
        <v>7513000</v>
      </c>
      <c r="G61" s="35">
        <f t="shared" si="6"/>
        <v>9015600</v>
      </c>
      <c r="H61" s="35">
        <f t="shared" si="9"/>
        <v>9391250</v>
      </c>
      <c r="I61" s="35">
        <v>8500000</v>
      </c>
      <c r="J61" s="35"/>
      <c r="K61" s="35">
        <f t="shared" si="7"/>
        <v>987000</v>
      </c>
      <c r="O61" s="37" t="s">
        <v>145</v>
      </c>
    </row>
    <row r="62" spans="1:15" hidden="1" x14ac:dyDescent="0.25">
      <c r="A62" s="56">
        <v>61</v>
      </c>
      <c r="B62" s="50" t="s">
        <v>146</v>
      </c>
      <c r="C62" s="13">
        <v>3762000</v>
      </c>
      <c r="D62" s="3">
        <v>699000</v>
      </c>
      <c r="E62" s="3">
        <v>1000000</v>
      </c>
      <c r="F62" s="3">
        <f t="shared" si="8"/>
        <v>5461000</v>
      </c>
      <c r="G62" s="21">
        <f t="shared" si="6"/>
        <v>6553200</v>
      </c>
      <c r="H62" s="3">
        <f t="shared" si="9"/>
        <v>6826250</v>
      </c>
      <c r="I62" s="3">
        <v>6000000</v>
      </c>
      <c r="K62" s="3">
        <f t="shared" si="7"/>
        <v>539000</v>
      </c>
      <c r="L62" s="2" t="s">
        <v>210</v>
      </c>
      <c r="O62" s="12" t="s">
        <v>147</v>
      </c>
    </row>
    <row r="63" spans="1:15" hidden="1" x14ac:dyDescent="0.25">
      <c r="A63" s="56">
        <v>62</v>
      </c>
      <c r="B63" s="50" t="s">
        <v>148</v>
      </c>
      <c r="C63" s="13">
        <v>4000000</v>
      </c>
      <c r="D63" s="3">
        <v>780500</v>
      </c>
      <c r="E63" s="3">
        <v>300000</v>
      </c>
      <c r="F63" s="3">
        <f t="shared" si="8"/>
        <v>5080500</v>
      </c>
      <c r="G63" s="21">
        <f t="shared" si="6"/>
        <v>6096600</v>
      </c>
      <c r="H63" s="3">
        <f t="shared" si="9"/>
        <v>6350625</v>
      </c>
      <c r="I63" s="3">
        <v>5700000</v>
      </c>
      <c r="K63" s="3">
        <f t="shared" si="7"/>
        <v>619500</v>
      </c>
      <c r="L63" s="2" t="s">
        <v>167</v>
      </c>
      <c r="O63" s="12" t="s">
        <v>149</v>
      </c>
    </row>
    <row r="64" spans="1:15" s="25" customFormat="1" ht="14.25" hidden="1" customHeight="1" x14ac:dyDescent="0.25">
      <c r="A64" s="59">
        <v>63</v>
      </c>
      <c r="B64" s="68" t="s">
        <v>150</v>
      </c>
      <c r="C64" s="32">
        <v>6350000</v>
      </c>
      <c r="D64" s="24">
        <v>900000</v>
      </c>
      <c r="E64" s="24">
        <v>200000</v>
      </c>
      <c r="F64" s="24">
        <f t="shared" si="8"/>
        <v>7450000</v>
      </c>
      <c r="G64" s="24">
        <f t="shared" si="6"/>
        <v>8940000</v>
      </c>
      <c r="H64" s="24">
        <f t="shared" si="9"/>
        <v>9312500</v>
      </c>
      <c r="I64" s="24">
        <v>8500000</v>
      </c>
      <c r="J64" s="24"/>
      <c r="K64" s="24">
        <f t="shared" si="7"/>
        <v>1050000</v>
      </c>
      <c r="O64" s="33" t="s">
        <v>151</v>
      </c>
    </row>
    <row r="65" spans="1:15" ht="14.25" hidden="1" customHeight="1" x14ac:dyDescent="0.25">
      <c r="A65" s="56">
        <v>64</v>
      </c>
      <c r="B65" s="50" t="s">
        <v>152</v>
      </c>
      <c r="C65" s="13">
        <v>2712000</v>
      </c>
      <c r="D65" s="3">
        <v>842000</v>
      </c>
      <c r="E65" s="3">
        <v>150000</v>
      </c>
      <c r="F65" s="3">
        <f t="shared" si="8"/>
        <v>3704000</v>
      </c>
      <c r="G65" s="21">
        <f t="shared" si="6"/>
        <v>4444800</v>
      </c>
      <c r="H65" s="3">
        <f t="shared" si="9"/>
        <v>4630000</v>
      </c>
      <c r="I65" s="3" t="s">
        <v>213</v>
      </c>
      <c r="K65" s="3" t="e">
        <f t="shared" si="7"/>
        <v>#VALUE!</v>
      </c>
      <c r="L65" s="2" t="s">
        <v>159</v>
      </c>
      <c r="O65" s="12" t="s">
        <v>153</v>
      </c>
    </row>
    <row r="66" spans="1:15" hidden="1" x14ac:dyDescent="0.25">
      <c r="A66" s="56">
        <v>65</v>
      </c>
      <c r="B66" s="50" t="s">
        <v>154</v>
      </c>
      <c r="C66" s="13">
        <v>2440000</v>
      </c>
      <c r="D66" s="3">
        <v>71750</v>
      </c>
      <c r="F66" s="3">
        <f t="shared" si="8"/>
        <v>2511750</v>
      </c>
      <c r="G66" s="21">
        <f t="shared" si="6"/>
        <v>3014100</v>
      </c>
      <c r="H66" s="3">
        <f t="shared" si="9"/>
        <v>3139687.5</v>
      </c>
      <c r="K66" s="3">
        <f t="shared" si="7"/>
        <v>-2511750</v>
      </c>
      <c r="O66" s="12" t="s">
        <v>155</v>
      </c>
    </row>
    <row r="67" spans="1:15" s="53" customFormat="1" ht="14.25" hidden="1" customHeight="1" x14ac:dyDescent="0.25">
      <c r="A67" s="60">
        <v>66</v>
      </c>
      <c r="B67" s="69" t="s">
        <v>160</v>
      </c>
      <c r="C67" s="51">
        <v>3351000</v>
      </c>
      <c r="D67" s="52">
        <v>760000</v>
      </c>
      <c r="E67" s="52">
        <v>200000</v>
      </c>
      <c r="F67" s="52">
        <f t="shared" si="8"/>
        <v>4311000</v>
      </c>
      <c r="G67" s="52">
        <f t="shared" si="6"/>
        <v>5173200</v>
      </c>
      <c r="H67" s="52">
        <f t="shared" si="9"/>
        <v>5388750</v>
      </c>
      <c r="I67" s="52" t="s">
        <v>214</v>
      </c>
      <c r="J67" s="52"/>
      <c r="K67" s="3" t="e">
        <f t="shared" si="7"/>
        <v>#VALUE!</v>
      </c>
      <c r="O67" s="54" t="s">
        <v>161</v>
      </c>
    </row>
    <row r="68" spans="1:15" ht="14.25" hidden="1" customHeight="1" x14ac:dyDescent="0.25">
      <c r="A68" s="56">
        <v>67</v>
      </c>
      <c r="B68" s="50" t="s">
        <v>162</v>
      </c>
      <c r="C68" s="13">
        <v>3511000</v>
      </c>
      <c r="D68" s="3">
        <v>719000</v>
      </c>
      <c r="F68" s="3">
        <f t="shared" si="8"/>
        <v>4230000</v>
      </c>
      <c r="G68" s="21">
        <f t="shared" si="6"/>
        <v>5076000</v>
      </c>
      <c r="H68" s="3">
        <f t="shared" si="9"/>
        <v>5287500</v>
      </c>
      <c r="I68" s="3">
        <v>5800000</v>
      </c>
      <c r="K68" s="3">
        <f t="shared" si="7"/>
        <v>1570000</v>
      </c>
      <c r="L68" s="2" t="s">
        <v>103</v>
      </c>
      <c r="O68" s="12" t="s">
        <v>163</v>
      </c>
    </row>
    <row r="69" spans="1:15" ht="14.25" hidden="1" customHeight="1" x14ac:dyDescent="0.25">
      <c r="A69" s="56">
        <v>68</v>
      </c>
      <c r="B69" s="50" t="s">
        <v>164</v>
      </c>
      <c r="C69" s="13">
        <v>7204000</v>
      </c>
      <c r="D69" s="3">
        <v>698500</v>
      </c>
      <c r="E69" s="3">
        <v>350000</v>
      </c>
      <c r="F69" s="3">
        <f t="shared" si="8"/>
        <v>8252500</v>
      </c>
      <c r="G69" s="21">
        <f t="shared" si="6"/>
        <v>9903000</v>
      </c>
      <c r="H69" s="3">
        <f t="shared" si="9"/>
        <v>10315625</v>
      </c>
      <c r="I69" s="3">
        <v>10700000</v>
      </c>
      <c r="K69" s="3">
        <f t="shared" si="7"/>
        <v>2447500</v>
      </c>
      <c r="O69" s="12" t="s">
        <v>165</v>
      </c>
    </row>
    <row r="70" spans="1:15" s="36" customFormat="1" ht="14.25" hidden="1" customHeight="1" x14ac:dyDescent="0.25">
      <c r="A70" s="66">
        <v>69</v>
      </c>
      <c r="B70" s="73" t="s">
        <v>211</v>
      </c>
      <c r="C70" s="71">
        <v>2964000</v>
      </c>
      <c r="D70" s="71">
        <v>821500</v>
      </c>
      <c r="E70" s="71"/>
      <c r="F70" s="71">
        <f t="shared" si="8"/>
        <v>3785500</v>
      </c>
      <c r="G70" s="71">
        <f t="shared" si="6"/>
        <v>4542600</v>
      </c>
      <c r="H70" s="71">
        <f t="shared" si="9"/>
        <v>4731875</v>
      </c>
      <c r="I70" s="71">
        <v>4000000</v>
      </c>
      <c r="J70" s="71"/>
      <c r="K70" s="3">
        <f t="shared" si="7"/>
        <v>214500</v>
      </c>
      <c r="L70" s="72" t="s">
        <v>252</v>
      </c>
      <c r="M70" s="72"/>
      <c r="N70" s="72"/>
      <c r="O70" s="74" t="s">
        <v>168</v>
      </c>
    </row>
    <row r="71" spans="1:15" ht="14.25" hidden="1" customHeight="1" x14ac:dyDescent="0.25">
      <c r="A71" s="66">
        <v>70</v>
      </c>
      <c r="B71" s="58" t="s">
        <v>169</v>
      </c>
      <c r="C71" s="13">
        <v>4423000</v>
      </c>
      <c r="D71" s="3">
        <v>821500</v>
      </c>
      <c r="E71" s="3">
        <v>350000</v>
      </c>
      <c r="F71" s="3">
        <f t="shared" si="8"/>
        <v>5594500</v>
      </c>
      <c r="G71" s="21">
        <f t="shared" si="6"/>
        <v>6713400</v>
      </c>
      <c r="H71" s="3">
        <f t="shared" si="9"/>
        <v>6993125</v>
      </c>
      <c r="I71" s="3">
        <v>8000000</v>
      </c>
      <c r="K71" s="3">
        <f t="shared" si="7"/>
        <v>2405500</v>
      </c>
      <c r="L71" s="2" t="s">
        <v>250</v>
      </c>
      <c r="O71" s="12" t="s">
        <v>170</v>
      </c>
    </row>
    <row r="72" spans="1:15" s="92" customFormat="1" ht="14.25" hidden="1" customHeight="1" x14ac:dyDescent="0.25">
      <c r="A72" s="75">
        <v>71</v>
      </c>
      <c r="B72" s="2" t="s">
        <v>181</v>
      </c>
      <c r="C72" s="89">
        <v>3306000</v>
      </c>
      <c r="D72" s="90">
        <v>794000</v>
      </c>
      <c r="E72" s="90"/>
      <c r="F72" s="90">
        <f t="shared" si="8"/>
        <v>4100000</v>
      </c>
      <c r="G72" s="91">
        <f t="shared" si="6"/>
        <v>4920000</v>
      </c>
      <c r="H72" s="90">
        <f t="shared" si="9"/>
        <v>5125000</v>
      </c>
      <c r="I72" s="90">
        <v>5500000</v>
      </c>
      <c r="J72" s="90"/>
      <c r="K72" s="3">
        <f t="shared" si="7"/>
        <v>1400000</v>
      </c>
      <c r="L72" s="92" t="s">
        <v>207</v>
      </c>
      <c r="O72" s="137" t="s">
        <v>182</v>
      </c>
    </row>
    <row r="73" spans="1:15" ht="14.25" hidden="1" customHeight="1" x14ac:dyDescent="0.25">
      <c r="A73" s="66">
        <v>72</v>
      </c>
      <c r="B73" s="2" t="s">
        <v>181</v>
      </c>
      <c r="C73" s="13">
        <v>3306000</v>
      </c>
      <c r="D73" s="3">
        <v>794000</v>
      </c>
      <c r="E73" s="3">
        <v>450000</v>
      </c>
      <c r="F73" s="3">
        <f t="shared" ref="F73:F136" si="10">C73+D73+E73</f>
        <v>4550000</v>
      </c>
      <c r="G73" s="21">
        <f t="shared" ref="G73:G137" si="11">(F73*20%)+F73</f>
        <v>5460000</v>
      </c>
      <c r="H73" s="3">
        <f t="shared" ref="H73:H136" si="12">(F73*25%)+F73</f>
        <v>5687500</v>
      </c>
      <c r="I73" s="3">
        <v>8000000</v>
      </c>
      <c r="K73" s="3">
        <f t="shared" si="7"/>
        <v>3450000</v>
      </c>
      <c r="L73" s="2" t="s">
        <v>249</v>
      </c>
      <c r="O73" s="137"/>
    </row>
    <row r="74" spans="1:15" s="76" customFormat="1" ht="14.25" hidden="1" customHeight="1" x14ac:dyDescent="0.25">
      <c r="A74" s="93">
        <v>73</v>
      </c>
      <c r="B74" s="72" t="s">
        <v>212</v>
      </c>
      <c r="C74" s="94">
        <v>3306000</v>
      </c>
      <c r="D74" s="95">
        <v>794000</v>
      </c>
      <c r="E74" s="96">
        <v>150000</v>
      </c>
      <c r="F74" s="95">
        <f t="shared" si="10"/>
        <v>4250000</v>
      </c>
      <c r="G74" s="95">
        <f t="shared" si="11"/>
        <v>5100000</v>
      </c>
      <c r="H74" s="95">
        <f t="shared" si="12"/>
        <v>5312500</v>
      </c>
      <c r="I74" s="95">
        <v>5000000</v>
      </c>
      <c r="J74" s="95"/>
      <c r="K74" s="3">
        <f t="shared" si="7"/>
        <v>750000</v>
      </c>
      <c r="M74" s="97"/>
      <c r="N74" s="97"/>
      <c r="O74" s="137"/>
    </row>
    <row r="75" spans="1:15" ht="14.25" hidden="1" customHeight="1" x14ac:dyDescent="0.25">
      <c r="A75" s="66">
        <v>74</v>
      </c>
      <c r="B75" s="58" t="s">
        <v>183</v>
      </c>
      <c r="C75" s="13">
        <v>6974748</v>
      </c>
      <c r="D75" s="3">
        <v>780000</v>
      </c>
      <c r="F75" s="3">
        <f t="shared" si="10"/>
        <v>7754748</v>
      </c>
      <c r="G75" s="21">
        <f t="shared" si="11"/>
        <v>9305697.5999999996</v>
      </c>
      <c r="H75" s="3">
        <f t="shared" si="12"/>
        <v>9693435</v>
      </c>
      <c r="I75" s="3">
        <v>10800000</v>
      </c>
      <c r="K75" s="3">
        <f t="shared" ref="K75:K78" si="13">I75-J75-F75</f>
        <v>3045252</v>
      </c>
      <c r="L75" s="2" t="s">
        <v>209</v>
      </c>
      <c r="O75" s="12" t="s">
        <v>184</v>
      </c>
    </row>
    <row r="76" spans="1:15" ht="14.25" hidden="1" customHeight="1" x14ac:dyDescent="0.25">
      <c r="A76" s="66">
        <v>75</v>
      </c>
      <c r="B76" s="2" t="s">
        <v>185</v>
      </c>
      <c r="C76" s="13">
        <v>2188000</v>
      </c>
      <c r="D76" s="3">
        <v>51250</v>
      </c>
      <c r="F76" s="3">
        <f t="shared" si="10"/>
        <v>2239250</v>
      </c>
      <c r="G76" s="21">
        <f t="shared" si="11"/>
        <v>2687100</v>
      </c>
      <c r="H76" s="3">
        <f t="shared" si="12"/>
        <v>2799062.5</v>
      </c>
      <c r="K76" s="3">
        <f t="shared" si="13"/>
        <v>-2239250</v>
      </c>
      <c r="O76" s="12" t="s">
        <v>186</v>
      </c>
    </row>
    <row r="77" spans="1:15" ht="14.25" hidden="1" customHeight="1" x14ac:dyDescent="0.25">
      <c r="A77" s="66">
        <v>76</v>
      </c>
      <c r="B77" s="2" t="s">
        <v>187</v>
      </c>
      <c r="C77" s="13">
        <v>5706000</v>
      </c>
      <c r="D77" s="3">
        <v>760000</v>
      </c>
      <c r="E77" s="3">
        <v>600000</v>
      </c>
      <c r="F77" s="3">
        <f t="shared" si="10"/>
        <v>7066000</v>
      </c>
      <c r="G77" s="21">
        <f t="shared" si="11"/>
        <v>8479200</v>
      </c>
      <c r="H77" s="3">
        <f t="shared" si="12"/>
        <v>8832500</v>
      </c>
      <c r="I77" s="3">
        <v>9000000</v>
      </c>
      <c r="K77" s="3">
        <f t="shared" si="13"/>
        <v>1934000</v>
      </c>
      <c r="L77" s="2" t="s">
        <v>303</v>
      </c>
      <c r="O77" s="12" t="s">
        <v>188</v>
      </c>
    </row>
    <row r="78" spans="1:15" ht="14.25" hidden="1" customHeight="1" x14ac:dyDescent="0.25">
      <c r="A78" s="66">
        <v>77</v>
      </c>
      <c r="B78" s="2" t="s">
        <v>189</v>
      </c>
      <c r="C78" s="13">
        <v>5244000</v>
      </c>
      <c r="D78" s="3">
        <v>821500</v>
      </c>
      <c r="E78" s="3">
        <v>600000</v>
      </c>
      <c r="F78" s="3">
        <f>C78+D78+E78</f>
        <v>6665500</v>
      </c>
      <c r="G78" s="3">
        <f t="shared" si="11"/>
        <v>7998600</v>
      </c>
      <c r="H78" s="3">
        <f t="shared" si="12"/>
        <v>8331875</v>
      </c>
      <c r="I78" s="3">
        <v>7250000</v>
      </c>
      <c r="K78" s="3">
        <f t="shared" si="13"/>
        <v>584500</v>
      </c>
      <c r="L78" s="2" t="s">
        <v>251</v>
      </c>
      <c r="N78" s="2" t="s">
        <v>241</v>
      </c>
      <c r="O78" s="12" t="s">
        <v>240</v>
      </c>
    </row>
    <row r="79" spans="1:15" ht="14.25" hidden="1" customHeight="1" x14ac:dyDescent="0.25">
      <c r="A79" s="66">
        <v>78</v>
      </c>
      <c r="B79" s="2" t="s">
        <v>190</v>
      </c>
      <c r="C79" s="3">
        <v>2508000</v>
      </c>
      <c r="D79" s="3">
        <v>52000</v>
      </c>
      <c r="F79" s="3">
        <f t="shared" si="10"/>
        <v>2560000</v>
      </c>
      <c r="G79" s="3">
        <f t="shared" si="11"/>
        <v>3072000</v>
      </c>
      <c r="H79" s="3">
        <f t="shared" si="12"/>
        <v>3200000</v>
      </c>
      <c r="K79" s="3">
        <f>I79-J79-F79</f>
        <v>-2560000</v>
      </c>
      <c r="O79" s="9" t="s">
        <v>191</v>
      </c>
    </row>
    <row r="80" spans="1:15" ht="30" hidden="1" x14ac:dyDescent="0.25">
      <c r="A80" s="66">
        <v>79</v>
      </c>
      <c r="B80" s="42" t="s">
        <v>192</v>
      </c>
      <c r="C80" s="3">
        <v>7410000</v>
      </c>
      <c r="D80" s="3">
        <v>719999</v>
      </c>
      <c r="E80" s="3">
        <v>350000</v>
      </c>
      <c r="F80" s="3">
        <f t="shared" si="10"/>
        <v>8479999</v>
      </c>
      <c r="G80" s="3">
        <f t="shared" si="11"/>
        <v>10175998.800000001</v>
      </c>
      <c r="H80" s="3">
        <f t="shared" si="12"/>
        <v>10599998.75</v>
      </c>
      <c r="I80" s="3">
        <v>10800000</v>
      </c>
      <c r="K80" s="3">
        <f>I80-J80-F80</f>
        <v>2320001</v>
      </c>
      <c r="L80" s="2" t="s">
        <v>166</v>
      </c>
      <c r="O80" s="9" t="s">
        <v>193</v>
      </c>
    </row>
    <row r="81" spans="1:15" hidden="1" x14ac:dyDescent="0.25">
      <c r="A81" s="66">
        <v>80</v>
      </c>
      <c r="B81" s="2" t="s">
        <v>194</v>
      </c>
      <c r="C81" s="3">
        <v>7410000</v>
      </c>
      <c r="D81" s="3">
        <v>698500</v>
      </c>
      <c r="E81" s="3">
        <v>350000</v>
      </c>
      <c r="F81" s="3">
        <f t="shared" si="10"/>
        <v>8458500</v>
      </c>
      <c r="G81" s="3">
        <f t="shared" si="11"/>
        <v>10150200</v>
      </c>
      <c r="H81" s="3">
        <f t="shared" si="12"/>
        <v>10573125</v>
      </c>
      <c r="I81" s="3">
        <v>10500000</v>
      </c>
      <c r="K81" s="3">
        <f t="shared" ref="K81:K144" si="14">I81-J81-F81</f>
        <v>2041500</v>
      </c>
      <c r="L81" s="2" t="s">
        <v>166</v>
      </c>
      <c r="O81" s="9" t="s">
        <v>195</v>
      </c>
    </row>
    <row r="82" spans="1:15" hidden="1" x14ac:dyDescent="0.25">
      <c r="A82" s="66">
        <v>81</v>
      </c>
      <c r="B82" s="70" t="s">
        <v>197</v>
      </c>
      <c r="C82" s="3">
        <v>7288000</v>
      </c>
      <c r="D82" s="3">
        <v>903500</v>
      </c>
      <c r="F82" s="3">
        <f t="shared" si="10"/>
        <v>8191500</v>
      </c>
      <c r="G82" s="3">
        <f t="shared" si="11"/>
        <v>9829800</v>
      </c>
      <c r="H82" s="3">
        <f t="shared" si="12"/>
        <v>10239375</v>
      </c>
      <c r="I82" s="3">
        <v>10250000</v>
      </c>
      <c r="K82" s="3">
        <f t="shared" si="14"/>
        <v>2058500</v>
      </c>
      <c r="L82" s="2" t="s">
        <v>157</v>
      </c>
      <c r="O82" s="9" t="s">
        <v>196</v>
      </c>
    </row>
    <row r="83" spans="1:15" hidden="1" x14ac:dyDescent="0.25">
      <c r="A83" s="66">
        <v>82</v>
      </c>
      <c r="B83" s="42" t="s">
        <v>199</v>
      </c>
      <c r="C83" s="3">
        <v>4309000</v>
      </c>
      <c r="D83" s="3">
        <v>1047000</v>
      </c>
      <c r="F83" s="3">
        <f t="shared" si="10"/>
        <v>5356000</v>
      </c>
      <c r="G83" s="3">
        <f t="shared" si="11"/>
        <v>6427200</v>
      </c>
      <c r="H83" s="3">
        <f t="shared" si="12"/>
        <v>6695000</v>
      </c>
      <c r="I83" s="3">
        <v>6300000</v>
      </c>
      <c r="K83" s="3">
        <f t="shared" si="14"/>
        <v>944000</v>
      </c>
      <c r="L83" s="2" t="s">
        <v>19</v>
      </c>
      <c r="O83" s="9" t="s">
        <v>198</v>
      </c>
    </row>
    <row r="84" spans="1:15" hidden="1" x14ac:dyDescent="0.25">
      <c r="A84" s="66">
        <v>83</v>
      </c>
      <c r="B84" s="42" t="s">
        <v>201</v>
      </c>
      <c r="C84" s="3">
        <v>2599000</v>
      </c>
      <c r="D84" s="3">
        <v>51250</v>
      </c>
      <c r="F84" s="3">
        <f t="shared" si="10"/>
        <v>2650250</v>
      </c>
      <c r="G84" s="3">
        <f t="shared" si="11"/>
        <v>3180300</v>
      </c>
      <c r="H84" s="3">
        <f t="shared" si="12"/>
        <v>3312812.5</v>
      </c>
      <c r="K84" s="3">
        <f t="shared" si="14"/>
        <v>-2650250</v>
      </c>
      <c r="O84" s="9" t="s">
        <v>200</v>
      </c>
    </row>
    <row r="85" spans="1:15" hidden="1" x14ac:dyDescent="0.25">
      <c r="A85" s="66">
        <v>84</v>
      </c>
      <c r="B85" s="42" t="s">
        <v>203</v>
      </c>
      <c r="C85" s="3">
        <v>4104000</v>
      </c>
      <c r="D85" s="3">
        <v>801000</v>
      </c>
      <c r="E85" s="3">
        <v>700000</v>
      </c>
      <c r="F85" s="3">
        <f t="shared" si="10"/>
        <v>5605000</v>
      </c>
      <c r="G85" s="3">
        <f t="shared" si="11"/>
        <v>6726000</v>
      </c>
      <c r="H85" s="3">
        <f t="shared" si="12"/>
        <v>7006250</v>
      </c>
      <c r="I85" s="3">
        <v>7000000</v>
      </c>
      <c r="K85" s="3">
        <f t="shared" si="14"/>
        <v>1395000</v>
      </c>
      <c r="L85" s="2" t="s">
        <v>295</v>
      </c>
      <c r="N85" s="2" t="s">
        <v>239</v>
      </c>
      <c r="O85" s="9" t="s">
        <v>202</v>
      </c>
    </row>
    <row r="86" spans="1:15" hidden="1" x14ac:dyDescent="0.25">
      <c r="A86" s="75">
        <v>85</v>
      </c>
      <c r="B86" s="2" t="s">
        <v>205</v>
      </c>
      <c r="C86" s="3">
        <v>3990000</v>
      </c>
      <c r="D86" s="3">
        <v>739500</v>
      </c>
      <c r="E86" s="3">
        <v>900000</v>
      </c>
      <c r="F86" s="3">
        <f t="shared" si="10"/>
        <v>5629500</v>
      </c>
      <c r="G86" s="3">
        <f t="shared" si="11"/>
        <v>6755400</v>
      </c>
      <c r="H86" s="3">
        <f t="shared" si="12"/>
        <v>7036875</v>
      </c>
      <c r="I86" s="3">
        <v>7000000</v>
      </c>
      <c r="K86" s="3">
        <f t="shared" si="14"/>
        <v>1370500</v>
      </c>
      <c r="L86" s="2" t="s">
        <v>294</v>
      </c>
      <c r="O86" s="88" t="s">
        <v>204</v>
      </c>
    </row>
    <row r="87" spans="1:15" hidden="1" x14ac:dyDescent="0.25">
      <c r="A87" s="66">
        <v>86</v>
      </c>
      <c r="B87" s="2" t="s">
        <v>206</v>
      </c>
      <c r="C87" s="3">
        <v>5586000</v>
      </c>
      <c r="D87" s="3">
        <v>821500</v>
      </c>
      <c r="F87" s="3">
        <f t="shared" si="10"/>
        <v>6407500</v>
      </c>
      <c r="G87" s="3">
        <f t="shared" si="11"/>
        <v>7689000</v>
      </c>
      <c r="H87" s="3">
        <f t="shared" si="12"/>
        <v>8009375</v>
      </c>
      <c r="I87" s="3">
        <v>10600000</v>
      </c>
      <c r="K87" s="3">
        <f t="shared" si="14"/>
        <v>4192500</v>
      </c>
      <c r="L87" s="2" t="s">
        <v>234</v>
      </c>
      <c r="O87" s="9" t="s">
        <v>217</v>
      </c>
    </row>
    <row r="88" spans="1:15" hidden="1" x14ac:dyDescent="0.25">
      <c r="A88" s="66"/>
      <c r="B88" s="2" t="s">
        <v>236</v>
      </c>
      <c r="C88" s="3">
        <v>4720000</v>
      </c>
      <c r="D88" s="3">
        <v>740000</v>
      </c>
      <c r="E88" s="3">
        <v>750000</v>
      </c>
      <c r="F88" s="3">
        <f t="shared" si="10"/>
        <v>6210000</v>
      </c>
      <c r="G88" s="3">
        <f t="shared" si="11"/>
        <v>7452000</v>
      </c>
      <c r="H88" s="3">
        <f t="shared" si="12"/>
        <v>7762500</v>
      </c>
      <c r="K88" s="3">
        <f t="shared" si="14"/>
        <v>-6210000</v>
      </c>
      <c r="N88" s="2" t="s">
        <v>237</v>
      </c>
      <c r="O88" s="9" t="s">
        <v>253</v>
      </c>
    </row>
    <row r="89" spans="1:15" hidden="1" x14ac:dyDescent="0.25">
      <c r="B89" s="105" t="s">
        <v>216</v>
      </c>
      <c r="C89" s="3">
        <v>4400000</v>
      </c>
      <c r="D89" s="3">
        <v>801000</v>
      </c>
      <c r="E89" s="3">
        <v>750000</v>
      </c>
      <c r="F89" s="3">
        <f t="shared" si="10"/>
        <v>5951000</v>
      </c>
      <c r="G89" s="3">
        <f t="shared" si="11"/>
        <v>7141200</v>
      </c>
      <c r="H89" s="3">
        <f t="shared" si="12"/>
        <v>7438750</v>
      </c>
      <c r="I89" s="3">
        <v>8350000</v>
      </c>
      <c r="K89" s="3">
        <f t="shared" si="14"/>
        <v>2399000</v>
      </c>
      <c r="L89" s="2" t="s">
        <v>286</v>
      </c>
      <c r="N89" s="2" t="s">
        <v>235</v>
      </c>
      <c r="O89" s="9" t="s">
        <v>215</v>
      </c>
    </row>
    <row r="90" spans="1:15" hidden="1" x14ac:dyDescent="0.25">
      <c r="B90" s="77" t="s">
        <v>233</v>
      </c>
      <c r="C90" s="3">
        <v>5170000</v>
      </c>
      <c r="D90" s="3">
        <v>945000</v>
      </c>
      <c r="E90" s="3">
        <v>950000</v>
      </c>
      <c r="F90" s="3">
        <f t="shared" si="10"/>
        <v>7065000</v>
      </c>
      <c r="G90" s="3">
        <f t="shared" si="11"/>
        <v>8478000</v>
      </c>
      <c r="H90" s="3">
        <f t="shared" si="12"/>
        <v>8831250</v>
      </c>
      <c r="I90" s="3">
        <v>10000000</v>
      </c>
      <c r="K90" s="3">
        <f t="shared" si="14"/>
        <v>2935000</v>
      </c>
      <c r="N90" s="2" t="s">
        <v>238</v>
      </c>
      <c r="O90" s="9" t="s">
        <v>218</v>
      </c>
    </row>
    <row r="91" spans="1:15" s="100" customFormat="1" hidden="1" x14ac:dyDescent="0.25">
      <c r="A91" s="98"/>
      <c r="B91" s="78" t="s">
        <v>219</v>
      </c>
      <c r="C91" s="99">
        <v>157</v>
      </c>
      <c r="D91" s="99"/>
      <c r="E91" s="99"/>
      <c r="F91" s="99">
        <f t="shared" si="10"/>
        <v>157</v>
      </c>
      <c r="G91" s="99">
        <f t="shared" si="11"/>
        <v>188.4</v>
      </c>
      <c r="H91" s="99">
        <f t="shared" si="12"/>
        <v>196.25</v>
      </c>
      <c r="I91" s="99"/>
      <c r="J91" s="99"/>
      <c r="K91" s="99">
        <f t="shared" si="14"/>
        <v>-157</v>
      </c>
      <c r="O91" s="101" t="s">
        <v>220</v>
      </c>
    </row>
    <row r="92" spans="1:15" hidden="1" x14ac:dyDescent="0.25">
      <c r="B92" s="42" t="s">
        <v>221</v>
      </c>
      <c r="C92" s="3">
        <v>3442800</v>
      </c>
      <c r="D92" s="3">
        <v>700000</v>
      </c>
      <c r="E92" s="3">
        <v>250000</v>
      </c>
      <c r="F92" s="3">
        <f t="shared" si="10"/>
        <v>4392800</v>
      </c>
      <c r="G92" s="3">
        <f t="shared" si="11"/>
        <v>5271360</v>
      </c>
      <c r="H92" s="3">
        <f t="shared" si="12"/>
        <v>5491000</v>
      </c>
      <c r="I92" s="3">
        <v>3000000</v>
      </c>
      <c r="K92" s="3">
        <f t="shared" si="14"/>
        <v>-1392800</v>
      </c>
      <c r="L92" s="2" t="s">
        <v>19</v>
      </c>
      <c r="O92" s="9" t="s">
        <v>222</v>
      </c>
    </row>
    <row r="93" spans="1:15" hidden="1" x14ac:dyDescent="0.25">
      <c r="B93" s="42" t="s">
        <v>223</v>
      </c>
      <c r="C93" s="3">
        <v>5312000</v>
      </c>
      <c r="D93" s="3">
        <v>719000</v>
      </c>
      <c r="E93" s="3">
        <v>850000</v>
      </c>
      <c r="F93" s="3">
        <f t="shared" si="10"/>
        <v>6881000</v>
      </c>
      <c r="G93" s="3">
        <f t="shared" si="11"/>
        <v>8257200</v>
      </c>
      <c r="H93" s="3">
        <f t="shared" si="12"/>
        <v>8601250</v>
      </c>
      <c r="I93" s="3">
        <v>8500000</v>
      </c>
      <c r="K93" s="3">
        <f t="shared" si="14"/>
        <v>1619000</v>
      </c>
      <c r="L93" s="2" t="s">
        <v>282</v>
      </c>
      <c r="O93" s="9" t="s">
        <v>224</v>
      </c>
    </row>
    <row r="94" spans="1:15" s="100" customFormat="1" hidden="1" x14ac:dyDescent="0.25">
      <c r="B94" s="79" t="s">
        <v>225</v>
      </c>
      <c r="C94" s="99">
        <v>229</v>
      </c>
      <c r="D94" s="99"/>
      <c r="E94" s="99"/>
      <c r="F94" s="99">
        <f t="shared" si="10"/>
        <v>229</v>
      </c>
      <c r="G94" s="99">
        <f t="shared" si="11"/>
        <v>274.8</v>
      </c>
      <c r="H94" s="99">
        <f t="shared" si="12"/>
        <v>286.25</v>
      </c>
      <c r="I94" s="99"/>
      <c r="J94" s="99"/>
      <c r="K94" s="99">
        <f t="shared" si="14"/>
        <v>-229</v>
      </c>
      <c r="O94" s="101" t="s">
        <v>229</v>
      </c>
    </row>
    <row r="95" spans="1:15" s="100" customFormat="1" hidden="1" x14ac:dyDescent="0.25">
      <c r="B95" s="79" t="s">
        <v>226</v>
      </c>
      <c r="C95" s="99">
        <v>280</v>
      </c>
      <c r="D95" s="99"/>
      <c r="E95" s="99"/>
      <c r="F95" s="99">
        <f t="shared" si="10"/>
        <v>280</v>
      </c>
      <c r="G95" s="99">
        <f t="shared" si="11"/>
        <v>336</v>
      </c>
      <c r="H95" s="99">
        <f t="shared" si="12"/>
        <v>350</v>
      </c>
      <c r="I95" s="99"/>
      <c r="J95" s="99"/>
      <c r="K95" s="99">
        <f t="shared" si="14"/>
        <v>-280</v>
      </c>
      <c r="O95" s="101" t="s">
        <v>228</v>
      </c>
    </row>
    <row r="96" spans="1:15" s="22" customFormat="1" hidden="1" x14ac:dyDescent="0.25">
      <c r="B96" s="45" t="s">
        <v>230</v>
      </c>
      <c r="C96" s="21">
        <v>4018000</v>
      </c>
      <c r="D96" s="108">
        <v>985000</v>
      </c>
      <c r="E96" s="21">
        <v>350000</v>
      </c>
      <c r="F96" s="21">
        <f t="shared" si="10"/>
        <v>5353000</v>
      </c>
      <c r="G96" s="21">
        <f t="shared" si="11"/>
        <v>6423600</v>
      </c>
      <c r="H96" s="21">
        <f t="shared" si="12"/>
        <v>6691250</v>
      </c>
      <c r="I96" s="21">
        <v>6700000</v>
      </c>
      <c r="J96" s="21"/>
      <c r="K96" s="21">
        <f t="shared" si="14"/>
        <v>1347000</v>
      </c>
      <c r="L96" s="22" t="s">
        <v>290</v>
      </c>
      <c r="N96" s="22" t="s">
        <v>292</v>
      </c>
      <c r="O96" s="132" t="s">
        <v>232</v>
      </c>
    </row>
    <row r="97" spans="2:15" hidden="1" x14ac:dyDescent="0.25">
      <c r="B97" s="42" t="s">
        <v>231</v>
      </c>
      <c r="C97" s="3">
        <v>3713000</v>
      </c>
      <c r="D97" s="3">
        <v>985000</v>
      </c>
      <c r="F97" s="3">
        <f t="shared" si="10"/>
        <v>4698000</v>
      </c>
      <c r="G97" s="3">
        <f t="shared" si="11"/>
        <v>5637600</v>
      </c>
      <c r="H97" s="3">
        <f t="shared" si="12"/>
        <v>5872500</v>
      </c>
      <c r="K97" s="3">
        <f t="shared" si="14"/>
        <v>-4698000</v>
      </c>
      <c r="O97" s="133"/>
    </row>
    <row r="98" spans="2:15" s="112" customFormat="1" x14ac:dyDescent="0.25">
      <c r="B98" s="110" t="s">
        <v>242</v>
      </c>
      <c r="C98" s="111">
        <v>6110000</v>
      </c>
      <c r="D98" s="111">
        <v>719000</v>
      </c>
      <c r="E98" s="111"/>
      <c r="F98" s="111">
        <f t="shared" si="10"/>
        <v>6829000</v>
      </c>
      <c r="G98" s="111">
        <f t="shared" si="11"/>
        <v>8194800</v>
      </c>
      <c r="H98" s="111">
        <f t="shared" si="12"/>
        <v>8536250</v>
      </c>
      <c r="I98" s="111"/>
      <c r="J98" s="111"/>
      <c r="K98" s="111">
        <f t="shared" si="14"/>
        <v>-6829000</v>
      </c>
      <c r="O98" s="113" t="s">
        <v>243</v>
      </c>
    </row>
    <row r="99" spans="2:15" hidden="1" x14ac:dyDescent="0.25">
      <c r="B99" s="42" t="s">
        <v>244</v>
      </c>
      <c r="C99" s="3">
        <v>3420000</v>
      </c>
      <c r="D99" s="3">
        <v>986000</v>
      </c>
      <c r="F99" s="3">
        <f t="shared" si="10"/>
        <v>4406000</v>
      </c>
      <c r="G99" s="3">
        <f t="shared" si="11"/>
        <v>5287200</v>
      </c>
      <c r="H99" s="3">
        <f t="shared" si="12"/>
        <v>5507500</v>
      </c>
      <c r="I99" s="3">
        <v>5800000</v>
      </c>
      <c r="K99" s="3">
        <f t="shared" si="14"/>
        <v>1394000</v>
      </c>
      <c r="L99" s="2" t="s">
        <v>377</v>
      </c>
      <c r="O99" s="88" t="s">
        <v>245</v>
      </c>
    </row>
    <row r="100" spans="2:15" ht="30" hidden="1" x14ac:dyDescent="0.25">
      <c r="B100" s="42" t="s">
        <v>246</v>
      </c>
      <c r="C100" s="3">
        <v>3315000</v>
      </c>
      <c r="F100" s="3">
        <f t="shared" si="10"/>
        <v>3315000</v>
      </c>
      <c r="G100" s="3">
        <f t="shared" si="11"/>
        <v>3978000</v>
      </c>
      <c r="H100" s="3">
        <f t="shared" si="12"/>
        <v>4143750</v>
      </c>
      <c r="K100" s="3">
        <f t="shared" si="14"/>
        <v>-3315000</v>
      </c>
    </row>
    <row r="101" spans="2:15" s="100" customFormat="1" ht="30" hidden="1" x14ac:dyDescent="0.25">
      <c r="B101" s="79" t="s">
        <v>247</v>
      </c>
      <c r="C101" s="99">
        <v>219</v>
      </c>
      <c r="D101" s="99"/>
      <c r="E101" s="99"/>
      <c r="F101" s="99">
        <f t="shared" si="10"/>
        <v>219</v>
      </c>
      <c r="G101" s="99">
        <f t="shared" si="11"/>
        <v>262.8</v>
      </c>
      <c r="H101" s="99">
        <f t="shared" si="12"/>
        <v>273.75</v>
      </c>
      <c r="I101" s="99"/>
      <c r="J101" s="99"/>
      <c r="K101" s="99">
        <f t="shared" si="14"/>
        <v>-219</v>
      </c>
      <c r="O101" s="88" t="s">
        <v>257</v>
      </c>
    </row>
    <row r="102" spans="2:15" ht="30" hidden="1" x14ac:dyDescent="0.25">
      <c r="B102" s="42" t="s">
        <v>259</v>
      </c>
      <c r="C102" s="3">
        <v>4149000</v>
      </c>
      <c r="D102" s="3">
        <v>699000</v>
      </c>
      <c r="F102" s="3">
        <f t="shared" si="10"/>
        <v>4848000</v>
      </c>
      <c r="G102" s="3">
        <f t="shared" si="11"/>
        <v>5817600</v>
      </c>
      <c r="H102" s="3">
        <f t="shared" si="12"/>
        <v>6060000</v>
      </c>
      <c r="I102" s="3">
        <v>8000000</v>
      </c>
      <c r="K102" s="3">
        <f t="shared" si="14"/>
        <v>3152000</v>
      </c>
      <c r="N102" s="2" t="s">
        <v>293</v>
      </c>
      <c r="O102" s="9" t="s">
        <v>258</v>
      </c>
    </row>
    <row r="103" spans="2:15" s="100" customFormat="1" ht="30" hidden="1" x14ac:dyDescent="0.25">
      <c r="B103" s="79" t="s">
        <v>248</v>
      </c>
      <c r="C103" s="99"/>
      <c r="D103" s="99"/>
      <c r="E103" s="99"/>
      <c r="F103" s="3">
        <f t="shared" si="10"/>
        <v>0</v>
      </c>
      <c r="G103" s="3">
        <f t="shared" si="11"/>
        <v>0</v>
      </c>
      <c r="H103" s="3">
        <f t="shared" si="12"/>
        <v>0</v>
      </c>
      <c r="I103" s="99"/>
      <c r="J103" s="99"/>
      <c r="K103" s="3">
        <f t="shared" si="14"/>
        <v>0</v>
      </c>
      <c r="O103" s="102" t="s">
        <v>254</v>
      </c>
    </row>
    <row r="104" spans="2:15" hidden="1" x14ac:dyDescent="0.25">
      <c r="B104" s="42" t="s">
        <v>256</v>
      </c>
      <c r="C104" s="3">
        <v>3776000</v>
      </c>
      <c r="D104" s="3">
        <v>781000</v>
      </c>
      <c r="E104" s="3">
        <v>560000</v>
      </c>
      <c r="F104" s="3">
        <f t="shared" si="10"/>
        <v>5117000</v>
      </c>
      <c r="G104" s="3">
        <f t="shared" si="11"/>
        <v>6140400</v>
      </c>
      <c r="H104" s="3">
        <f t="shared" si="12"/>
        <v>6396250</v>
      </c>
      <c r="I104" s="3">
        <v>7500000</v>
      </c>
      <c r="K104" s="3">
        <f t="shared" si="14"/>
        <v>2383000</v>
      </c>
      <c r="L104" s="2" t="s">
        <v>304</v>
      </c>
      <c r="O104" s="9" t="s">
        <v>255</v>
      </c>
    </row>
    <row r="105" spans="2:15" hidden="1" x14ac:dyDescent="0.25">
      <c r="B105" t="s">
        <v>261</v>
      </c>
      <c r="C105" s="3">
        <v>8208000</v>
      </c>
      <c r="D105" s="3">
        <v>1067000</v>
      </c>
      <c r="F105" s="3">
        <f t="shared" si="10"/>
        <v>9275000</v>
      </c>
      <c r="G105" s="3">
        <f t="shared" si="11"/>
        <v>11130000</v>
      </c>
      <c r="H105" s="3">
        <f t="shared" si="12"/>
        <v>11593750</v>
      </c>
      <c r="I105" s="3">
        <v>10400000</v>
      </c>
      <c r="K105" s="3">
        <f t="shared" si="14"/>
        <v>1125000</v>
      </c>
      <c r="O105" s="9" t="s">
        <v>260</v>
      </c>
    </row>
    <row r="106" spans="2:15" hidden="1" x14ac:dyDescent="0.25">
      <c r="B106" s="103" t="s">
        <v>262</v>
      </c>
      <c r="C106" s="3">
        <v>4012000</v>
      </c>
      <c r="D106" s="3">
        <v>760000</v>
      </c>
      <c r="E106" s="3">
        <v>350000</v>
      </c>
      <c r="F106" s="3">
        <f t="shared" si="10"/>
        <v>5122000</v>
      </c>
      <c r="G106" s="3">
        <f t="shared" si="11"/>
        <v>6146400</v>
      </c>
      <c r="H106" s="3">
        <f t="shared" si="12"/>
        <v>6402500</v>
      </c>
      <c r="I106" s="3">
        <v>8000000</v>
      </c>
      <c r="K106" s="3">
        <f t="shared" si="14"/>
        <v>2878000</v>
      </c>
      <c r="L106" s="2" t="s">
        <v>305</v>
      </c>
      <c r="O106" s="9" t="s">
        <v>263</v>
      </c>
    </row>
    <row r="107" spans="2:15" s="115" customFormat="1" x14ac:dyDescent="0.25">
      <c r="B107" s="110" t="s">
        <v>264</v>
      </c>
      <c r="C107" s="114">
        <v>5540000</v>
      </c>
      <c r="D107" s="114">
        <v>678000</v>
      </c>
      <c r="E107" s="114"/>
      <c r="F107" s="114">
        <f t="shared" si="10"/>
        <v>6218000</v>
      </c>
      <c r="G107" s="114">
        <f t="shared" si="11"/>
        <v>7461600</v>
      </c>
      <c r="H107" s="114">
        <f t="shared" si="12"/>
        <v>7772500</v>
      </c>
      <c r="I107" s="114"/>
      <c r="J107" s="114"/>
      <c r="K107" s="114">
        <f t="shared" si="14"/>
        <v>-6218000</v>
      </c>
      <c r="O107" s="116" t="s">
        <v>265</v>
      </c>
    </row>
    <row r="108" spans="2:15" hidden="1" x14ac:dyDescent="0.25">
      <c r="B108" s="42" t="s">
        <v>267</v>
      </c>
      <c r="C108" s="3">
        <v>7080000</v>
      </c>
      <c r="D108" s="3">
        <v>842000</v>
      </c>
      <c r="F108" s="3">
        <f t="shared" si="10"/>
        <v>7922000</v>
      </c>
      <c r="G108" s="3">
        <f t="shared" si="11"/>
        <v>9506400</v>
      </c>
      <c r="H108" s="3">
        <f t="shared" si="12"/>
        <v>9902500</v>
      </c>
      <c r="I108" s="3">
        <v>10000000</v>
      </c>
      <c r="K108" s="3">
        <f t="shared" si="14"/>
        <v>2078000</v>
      </c>
      <c r="L108" s="2" t="s">
        <v>326</v>
      </c>
      <c r="O108" s="102" t="s">
        <v>266</v>
      </c>
    </row>
    <row r="109" spans="2:15" s="22" customFormat="1" hidden="1" x14ac:dyDescent="0.25">
      <c r="B109" s="45" t="s">
        <v>268</v>
      </c>
      <c r="C109" s="21">
        <v>4200000</v>
      </c>
      <c r="D109" s="21">
        <v>781000</v>
      </c>
      <c r="E109" s="21">
        <v>430000</v>
      </c>
      <c r="F109" s="21">
        <f t="shared" si="10"/>
        <v>5411000</v>
      </c>
      <c r="G109" s="21">
        <f t="shared" si="11"/>
        <v>6493200</v>
      </c>
      <c r="H109" s="21">
        <f t="shared" si="12"/>
        <v>6763750</v>
      </c>
      <c r="I109" s="21">
        <v>6150000</v>
      </c>
      <c r="J109" s="21"/>
      <c r="K109" s="21">
        <f t="shared" si="14"/>
        <v>739000</v>
      </c>
      <c r="L109" s="22" t="s">
        <v>290</v>
      </c>
      <c r="N109" s="22" t="s">
        <v>291</v>
      </c>
      <c r="O109" s="106" t="s">
        <v>269</v>
      </c>
    </row>
    <row r="110" spans="2:15" hidden="1" x14ac:dyDescent="0.25">
      <c r="B110" s="42" t="s">
        <v>270</v>
      </c>
      <c r="C110" s="3">
        <v>7080000</v>
      </c>
      <c r="D110" s="3">
        <v>945000</v>
      </c>
      <c r="F110" s="3">
        <f t="shared" si="10"/>
        <v>8025000</v>
      </c>
      <c r="G110" s="3">
        <f t="shared" si="11"/>
        <v>9630000</v>
      </c>
      <c r="H110" s="3">
        <f t="shared" si="12"/>
        <v>10031250</v>
      </c>
      <c r="I110" s="3">
        <v>10500000</v>
      </c>
      <c r="K110" s="3">
        <f t="shared" si="14"/>
        <v>2475000</v>
      </c>
      <c r="L110" s="2" t="s">
        <v>159</v>
      </c>
      <c r="O110" s="9" t="s">
        <v>271</v>
      </c>
    </row>
    <row r="111" spans="2:15" s="22" customFormat="1" hidden="1" x14ac:dyDescent="0.25">
      <c r="B111" s="45" t="s">
        <v>272</v>
      </c>
      <c r="C111" s="21">
        <f>13776000/4</f>
        <v>3444000</v>
      </c>
      <c r="D111" s="21">
        <f>3120000/5</f>
        <v>624000</v>
      </c>
      <c r="E111" s="21"/>
      <c r="F111" s="21">
        <f t="shared" si="10"/>
        <v>4068000</v>
      </c>
      <c r="G111" s="21">
        <f t="shared" si="11"/>
        <v>4881600</v>
      </c>
      <c r="H111" s="21">
        <f t="shared" si="12"/>
        <v>5085000</v>
      </c>
      <c r="I111" s="21">
        <v>5300000</v>
      </c>
      <c r="J111" s="21"/>
      <c r="K111" s="21">
        <f t="shared" si="14"/>
        <v>1232000</v>
      </c>
      <c r="L111" s="22" t="s">
        <v>290</v>
      </c>
      <c r="N111" s="22" t="s">
        <v>287</v>
      </c>
      <c r="O111" s="132" t="s">
        <v>273</v>
      </c>
    </row>
    <row r="112" spans="2:15" s="22" customFormat="1" hidden="1" x14ac:dyDescent="0.25">
      <c r="B112" s="45" t="s">
        <v>272</v>
      </c>
      <c r="C112" s="21">
        <f t="shared" ref="C112:C114" si="15">13776000/4</f>
        <v>3444000</v>
      </c>
      <c r="D112" s="21">
        <f t="shared" ref="D112:D115" si="16">3120000/5</f>
        <v>624000</v>
      </c>
      <c r="E112" s="21"/>
      <c r="F112" s="21">
        <f t="shared" ref="F112:F113" si="17">C112+D112+E112</f>
        <v>4068000</v>
      </c>
      <c r="G112" s="21">
        <f t="shared" ref="G112:G113" si="18">(F112*20%)+F112</f>
        <v>4881600</v>
      </c>
      <c r="H112" s="21">
        <f t="shared" ref="H112:H113" si="19">(F112*25%)+F112</f>
        <v>5085000</v>
      </c>
      <c r="I112" s="21">
        <v>5300000</v>
      </c>
      <c r="J112" s="21"/>
      <c r="K112" s="21">
        <f t="shared" ref="K112:K113" si="20">I112-J112-F112</f>
        <v>1232000</v>
      </c>
      <c r="L112" s="22" t="s">
        <v>290</v>
      </c>
      <c r="N112" s="22" t="s">
        <v>288</v>
      </c>
      <c r="O112" s="134"/>
    </row>
    <row r="113" spans="2:15" s="22" customFormat="1" hidden="1" x14ac:dyDescent="0.25">
      <c r="B113" s="45" t="s">
        <v>272</v>
      </c>
      <c r="C113" s="21">
        <f t="shared" si="15"/>
        <v>3444000</v>
      </c>
      <c r="D113" s="21">
        <f t="shared" si="16"/>
        <v>624000</v>
      </c>
      <c r="E113" s="21"/>
      <c r="F113" s="21">
        <f t="shared" si="17"/>
        <v>4068000</v>
      </c>
      <c r="G113" s="21">
        <f t="shared" si="18"/>
        <v>4881600</v>
      </c>
      <c r="H113" s="21">
        <f t="shared" si="19"/>
        <v>5085000</v>
      </c>
      <c r="I113" s="21">
        <v>5300000</v>
      </c>
      <c r="J113" s="21"/>
      <c r="K113" s="21">
        <f t="shared" si="20"/>
        <v>1232000</v>
      </c>
      <c r="L113" s="22" t="s">
        <v>290</v>
      </c>
      <c r="N113" s="22" t="s">
        <v>289</v>
      </c>
      <c r="O113" s="134"/>
    </row>
    <row r="114" spans="2:15" hidden="1" x14ac:dyDescent="0.25">
      <c r="B114" s="42" t="s">
        <v>272</v>
      </c>
      <c r="C114" s="3">
        <f t="shared" si="15"/>
        <v>3444000</v>
      </c>
      <c r="D114" s="21">
        <f t="shared" si="16"/>
        <v>624000</v>
      </c>
      <c r="F114" s="3">
        <f t="shared" ref="F114" si="21">C114+D114+E114</f>
        <v>4068000</v>
      </c>
      <c r="G114" s="3">
        <f t="shared" ref="G114" si="22">(F114*20%)+F114</f>
        <v>4881600</v>
      </c>
      <c r="H114" s="3">
        <f t="shared" ref="H114" si="23">(F114*25%)+F114</f>
        <v>5085000</v>
      </c>
      <c r="K114" s="3">
        <f t="shared" ref="K114" si="24">I114-J114-F114</f>
        <v>-4068000</v>
      </c>
      <c r="O114" s="134"/>
    </row>
    <row r="115" spans="2:15" hidden="1" x14ac:dyDescent="0.25">
      <c r="B115" s="42" t="s">
        <v>274</v>
      </c>
      <c r="C115" s="3">
        <v>5166000</v>
      </c>
      <c r="D115" s="21">
        <f t="shared" si="16"/>
        <v>624000</v>
      </c>
      <c r="F115" s="3">
        <f t="shared" si="10"/>
        <v>5790000</v>
      </c>
      <c r="G115" s="3">
        <f t="shared" si="11"/>
        <v>6948000</v>
      </c>
      <c r="H115" s="3">
        <f t="shared" si="12"/>
        <v>7237500</v>
      </c>
      <c r="I115" s="3">
        <v>6400000</v>
      </c>
      <c r="K115" s="3">
        <f t="shared" si="14"/>
        <v>610000</v>
      </c>
      <c r="L115" s="2" t="s">
        <v>30</v>
      </c>
      <c r="O115" s="133"/>
    </row>
    <row r="116" spans="2:15" hidden="1" x14ac:dyDescent="0.25">
      <c r="B116" s="42" t="s">
        <v>275</v>
      </c>
      <c r="C116" s="3">
        <v>3465000</v>
      </c>
      <c r="F116" s="3">
        <f t="shared" si="10"/>
        <v>3465000</v>
      </c>
      <c r="G116" s="3">
        <f t="shared" si="11"/>
        <v>4158000</v>
      </c>
      <c r="H116" s="3">
        <f t="shared" si="12"/>
        <v>4331250</v>
      </c>
      <c r="K116" s="3">
        <f t="shared" si="14"/>
        <v>-3465000</v>
      </c>
      <c r="O116" s="9" t="s">
        <v>276</v>
      </c>
    </row>
    <row r="117" spans="2:15" hidden="1" x14ac:dyDescent="0.25">
      <c r="B117" s="42" t="s">
        <v>277</v>
      </c>
      <c r="C117" s="3">
        <v>7906000</v>
      </c>
      <c r="D117" s="3">
        <v>740000</v>
      </c>
      <c r="E117" s="3">
        <v>350000</v>
      </c>
      <c r="F117" s="3">
        <f t="shared" si="10"/>
        <v>8996000</v>
      </c>
      <c r="G117" s="3">
        <f t="shared" si="11"/>
        <v>10795200</v>
      </c>
      <c r="H117" s="3">
        <f t="shared" si="12"/>
        <v>11245000</v>
      </c>
      <c r="I117" s="3">
        <v>10500000</v>
      </c>
      <c r="K117" s="3">
        <f t="shared" si="14"/>
        <v>1504000</v>
      </c>
      <c r="L117" s="2" t="s">
        <v>166</v>
      </c>
      <c r="O117" s="9" t="s">
        <v>278</v>
      </c>
    </row>
    <row r="118" spans="2:15" s="25" customFormat="1" hidden="1" x14ac:dyDescent="0.25">
      <c r="B118" s="104" t="s">
        <v>279</v>
      </c>
      <c r="C118" s="24">
        <f>13570000/4</f>
        <v>3392500</v>
      </c>
      <c r="D118" s="109">
        <f>3718000/4</f>
        <v>929500</v>
      </c>
      <c r="E118" s="24"/>
      <c r="F118" s="3">
        <f t="shared" si="10"/>
        <v>4322000</v>
      </c>
      <c r="G118" s="3">
        <f t="shared" si="11"/>
        <v>5186400</v>
      </c>
      <c r="H118" s="3">
        <f t="shared" si="12"/>
        <v>5402500</v>
      </c>
      <c r="I118" s="24">
        <v>5800000</v>
      </c>
      <c r="J118" s="24"/>
      <c r="K118" s="3">
        <f t="shared" si="14"/>
        <v>1478000</v>
      </c>
      <c r="L118" s="25" t="s">
        <v>159</v>
      </c>
      <c r="O118" s="138" t="s">
        <v>280</v>
      </c>
    </row>
    <row r="119" spans="2:15" s="25" customFormat="1" hidden="1" x14ac:dyDescent="0.25">
      <c r="B119" s="104" t="s">
        <v>279</v>
      </c>
      <c r="C119" s="24">
        <f t="shared" ref="C119:C122" si="25">13570000/4</f>
        <v>3392500</v>
      </c>
      <c r="D119" s="109">
        <f t="shared" ref="D119:D122" si="26">3718000/4</f>
        <v>929500</v>
      </c>
      <c r="E119" s="24"/>
      <c r="F119" s="3">
        <f t="shared" si="10"/>
        <v>4322000</v>
      </c>
      <c r="G119" s="3">
        <f t="shared" si="11"/>
        <v>5186400</v>
      </c>
      <c r="H119" s="3">
        <f t="shared" si="12"/>
        <v>5402500</v>
      </c>
      <c r="I119" s="24">
        <v>5800000</v>
      </c>
      <c r="J119" s="24"/>
      <c r="K119" s="3">
        <f t="shared" si="14"/>
        <v>1478000</v>
      </c>
      <c r="L119" s="25" t="s">
        <v>159</v>
      </c>
      <c r="O119" s="139"/>
    </row>
    <row r="120" spans="2:15" s="25" customFormat="1" hidden="1" x14ac:dyDescent="0.25">
      <c r="B120" s="104" t="s">
        <v>279</v>
      </c>
      <c r="C120" s="24">
        <f t="shared" si="25"/>
        <v>3392500</v>
      </c>
      <c r="D120" s="109">
        <f t="shared" si="26"/>
        <v>929500</v>
      </c>
      <c r="E120" s="24"/>
      <c r="F120" s="3">
        <f t="shared" si="10"/>
        <v>4322000</v>
      </c>
      <c r="G120" s="3">
        <f t="shared" si="11"/>
        <v>5186400</v>
      </c>
      <c r="H120" s="3">
        <f t="shared" si="12"/>
        <v>5402500</v>
      </c>
      <c r="I120" s="24">
        <v>5800000</v>
      </c>
      <c r="J120" s="24"/>
      <c r="K120" s="3">
        <f t="shared" si="14"/>
        <v>1478000</v>
      </c>
      <c r="L120" s="25" t="s">
        <v>159</v>
      </c>
      <c r="O120" s="139"/>
    </row>
    <row r="121" spans="2:15" s="25" customFormat="1" hidden="1" x14ac:dyDescent="0.25">
      <c r="B121" s="104" t="s">
        <v>279</v>
      </c>
      <c r="C121" s="24">
        <f t="shared" si="25"/>
        <v>3392500</v>
      </c>
      <c r="D121" s="109">
        <f t="shared" si="26"/>
        <v>929500</v>
      </c>
      <c r="E121" s="24"/>
      <c r="F121" s="3">
        <f t="shared" si="10"/>
        <v>4322000</v>
      </c>
      <c r="G121" s="3">
        <f t="shared" si="11"/>
        <v>5186400</v>
      </c>
      <c r="H121" s="3">
        <f t="shared" si="12"/>
        <v>5402500</v>
      </c>
      <c r="I121" s="24">
        <v>5800000</v>
      </c>
      <c r="J121" s="24"/>
      <c r="K121" s="3">
        <f t="shared" si="14"/>
        <v>1478000</v>
      </c>
      <c r="L121" s="25" t="s">
        <v>159</v>
      </c>
      <c r="O121" s="139"/>
    </row>
    <row r="122" spans="2:15" s="25" customFormat="1" hidden="1" x14ac:dyDescent="0.25">
      <c r="B122" s="104" t="s">
        <v>279</v>
      </c>
      <c r="C122" s="24">
        <f t="shared" si="25"/>
        <v>3392500</v>
      </c>
      <c r="D122" s="109">
        <f t="shared" si="26"/>
        <v>929500</v>
      </c>
      <c r="E122" s="24"/>
      <c r="F122" s="3">
        <f t="shared" si="10"/>
        <v>4322000</v>
      </c>
      <c r="G122" s="3">
        <f t="shared" si="11"/>
        <v>5186400</v>
      </c>
      <c r="H122" s="3">
        <f t="shared" si="12"/>
        <v>5402500</v>
      </c>
      <c r="I122" s="24">
        <v>5500000</v>
      </c>
      <c r="J122" s="24"/>
      <c r="K122" s="3">
        <f t="shared" si="14"/>
        <v>1178000</v>
      </c>
      <c r="L122" s="25" t="s">
        <v>296</v>
      </c>
      <c r="O122" s="140"/>
    </row>
    <row r="123" spans="2:15" hidden="1" x14ac:dyDescent="0.25">
      <c r="B123" s="42" t="s">
        <v>281</v>
      </c>
      <c r="C123" s="3">
        <v>7080000</v>
      </c>
      <c r="D123" s="3">
        <v>801000</v>
      </c>
      <c r="F123" s="3">
        <f t="shared" si="10"/>
        <v>7881000</v>
      </c>
      <c r="G123" s="3">
        <f t="shared" si="11"/>
        <v>9457200</v>
      </c>
      <c r="H123" s="3">
        <f t="shared" si="12"/>
        <v>9851250</v>
      </c>
      <c r="I123" s="3">
        <v>9500000</v>
      </c>
      <c r="K123" s="3">
        <f t="shared" si="14"/>
        <v>1619000</v>
      </c>
      <c r="L123" s="2" t="s">
        <v>302</v>
      </c>
      <c r="O123" s="9" t="s">
        <v>283</v>
      </c>
    </row>
    <row r="124" spans="2:15" s="25" customFormat="1" hidden="1" x14ac:dyDescent="0.25">
      <c r="B124" s="104" t="s">
        <v>284</v>
      </c>
      <c r="C124" s="24">
        <v>6680000</v>
      </c>
      <c r="D124" s="24">
        <v>801000</v>
      </c>
      <c r="E124" s="24">
        <v>350000</v>
      </c>
      <c r="F124" s="24">
        <f t="shared" si="10"/>
        <v>7831000</v>
      </c>
      <c r="G124" s="24">
        <f t="shared" si="11"/>
        <v>9397200</v>
      </c>
      <c r="H124" s="24">
        <f t="shared" si="12"/>
        <v>9788750</v>
      </c>
      <c r="I124" s="24">
        <v>9500000</v>
      </c>
      <c r="J124" s="24"/>
      <c r="K124" s="24">
        <f t="shared" si="14"/>
        <v>1669000</v>
      </c>
      <c r="O124" s="26" t="s">
        <v>285</v>
      </c>
    </row>
    <row r="125" spans="2:15" s="25" customFormat="1" hidden="1" x14ac:dyDescent="0.25">
      <c r="B125" s="104" t="s">
        <v>298</v>
      </c>
      <c r="C125" s="24">
        <v>7488000</v>
      </c>
      <c r="D125" s="24">
        <v>821000</v>
      </c>
      <c r="E125" s="24"/>
      <c r="F125" s="24">
        <f t="shared" si="10"/>
        <v>8309000</v>
      </c>
      <c r="G125" s="24">
        <f t="shared" si="11"/>
        <v>9970800</v>
      </c>
      <c r="H125" s="24">
        <f t="shared" si="12"/>
        <v>10386250</v>
      </c>
      <c r="I125" s="24">
        <v>9800000</v>
      </c>
      <c r="J125" s="24"/>
      <c r="K125" s="24">
        <f t="shared" si="14"/>
        <v>1491000</v>
      </c>
      <c r="L125" s="25" t="s">
        <v>103</v>
      </c>
      <c r="O125" s="26" t="s">
        <v>301</v>
      </c>
    </row>
    <row r="126" spans="2:15" hidden="1" x14ac:dyDescent="0.25">
      <c r="B126" s="42" t="s">
        <v>299</v>
      </c>
      <c r="C126" s="3">
        <v>7776000</v>
      </c>
      <c r="D126" s="3">
        <v>781000</v>
      </c>
      <c r="F126" s="3">
        <f t="shared" si="10"/>
        <v>8557000</v>
      </c>
      <c r="G126" s="3">
        <f t="shared" si="11"/>
        <v>10268400</v>
      </c>
      <c r="H126" s="3">
        <f t="shared" si="12"/>
        <v>10696250</v>
      </c>
      <c r="I126" s="3">
        <v>10500000</v>
      </c>
      <c r="K126" s="3">
        <f t="shared" si="14"/>
        <v>1943000</v>
      </c>
      <c r="L126" s="2" t="s">
        <v>166</v>
      </c>
      <c r="O126" s="9" t="s">
        <v>300</v>
      </c>
    </row>
    <row r="127" spans="2:15" hidden="1" x14ac:dyDescent="0.25">
      <c r="B127" s="42" t="s">
        <v>306</v>
      </c>
      <c r="C127" s="3">
        <f>8160000/2</f>
        <v>4080000</v>
      </c>
      <c r="D127" s="3">
        <f>1582000/2</f>
        <v>791000</v>
      </c>
      <c r="F127" s="3">
        <f t="shared" si="10"/>
        <v>4871000</v>
      </c>
      <c r="G127" s="3">
        <f>(F127*20%)+F127</f>
        <v>5845200</v>
      </c>
      <c r="H127" s="3">
        <f t="shared" si="12"/>
        <v>6088750</v>
      </c>
      <c r="K127" s="3">
        <f t="shared" si="14"/>
        <v>-4871000</v>
      </c>
      <c r="O127" s="9" t="s">
        <v>307</v>
      </c>
    </row>
    <row r="128" spans="2:15" hidden="1" x14ac:dyDescent="0.25">
      <c r="B128" s="42" t="s">
        <v>306</v>
      </c>
      <c r="C128" s="3">
        <f>8160000/2</f>
        <v>4080000</v>
      </c>
      <c r="D128" s="3">
        <f>1582000/2</f>
        <v>791000</v>
      </c>
      <c r="F128" s="3">
        <f t="shared" ref="F128" si="27">C128+D128+E128</f>
        <v>4871000</v>
      </c>
      <c r="G128" s="3">
        <f>(F128*20%)+F128</f>
        <v>5845200</v>
      </c>
      <c r="H128" s="3">
        <f t="shared" ref="H128" si="28">(F128*25%)+F128</f>
        <v>6088750</v>
      </c>
      <c r="K128" s="3">
        <f t="shared" ref="K128" si="29">I128-J128-F128</f>
        <v>-4871000</v>
      </c>
      <c r="O128" s="9" t="s">
        <v>307</v>
      </c>
    </row>
    <row r="129" spans="2:15" s="83" customFormat="1" ht="30" x14ac:dyDescent="0.25">
      <c r="B129" s="119" t="s">
        <v>327</v>
      </c>
      <c r="C129" s="81">
        <v>6500000</v>
      </c>
      <c r="D129" s="81">
        <v>1006000</v>
      </c>
      <c r="E129" s="81"/>
      <c r="F129" s="81">
        <f t="shared" si="10"/>
        <v>7506000</v>
      </c>
      <c r="G129" s="81">
        <f t="shared" si="11"/>
        <v>9007200</v>
      </c>
      <c r="H129" s="81">
        <f t="shared" si="12"/>
        <v>9382500</v>
      </c>
      <c r="I129" s="81"/>
      <c r="J129" s="81"/>
      <c r="K129" s="81">
        <f t="shared" si="14"/>
        <v>-7506000</v>
      </c>
      <c r="O129" s="84" t="s">
        <v>308</v>
      </c>
    </row>
    <row r="130" spans="2:15" hidden="1" x14ac:dyDescent="0.25">
      <c r="B130" s="42" t="s">
        <v>309</v>
      </c>
      <c r="C130" s="3">
        <v>4000000</v>
      </c>
      <c r="D130" s="3">
        <v>842000</v>
      </c>
      <c r="F130" s="81">
        <f t="shared" si="10"/>
        <v>4842000</v>
      </c>
      <c r="G130" s="81">
        <f t="shared" si="11"/>
        <v>5810400</v>
      </c>
      <c r="H130" s="81">
        <f t="shared" si="12"/>
        <v>6052500</v>
      </c>
      <c r="I130" s="81"/>
      <c r="K130" s="81">
        <f t="shared" si="14"/>
        <v>-4842000</v>
      </c>
      <c r="L130" s="2" t="s">
        <v>159</v>
      </c>
      <c r="O130" s="9" t="s">
        <v>310</v>
      </c>
    </row>
    <row r="131" spans="2:15" hidden="1" x14ac:dyDescent="0.25">
      <c r="B131" s="42" t="s">
        <v>311</v>
      </c>
      <c r="C131" s="3">
        <v>5150000</v>
      </c>
      <c r="D131" s="3">
        <v>842000</v>
      </c>
      <c r="F131" s="81">
        <f t="shared" si="10"/>
        <v>5992000</v>
      </c>
      <c r="G131" s="81">
        <f t="shared" si="11"/>
        <v>7190400</v>
      </c>
      <c r="H131" s="81">
        <f t="shared" si="12"/>
        <v>7490000</v>
      </c>
      <c r="I131" s="81"/>
      <c r="K131" s="81">
        <f t="shared" si="14"/>
        <v>-5992000</v>
      </c>
      <c r="O131" s="9" t="s">
        <v>312</v>
      </c>
    </row>
    <row r="132" spans="2:15" hidden="1" x14ac:dyDescent="0.25">
      <c r="B132" s="42" t="s">
        <v>313</v>
      </c>
      <c r="C132" s="3">
        <f>8500000/2</f>
        <v>4250000</v>
      </c>
      <c r="D132" s="3">
        <f>1479000/2</f>
        <v>739500</v>
      </c>
      <c r="F132" s="81">
        <f t="shared" si="10"/>
        <v>4989500</v>
      </c>
      <c r="G132" s="81">
        <f t="shared" si="11"/>
        <v>5987400</v>
      </c>
      <c r="H132" s="81">
        <f t="shared" si="12"/>
        <v>6236875</v>
      </c>
      <c r="I132" s="81"/>
      <c r="K132" s="81">
        <f t="shared" si="14"/>
        <v>-4989500</v>
      </c>
      <c r="O132" s="9" t="s">
        <v>314</v>
      </c>
    </row>
    <row r="133" spans="2:15" hidden="1" x14ac:dyDescent="0.25">
      <c r="B133" s="42" t="s">
        <v>313</v>
      </c>
      <c r="C133" s="3">
        <f>8500000/2</f>
        <v>4250000</v>
      </c>
      <c r="D133" s="3">
        <f>1479000/2</f>
        <v>739500</v>
      </c>
      <c r="F133" s="81">
        <f t="shared" si="10"/>
        <v>4989500</v>
      </c>
      <c r="G133" s="81">
        <f t="shared" si="11"/>
        <v>5987400</v>
      </c>
      <c r="H133" s="81">
        <f t="shared" si="12"/>
        <v>6236875</v>
      </c>
      <c r="I133" s="81"/>
      <c r="K133" s="81">
        <f t="shared" si="14"/>
        <v>-4989500</v>
      </c>
      <c r="O133" s="9" t="s">
        <v>314</v>
      </c>
    </row>
    <row r="134" spans="2:15" hidden="1" x14ac:dyDescent="0.25">
      <c r="B134" s="42" t="s">
        <v>315</v>
      </c>
      <c r="C134" s="3">
        <v>5500000</v>
      </c>
      <c r="D134" s="3">
        <v>739000</v>
      </c>
      <c r="F134" s="81">
        <f t="shared" si="10"/>
        <v>6239000</v>
      </c>
      <c r="G134" s="81">
        <f t="shared" si="11"/>
        <v>7486800</v>
      </c>
      <c r="H134" s="81">
        <f t="shared" si="12"/>
        <v>7798750</v>
      </c>
      <c r="I134" s="81"/>
      <c r="K134" s="81">
        <f t="shared" si="14"/>
        <v>-6239000</v>
      </c>
      <c r="O134" s="9" t="s">
        <v>316</v>
      </c>
    </row>
    <row r="135" spans="2:15" hidden="1" x14ac:dyDescent="0.25">
      <c r="B135" s="42" t="s">
        <v>317</v>
      </c>
      <c r="C135" s="3">
        <v>5750000</v>
      </c>
      <c r="D135" s="3">
        <v>842000</v>
      </c>
      <c r="F135" s="81">
        <f t="shared" si="10"/>
        <v>6592000</v>
      </c>
      <c r="G135" s="81">
        <f t="shared" si="11"/>
        <v>7910400</v>
      </c>
      <c r="H135" s="81">
        <f t="shared" si="12"/>
        <v>8240000</v>
      </c>
      <c r="I135" s="81"/>
      <c r="K135" s="81">
        <f t="shared" si="14"/>
        <v>-6592000</v>
      </c>
      <c r="O135" s="9" t="s">
        <v>318</v>
      </c>
    </row>
    <row r="136" spans="2:15" ht="15.75" hidden="1" customHeight="1" x14ac:dyDescent="0.25">
      <c r="B136" s="42" t="s">
        <v>321</v>
      </c>
      <c r="F136" s="81">
        <f t="shared" si="10"/>
        <v>0</v>
      </c>
      <c r="G136" s="81">
        <f t="shared" si="11"/>
        <v>0</v>
      </c>
      <c r="H136" s="81">
        <f t="shared" si="12"/>
        <v>0</v>
      </c>
      <c r="I136" s="81"/>
      <c r="K136" s="81">
        <f t="shared" si="14"/>
        <v>0</v>
      </c>
      <c r="O136" s="9" t="s">
        <v>319</v>
      </c>
    </row>
    <row r="137" spans="2:15" ht="15.75" hidden="1" customHeight="1" x14ac:dyDescent="0.25">
      <c r="B137" s="42" t="s">
        <v>321</v>
      </c>
      <c r="F137" s="81">
        <f t="shared" ref="F137:F180" si="30">C137+D137+E137</f>
        <v>0</v>
      </c>
      <c r="G137" s="81">
        <f t="shared" si="11"/>
        <v>0</v>
      </c>
      <c r="H137" s="81">
        <f t="shared" ref="H137:H181" si="31">(F137*25%)+F137</f>
        <v>0</v>
      </c>
      <c r="I137" s="81"/>
      <c r="K137" s="81">
        <f t="shared" si="14"/>
        <v>0</v>
      </c>
      <c r="O137" s="9" t="s">
        <v>320</v>
      </c>
    </row>
    <row r="138" spans="2:15" ht="15.75" hidden="1" customHeight="1" x14ac:dyDescent="0.25">
      <c r="B138" s="117" t="s">
        <v>323</v>
      </c>
      <c r="C138" s="3">
        <v>3600000</v>
      </c>
      <c r="D138" s="3">
        <v>862000</v>
      </c>
      <c r="E138" s="3">
        <v>250000</v>
      </c>
      <c r="F138" s="81">
        <f t="shared" si="30"/>
        <v>4712000</v>
      </c>
      <c r="G138" s="81">
        <f t="shared" ref="G138:G179" si="32">(F138*20%)+F138</f>
        <v>5654400</v>
      </c>
      <c r="H138" s="81">
        <f t="shared" si="31"/>
        <v>5890000</v>
      </c>
      <c r="I138" s="81"/>
      <c r="K138" s="81">
        <f t="shared" si="14"/>
        <v>-4712000</v>
      </c>
      <c r="L138" s="2" t="s">
        <v>360</v>
      </c>
      <c r="O138" s="9" t="s">
        <v>322</v>
      </c>
    </row>
    <row r="139" spans="2:15" hidden="1" x14ac:dyDescent="0.25">
      <c r="B139" s="118" t="s">
        <v>325</v>
      </c>
      <c r="C139" s="3">
        <v>5832000</v>
      </c>
      <c r="D139" s="120">
        <v>801000</v>
      </c>
      <c r="F139" s="81">
        <f t="shared" si="30"/>
        <v>6633000</v>
      </c>
      <c r="G139" s="81">
        <f t="shared" si="32"/>
        <v>7959600</v>
      </c>
      <c r="H139" s="81">
        <f t="shared" si="31"/>
        <v>8291250</v>
      </c>
      <c r="I139" s="81">
        <v>10000000</v>
      </c>
      <c r="K139" s="81">
        <f t="shared" si="14"/>
        <v>3367000</v>
      </c>
      <c r="L139" s="2" t="s">
        <v>328</v>
      </c>
      <c r="O139" s="9" t="s">
        <v>324</v>
      </c>
    </row>
    <row r="140" spans="2:15" hidden="1" x14ac:dyDescent="0.25">
      <c r="B140" s="42" t="s">
        <v>330</v>
      </c>
      <c r="C140" s="3">
        <v>7200000</v>
      </c>
      <c r="D140" s="3">
        <v>842000</v>
      </c>
      <c r="E140" s="3">
        <v>350000</v>
      </c>
      <c r="F140" s="81">
        <f t="shared" si="30"/>
        <v>8392000</v>
      </c>
      <c r="G140" s="81">
        <f t="shared" si="32"/>
        <v>10070400</v>
      </c>
      <c r="H140" s="81">
        <f t="shared" si="31"/>
        <v>10490000</v>
      </c>
      <c r="I140" s="81">
        <v>14000000</v>
      </c>
      <c r="K140" s="81">
        <f t="shared" si="14"/>
        <v>5608000</v>
      </c>
      <c r="L140" s="2" t="s">
        <v>360</v>
      </c>
      <c r="O140" s="9" t="s">
        <v>329</v>
      </c>
    </row>
    <row r="141" spans="2:15" hidden="1" x14ac:dyDescent="0.25">
      <c r="B141" s="42" t="s">
        <v>332</v>
      </c>
      <c r="C141" s="3">
        <v>6720000</v>
      </c>
      <c r="D141" s="120">
        <v>801000</v>
      </c>
      <c r="F141" s="81">
        <f t="shared" si="30"/>
        <v>7521000</v>
      </c>
      <c r="G141" s="81">
        <f t="shared" si="32"/>
        <v>9025200</v>
      </c>
      <c r="H141" s="81">
        <f t="shared" si="31"/>
        <v>9401250</v>
      </c>
      <c r="I141" s="81"/>
      <c r="K141" s="81">
        <f t="shared" si="14"/>
        <v>-7521000</v>
      </c>
      <c r="O141" s="9" t="s">
        <v>331</v>
      </c>
    </row>
    <row r="142" spans="2:15" hidden="1" x14ac:dyDescent="0.25">
      <c r="B142" s="42" t="s">
        <v>333</v>
      </c>
      <c r="C142" s="3">
        <v>9840000</v>
      </c>
      <c r="D142" s="3">
        <v>862000</v>
      </c>
      <c r="E142" s="3">
        <v>550000</v>
      </c>
      <c r="F142" s="81">
        <f t="shared" si="30"/>
        <v>11252000</v>
      </c>
      <c r="G142" s="81">
        <f t="shared" si="32"/>
        <v>13502400</v>
      </c>
      <c r="H142" s="81">
        <f t="shared" si="31"/>
        <v>14065000</v>
      </c>
      <c r="I142" s="81">
        <v>13000000</v>
      </c>
      <c r="K142" s="81">
        <f t="shared" si="14"/>
        <v>1748000</v>
      </c>
      <c r="L142" s="2" t="s">
        <v>30</v>
      </c>
      <c r="O142" s="9" t="s">
        <v>334</v>
      </c>
    </row>
    <row r="143" spans="2:15" hidden="1" x14ac:dyDescent="0.25">
      <c r="B143" s="42" t="s">
        <v>335</v>
      </c>
      <c r="C143" s="3">
        <v>9600000</v>
      </c>
      <c r="D143" s="3">
        <v>904000</v>
      </c>
      <c r="F143" s="81">
        <f t="shared" si="30"/>
        <v>10504000</v>
      </c>
      <c r="G143" s="81">
        <f t="shared" si="32"/>
        <v>12604800</v>
      </c>
      <c r="H143" s="81">
        <f t="shared" si="31"/>
        <v>13130000</v>
      </c>
      <c r="I143" s="81">
        <v>13300000</v>
      </c>
      <c r="K143" s="81">
        <f t="shared" si="14"/>
        <v>2796000</v>
      </c>
      <c r="L143" s="2" t="s">
        <v>252</v>
      </c>
      <c r="O143" s="9" t="s">
        <v>336</v>
      </c>
    </row>
    <row r="144" spans="2:15" hidden="1" x14ac:dyDescent="0.25">
      <c r="B144" s="42" t="s">
        <v>338</v>
      </c>
      <c r="C144" s="3">
        <v>5760000</v>
      </c>
      <c r="D144" s="3">
        <v>700000</v>
      </c>
      <c r="F144" s="81">
        <f t="shared" si="30"/>
        <v>6460000</v>
      </c>
      <c r="G144" s="81">
        <f t="shared" si="32"/>
        <v>7752000</v>
      </c>
      <c r="H144" s="81">
        <f t="shared" si="31"/>
        <v>8075000</v>
      </c>
      <c r="I144" s="3">
        <v>10500000</v>
      </c>
      <c r="K144" s="81">
        <f t="shared" si="14"/>
        <v>4040000</v>
      </c>
      <c r="O144" s="9" t="s">
        <v>337</v>
      </c>
    </row>
    <row r="145" spans="2:15" hidden="1" x14ac:dyDescent="0.25">
      <c r="B145" s="42" t="s">
        <v>339</v>
      </c>
      <c r="C145" s="3">
        <v>3072000</v>
      </c>
      <c r="D145" s="3">
        <v>920000</v>
      </c>
      <c r="E145" s="3">
        <v>550000</v>
      </c>
      <c r="F145" s="81">
        <f t="shared" si="30"/>
        <v>4542000</v>
      </c>
      <c r="G145" s="81">
        <f t="shared" si="32"/>
        <v>5450400</v>
      </c>
      <c r="H145" s="81">
        <f t="shared" si="31"/>
        <v>5677500</v>
      </c>
      <c r="I145" s="3">
        <v>8000000</v>
      </c>
      <c r="K145" s="81">
        <f t="shared" ref="K145:K179" si="33">I145-J145-F145</f>
        <v>3458000</v>
      </c>
      <c r="O145" s="9" t="s">
        <v>340</v>
      </c>
    </row>
    <row r="146" spans="2:15" hidden="1" x14ac:dyDescent="0.25">
      <c r="B146" s="42" t="s">
        <v>342</v>
      </c>
      <c r="C146" s="3">
        <v>7440000</v>
      </c>
      <c r="D146" s="3">
        <v>903000</v>
      </c>
      <c r="E146" s="3">
        <v>880000</v>
      </c>
      <c r="F146" s="81">
        <f t="shared" si="30"/>
        <v>9223000</v>
      </c>
      <c r="G146" s="81">
        <f t="shared" si="32"/>
        <v>11067600</v>
      </c>
      <c r="H146" s="81">
        <f t="shared" si="31"/>
        <v>11528750</v>
      </c>
      <c r="I146" s="3">
        <v>14000000</v>
      </c>
      <c r="K146" s="81">
        <f t="shared" si="33"/>
        <v>4777000</v>
      </c>
      <c r="L146" s="2" t="s">
        <v>376</v>
      </c>
      <c r="O146" s="9" t="s">
        <v>341</v>
      </c>
    </row>
    <row r="147" spans="2:15" hidden="1" x14ac:dyDescent="0.25">
      <c r="B147" s="121" t="s">
        <v>344</v>
      </c>
      <c r="C147" s="3">
        <v>9240000</v>
      </c>
      <c r="D147" s="3">
        <v>883000</v>
      </c>
      <c r="F147" s="81">
        <f t="shared" si="30"/>
        <v>10123000</v>
      </c>
      <c r="G147" s="81">
        <f t="shared" si="32"/>
        <v>12147600</v>
      </c>
      <c r="H147" s="81">
        <f t="shared" si="31"/>
        <v>12653750</v>
      </c>
      <c r="I147" s="3">
        <v>11000000</v>
      </c>
      <c r="K147" s="81">
        <f t="shared" si="33"/>
        <v>877000</v>
      </c>
      <c r="L147" s="2" t="s">
        <v>383</v>
      </c>
      <c r="O147" s="9" t="s">
        <v>343</v>
      </c>
    </row>
    <row r="148" spans="2:15" hidden="1" x14ac:dyDescent="0.25">
      <c r="B148" s="42" t="s">
        <v>363</v>
      </c>
      <c r="C148" s="3">
        <f>12000000/5</f>
        <v>2400000</v>
      </c>
      <c r="F148" s="81">
        <f t="shared" si="30"/>
        <v>2400000</v>
      </c>
      <c r="G148" s="81">
        <f t="shared" si="32"/>
        <v>2880000</v>
      </c>
      <c r="H148" s="81">
        <f t="shared" si="31"/>
        <v>3000000</v>
      </c>
      <c r="I148" s="3">
        <v>5800000</v>
      </c>
      <c r="K148" s="81">
        <f t="shared" si="33"/>
        <v>3400000</v>
      </c>
      <c r="O148" s="132" t="s">
        <v>345</v>
      </c>
    </row>
    <row r="149" spans="2:15" hidden="1" x14ac:dyDescent="0.25">
      <c r="B149" s="42" t="s">
        <v>363</v>
      </c>
      <c r="C149" s="3">
        <f t="shared" ref="C149:C152" si="34">12000000/5</f>
        <v>2400000</v>
      </c>
      <c r="F149" s="81">
        <f t="shared" si="30"/>
        <v>2400000</v>
      </c>
      <c r="G149" s="81">
        <f t="shared" si="32"/>
        <v>2880000</v>
      </c>
      <c r="H149" s="81">
        <f t="shared" si="31"/>
        <v>3000000</v>
      </c>
      <c r="I149" s="3">
        <v>5800000</v>
      </c>
      <c r="K149" s="81">
        <f t="shared" si="33"/>
        <v>3400000</v>
      </c>
      <c r="O149" s="134"/>
    </row>
    <row r="150" spans="2:15" hidden="1" x14ac:dyDescent="0.25">
      <c r="B150" s="42" t="s">
        <v>363</v>
      </c>
      <c r="C150" s="3">
        <f t="shared" si="34"/>
        <v>2400000</v>
      </c>
      <c r="F150" s="81">
        <f t="shared" si="30"/>
        <v>2400000</v>
      </c>
      <c r="G150" s="81">
        <f t="shared" si="32"/>
        <v>2880000</v>
      </c>
      <c r="H150" s="81">
        <f t="shared" si="31"/>
        <v>3000000</v>
      </c>
      <c r="I150" s="3">
        <v>5800000</v>
      </c>
      <c r="K150" s="81">
        <f t="shared" si="33"/>
        <v>3400000</v>
      </c>
      <c r="O150" s="133"/>
    </row>
    <row r="151" spans="2:15" hidden="1" x14ac:dyDescent="0.25">
      <c r="B151" s="42" t="s">
        <v>363</v>
      </c>
      <c r="C151" s="3">
        <f t="shared" si="34"/>
        <v>2400000</v>
      </c>
      <c r="D151" s="3">
        <f>2876000/4</f>
        <v>719000</v>
      </c>
      <c r="F151" s="81">
        <f t="shared" si="30"/>
        <v>3119000</v>
      </c>
      <c r="G151" s="81">
        <f t="shared" si="32"/>
        <v>3742800</v>
      </c>
      <c r="H151" s="81">
        <f t="shared" si="31"/>
        <v>3898750</v>
      </c>
      <c r="I151" s="3">
        <v>5800000</v>
      </c>
      <c r="K151" s="81">
        <f t="shared" si="33"/>
        <v>2681000</v>
      </c>
      <c r="O151" s="132" t="s">
        <v>346</v>
      </c>
    </row>
    <row r="152" spans="2:15" hidden="1" x14ac:dyDescent="0.25">
      <c r="B152" s="42" t="s">
        <v>363</v>
      </c>
      <c r="C152" s="3">
        <f t="shared" si="34"/>
        <v>2400000</v>
      </c>
      <c r="D152" s="3">
        <f>2876000/4</f>
        <v>719000</v>
      </c>
      <c r="F152" s="81">
        <f t="shared" si="30"/>
        <v>3119000</v>
      </c>
      <c r="G152" s="81">
        <f t="shared" si="32"/>
        <v>3742800</v>
      </c>
      <c r="H152" s="81">
        <f t="shared" si="31"/>
        <v>3898750</v>
      </c>
      <c r="I152" s="3">
        <v>5800000</v>
      </c>
      <c r="K152" s="81">
        <f t="shared" si="33"/>
        <v>2681000</v>
      </c>
      <c r="O152" s="134"/>
    </row>
    <row r="153" spans="2:15" x14ac:dyDescent="0.25">
      <c r="B153" s="42" t="s">
        <v>364</v>
      </c>
      <c r="C153" s="3">
        <v>4800000</v>
      </c>
      <c r="D153" s="3">
        <f>2876000/4</f>
        <v>719000</v>
      </c>
      <c r="F153" s="81">
        <f t="shared" si="30"/>
        <v>5519000</v>
      </c>
      <c r="G153" s="81">
        <f t="shared" si="32"/>
        <v>6622800</v>
      </c>
      <c r="H153" s="81">
        <f t="shared" si="31"/>
        <v>6898750</v>
      </c>
      <c r="K153" s="81">
        <f t="shared" si="33"/>
        <v>-5519000</v>
      </c>
      <c r="O153" s="134"/>
    </row>
    <row r="154" spans="2:15" hidden="1" x14ac:dyDescent="0.25">
      <c r="B154" s="42" t="s">
        <v>366</v>
      </c>
      <c r="C154" s="3">
        <v>7200000</v>
      </c>
      <c r="D154" s="3">
        <f>2876000/4</f>
        <v>719000</v>
      </c>
      <c r="F154" s="81">
        <f t="shared" si="30"/>
        <v>7919000</v>
      </c>
      <c r="G154" s="81">
        <f t="shared" si="32"/>
        <v>9502800</v>
      </c>
      <c r="H154" s="81">
        <f t="shared" si="31"/>
        <v>9898750</v>
      </c>
      <c r="I154" s="3">
        <v>13000000</v>
      </c>
      <c r="K154" s="81">
        <f t="shared" si="33"/>
        <v>5081000</v>
      </c>
      <c r="L154" s="2" t="s">
        <v>375</v>
      </c>
      <c r="O154" s="133"/>
    </row>
    <row r="155" spans="2:15" hidden="1" x14ac:dyDescent="0.25">
      <c r="B155" s="42" t="s">
        <v>348</v>
      </c>
      <c r="C155" s="3">
        <v>1944000</v>
      </c>
      <c r="D155" s="3">
        <v>698000</v>
      </c>
      <c r="F155" s="3">
        <f t="shared" si="30"/>
        <v>2642000</v>
      </c>
      <c r="G155" s="81">
        <f t="shared" si="32"/>
        <v>3170400</v>
      </c>
      <c r="H155" s="81">
        <f t="shared" si="31"/>
        <v>3302500</v>
      </c>
      <c r="I155" s="3">
        <v>4000000</v>
      </c>
      <c r="K155" s="3">
        <f t="shared" si="33"/>
        <v>1358000</v>
      </c>
      <c r="L155" s="2" t="s">
        <v>375</v>
      </c>
      <c r="O155" s="9" t="s">
        <v>347</v>
      </c>
    </row>
    <row r="156" spans="2:15" s="100" customFormat="1" hidden="1" x14ac:dyDescent="0.25">
      <c r="B156" s="79" t="s">
        <v>350</v>
      </c>
      <c r="C156" s="99">
        <v>7658569</v>
      </c>
      <c r="D156" s="120">
        <v>903000</v>
      </c>
      <c r="E156" s="99"/>
      <c r="F156" s="99">
        <f t="shared" si="30"/>
        <v>8561569</v>
      </c>
      <c r="G156" s="81">
        <f t="shared" si="32"/>
        <v>10273882.800000001</v>
      </c>
      <c r="H156" s="122">
        <f t="shared" si="31"/>
        <v>10701961.25</v>
      </c>
      <c r="I156" s="99"/>
      <c r="J156" s="99"/>
      <c r="K156" s="99">
        <f t="shared" si="33"/>
        <v>-8561569</v>
      </c>
      <c r="O156" s="101" t="s">
        <v>349</v>
      </c>
    </row>
    <row r="157" spans="2:15" hidden="1" x14ac:dyDescent="0.25">
      <c r="B157" s="42" t="s">
        <v>352</v>
      </c>
      <c r="C157" s="3">
        <v>8280000</v>
      </c>
      <c r="D157" s="3">
        <v>921000</v>
      </c>
      <c r="F157" s="99">
        <f t="shared" si="30"/>
        <v>9201000</v>
      </c>
      <c r="G157" s="81">
        <f t="shared" si="32"/>
        <v>11041200</v>
      </c>
      <c r="H157" s="3">
        <f t="shared" si="31"/>
        <v>11501250</v>
      </c>
      <c r="I157" s="3">
        <v>10000000</v>
      </c>
      <c r="K157" s="3">
        <f t="shared" si="33"/>
        <v>799000</v>
      </c>
      <c r="O157" s="9" t="s">
        <v>351</v>
      </c>
    </row>
    <row r="158" spans="2:15" hidden="1" x14ac:dyDescent="0.25">
      <c r="B158" s="42" t="s">
        <v>354</v>
      </c>
      <c r="C158" s="3">
        <v>3675000</v>
      </c>
      <c r="D158" s="3">
        <v>875000</v>
      </c>
      <c r="F158" s="99">
        <f t="shared" si="30"/>
        <v>4550000</v>
      </c>
      <c r="G158" s="81">
        <f t="shared" si="32"/>
        <v>5460000</v>
      </c>
      <c r="H158" s="3">
        <f t="shared" si="31"/>
        <v>5687500</v>
      </c>
      <c r="I158" s="3">
        <v>5700000</v>
      </c>
      <c r="K158" s="3">
        <f t="shared" si="33"/>
        <v>1150000</v>
      </c>
      <c r="L158" s="2" t="s">
        <v>88</v>
      </c>
      <c r="O158" s="9" t="s">
        <v>353</v>
      </c>
    </row>
    <row r="159" spans="2:15" s="25" customFormat="1" hidden="1" x14ac:dyDescent="0.25">
      <c r="B159" s="104" t="s">
        <v>356</v>
      </c>
      <c r="C159" s="24">
        <v>8400000</v>
      </c>
      <c r="D159" s="24">
        <v>819000</v>
      </c>
      <c r="E159" s="24"/>
      <c r="F159" s="24">
        <f t="shared" si="30"/>
        <v>9219000</v>
      </c>
      <c r="G159" s="123">
        <f t="shared" si="32"/>
        <v>11062800</v>
      </c>
      <c r="H159" s="24">
        <f t="shared" si="31"/>
        <v>11523750</v>
      </c>
      <c r="I159" s="24">
        <v>12500000</v>
      </c>
      <c r="J159" s="24"/>
      <c r="K159" s="24">
        <f t="shared" si="33"/>
        <v>3281000</v>
      </c>
      <c r="L159" s="25" t="s">
        <v>19</v>
      </c>
      <c r="O159" s="135" t="s">
        <v>355</v>
      </c>
    </row>
    <row r="160" spans="2:15" s="25" customFormat="1" hidden="1" x14ac:dyDescent="0.25">
      <c r="B160" s="104" t="s">
        <v>321</v>
      </c>
      <c r="C160" s="24">
        <f>10800000/5</f>
        <v>2160000</v>
      </c>
      <c r="D160" s="24">
        <v>819000</v>
      </c>
      <c r="E160" s="24"/>
      <c r="F160" s="24">
        <f t="shared" si="30"/>
        <v>2979000</v>
      </c>
      <c r="G160" s="123">
        <f t="shared" si="32"/>
        <v>3574800</v>
      </c>
      <c r="H160" s="24">
        <f t="shared" si="31"/>
        <v>3723750</v>
      </c>
      <c r="I160" s="24">
        <v>6000000</v>
      </c>
      <c r="J160" s="24"/>
      <c r="K160" s="24">
        <f t="shared" si="33"/>
        <v>3021000</v>
      </c>
      <c r="L160" s="25" t="s">
        <v>88</v>
      </c>
      <c r="O160" s="136"/>
    </row>
    <row r="161" spans="2:16" s="25" customFormat="1" hidden="1" x14ac:dyDescent="0.25">
      <c r="B161" s="104" t="s">
        <v>321</v>
      </c>
      <c r="C161" s="24">
        <f>10800000/5</f>
        <v>2160000</v>
      </c>
      <c r="D161" s="24">
        <v>819000</v>
      </c>
      <c r="E161" s="24"/>
      <c r="F161" s="24">
        <f t="shared" ref="F161:F162" si="35">C161+D161+E161</f>
        <v>2979000</v>
      </c>
      <c r="G161" s="123">
        <f t="shared" ref="G161:G162" si="36">(F161*20%)+F161</f>
        <v>3574800</v>
      </c>
      <c r="H161" s="24">
        <f t="shared" ref="H161:H162" si="37">(F161*25%)+F161</f>
        <v>3723750</v>
      </c>
      <c r="I161" s="24">
        <v>6000000</v>
      </c>
      <c r="J161" s="24"/>
      <c r="K161" s="24">
        <f t="shared" ref="K161:K162" si="38">I161-J161-F161</f>
        <v>3021000</v>
      </c>
      <c r="L161" s="25" t="s">
        <v>88</v>
      </c>
      <c r="O161" s="124"/>
    </row>
    <row r="162" spans="2:16" s="25" customFormat="1" hidden="1" x14ac:dyDescent="0.25">
      <c r="B162" s="104" t="s">
        <v>321</v>
      </c>
      <c r="C162" s="24">
        <f t="shared" ref="C162:C164" si="39">10800000/5</f>
        <v>2160000</v>
      </c>
      <c r="D162" s="24">
        <v>819000</v>
      </c>
      <c r="E162" s="24"/>
      <c r="F162" s="24">
        <f t="shared" si="35"/>
        <v>2979000</v>
      </c>
      <c r="G162" s="123">
        <f t="shared" si="36"/>
        <v>3574800</v>
      </c>
      <c r="H162" s="24">
        <f t="shared" si="37"/>
        <v>3723750</v>
      </c>
      <c r="I162" s="24">
        <v>6000000</v>
      </c>
      <c r="J162" s="24"/>
      <c r="K162" s="24">
        <f t="shared" si="38"/>
        <v>3021000</v>
      </c>
      <c r="L162" s="25" t="s">
        <v>88</v>
      </c>
      <c r="O162" s="124"/>
    </row>
    <row r="163" spans="2:16" s="25" customFormat="1" hidden="1" x14ac:dyDescent="0.25">
      <c r="B163" s="104" t="s">
        <v>321</v>
      </c>
      <c r="C163" s="24">
        <f t="shared" si="39"/>
        <v>2160000</v>
      </c>
      <c r="D163" s="24">
        <v>819000</v>
      </c>
      <c r="E163" s="24"/>
      <c r="F163" s="24">
        <f t="shared" ref="F163" si="40">C163+D163+E163</f>
        <v>2979000</v>
      </c>
      <c r="G163" s="123">
        <f t="shared" ref="G163" si="41">(F163*20%)+F163</f>
        <v>3574800</v>
      </c>
      <c r="H163" s="24">
        <f t="shared" ref="H163" si="42">(F163*25%)+F163</f>
        <v>3723750</v>
      </c>
      <c r="I163" s="24">
        <v>6000000</v>
      </c>
      <c r="J163" s="24"/>
      <c r="K163" s="24">
        <f t="shared" ref="K163" si="43">I163-J163-F163</f>
        <v>3021000</v>
      </c>
      <c r="L163" s="25" t="s">
        <v>88</v>
      </c>
      <c r="O163" s="124"/>
    </row>
    <row r="164" spans="2:16" s="25" customFormat="1" hidden="1" x14ac:dyDescent="0.25">
      <c r="B164" s="104" t="s">
        <v>321</v>
      </c>
      <c r="C164" s="24">
        <f t="shared" si="39"/>
        <v>2160000</v>
      </c>
      <c r="D164" s="24">
        <v>819000</v>
      </c>
      <c r="E164" s="24"/>
      <c r="F164" s="24">
        <f t="shared" ref="F164" si="44">C164+D164+E164</f>
        <v>2979000</v>
      </c>
      <c r="G164" s="123">
        <f t="shared" ref="G164" si="45">(F164*20%)+F164</f>
        <v>3574800</v>
      </c>
      <c r="H164" s="24">
        <f t="shared" ref="H164" si="46">(F164*25%)+F164</f>
        <v>3723750</v>
      </c>
      <c r="I164" s="24">
        <v>6000000</v>
      </c>
      <c r="J164" s="24"/>
      <c r="K164" s="24">
        <f t="shared" ref="K164" si="47">I164-J164-F164</f>
        <v>3021000</v>
      </c>
      <c r="L164" s="25" t="s">
        <v>88</v>
      </c>
      <c r="O164" s="124"/>
    </row>
    <row r="165" spans="2:16" s="25" customFormat="1" hidden="1" x14ac:dyDescent="0.25">
      <c r="B165" s="104">
        <v>7410</v>
      </c>
      <c r="C165" s="24">
        <v>2640000</v>
      </c>
      <c r="D165" s="24">
        <v>819000</v>
      </c>
      <c r="E165" s="24">
        <v>300000</v>
      </c>
      <c r="F165" s="24">
        <f t="shared" si="30"/>
        <v>3759000</v>
      </c>
      <c r="G165" s="123">
        <f t="shared" si="32"/>
        <v>4510800</v>
      </c>
      <c r="H165" s="24">
        <f t="shared" si="31"/>
        <v>4698750</v>
      </c>
      <c r="I165" s="24">
        <v>6800000</v>
      </c>
      <c r="J165" s="24"/>
      <c r="K165" s="24">
        <f t="shared" si="33"/>
        <v>3041000</v>
      </c>
      <c r="O165" s="26" t="s">
        <v>357</v>
      </c>
    </row>
    <row r="166" spans="2:16" x14ac:dyDescent="0.25">
      <c r="B166" s="42" t="s">
        <v>369</v>
      </c>
      <c r="C166" s="3">
        <v>6615000</v>
      </c>
      <c r="D166" s="86">
        <v>545000</v>
      </c>
      <c r="E166" s="3">
        <v>2700000</v>
      </c>
      <c r="F166" s="99">
        <f t="shared" si="30"/>
        <v>9860000</v>
      </c>
      <c r="G166" s="81">
        <f t="shared" si="32"/>
        <v>11832000</v>
      </c>
      <c r="H166" s="3">
        <f t="shared" si="31"/>
        <v>12325000</v>
      </c>
      <c r="K166" s="3">
        <f t="shared" si="33"/>
        <v>-9860000</v>
      </c>
      <c r="O166" s="9" t="s">
        <v>368</v>
      </c>
    </row>
    <row r="167" spans="2:16" hidden="1" x14ac:dyDescent="0.25">
      <c r="B167" s="42" t="s">
        <v>359</v>
      </c>
      <c r="C167" s="3">
        <v>7680000</v>
      </c>
      <c r="D167" s="2">
        <v>760000</v>
      </c>
      <c r="F167" s="99">
        <f>C167+D166+E167</f>
        <v>8225000</v>
      </c>
      <c r="G167" s="81">
        <f t="shared" si="32"/>
        <v>9870000</v>
      </c>
      <c r="H167" s="3">
        <f t="shared" si="31"/>
        <v>10281250</v>
      </c>
      <c r="I167" s="3">
        <v>10400000</v>
      </c>
      <c r="K167" s="3">
        <f t="shared" si="33"/>
        <v>2175000</v>
      </c>
      <c r="L167" s="2" t="s">
        <v>167</v>
      </c>
      <c r="O167" s="9" t="s">
        <v>358</v>
      </c>
    </row>
    <row r="168" spans="2:16" hidden="1" x14ac:dyDescent="0.25">
      <c r="B168" s="42" t="s">
        <v>361</v>
      </c>
      <c r="C168" s="3">
        <v>1960000</v>
      </c>
      <c r="D168" s="13">
        <f>3156000/5</f>
        <v>631200</v>
      </c>
      <c r="F168" s="99">
        <f t="shared" si="30"/>
        <v>2591200</v>
      </c>
      <c r="G168" s="81">
        <f t="shared" si="32"/>
        <v>3109440</v>
      </c>
      <c r="H168" s="3">
        <f t="shared" si="31"/>
        <v>3239000</v>
      </c>
      <c r="I168" s="3">
        <v>4200000</v>
      </c>
      <c r="K168" s="3">
        <f t="shared" si="33"/>
        <v>1608800</v>
      </c>
      <c r="O168" s="132" t="s">
        <v>362</v>
      </c>
    </row>
    <row r="169" spans="2:16" hidden="1" x14ac:dyDescent="0.25">
      <c r="B169" s="42" t="s">
        <v>361</v>
      </c>
      <c r="C169" s="3">
        <v>1960000</v>
      </c>
      <c r="D169" s="13">
        <f t="shared" ref="D169:D172" si="48">3156000/5</f>
        <v>631200</v>
      </c>
      <c r="F169" s="99">
        <f t="shared" si="30"/>
        <v>2591200</v>
      </c>
      <c r="G169" s="81">
        <f t="shared" si="32"/>
        <v>3109440</v>
      </c>
      <c r="H169" s="3">
        <f t="shared" si="31"/>
        <v>3239000</v>
      </c>
      <c r="I169" s="3">
        <v>4200000</v>
      </c>
      <c r="K169" s="3">
        <f t="shared" si="33"/>
        <v>1608800</v>
      </c>
      <c r="O169" s="134"/>
    </row>
    <row r="170" spans="2:16" hidden="1" x14ac:dyDescent="0.25">
      <c r="B170" s="42" t="s">
        <v>361</v>
      </c>
      <c r="C170" s="3">
        <v>1960000</v>
      </c>
      <c r="D170" s="13">
        <f t="shared" si="48"/>
        <v>631200</v>
      </c>
      <c r="F170" s="99">
        <f t="shared" si="30"/>
        <v>2591200</v>
      </c>
      <c r="G170" s="81">
        <f t="shared" si="32"/>
        <v>3109440</v>
      </c>
      <c r="H170" s="3">
        <f t="shared" si="31"/>
        <v>3239000</v>
      </c>
      <c r="I170" s="3">
        <v>4500000</v>
      </c>
      <c r="K170" s="3">
        <f t="shared" si="33"/>
        <v>1908800</v>
      </c>
      <c r="O170" s="134"/>
    </row>
    <row r="171" spans="2:16" hidden="1" x14ac:dyDescent="0.25">
      <c r="B171" s="42" t="s">
        <v>361</v>
      </c>
      <c r="C171" s="3">
        <v>1960000</v>
      </c>
      <c r="D171" s="13">
        <f t="shared" si="48"/>
        <v>631200</v>
      </c>
      <c r="F171" s="99">
        <f t="shared" si="30"/>
        <v>2591200</v>
      </c>
      <c r="G171" s="81">
        <f t="shared" si="32"/>
        <v>3109440</v>
      </c>
      <c r="H171" s="3">
        <f t="shared" si="31"/>
        <v>3239000</v>
      </c>
      <c r="I171" s="3">
        <v>4500000</v>
      </c>
      <c r="K171" s="3">
        <f t="shared" si="33"/>
        <v>1908800</v>
      </c>
      <c r="O171" s="134"/>
    </row>
    <row r="172" spans="2:16" x14ac:dyDescent="0.25">
      <c r="B172" s="42" t="s">
        <v>361</v>
      </c>
      <c r="C172" s="3">
        <v>1960000</v>
      </c>
      <c r="D172" s="13">
        <f t="shared" si="48"/>
        <v>631200</v>
      </c>
      <c r="F172" s="99">
        <f t="shared" si="30"/>
        <v>2591200</v>
      </c>
      <c r="G172" s="81">
        <f t="shared" si="32"/>
        <v>3109440</v>
      </c>
      <c r="H172" s="3">
        <f t="shared" si="31"/>
        <v>3239000</v>
      </c>
      <c r="I172" s="3">
        <v>4500000</v>
      </c>
      <c r="K172" s="3">
        <f t="shared" si="33"/>
        <v>1908800</v>
      </c>
      <c r="O172" s="133"/>
    </row>
    <row r="173" spans="2:16" x14ac:dyDescent="0.25">
      <c r="B173" s="42" t="s">
        <v>363</v>
      </c>
      <c r="C173" s="3">
        <v>2205000</v>
      </c>
      <c r="F173" s="99">
        <f t="shared" si="30"/>
        <v>2205000</v>
      </c>
      <c r="G173" s="81">
        <f t="shared" si="32"/>
        <v>2646000</v>
      </c>
      <c r="H173" s="3">
        <f t="shared" si="31"/>
        <v>2756250</v>
      </c>
      <c r="K173" s="3">
        <f t="shared" si="33"/>
        <v>-2205000</v>
      </c>
      <c r="O173" s="132" t="s">
        <v>384</v>
      </c>
      <c r="P173" s="141">
        <v>735</v>
      </c>
    </row>
    <row r="174" spans="2:16" x14ac:dyDescent="0.25">
      <c r="B174" s="42" t="s">
        <v>363</v>
      </c>
      <c r="C174" s="3">
        <v>2205000</v>
      </c>
      <c r="F174" s="99">
        <f t="shared" si="30"/>
        <v>2205000</v>
      </c>
      <c r="G174" s="81">
        <f t="shared" si="32"/>
        <v>2646000</v>
      </c>
      <c r="H174" s="3">
        <f t="shared" si="31"/>
        <v>2756250</v>
      </c>
      <c r="K174" s="3">
        <f t="shared" si="33"/>
        <v>-2205000</v>
      </c>
      <c r="O174" s="134"/>
      <c r="P174" s="142"/>
    </row>
    <row r="175" spans="2:16" x14ac:dyDescent="0.25">
      <c r="B175" s="42" t="s">
        <v>365</v>
      </c>
      <c r="C175" s="3">
        <v>1715000</v>
      </c>
      <c r="F175" s="99">
        <f t="shared" si="30"/>
        <v>1715000</v>
      </c>
      <c r="G175" s="81">
        <f t="shared" si="32"/>
        <v>2058000</v>
      </c>
      <c r="H175" s="3">
        <f t="shared" si="31"/>
        <v>2143750</v>
      </c>
      <c r="K175" s="3">
        <f t="shared" si="33"/>
        <v>-1715000</v>
      </c>
      <c r="O175" s="134"/>
      <c r="P175" s="142"/>
    </row>
    <row r="176" spans="2:16" x14ac:dyDescent="0.25">
      <c r="B176" s="42" t="s">
        <v>366</v>
      </c>
      <c r="C176" s="3">
        <v>6125000</v>
      </c>
      <c r="D176" s="111"/>
      <c r="F176" s="99">
        <f t="shared" si="30"/>
        <v>6125000</v>
      </c>
      <c r="G176" s="81">
        <f t="shared" si="32"/>
        <v>7350000</v>
      </c>
      <c r="H176" s="3">
        <f t="shared" si="31"/>
        <v>7656250</v>
      </c>
      <c r="K176" s="3">
        <f t="shared" si="33"/>
        <v>-6125000</v>
      </c>
      <c r="O176" s="134"/>
      <c r="P176" s="142"/>
    </row>
    <row r="177" spans="1:16" x14ac:dyDescent="0.25">
      <c r="B177" s="42" t="s">
        <v>367</v>
      </c>
      <c r="C177" s="3">
        <v>7350000</v>
      </c>
      <c r="F177" s="99">
        <f t="shared" si="30"/>
        <v>7350000</v>
      </c>
      <c r="G177" s="81">
        <f t="shared" si="32"/>
        <v>8820000</v>
      </c>
      <c r="H177" s="3">
        <f t="shared" si="31"/>
        <v>9187500</v>
      </c>
      <c r="K177" s="3">
        <f t="shared" si="33"/>
        <v>-7350000</v>
      </c>
      <c r="O177" s="133"/>
      <c r="P177" s="143"/>
    </row>
    <row r="178" spans="1:16" x14ac:dyDescent="0.25">
      <c r="B178" s="42" t="s">
        <v>373</v>
      </c>
      <c r="C178" s="3">
        <v>5397000</v>
      </c>
      <c r="F178" s="99">
        <f t="shared" si="30"/>
        <v>5397000</v>
      </c>
      <c r="G178" s="81">
        <f t="shared" si="32"/>
        <v>6476400</v>
      </c>
      <c r="H178" s="3">
        <f t="shared" si="31"/>
        <v>6746250</v>
      </c>
      <c r="K178" s="3">
        <f t="shared" si="33"/>
        <v>-5397000</v>
      </c>
      <c r="O178" s="9" t="s">
        <v>374</v>
      </c>
    </row>
    <row r="179" spans="1:16" ht="16.5" hidden="1" x14ac:dyDescent="0.3">
      <c r="B179" s="42" t="s">
        <v>370</v>
      </c>
      <c r="C179" s="125">
        <v>1211798</v>
      </c>
      <c r="D179" s="3">
        <v>23000</v>
      </c>
      <c r="F179" s="99">
        <f t="shared" si="30"/>
        <v>1234798</v>
      </c>
      <c r="G179" s="81">
        <f t="shared" si="32"/>
        <v>1481757.6</v>
      </c>
      <c r="H179" s="3">
        <f t="shared" si="31"/>
        <v>1543497.5</v>
      </c>
      <c r="K179" s="3">
        <f t="shared" si="33"/>
        <v>-1234798</v>
      </c>
      <c r="O179" s="9" t="s">
        <v>371</v>
      </c>
    </row>
    <row r="180" spans="1:16" hidden="1" x14ac:dyDescent="0.25">
      <c r="B180" s="42" t="s">
        <v>372</v>
      </c>
      <c r="C180" s="3">
        <v>2520000</v>
      </c>
      <c r="D180" s="114">
        <v>92000</v>
      </c>
      <c r="F180" s="99">
        <f t="shared" si="30"/>
        <v>2612000</v>
      </c>
      <c r="H180" s="3">
        <f t="shared" si="31"/>
        <v>3265000</v>
      </c>
    </row>
    <row r="181" spans="1:16" x14ac:dyDescent="0.25">
      <c r="A181" s="126"/>
      <c r="B181" s="128" t="s">
        <v>379</v>
      </c>
      <c r="C181" s="127">
        <v>2125000</v>
      </c>
      <c r="D181" s="127"/>
      <c r="E181" s="127"/>
      <c r="F181" s="127"/>
      <c r="G181" s="127"/>
      <c r="H181" s="127">
        <f t="shared" si="31"/>
        <v>0</v>
      </c>
      <c r="I181" s="127"/>
      <c r="J181" s="127"/>
      <c r="K181" s="127"/>
      <c r="L181" s="126"/>
      <c r="M181" s="126"/>
      <c r="N181" s="126"/>
      <c r="O181" s="129" t="s">
        <v>378</v>
      </c>
      <c r="P181" s="141">
        <v>640</v>
      </c>
    </row>
    <row r="182" spans="1:16" x14ac:dyDescent="0.25">
      <c r="A182" s="126"/>
      <c r="B182" s="128" t="s">
        <v>379</v>
      </c>
      <c r="C182" s="127">
        <v>2125000</v>
      </c>
      <c r="D182" s="127"/>
      <c r="E182" s="127"/>
      <c r="F182" s="127"/>
      <c r="G182" s="127"/>
      <c r="H182" s="127"/>
      <c r="I182" s="127"/>
      <c r="J182" s="127"/>
      <c r="K182" s="127"/>
      <c r="L182" s="126"/>
      <c r="M182" s="126"/>
      <c r="N182" s="126"/>
      <c r="O182" s="130"/>
      <c r="P182" s="142"/>
    </row>
    <row r="183" spans="1:16" x14ac:dyDescent="0.25">
      <c r="A183" s="126"/>
      <c r="B183" s="128" t="s">
        <v>379</v>
      </c>
      <c r="C183" s="127">
        <v>2125000</v>
      </c>
      <c r="D183" s="127"/>
      <c r="E183" s="127"/>
      <c r="F183" s="127"/>
      <c r="G183" s="127"/>
      <c r="H183" s="127"/>
      <c r="I183" s="127"/>
      <c r="J183" s="127"/>
      <c r="K183" s="127"/>
      <c r="L183" s="126"/>
      <c r="M183" s="126"/>
      <c r="N183" s="126"/>
      <c r="O183" s="130"/>
      <c r="P183" s="142"/>
    </row>
    <row r="184" spans="1:16" x14ac:dyDescent="0.25">
      <c r="A184" s="126"/>
      <c r="B184" s="128" t="s">
        <v>379</v>
      </c>
      <c r="C184" s="127">
        <v>2125000</v>
      </c>
      <c r="D184" s="127"/>
      <c r="E184" s="127"/>
      <c r="F184" s="127"/>
      <c r="G184" s="127"/>
      <c r="H184" s="127"/>
      <c r="I184" s="127"/>
      <c r="J184" s="127"/>
      <c r="K184" s="127"/>
      <c r="L184" s="126"/>
      <c r="M184" s="126"/>
      <c r="N184" s="126"/>
      <c r="O184" s="130"/>
      <c r="P184" s="142"/>
    </row>
    <row r="185" spans="1:16" x14ac:dyDescent="0.25">
      <c r="A185" s="126"/>
      <c r="B185" s="128">
        <v>7540</v>
      </c>
      <c r="C185" s="127">
        <v>7500000</v>
      </c>
      <c r="D185" s="127"/>
      <c r="E185" s="127"/>
      <c r="F185" s="127"/>
      <c r="G185" s="127"/>
      <c r="H185" s="127"/>
      <c r="I185" s="127"/>
      <c r="J185" s="127"/>
      <c r="K185" s="127"/>
      <c r="L185" s="126"/>
      <c r="M185" s="126"/>
      <c r="N185" s="126"/>
      <c r="O185" s="131"/>
      <c r="P185" s="143"/>
    </row>
    <row r="186" spans="1:16" x14ac:dyDescent="0.25">
      <c r="B186" s="42" t="s">
        <v>380</v>
      </c>
      <c r="C186" s="3">
        <v>4150000</v>
      </c>
      <c r="O186" s="132" t="s">
        <v>381</v>
      </c>
    </row>
    <row r="187" spans="1:16" x14ac:dyDescent="0.25">
      <c r="B187" s="42" t="s">
        <v>380</v>
      </c>
      <c r="C187" s="3">
        <v>4150000</v>
      </c>
      <c r="D187" s="24"/>
      <c r="O187" s="133"/>
    </row>
    <row r="188" spans="1:16" x14ac:dyDescent="0.25">
      <c r="B188" s="42" t="s">
        <v>382</v>
      </c>
      <c r="C188" s="3">
        <v>7395000</v>
      </c>
      <c r="D188" s="24"/>
      <c r="O188" s="9" t="s">
        <v>390</v>
      </c>
    </row>
    <row r="189" spans="1:16" s="6" customFormat="1" x14ac:dyDescent="0.25">
      <c r="B189" s="43" t="s">
        <v>387</v>
      </c>
      <c r="C189" s="7"/>
      <c r="D189" s="7"/>
      <c r="E189" s="7"/>
      <c r="F189" s="7"/>
      <c r="G189" s="7"/>
      <c r="H189" s="7"/>
      <c r="I189" s="7"/>
      <c r="J189" s="7"/>
      <c r="K189" s="7"/>
      <c r="O189" s="144" t="s">
        <v>389</v>
      </c>
      <c r="P189" s="145">
        <v>835</v>
      </c>
    </row>
    <row r="190" spans="1:16" s="6" customFormat="1" x14ac:dyDescent="0.25">
      <c r="B190" s="43" t="s">
        <v>387</v>
      </c>
      <c r="C190" s="7"/>
      <c r="D190" s="7"/>
      <c r="E190" s="7"/>
      <c r="F190" s="7"/>
      <c r="G190" s="7"/>
      <c r="H190" s="7"/>
      <c r="I190" s="7"/>
      <c r="J190" s="7"/>
      <c r="K190" s="7"/>
      <c r="O190" s="146"/>
      <c r="P190" s="147"/>
    </row>
    <row r="191" spans="1:16" s="6" customFormat="1" x14ac:dyDescent="0.25">
      <c r="B191" s="43" t="s">
        <v>386</v>
      </c>
      <c r="C191" s="7"/>
      <c r="D191" s="7"/>
      <c r="E191" s="7"/>
      <c r="F191" s="7"/>
      <c r="G191" s="7"/>
      <c r="H191" s="7"/>
      <c r="I191" s="7"/>
      <c r="J191" s="7"/>
      <c r="K191" s="7"/>
      <c r="O191" s="146"/>
      <c r="P191" s="147"/>
    </row>
    <row r="192" spans="1:16" s="6" customFormat="1" x14ac:dyDescent="0.25">
      <c r="B192" s="43" t="s">
        <v>386</v>
      </c>
      <c r="C192" s="7"/>
      <c r="D192" s="7"/>
      <c r="E192" s="7"/>
      <c r="F192" s="7"/>
      <c r="G192" s="7"/>
      <c r="H192" s="7"/>
      <c r="I192" s="7"/>
      <c r="J192" s="7"/>
      <c r="K192" s="7"/>
      <c r="O192" s="146"/>
      <c r="P192" s="147"/>
    </row>
    <row r="193" spans="2:16" s="6" customFormat="1" x14ac:dyDescent="0.25">
      <c r="B193" s="43" t="s">
        <v>388</v>
      </c>
      <c r="C193" s="7"/>
      <c r="D193" s="7"/>
      <c r="E193" s="7"/>
      <c r="F193" s="7"/>
      <c r="G193" s="7"/>
      <c r="H193" s="7"/>
      <c r="I193" s="7"/>
      <c r="J193" s="7"/>
      <c r="K193" s="7"/>
      <c r="O193" s="148"/>
      <c r="P193" s="149"/>
    </row>
    <row r="194" spans="2:16" s="40" customFormat="1" x14ac:dyDescent="0.25">
      <c r="B194" s="150" t="s">
        <v>392</v>
      </c>
      <c r="C194" s="39">
        <f>P194*25000</f>
        <v>2250000</v>
      </c>
      <c r="D194" s="39"/>
      <c r="E194" s="39"/>
      <c r="F194" s="39"/>
      <c r="G194" s="39"/>
      <c r="H194" s="39"/>
      <c r="I194" s="39"/>
      <c r="J194" s="39"/>
      <c r="K194" s="39"/>
      <c r="O194" s="151" t="s">
        <v>391</v>
      </c>
      <c r="P194" s="152">
        <v>90</v>
      </c>
    </row>
    <row r="195" spans="2:16" s="40" customFormat="1" x14ac:dyDescent="0.25">
      <c r="B195" s="150" t="s">
        <v>393</v>
      </c>
      <c r="C195" s="39">
        <f t="shared" ref="C195:C204" si="49">P195*25000</f>
        <v>2750000</v>
      </c>
      <c r="D195" s="39"/>
      <c r="E195" s="39"/>
      <c r="F195" s="39"/>
      <c r="G195" s="39"/>
      <c r="H195" s="39"/>
      <c r="I195" s="39"/>
      <c r="J195" s="39"/>
      <c r="K195" s="39"/>
      <c r="O195" s="153"/>
      <c r="P195" s="152">
        <v>110</v>
      </c>
    </row>
    <row r="196" spans="2:16" s="40" customFormat="1" x14ac:dyDescent="0.25">
      <c r="B196" s="150" t="s">
        <v>394</v>
      </c>
      <c r="C196" s="39">
        <f t="shared" si="49"/>
        <v>4250000</v>
      </c>
      <c r="D196" s="39"/>
      <c r="E196" s="39"/>
      <c r="F196" s="39"/>
      <c r="G196" s="39"/>
      <c r="H196" s="39"/>
      <c r="I196" s="39"/>
      <c r="J196" s="39"/>
      <c r="K196" s="39"/>
      <c r="O196" s="153"/>
      <c r="P196" s="152">
        <v>170</v>
      </c>
    </row>
    <row r="197" spans="2:16" s="40" customFormat="1" x14ac:dyDescent="0.25">
      <c r="B197" s="150" t="s">
        <v>395</v>
      </c>
      <c r="C197" s="39">
        <f t="shared" si="49"/>
        <v>2250000</v>
      </c>
      <c r="D197" s="39"/>
      <c r="E197" s="39"/>
      <c r="F197" s="39"/>
      <c r="G197" s="39"/>
      <c r="H197" s="39"/>
      <c r="I197" s="39"/>
      <c r="J197" s="39"/>
      <c r="K197" s="39"/>
      <c r="O197" s="153"/>
      <c r="P197" s="152">
        <v>90</v>
      </c>
    </row>
    <row r="198" spans="2:16" s="40" customFormat="1" x14ac:dyDescent="0.25">
      <c r="B198" s="150" t="s">
        <v>396</v>
      </c>
      <c r="C198" s="39">
        <f t="shared" si="49"/>
        <v>1625000</v>
      </c>
      <c r="D198" s="39"/>
      <c r="E198" s="39"/>
      <c r="F198" s="39"/>
      <c r="G198" s="39"/>
      <c r="H198" s="39"/>
      <c r="I198" s="39"/>
      <c r="J198" s="39"/>
      <c r="K198" s="39"/>
      <c r="O198" s="153"/>
      <c r="P198" s="152">
        <v>65</v>
      </c>
    </row>
    <row r="199" spans="2:16" s="40" customFormat="1" x14ac:dyDescent="0.25">
      <c r="B199" s="150" t="s">
        <v>397</v>
      </c>
      <c r="C199" s="39">
        <f t="shared" si="49"/>
        <v>1625000</v>
      </c>
      <c r="D199" s="39"/>
      <c r="E199" s="39"/>
      <c r="F199" s="39"/>
      <c r="G199" s="39"/>
      <c r="H199" s="39"/>
      <c r="I199" s="39"/>
      <c r="J199" s="39"/>
      <c r="K199" s="39"/>
      <c r="O199" s="153"/>
      <c r="P199" s="152">
        <v>65</v>
      </c>
    </row>
    <row r="200" spans="2:16" s="40" customFormat="1" x14ac:dyDescent="0.25">
      <c r="B200" s="150" t="s">
        <v>398</v>
      </c>
      <c r="C200" s="39">
        <f t="shared" si="49"/>
        <v>1875000</v>
      </c>
      <c r="D200" s="39"/>
      <c r="E200" s="39"/>
      <c r="F200" s="39"/>
      <c r="G200" s="39"/>
      <c r="H200" s="39"/>
      <c r="I200" s="39"/>
      <c r="J200" s="39"/>
      <c r="K200" s="39"/>
      <c r="O200" s="153"/>
      <c r="P200" s="152">
        <v>75</v>
      </c>
    </row>
    <row r="201" spans="2:16" s="40" customFormat="1" x14ac:dyDescent="0.25">
      <c r="B201" s="150" t="s">
        <v>399</v>
      </c>
      <c r="C201" s="39">
        <f t="shared" si="49"/>
        <v>2750000</v>
      </c>
      <c r="D201" s="39"/>
      <c r="E201" s="39"/>
      <c r="F201" s="39"/>
      <c r="G201" s="39"/>
      <c r="H201" s="39"/>
      <c r="I201" s="39"/>
      <c r="J201" s="39"/>
      <c r="K201" s="39"/>
      <c r="O201" s="153"/>
      <c r="P201" s="152">
        <v>110</v>
      </c>
    </row>
    <row r="202" spans="2:16" s="40" customFormat="1" x14ac:dyDescent="0.25">
      <c r="B202" s="150" t="s">
        <v>392</v>
      </c>
      <c r="C202" s="39">
        <f t="shared" si="49"/>
        <v>2000000</v>
      </c>
      <c r="D202" s="39"/>
      <c r="E202" s="39"/>
      <c r="F202" s="39"/>
      <c r="G202" s="39"/>
      <c r="H202" s="39"/>
      <c r="I202" s="39"/>
      <c r="J202" s="39"/>
      <c r="K202" s="39"/>
      <c r="O202" s="154"/>
      <c r="P202" s="152">
        <v>80</v>
      </c>
    </row>
    <row r="203" spans="2:16" s="6" customFormat="1" x14ac:dyDescent="0.25">
      <c r="B203" s="43">
        <v>7620</v>
      </c>
      <c r="C203" s="39">
        <f>P203*25000</f>
        <v>18750000</v>
      </c>
      <c r="D203" s="7"/>
      <c r="E203" s="7"/>
      <c r="F203" s="7"/>
      <c r="G203" s="7"/>
      <c r="H203" s="7"/>
      <c r="I203" s="7"/>
      <c r="J203" s="7"/>
      <c r="K203" s="7"/>
      <c r="O203" s="144" t="s">
        <v>400</v>
      </c>
      <c r="P203" s="155">
        <v>750</v>
      </c>
    </row>
    <row r="204" spans="2:16" s="6" customFormat="1" x14ac:dyDescent="0.25">
      <c r="B204" s="43">
        <v>7620</v>
      </c>
      <c r="C204" s="39">
        <f t="shared" si="49"/>
        <v>0</v>
      </c>
      <c r="D204" s="7"/>
      <c r="E204" s="7"/>
      <c r="F204" s="7"/>
      <c r="G204" s="7"/>
      <c r="H204" s="7"/>
      <c r="I204" s="7"/>
      <c r="J204" s="7"/>
      <c r="K204" s="7"/>
      <c r="O204" s="148"/>
      <c r="P204" s="156"/>
    </row>
  </sheetData>
  <autoFilter ref="L1:L80" xr:uid="{00000000-0001-0000-0000-000000000000}"/>
  <mergeCells count="18">
    <mergeCell ref="O203:O204"/>
    <mergeCell ref="P203:P204"/>
    <mergeCell ref="P181:P185"/>
    <mergeCell ref="P173:P177"/>
    <mergeCell ref="O189:O193"/>
    <mergeCell ref="P189:P193"/>
    <mergeCell ref="O194:O202"/>
    <mergeCell ref="O72:O74"/>
    <mergeCell ref="O96:O97"/>
    <mergeCell ref="O111:O115"/>
    <mergeCell ref="O118:O122"/>
    <mergeCell ref="O173:O177"/>
    <mergeCell ref="O181:O185"/>
    <mergeCell ref="O186:O187"/>
    <mergeCell ref="O168:O172"/>
    <mergeCell ref="O148:O150"/>
    <mergeCell ref="O151:O154"/>
    <mergeCell ref="O159:O160"/>
  </mergeCells>
  <phoneticPr fontId="11" type="noConversion"/>
  <conditionalFormatting sqref="C2:G2 H2:N17 O2:O22 B2:B25 C3:E25 F3:G27 K3:K79 L18:N39 H18:J65 O26 D26:E38 F28 G28:G72 C29:F38 O29:O38 D39:F39 C40:F41 L40:O41 D42:F57 L42:N69 E58:F58 D59:F69 I66:J69 H66:H72 D71:F72 I71:J72 L71:N73 D73:J78 M74:N74 L75:N78 F102:F125">
    <cfRule type="expression" dxfId="1" priority="4">
      <formula>MOD(ROW(),2)&gt;0</formula>
    </cfRule>
  </conditionalFormatting>
  <conditionalFormatting sqref="D173 D178:D188">
    <cfRule type="expression" dxfId="0" priority="1">
      <formula>MOD(ROW(),2)&gt;0</formula>
    </cfRule>
  </conditionalFormatting>
  <hyperlinks>
    <hyperlink ref="O23" r:id="rId1" display="https://www.ebay.com/ship/trk/tracking-details?transid=2201839708010&amp;itemid=204283961060" xr:uid="{6F8BFF36-4018-4EC5-AB4D-4659A4D8A44B}"/>
    <hyperlink ref="O24" r:id="rId2" display="https://www.ebay.com/ship/trk/tracking-details?transid=0&amp;itemid=394522922692" xr:uid="{33A4F9FB-78A6-4311-9764-2BC4A4E1AFF3}"/>
    <hyperlink ref="B138" r:id="rId3" display="https://www.ebay.com/itm/325805882250" xr:uid="{70381CF5-FDCF-49BF-BF81-7CDD8074340C}"/>
    <hyperlink ref="B139" r:id="rId4" display="https://www.ebay.com/itm/126084941450" xr:uid="{DDDC8F78-B25D-417B-B17A-8B8B7F58B641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9406-98BD-447D-8271-4689041D1616}">
  <dimension ref="A1:C9"/>
  <sheetViews>
    <sheetView workbookViewId="0">
      <selection activeCell="E7" sqref="E7"/>
    </sheetView>
  </sheetViews>
  <sheetFormatPr defaultRowHeight="15" x14ac:dyDescent="0.25"/>
  <cols>
    <col min="1" max="2" width="14.5703125" customWidth="1"/>
    <col min="3" max="3" width="11.28515625" style="1" customWidth="1"/>
  </cols>
  <sheetData>
    <row r="1" spans="1:3" x14ac:dyDescent="0.25">
      <c r="A1" s="30" t="s">
        <v>171</v>
      </c>
      <c r="B1" s="30" t="s">
        <v>2</v>
      </c>
      <c r="C1" s="31" t="s">
        <v>4</v>
      </c>
    </row>
    <row r="2" spans="1:3" x14ac:dyDescent="0.25">
      <c r="A2" t="s">
        <v>172</v>
      </c>
      <c r="B2" s="1">
        <v>300000</v>
      </c>
      <c r="C2" s="1">
        <f>B2+100000</f>
        <v>400000</v>
      </c>
    </row>
    <row r="3" spans="1:3" x14ac:dyDescent="0.25">
      <c r="A3" t="s">
        <v>173</v>
      </c>
      <c r="B3" s="1">
        <v>150000</v>
      </c>
      <c r="C3" s="1">
        <f t="shared" ref="C3:C9" si="0">B3+100000</f>
        <v>250000</v>
      </c>
    </row>
    <row r="4" spans="1:3" x14ac:dyDescent="0.25">
      <c r="A4" t="s">
        <v>174</v>
      </c>
      <c r="B4" s="1">
        <v>150000</v>
      </c>
      <c r="C4" s="1">
        <f t="shared" si="0"/>
        <v>250000</v>
      </c>
    </row>
    <row r="5" spans="1:3" x14ac:dyDescent="0.25">
      <c r="A5" t="s">
        <v>175</v>
      </c>
      <c r="B5" s="1">
        <v>160000</v>
      </c>
      <c r="C5" s="1">
        <f t="shared" si="0"/>
        <v>260000</v>
      </c>
    </row>
    <row r="6" spans="1:3" x14ac:dyDescent="0.25">
      <c r="A6" t="s">
        <v>176</v>
      </c>
      <c r="B6" s="1">
        <v>300000</v>
      </c>
      <c r="C6" s="1">
        <f t="shared" si="0"/>
        <v>400000</v>
      </c>
    </row>
    <row r="7" spans="1:3" x14ac:dyDescent="0.25">
      <c r="A7" t="s">
        <v>177</v>
      </c>
      <c r="B7" s="1">
        <v>600000</v>
      </c>
      <c r="C7" s="1">
        <f t="shared" si="0"/>
        <v>700000</v>
      </c>
    </row>
    <row r="8" spans="1:3" x14ac:dyDescent="0.25">
      <c r="A8" t="s">
        <v>208</v>
      </c>
      <c r="B8" s="1">
        <v>300000</v>
      </c>
      <c r="C8" s="1">
        <f t="shared" si="0"/>
        <v>400000</v>
      </c>
    </row>
    <row r="9" spans="1:3" x14ac:dyDescent="0.25">
      <c r="A9" t="s">
        <v>297</v>
      </c>
      <c r="B9">
        <v>250000</v>
      </c>
      <c r="C9" s="1">
        <f t="shared" si="0"/>
        <v>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NhapXuat</vt:lpstr>
      <vt:lpstr>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Tuan</dc:creator>
  <cp:lastModifiedBy>Tuan nguyen</cp:lastModifiedBy>
  <dcterms:created xsi:type="dcterms:W3CDTF">2015-06-05T18:17:20Z</dcterms:created>
  <dcterms:modified xsi:type="dcterms:W3CDTF">2023-11-07T15:22:32Z</dcterms:modified>
</cp:coreProperties>
</file>